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xl/externalLinks/externalLink1.xml" ContentType="application/vnd.openxmlformats-officedocument.spreadsheetml.externalLink+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227" documentId="11_F25DC773A252ABDACC1048E089DE79AE5ADE58ED" xr6:coauthVersionLast="47" xr6:coauthVersionMax="47" xr10:uidLastSave="{9F187BA9-49AC-43A7-86B3-CA086A845FD4}"/>
  <bookViews>
    <workbookView xWindow="28680" yWindow="-120" windowWidth="38640" windowHeight="21120" tabRatio="712" xr2:uid="{00000000-000D-0000-FFFF-FFFF00000000}"/>
  </bookViews>
  <sheets>
    <sheet name="Cover " sheetId="21" r:id="rId1"/>
    <sheet name="Q ILA101-101-25 1a 1b" sheetId="10" r:id="rId2"/>
    <sheet name="A ILA101-101-25 1a 1b" sheetId="11" r:id="rId3"/>
    <sheet name="Q ILA101-102-25 1c" sheetId="12" r:id="rId4"/>
    <sheet name="A ILA101-102-25 1c" sheetId="13" r:id="rId5"/>
    <sheet name="Q Table Development 2d" sheetId="2" r:id="rId6"/>
    <sheet name="A Table Development 2d" sheetId="3" r:id="rId7"/>
    <sheet name="Q ILA101-106-25 2a" sheetId="4" r:id="rId8"/>
    <sheet name="A ILA101-106-25 2a" sheetId="5" r:id="rId9"/>
    <sheet name="Q US GAAP Ch 1 4b" sheetId="6" r:id="rId10"/>
    <sheet name="A US GAAP Ch 1 4b" sheetId="7" r:id="rId11"/>
    <sheet name="Q ILA101-113-25 5b" sheetId="8" r:id="rId12"/>
    <sheet name="A ILA101-113-25 5b" sheetId="9" r:id="rId13"/>
    <sheet name="Q RILA 1a 1b" sheetId="14" r:id="rId14"/>
    <sheet name="A RILA 1a 1b" sheetId="15" r:id="rId15"/>
    <sheet name="Q Experience Study 2e" sheetId="16" r:id="rId16"/>
    <sheet name="A Experience Study 2e" sheetId="17" r:id="rId17"/>
    <sheet name="Q Tiller Ch 4 5e" sheetId="18" r:id="rId18"/>
    <sheet name="A Tiller Ch 4 5e" sheetId="19" r:id="rId19"/>
  </sheets>
  <externalReferences>
    <externalReference r:id="rId20"/>
  </externalReferences>
  <definedNames>
    <definedName name="_xlnm._FilterDatabase" localSheetId="15" hidden="1">'Q Experience Study 2e'!$A$20:$F$1020</definedName>
    <definedName name="Allocations">#REF!</definedName>
    <definedName name="Non_Fac">'[1]User Input'!$C$74</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19" l="1"/>
  <c r="C35" i="19" s="1"/>
  <c r="C14" i="19"/>
  <c r="D13" i="19" s="1"/>
  <c r="D15" i="19" s="1"/>
  <c r="C17" i="19"/>
  <c r="C19" i="19" s="1"/>
  <c r="D17" i="19"/>
  <c r="D19" i="19" s="1"/>
  <c r="H18" i="19"/>
  <c r="C28" i="19"/>
  <c r="C29" i="19" s="1"/>
  <c r="C36" i="19"/>
  <c r="D36" i="19"/>
  <c r="C37" i="19"/>
  <c r="D37" i="19"/>
  <c r="C48" i="19"/>
  <c r="C49" i="19"/>
  <c r="D48" i="19" s="1"/>
  <c r="D50" i="19" s="1"/>
  <c r="H53" i="19"/>
  <c r="C72" i="19"/>
  <c r="D72" i="19"/>
  <c r="C85" i="19"/>
  <c r="C110" i="19" s="1"/>
  <c r="C86" i="19"/>
  <c r="D107" i="19" s="1"/>
  <c r="C89" i="19"/>
  <c r="C91" i="19" s="1"/>
  <c r="D89" i="19"/>
  <c r="D91" i="19" s="1"/>
  <c r="G90" i="19"/>
  <c r="G125" i="19" s="1"/>
  <c r="H90" i="19"/>
  <c r="H91" i="19" s="1"/>
  <c r="H92" i="19" s="1"/>
  <c r="C100" i="19"/>
  <c r="G89" i="19" s="1"/>
  <c r="C135" i="19" s="1"/>
  <c r="D102" i="19"/>
  <c r="H103" i="19"/>
  <c r="C107" i="19"/>
  <c r="C108" i="19"/>
  <c r="D108" i="19"/>
  <c r="C109" i="19"/>
  <c r="D109" i="19"/>
  <c r="C120" i="19"/>
  <c r="C121" i="19"/>
  <c r="D142" i="19" s="1"/>
  <c r="H124" i="19"/>
  <c r="H136" i="19"/>
  <c r="D137" i="19"/>
  <c r="C144" i="19"/>
  <c r="D144" i="19"/>
  <c r="C38" i="18"/>
  <c r="C63" i="18" s="1"/>
  <c r="D40" i="18"/>
  <c r="C42" i="18"/>
  <c r="C44" i="18" s="1"/>
  <c r="D42" i="18"/>
  <c r="D44" i="18" s="1"/>
  <c r="H42" i="18"/>
  <c r="H78" i="18" s="1"/>
  <c r="G43" i="18"/>
  <c r="G79" i="18" s="1"/>
  <c r="H43" i="18"/>
  <c r="H79" i="18" s="1"/>
  <c r="H80" i="18" s="1"/>
  <c r="H81" i="18" s="1"/>
  <c r="C53" i="18"/>
  <c r="G42" i="18" s="1"/>
  <c r="C89" i="18" s="1"/>
  <c r="C55" i="18"/>
  <c r="C57" i="18" s="1"/>
  <c r="D55" i="18"/>
  <c r="D57" i="18" s="1"/>
  <c r="C61" i="18"/>
  <c r="C62" i="18"/>
  <c r="D64" i="18"/>
  <c r="C74" i="18"/>
  <c r="C96" i="18" s="1"/>
  <c r="D76" i="18"/>
  <c r="D91" i="18"/>
  <c r="D93" i="18" s="1"/>
  <c r="C98" i="18"/>
  <c r="D100" i="18"/>
  <c r="B34" i="17"/>
  <c r="C34" i="17"/>
  <c r="A38" i="17"/>
  <c r="B38" i="17"/>
  <c r="C38" i="17"/>
  <c r="G38" i="17" s="1"/>
  <c r="D38" i="17"/>
  <c r="E38" i="17"/>
  <c r="A39" i="17"/>
  <c r="B39" i="17"/>
  <c r="C39" i="17"/>
  <c r="G39" i="17" s="1"/>
  <c r="D39" i="17"/>
  <c r="F39" i="17" s="1"/>
  <c r="E39" i="17"/>
  <c r="A40" i="17"/>
  <c r="B40" i="17"/>
  <c r="C40" i="17"/>
  <c r="D40" i="17"/>
  <c r="F40" i="17" s="1"/>
  <c r="E40" i="17"/>
  <c r="A41" i="17"/>
  <c r="B41" i="17"/>
  <c r="C41" i="17"/>
  <c r="D41" i="17"/>
  <c r="F41" i="17" s="1"/>
  <c r="W41" i="17" s="1"/>
  <c r="E41" i="17"/>
  <c r="A42" i="17"/>
  <c r="B42" i="17"/>
  <c r="C42" i="17"/>
  <c r="D42" i="17"/>
  <c r="E42" i="17"/>
  <c r="A43" i="17"/>
  <c r="B43" i="17"/>
  <c r="C43" i="17"/>
  <c r="G43" i="17" s="1"/>
  <c r="D43" i="17"/>
  <c r="F43" i="17" s="1"/>
  <c r="Z43" i="17" s="1"/>
  <c r="E43" i="17"/>
  <c r="A44" i="17"/>
  <c r="B44" i="17"/>
  <c r="C44" i="17"/>
  <c r="D44" i="17"/>
  <c r="F44" i="17" s="1"/>
  <c r="AA44" i="17" s="1"/>
  <c r="E44" i="17"/>
  <c r="A45" i="17"/>
  <c r="B45" i="17"/>
  <c r="C45" i="17"/>
  <c r="G45" i="17" s="1"/>
  <c r="D45" i="17"/>
  <c r="F45" i="17" s="1"/>
  <c r="E45" i="17"/>
  <c r="A46" i="17"/>
  <c r="B46" i="17"/>
  <c r="C46" i="17"/>
  <c r="G46" i="17" s="1"/>
  <c r="D46" i="17"/>
  <c r="F46" i="17" s="1"/>
  <c r="E46" i="17"/>
  <c r="A47" i="17"/>
  <c r="B47" i="17"/>
  <c r="C47" i="17"/>
  <c r="D47" i="17"/>
  <c r="F47" i="17" s="1"/>
  <c r="E47" i="17"/>
  <c r="G47" i="17"/>
  <c r="A48" i="17"/>
  <c r="B48" i="17"/>
  <c r="C48" i="17"/>
  <c r="D48" i="17"/>
  <c r="F48" i="17" s="1"/>
  <c r="E48" i="17"/>
  <c r="A49" i="17"/>
  <c r="B49" i="17"/>
  <c r="C49" i="17"/>
  <c r="G49" i="17" s="1"/>
  <c r="D49" i="17"/>
  <c r="F49" i="17" s="1"/>
  <c r="E49" i="17"/>
  <c r="A50" i="17"/>
  <c r="B50" i="17"/>
  <c r="C50" i="17"/>
  <c r="D50" i="17"/>
  <c r="F50" i="17" s="1"/>
  <c r="W50" i="17" s="1"/>
  <c r="E50" i="17"/>
  <c r="A51" i="17"/>
  <c r="B51" i="17"/>
  <c r="C51" i="17"/>
  <c r="D51" i="17"/>
  <c r="F51" i="17" s="1"/>
  <c r="E51" i="17"/>
  <c r="A52" i="17"/>
  <c r="B52" i="17"/>
  <c r="C52" i="17"/>
  <c r="D52" i="17"/>
  <c r="F52" i="17" s="1"/>
  <c r="X52" i="17" s="1"/>
  <c r="E52" i="17"/>
  <c r="A53" i="17"/>
  <c r="B53" i="17"/>
  <c r="C53" i="17"/>
  <c r="G53" i="17" s="1"/>
  <c r="D53" i="17"/>
  <c r="F53" i="17" s="1"/>
  <c r="E53" i="17"/>
  <c r="A54" i="17"/>
  <c r="B54" i="17"/>
  <c r="C54" i="17"/>
  <c r="D54" i="17"/>
  <c r="F54" i="17" s="1"/>
  <c r="Z54" i="17" s="1"/>
  <c r="E54" i="17"/>
  <c r="A55" i="17"/>
  <c r="B55" i="17"/>
  <c r="C55" i="17"/>
  <c r="D55" i="17"/>
  <c r="F55" i="17" s="1"/>
  <c r="E55" i="17"/>
  <c r="A56" i="17"/>
  <c r="B56" i="17"/>
  <c r="C56" i="17"/>
  <c r="G56" i="17" s="1"/>
  <c r="D56" i="17"/>
  <c r="F56" i="17" s="1"/>
  <c r="AA56" i="17" s="1"/>
  <c r="E56" i="17"/>
  <c r="A57" i="17"/>
  <c r="B57" i="17"/>
  <c r="C57" i="17"/>
  <c r="D57" i="17"/>
  <c r="F57" i="17" s="1"/>
  <c r="E57" i="17"/>
  <c r="A58" i="17"/>
  <c r="B58" i="17"/>
  <c r="C58" i="17"/>
  <c r="G58" i="17" s="1"/>
  <c r="D58" i="17"/>
  <c r="E58" i="17"/>
  <c r="A59" i="17"/>
  <c r="B59" i="17"/>
  <c r="C59" i="17"/>
  <c r="G59" i="17" s="1"/>
  <c r="D59" i="17"/>
  <c r="F59" i="17" s="1"/>
  <c r="X59" i="17" s="1"/>
  <c r="E59" i="17"/>
  <c r="A60" i="17"/>
  <c r="B60" i="17"/>
  <c r="C60" i="17"/>
  <c r="G60" i="17" s="1"/>
  <c r="D60" i="17"/>
  <c r="F60" i="17" s="1"/>
  <c r="Z60" i="17" s="1"/>
  <c r="E60" i="17"/>
  <c r="A61" i="17"/>
  <c r="B61" i="17"/>
  <c r="C61" i="17"/>
  <c r="G61" i="17" s="1"/>
  <c r="D61" i="17"/>
  <c r="F61" i="17" s="1"/>
  <c r="E61" i="17"/>
  <c r="A62" i="17"/>
  <c r="B62" i="17"/>
  <c r="C62" i="17"/>
  <c r="G62" i="17" s="1"/>
  <c r="D62" i="17"/>
  <c r="E62" i="17"/>
  <c r="A63" i="17"/>
  <c r="B63" i="17"/>
  <c r="C63" i="17"/>
  <c r="G63" i="17" s="1"/>
  <c r="D63" i="17"/>
  <c r="F63" i="17" s="1"/>
  <c r="Z63" i="17" s="1"/>
  <c r="E63" i="17"/>
  <c r="Y63" i="17"/>
  <c r="A64" i="17"/>
  <c r="B64" i="17"/>
  <c r="C64" i="17"/>
  <c r="G64" i="17" s="1"/>
  <c r="D64" i="17"/>
  <c r="F64" i="17" s="1"/>
  <c r="E64" i="17"/>
  <c r="A65" i="17"/>
  <c r="B65" i="17"/>
  <c r="C65" i="17"/>
  <c r="D65" i="17"/>
  <c r="F65" i="17" s="1"/>
  <c r="E65" i="17"/>
  <c r="A66" i="17"/>
  <c r="B66" i="17"/>
  <c r="C66" i="17"/>
  <c r="D66" i="17"/>
  <c r="E66" i="17"/>
  <c r="A67" i="17"/>
  <c r="B67" i="17"/>
  <c r="C67" i="17"/>
  <c r="D67" i="17"/>
  <c r="F67" i="17" s="1"/>
  <c r="E67" i="17"/>
  <c r="A68" i="17"/>
  <c r="B68" i="17"/>
  <c r="C68" i="17"/>
  <c r="D68" i="17"/>
  <c r="F68" i="17" s="1"/>
  <c r="E68" i="17"/>
  <c r="A69" i="17"/>
  <c r="B69" i="17"/>
  <c r="C69" i="17"/>
  <c r="D69" i="17"/>
  <c r="F69" i="17" s="1"/>
  <c r="AA69" i="17" s="1"/>
  <c r="E69" i="17"/>
  <c r="A70" i="17"/>
  <c r="B70" i="17"/>
  <c r="C70" i="17"/>
  <c r="D70" i="17"/>
  <c r="F70" i="17" s="1"/>
  <c r="E70" i="17"/>
  <c r="A71" i="17"/>
  <c r="B71" i="17"/>
  <c r="C71" i="17"/>
  <c r="G71" i="17" s="1"/>
  <c r="D71" i="17"/>
  <c r="F71" i="17" s="1"/>
  <c r="E71" i="17"/>
  <c r="A72" i="17"/>
  <c r="B72" i="17"/>
  <c r="C72" i="17"/>
  <c r="D72" i="17"/>
  <c r="F72" i="17" s="1"/>
  <c r="E72" i="17"/>
  <c r="A73" i="17"/>
  <c r="B73" i="17"/>
  <c r="C73" i="17"/>
  <c r="D73" i="17"/>
  <c r="F73" i="17" s="1"/>
  <c r="E73" i="17"/>
  <c r="A74" i="17"/>
  <c r="B74" i="17"/>
  <c r="C74" i="17"/>
  <c r="G74" i="17" s="1"/>
  <c r="D74" i="17"/>
  <c r="E74" i="17"/>
  <c r="A75" i="17"/>
  <c r="B75" i="17"/>
  <c r="C75" i="17"/>
  <c r="D75" i="17"/>
  <c r="F75" i="17" s="1"/>
  <c r="Z75" i="17" s="1"/>
  <c r="E75" i="17"/>
  <c r="A76" i="17"/>
  <c r="B76" i="17"/>
  <c r="C76" i="17"/>
  <c r="D76" i="17"/>
  <c r="E76" i="17"/>
  <c r="A77" i="17"/>
  <c r="B77" i="17"/>
  <c r="C77" i="17"/>
  <c r="G77" i="17" s="1"/>
  <c r="D77" i="17"/>
  <c r="F77" i="17" s="1"/>
  <c r="E77" i="17"/>
  <c r="A78" i="17"/>
  <c r="B78" i="17"/>
  <c r="C78" i="17"/>
  <c r="G78" i="17" s="1"/>
  <c r="D78" i="17"/>
  <c r="F78" i="17" s="1"/>
  <c r="Z78" i="17" s="1"/>
  <c r="E78" i="17"/>
  <c r="A79" i="17"/>
  <c r="B79" i="17"/>
  <c r="C79" i="17"/>
  <c r="D79" i="17"/>
  <c r="F79" i="17" s="1"/>
  <c r="Y79" i="17" s="1"/>
  <c r="E79" i="17"/>
  <c r="A80" i="17"/>
  <c r="B80" i="17"/>
  <c r="C80" i="17"/>
  <c r="D80" i="17"/>
  <c r="F80" i="17" s="1"/>
  <c r="E80" i="17"/>
  <c r="A81" i="17"/>
  <c r="B81" i="17"/>
  <c r="C81" i="17"/>
  <c r="D81" i="17"/>
  <c r="F81" i="17" s="1"/>
  <c r="E81" i="17"/>
  <c r="A82" i="17"/>
  <c r="B82" i="17"/>
  <c r="C82" i="17"/>
  <c r="G82" i="17" s="1"/>
  <c r="D82" i="17"/>
  <c r="E82" i="17"/>
  <c r="A83" i="17"/>
  <c r="B83" i="17"/>
  <c r="C83" i="17"/>
  <c r="G83" i="17" s="1"/>
  <c r="D83" i="17"/>
  <c r="F83" i="17" s="1"/>
  <c r="AA83" i="17" s="1"/>
  <c r="E83" i="17"/>
  <c r="A84" i="17"/>
  <c r="B84" i="17"/>
  <c r="C84" i="17"/>
  <c r="D84" i="17"/>
  <c r="F84" i="17" s="1"/>
  <c r="E84" i="17"/>
  <c r="A85" i="17"/>
  <c r="B85" i="17"/>
  <c r="C85" i="17"/>
  <c r="D85" i="17"/>
  <c r="F85" i="17" s="1"/>
  <c r="Y85" i="17" s="1"/>
  <c r="E85" i="17"/>
  <c r="A86" i="17"/>
  <c r="B86" i="17"/>
  <c r="C86" i="17"/>
  <c r="D86" i="17"/>
  <c r="F86" i="17" s="1"/>
  <c r="AA86" i="17" s="1"/>
  <c r="E86" i="17"/>
  <c r="A87" i="17"/>
  <c r="B87" i="17"/>
  <c r="C87" i="17"/>
  <c r="G87" i="17" s="1"/>
  <c r="D87" i="17"/>
  <c r="E87" i="17"/>
  <c r="A88" i="17"/>
  <c r="B88" i="17"/>
  <c r="C88" i="17"/>
  <c r="D88" i="17"/>
  <c r="E88" i="17"/>
  <c r="A89" i="17"/>
  <c r="B89" i="17"/>
  <c r="C89" i="17"/>
  <c r="G89" i="17" s="1"/>
  <c r="D89" i="17"/>
  <c r="F89" i="17" s="1"/>
  <c r="X89" i="17" s="1"/>
  <c r="E89" i="17"/>
  <c r="A90" i="17"/>
  <c r="B90" i="17"/>
  <c r="C90" i="17"/>
  <c r="D90" i="17"/>
  <c r="F90" i="17" s="1"/>
  <c r="Y90" i="17" s="1"/>
  <c r="E90" i="17"/>
  <c r="A91" i="17"/>
  <c r="B91" i="17"/>
  <c r="C91" i="17"/>
  <c r="D91" i="17"/>
  <c r="F91" i="17" s="1"/>
  <c r="E91" i="17"/>
  <c r="A92" i="17"/>
  <c r="B92" i="17"/>
  <c r="C92" i="17"/>
  <c r="D92" i="17"/>
  <c r="F92" i="17" s="1"/>
  <c r="E92" i="17"/>
  <c r="A93" i="17"/>
  <c r="B93" i="17"/>
  <c r="C93" i="17"/>
  <c r="G93" i="17" s="1"/>
  <c r="D93" i="17"/>
  <c r="E93" i="17"/>
  <c r="A94" i="17"/>
  <c r="B94" i="17"/>
  <c r="C94" i="17"/>
  <c r="G94" i="17" s="1"/>
  <c r="D94" i="17"/>
  <c r="F94" i="17" s="1"/>
  <c r="E94" i="17"/>
  <c r="A95" i="17"/>
  <c r="B95" i="17"/>
  <c r="F95" i="17" s="1"/>
  <c r="X95" i="17" s="1"/>
  <c r="C95" i="17"/>
  <c r="D95" i="17"/>
  <c r="E95" i="17"/>
  <c r="A96" i="17"/>
  <c r="B96" i="17"/>
  <c r="C96" i="17"/>
  <c r="G96" i="17" s="1"/>
  <c r="D96" i="17"/>
  <c r="F96" i="17" s="1"/>
  <c r="E96" i="17"/>
  <c r="A97" i="17"/>
  <c r="B97" i="17"/>
  <c r="C97" i="17"/>
  <c r="G97" i="17" s="1"/>
  <c r="D97" i="17"/>
  <c r="F97" i="17" s="1"/>
  <c r="E97" i="17"/>
  <c r="A98" i="17"/>
  <c r="B98" i="17"/>
  <c r="C98" i="17"/>
  <c r="D98" i="17"/>
  <c r="F98" i="17" s="1"/>
  <c r="E98" i="17"/>
  <c r="A99" i="17"/>
  <c r="B99" i="17"/>
  <c r="C99" i="17"/>
  <c r="D99" i="17"/>
  <c r="E99" i="17"/>
  <c r="A100" i="17"/>
  <c r="B100" i="17"/>
  <c r="C100" i="17"/>
  <c r="D100" i="17"/>
  <c r="F100" i="17" s="1"/>
  <c r="W100" i="17" s="1"/>
  <c r="E100" i="17"/>
  <c r="A101" i="17"/>
  <c r="B101" i="17"/>
  <c r="C101" i="17"/>
  <c r="G101" i="17" s="1"/>
  <c r="D101" i="17"/>
  <c r="E101" i="17"/>
  <c r="A102" i="17"/>
  <c r="B102" i="17"/>
  <c r="C102" i="17"/>
  <c r="D102" i="17"/>
  <c r="F102" i="17" s="1"/>
  <c r="Z102" i="17" s="1"/>
  <c r="E102" i="17"/>
  <c r="G102" i="17"/>
  <c r="A103" i="17"/>
  <c r="B103" i="17"/>
  <c r="C103" i="17"/>
  <c r="D103" i="17"/>
  <c r="F103" i="17" s="1"/>
  <c r="Y103" i="17" s="1"/>
  <c r="E103" i="17"/>
  <c r="A104" i="17"/>
  <c r="B104" i="17"/>
  <c r="C104" i="17"/>
  <c r="G104" i="17" s="1"/>
  <c r="D104" i="17"/>
  <c r="F104" i="17" s="1"/>
  <c r="E104" i="17"/>
  <c r="A105" i="17"/>
  <c r="B105" i="17"/>
  <c r="C105" i="17"/>
  <c r="G105" i="17" s="1"/>
  <c r="D105" i="17"/>
  <c r="F105" i="17" s="1"/>
  <c r="E105" i="17"/>
  <c r="A106" i="17"/>
  <c r="B106" i="17"/>
  <c r="C106" i="17"/>
  <c r="D106" i="17"/>
  <c r="F106" i="17" s="1"/>
  <c r="E106" i="17"/>
  <c r="A107" i="17"/>
  <c r="B107" i="17"/>
  <c r="C107" i="17"/>
  <c r="G107" i="17" s="1"/>
  <c r="D107" i="17"/>
  <c r="E107" i="17"/>
  <c r="A108" i="17"/>
  <c r="B108" i="17"/>
  <c r="C108" i="17"/>
  <c r="D108" i="17"/>
  <c r="F108" i="17" s="1"/>
  <c r="E108" i="17"/>
  <c r="A109" i="17"/>
  <c r="B109" i="17"/>
  <c r="C109" i="17"/>
  <c r="G109" i="17" s="1"/>
  <c r="D109" i="17"/>
  <c r="F109" i="17" s="1"/>
  <c r="X109" i="17" s="1"/>
  <c r="E109" i="17"/>
  <c r="AA109" i="17"/>
  <c r="A110" i="17"/>
  <c r="B110" i="17"/>
  <c r="C110" i="17"/>
  <c r="G110" i="17" s="1"/>
  <c r="D110" i="17"/>
  <c r="F110" i="17" s="1"/>
  <c r="W110" i="17" s="1"/>
  <c r="E110" i="17"/>
  <c r="A111" i="17"/>
  <c r="B111" i="17"/>
  <c r="C111" i="17"/>
  <c r="G111" i="17" s="1"/>
  <c r="D111" i="17"/>
  <c r="F111" i="17" s="1"/>
  <c r="W111" i="17" s="1"/>
  <c r="E111" i="17"/>
  <c r="A112" i="17"/>
  <c r="B112" i="17"/>
  <c r="C112" i="17"/>
  <c r="D112" i="17"/>
  <c r="E112" i="17"/>
  <c r="A113" i="17"/>
  <c r="B113" i="17"/>
  <c r="C113" i="17"/>
  <c r="D113" i="17"/>
  <c r="F113" i="17" s="1"/>
  <c r="Z113" i="17" s="1"/>
  <c r="E113" i="17"/>
  <c r="A114" i="17"/>
  <c r="B114" i="17"/>
  <c r="C114" i="17"/>
  <c r="G114" i="17" s="1"/>
  <c r="D114" i="17"/>
  <c r="E114" i="17"/>
  <c r="A115" i="17"/>
  <c r="B115" i="17"/>
  <c r="C115" i="17"/>
  <c r="D115" i="17"/>
  <c r="E115" i="17"/>
  <c r="F115" i="17"/>
  <c r="W115" i="17" s="1"/>
  <c r="A116" i="17"/>
  <c r="B116" i="17"/>
  <c r="C116" i="17"/>
  <c r="G116" i="17" s="1"/>
  <c r="D116" i="17"/>
  <c r="E116" i="17"/>
  <c r="A117" i="17"/>
  <c r="B117" i="17"/>
  <c r="C117" i="17"/>
  <c r="G117" i="17" s="1"/>
  <c r="D117" i="17"/>
  <c r="E117" i="17"/>
  <c r="A118" i="17"/>
  <c r="B118" i="17"/>
  <c r="C118" i="17"/>
  <c r="G118" i="17" s="1"/>
  <c r="D118" i="17"/>
  <c r="F118" i="17" s="1"/>
  <c r="W118" i="17" s="1"/>
  <c r="E118" i="17"/>
  <c r="A119" i="17"/>
  <c r="B119" i="17"/>
  <c r="C119" i="17"/>
  <c r="G119" i="17" s="1"/>
  <c r="D119" i="17"/>
  <c r="F119" i="17" s="1"/>
  <c r="E119" i="17"/>
  <c r="A120" i="17"/>
  <c r="B120" i="17"/>
  <c r="C120" i="17"/>
  <c r="D120" i="17"/>
  <c r="F120" i="17" s="1"/>
  <c r="E120" i="17"/>
  <c r="A121" i="17"/>
  <c r="B121" i="17"/>
  <c r="C121" i="17"/>
  <c r="D121" i="17"/>
  <c r="F121" i="17" s="1"/>
  <c r="E121" i="17"/>
  <c r="A122" i="17"/>
  <c r="B122" i="17"/>
  <c r="C122" i="17"/>
  <c r="D122" i="17"/>
  <c r="E122" i="17"/>
  <c r="A123" i="17"/>
  <c r="B123" i="17"/>
  <c r="C123" i="17"/>
  <c r="G123" i="17" s="1"/>
  <c r="D123" i="17"/>
  <c r="E123" i="17"/>
  <c r="A124" i="17"/>
  <c r="B124" i="17"/>
  <c r="C124" i="17"/>
  <c r="D124" i="17"/>
  <c r="F124" i="17" s="1"/>
  <c r="E124" i="17"/>
  <c r="A125" i="17"/>
  <c r="B125" i="17"/>
  <c r="C125" i="17"/>
  <c r="G125" i="17" s="1"/>
  <c r="D125" i="17"/>
  <c r="F125" i="17" s="1"/>
  <c r="E125" i="17"/>
  <c r="A126" i="17"/>
  <c r="B126" i="17"/>
  <c r="C126" i="17"/>
  <c r="D126" i="17"/>
  <c r="F126" i="17" s="1"/>
  <c r="E126" i="17"/>
  <c r="A127" i="17"/>
  <c r="B127" i="17"/>
  <c r="C127" i="17"/>
  <c r="D127" i="17"/>
  <c r="F127" i="17" s="1"/>
  <c r="E127" i="17"/>
  <c r="A128" i="17"/>
  <c r="B128" i="17"/>
  <c r="C128" i="17"/>
  <c r="G128" i="17" s="1"/>
  <c r="D128" i="17"/>
  <c r="E128" i="17"/>
  <c r="A129" i="17"/>
  <c r="B129" i="17"/>
  <c r="C129" i="17"/>
  <c r="G129" i="17" s="1"/>
  <c r="D129" i="17"/>
  <c r="F129" i="17" s="1"/>
  <c r="Y129" i="17" s="1"/>
  <c r="E129" i="17"/>
  <c r="A130" i="17"/>
  <c r="B130" i="17"/>
  <c r="C130" i="17"/>
  <c r="D130" i="17"/>
  <c r="F130" i="17" s="1"/>
  <c r="Y130" i="17" s="1"/>
  <c r="E130" i="17"/>
  <c r="A131" i="17"/>
  <c r="B131" i="17"/>
  <c r="C131" i="17"/>
  <c r="G131" i="17" s="1"/>
  <c r="D131" i="17"/>
  <c r="F131" i="17" s="1"/>
  <c r="AA131" i="17" s="1"/>
  <c r="E131" i="17"/>
  <c r="A132" i="17"/>
  <c r="B132" i="17"/>
  <c r="C132" i="17"/>
  <c r="G132" i="17" s="1"/>
  <c r="D132" i="17"/>
  <c r="F132" i="17" s="1"/>
  <c r="Y132" i="17" s="1"/>
  <c r="E132" i="17"/>
  <c r="A133" i="17"/>
  <c r="B133" i="17"/>
  <c r="C133" i="17"/>
  <c r="G133" i="17" s="1"/>
  <c r="D133" i="17"/>
  <c r="F133" i="17" s="1"/>
  <c r="X133" i="17" s="1"/>
  <c r="E133" i="17"/>
  <c r="A134" i="17"/>
  <c r="B134" i="17"/>
  <c r="C134" i="17"/>
  <c r="G134" i="17" s="1"/>
  <c r="D134" i="17"/>
  <c r="E134" i="17"/>
  <c r="A135" i="17"/>
  <c r="B135" i="17"/>
  <c r="C135" i="17"/>
  <c r="G135" i="17" s="1"/>
  <c r="D135" i="17"/>
  <c r="F135" i="17" s="1"/>
  <c r="E135" i="17"/>
  <c r="A136" i="17"/>
  <c r="B136" i="17"/>
  <c r="C136" i="17"/>
  <c r="G136" i="17" s="1"/>
  <c r="D136" i="17"/>
  <c r="E136" i="17"/>
  <c r="A137" i="17"/>
  <c r="B137" i="17"/>
  <c r="C137" i="17"/>
  <c r="G137" i="17" s="1"/>
  <c r="D137" i="17"/>
  <c r="F137" i="17" s="1"/>
  <c r="E137" i="17"/>
  <c r="A138" i="17"/>
  <c r="B138" i="17"/>
  <c r="C138" i="17"/>
  <c r="G138" i="17" s="1"/>
  <c r="D138" i="17"/>
  <c r="F138" i="17" s="1"/>
  <c r="E138" i="17"/>
  <c r="A139" i="17"/>
  <c r="B139" i="17"/>
  <c r="C139" i="17"/>
  <c r="G139" i="17" s="1"/>
  <c r="D139" i="17"/>
  <c r="F139" i="17" s="1"/>
  <c r="X139" i="17" s="1"/>
  <c r="E139" i="17"/>
  <c r="A140" i="17"/>
  <c r="B140" i="17"/>
  <c r="C140" i="17"/>
  <c r="D140" i="17"/>
  <c r="F140" i="17" s="1"/>
  <c r="E140" i="17"/>
  <c r="A141" i="17"/>
  <c r="B141" i="17"/>
  <c r="C141" i="17"/>
  <c r="D141" i="17"/>
  <c r="E141" i="17"/>
  <c r="A142" i="17"/>
  <c r="B142" i="17"/>
  <c r="C142" i="17"/>
  <c r="D142" i="17"/>
  <c r="F142" i="17" s="1"/>
  <c r="W142" i="17" s="1"/>
  <c r="E142" i="17"/>
  <c r="A143" i="17"/>
  <c r="B143" i="17"/>
  <c r="C143" i="17"/>
  <c r="G143" i="17" s="1"/>
  <c r="D143" i="17"/>
  <c r="F143" i="17" s="1"/>
  <c r="AA143" i="17" s="1"/>
  <c r="E143" i="17"/>
  <c r="A144" i="17"/>
  <c r="B144" i="17"/>
  <c r="C144" i="17"/>
  <c r="G144" i="17" s="1"/>
  <c r="D144" i="17"/>
  <c r="E144" i="17"/>
  <c r="A145" i="17"/>
  <c r="B145" i="17"/>
  <c r="C145" i="17"/>
  <c r="G145" i="17" s="1"/>
  <c r="D145" i="17"/>
  <c r="F145" i="17" s="1"/>
  <c r="E145" i="17"/>
  <c r="A146" i="17"/>
  <c r="B146" i="17"/>
  <c r="C146" i="17"/>
  <c r="G146" i="17" s="1"/>
  <c r="D146" i="17"/>
  <c r="F146" i="17" s="1"/>
  <c r="X146" i="17" s="1"/>
  <c r="E146" i="17"/>
  <c r="A147" i="17"/>
  <c r="B147" i="17"/>
  <c r="C147" i="17"/>
  <c r="G147" i="17" s="1"/>
  <c r="D147" i="17"/>
  <c r="F147" i="17" s="1"/>
  <c r="E147" i="17"/>
  <c r="A148" i="17"/>
  <c r="B148" i="17"/>
  <c r="C148" i="17"/>
  <c r="D148" i="17"/>
  <c r="F148" i="17" s="1"/>
  <c r="E148" i="17"/>
  <c r="G148" i="17"/>
  <c r="A149" i="17"/>
  <c r="B149" i="17"/>
  <c r="C149" i="17"/>
  <c r="G149" i="17" s="1"/>
  <c r="D149" i="17"/>
  <c r="F149" i="17" s="1"/>
  <c r="E149" i="17"/>
  <c r="A150" i="17"/>
  <c r="B150" i="17"/>
  <c r="C150" i="17"/>
  <c r="G150" i="17" s="1"/>
  <c r="D150" i="17"/>
  <c r="E150" i="17"/>
  <c r="A151" i="17"/>
  <c r="B151" i="17"/>
  <c r="C151" i="17"/>
  <c r="G151" i="17" s="1"/>
  <c r="D151" i="17"/>
  <c r="F151" i="17" s="1"/>
  <c r="E151" i="17"/>
  <c r="A152" i="17"/>
  <c r="B152" i="17"/>
  <c r="C152" i="17"/>
  <c r="D152" i="17"/>
  <c r="F152" i="17" s="1"/>
  <c r="E152" i="17"/>
  <c r="A153" i="17"/>
  <c r="B153" i="17"/>
  <c r="C153" i="17"/>
  <c r="D153" i="17"/>
  <c r="F153" i="17" s="1"/>
  <c r="E153" i="17"/>
  <c r="A154" i="17"/>
  <c r="B154" i="17"/>
  <c r="C154" i="17"/>
  <c r="D154" i="17"/>
  <c r="F154" i="17" s="1"/>
  <c r="E154" i="17"/>
  <c r="A155" i="17"/>
  <c r="B155" i="17"/>
  <c r="C155" i="17"/>
  <c r="G155" i="17" s="1"/>
  <c r="D155" i="17"/>
  <c r="E155" i="17"/>
  <c r="A156" i="17"/>
  <c r="B156" i="17"/>
  <c r="C156" i="17"/>
  <c r="D156" i="17"/>
  <c r="F156" i="17" s="1"/>
  <c r="X156" i="17" s="1"/>
  <c r="E156" i="17"/>
  <c r="A157" i="17"/>
  <c r="B157" i="17"/>
  <c r="C157" i="17"/>
  <c r="D157" i="17"/>
  <c r="F157" i="17" s="1"/>
  <c r="X157" i="17" s="1"/>
  <c r="E157" i="17"/>
  <c r="A158" i="17"/>
  <c r="B158" i="17"/>
  <c r="C158" i="17"/>
  <c r="D158" i="17"/>
  <c r="F158" i="17" s="1"/>
  <c r="E158" i="17"/>
  <c r="A159" i="17"/>
  <c r="B159" i="17"/>
  <c r="C159" i="17"/>
  <c r="D159" i="17"/>
  <c r="F159" i="17" s="1"/>
  <c r="E159" i="17"/>
  <c r="A160" i="17"/>
  <c r="B160" i="17"/>
  <c r="C160" i="17"/>
  <c r="D160" i="17"/>
  <c r="F160" i="17" s="1"/>
  <c r="Z160" i="17" s="1"/>
  <c r="E160" i="17"/>
  <c r="A161" i="17"/>
  <c r="B161" i="17"/>
  <c r="C161" i="17"/>
  <c r="D161" i="17"/>
  <c r="F161" i="17" s="1"/>
  <c r="E161" i="17"/>
  <c r="A162" i="17"/>
  <c r="B162" i="17"/>
  <c r="C162" i="17"/>
  <c r="G162" i="17" s="1"/>
  <c r="D162" i="17"/>
  <c r="E162" i="17"/>
  <c r="A163" i="17"/>
  <c r="B163" i="17"/>
  <c r="C163" i="17"/>
  <c r="G163" i="17" s="1"/>
  <c r="D163" i="17"/>
  <c r="F163" i="17" s="1"/>
  <c r="E163" i="17"/>
  <c r="A164" i="17"/>
  <c r="B164" i="17"/>
  <c r="C164" i="17"/>
  <c r="D164" i="17"/>
  <c r="F164" i="17" s="1"/>
  <c r="AA164" i="17" s="1"/>
  <c r="E164" i="17"/>
  <c r="A165" i="17"/>
  <c r="B165" i="17"/>
  <c r="C165" i="17"/>
  <c r="G165" i="17" s="1"/>
  <c r="D165" i="17"/>
  <c r="F165" i="17" s="1"/>
  <c r="W165" i="17" s="1"/>
  <c r="E165" i="17"/>
  <c r="A166" i="17"/>
  <c r="B166" i="17"/>
  <c r="C166" i="17"/>
  <c r="G166" i="17" s="1"/>
  <c r="D166" i="17"/>
  <c r="F166" i="17" s="1"/>
  <c r="E166" i="17"/>
  <c r="A167" i="17"/>
  <c r="B167" i="17"/>
  <c r="C167" i="17"/>
  <c r="D167" i="17"/>
  <c r="F167" i="17" s="1"/>
  <c r="AA167" i="17" s="1"/>
  <c r="E167" i="17"/>
  <c r="A168" i="17"/>
  <c r="B168" i="17"/>
  <c r="C168" i="17"/>
  <c r="D168" i="17"/>
  <c r="F168" i="17" s="1"/>
  <c r="Y168" i="17" s="1"/>
  <c r="E168" i="17"/>
  <c r="A169" i="17"/>
  <c r="B169" i="17"/>
  <c r="C169" i="17"/>
  <c r="D169" i="17"/>
  <c r="F169" i="17" s="1"/>
  <c r="E169" i="17"/>
  <c r="A170" i="17"/>
  <c r="B170" i="17"/>
  <c r="C170" i="17"/>
  <c r="G170" i="17" s="1"/>
  <c r="D170" i="17"/>
  <c r="E170" i="17"/>
  <c r="A171" i="17"/>
  <c r="B171" i="17"/>
  <c r="C171" i="17"/>
  <c r="D171" i="17"/>
  <c r="F171" i="17" s="1"/>
  <c r="Y171" i="17" s="1"/>
  <c r="E171" i="17"/>
  <c r="A172" i="17"/>
  <c r="B172" i="17"/>
  <c r="C172" i="17"/>
  <c r="D172" i="17"/>
  <c r="F172" i="17" s="1"/>
  <c r="W172" i="17" s="1"/>
  <c r="E172" i="17"/>
  <c r="A173" i="17"/>
  <c r="B173" i="17"/>
  <c r="C173" i="17"/>
  <c r="G173" i="17" s="1"/>
  <c r="D173" i="17"/>
  <c r="F173" i="17" s="1"/>
  <c r="Y173" i="17" s="1"/>
  <c r="E173" i="17"/>
  <c r="AA173" i="17"/>
  <c r="A174" i="17"/>
  <c r="B174" i="17"/>
  <c r="C174" i="17"/>
  <c r="G174" i="17" s="1"/>
  <c r="D174" i="17"/>
  <c r="E174" i="17"/>
  <c r="A175" i="17"/>
  <c r="B175" i="17"/>
  <c r="C175" i="17"/>
  <c r="G175" i="17" s="1"/>
  <c r="D175" i="17"/>
  <c r="F175" i="17" s="1"/>
  <c r="W175" i="17" s="1"/>
  <c r="E175" i="17"/>
  <c r="A176" i="17"/>
  <c r="B176" i="17"/>
  <c r="C176" i="17"/>
  <c r="G176" i="17" s="1"/>
  <c r="D176" i="17"/>
  <c r="E176" i="17"/>
  <c r="A177" i="17"/>
  <c r="B177" i="17"/>
  <c r="C177" i="17"/>
  <c r="D177" i="17"/>
  <c r="F177" i="17" s="1"/>
  <c r="E177" i="17"/>
  <c r="A178" i="17"/>
  <c r="B178" i="17"/>
  <c r="C178" i="17"/>
  <c r="G178" i="17" s="1"/>
  <c r="D178" i="17"/>
  <c r="E178" i="17"/>
  <c r="A179" i="17"/>
  <c r="B179" i="17"/>
  <c r="C179" i="17"/>
  <c r="G179" i="17" s="1"/>
  <c r="D179" i="17"/>
  <c r="F179" i="17" s="1"/>
  <c r="Y179" i="17" s="1"/>
  <c r="E179" i="17"/>
  <c r="A180" i="17"/>
  <c r="B180" i="17"/>
  <c r="C180" i="17"/>
  <c r="G180" i="17" s="1"/>
  <c r="D180" i="17"/>
  <c r="F180" i="17" s="1"/>
  <c r="E180" i="17"/>
  <c r="A181" i="17"/>
  <c r="B181" i="17"/>
  <c r="C181" i="17"/>
  <c r="G181" i="17" s="1"/>
  <c r="D181" i="17"/>
  <c r="F181" i="17" s="1"/>
  <c r="W181" i="17" s="1"/>
  <c r="E181" i="17"/>
  <c r="A182" i="17"/>
  <c r="B182" i="17"/>
  <c r="C182" i="17"/>
  <c r="G182" i="17" s="1"/>
  <c r="D182" i="17"/>
  <c r="E182" i="17"/>
  <c r="A183" i="17"/>
  <c r="B183" i="17"/>
  <c r="C183" i="17"/>
  <c r="G183" i="17" s="1"/>
  <c r="D183" i="17"/>
  <c r="F183" i="17" s="1"/>
  <c r="AA183" i="17" s="1"/>
  <c r="E183" i="17"/>
  <c r="A184" i="17"/>
  <c r="B184" i="17"/>
  <c r="C184" i="17"/>
  <c r="D184" i="17"/>
  <c r="F184" i="17" s="1"/>
  <c r="E184" i="17"/>
  <c r="A185" i="17"/>
  <c r="B185" i="17"/>
  <c r="C185" i="17"/>
  <c r="G185" i="17" s="1"/>
  <c r="D185" i="17"/>
  <c r="F185" i="17" s="1"/>
  <c r="Z185" i="17" s="1"/>
  <c r="E185" i="17"/>
  <c r="A186" i="17"/>
  <c r="B186" i="17"/>
  <c r="C186" i="17"/>
  <c r="D186" i="17"/>
  <c r="E186" i="17"/>
  <c r="F186" i="17"/>
  <c r="G186" i="17"/>
  <c r="A187" i="17"/>
  <c r="B187" i="17"/>
  <c r="C187" i="17"/>
  <c r="G187" i="17" s="1"/>
  <c r="D187" i="17"/>
  <c r="F187" i="17" s="1"/>
  <c r="E187" i="17"/>
  <c r="A188" i="17"/>
  <c r="B188" i="17"/>
  <c r="C188" i="17"/>
  <c r="D188" i="17"/>
  <c r="F188" i="17" s="1"/>
  <c r="W188" i="17" s="1"/>
  <c r="E188" i="17"/>
  <c r="G188" i="17"/>
  <c r="X188" i="17"/>
  <c r="A189" i="17"/>
  <c r="B189" i="17"/>
  <c r="C189" i="17"/>
  <c r="D189" i="17"/>
  <c r="F189" i="17" s="1"/>
  <c r="Z189" i="17" s="1"/>
  <c r="E189" i="17"/>
  <c r="A190" i="17"/>
  <c r="B190" i="17"/>
  <c r="C190" i="17"/>
  <c r="G190" i="17" s="1"/>
  <c r="D190" i="17"/>
  <c r="E190" i="17"/>
  <c r="A191" i="17"/>
  <c r="B191" i="17"/>
  <c r="C191" i="17"/>
  <c r="G191" i="17" s="1"/>
  <c r="D191" i="17"/>
  <c r="F191" i="17" s="1"/>
  <c r="E191" i="17"/>
  <c r="A192" i="17"/>
  <c r="B192" i="17"/>
  <c r="C192" i="17"/>
  <c r="D192" i="17"/>
  <c r="F192" i="17" s="1"/>
  <c r="E192" i="17"/>
  <c r="A193" i="17"/>
  <c r="B193" i="17"/>
  <c r="C193" i="17"/>
  <c r="G193" i="17" s="1"/>
  <c r="D193" i="17"/>
  <c r="F193" i="17" s="1"/>
  <c r="Z193" i="17" s="1"/>
  <c r="E193" i="17"/>
  <c r="A194" i="17"/>
  <c r="B194" i="17"/>
  <c r="C194" i="17"/>
  <c r="G194" i="17" s="1"/>
  <c r="D194" i="17"/>
  <c r="E194" i="17"/>
  <c r="A195" i="17"/>
  <c r="B195" i="17"/>
  <c r="C195" i="17"/>
  <c r="D195" i="17"/>
  <c r="F195" i="17" s="1"/>
  <c r="E195" i="17"/>
  <c r="A196" i="17"/>
  <c r="B196" i="17"/>
  <c r="C196" i="17"/>
  <c r="D196" i="17"/>
  <c r="F196" i="17" s="1"/>
  <c r="Y196" i="17" s="1"/>
  <c r="E196" i="17"/>
  <c r="A197" i="17"/>
  <c r="B197" i="17"/>
  <c r="C197" i="17"/>
  <c r="G197" i="17" s="1"/>
  <c r="D197" i="17"/>
  <c r="F197" i="17" s="1"/>
  <c r="E197" i="17"/>
  <c r="A198" i="17"/>
  <c r="B198" i="17"/>
  <c r="C198" i="17"/>
  <c r="G198" i="17" s="1"/>
  <c r="D198" i="17"/>
  <c r="F198" i="17" s="1"/>
  <c r="E198" i="17"/>
  <c r="A199" i="17"/>
  <c r="B199" i="17"/>
  <c r="C199" i="17"/>
  <c r="G199" i="17" s="1"/>
  <c r="D199" i="17"/>
  <c r="E199" i="17"/>
  <c r="A200" i="17"/>
  <c r="B200" i="17"/>
  <c r="C200" i="17"/>
  <c r="G200" i="17" s="1"/>
  <c r="D200" i="17"/>
  <c r="F200" i="17" s="1"/>
  <c r="X200" i="17" s="1"/>
  <c r="E200" i="17"/>
  <c r="A201" i="17"/>
  <c r="B201" i="17"/>
  <c r="C201" i="17"/>
  <c r="D201" i="17"/>
  <c r="F201" i="17" s="1"/>
  <c r="W201" i="17" s="1"/>
  <c r="E201" i="17"/>
  <c r="A202" i="17"/>
  <c r="B202" i="17"/>
  <c r="C202" i="17"/>
  <c r="G202" i="17" s="1"/>
  <c r="D202" i="17"/>
  <c r="F202" i="17" s="1"/>
  <c r="X202" i="17" s="1"/>
  <c r="E202" i="17"/>
  <c r="A203" i="17"/>
  <c r="B203" i="17"/>
  <c r="C203" i="17"/>
  <c r="G203" i="17" s="1"/>
  <c r="D203" i="17"/>
  <c r="E203" i="17"/>
  <c r="A204" i="17"/>
  <c r="B204" i="17"/>
  <c r="C204" i="17"/>
  <c r="G204" i="17" s="1"/>
  <c r="D204" i="17"/>
  <c r="F204" i="17" s="1"/>
  <c r="X204" i="17" s="1"/>
  <c r="E204" i="17"/>
  <c r="A205" i="17"/>
  <c r="B205" i="17"/>
  <c r="C205" i="17"/>
  <c r="D205" i="17"/>
  <c r="E205" i="17"/>
  <c r="G205" i="17"/>
  <c r="A206" i="17"/>
  <c r="B206" i="17"/>
  <c r="C206" i="17"/>
  <c r="D206" i="17"/>
  <c r="F206" i="17" s="1"/>
  <c r="E206" i="17"/>
  <c r="A207" i="17"/>
  <c r="B207" i="17"/>
  <c r="C207" i="17"/>
  <c r="G207" i="17" s="1"/>
  <c r="D207" i="17"/>
  <c r="F207" i="17" s="1"/>
  <c r="E207" i="17"/>
  <c r="A208" i="17"/>
  <c r="B208" i="17"/>
  <c r="C208" i="17"/>
  <c r="D208" i="17"/>
  <c r="F208" i="17" s="1"/>
  <c r="W208" i="17" s="1"/>
  <c r="E208" i="17"/>
  <c r="A209" i="17"/>
  <c r="B209" i="17"/>
  <c r="C209" i="17"/>
  <c r="D209" i="17"/>
  <c r="F209" i="17" s="1"/>
  <c r="E209" i="17"/>
  <c r="A210" i="17"/>
  <c r="B210" i="17"/>
  <c r="C210" i="17"/>
  <c r="G210" i="17" s="1"/>
  <c r="D210" i="17"/>
  <c r="E210" i="17"/>
  <c r="A211" i="17"/>
  <c r="B211" i="17"/>
  <c r="C211" i="17"/>
  <c r="D211" i="17"/>
  <c r="F211" i="17" s="1"/>
  <c r="E211" i="17"/>
  <c r="A212" i="17"/>
  <c r="B212" i="17"/>
  <c r="C212" i="17"/>
  <c r="G212" i="17" s="1"/>
  <c r="D212" i="17"/>
  <c r="E212" i="17"/>
  <c r="A213" i="17"/>
  <c r="B213" i="17"/>
  <c r="C213" i="17"/>
  <c r="G213" i="17" s="1"/>
  <c r="D213" i="17"/>
  <c r="F213" i="17" s="1"/>
  <c r="AA213" i="17" s="1"/>
  <c r="E213" i="17"/>
  <c r="Y213" i="17"/>
  <c r="A214" i="17"/>
  <c r="B214" i="17"/>
  <c r="C214" i="17"/>
  <c r="D214" i="17"/>
  <c r="F214" i="17" s="1"/>
  <c r="W214" i="17" s="1"/>
  <c r="E214" i="17"/>
  <c r="A215" i="17"/>
  <c r="B215" i="17"/>
  <c r="F215" i="17" s="1"/>
  <c r="C215" i="17"/>
  <c r="G215" i="17" s="1"/>
  <c r="D215" i="17"/>
  <c r="E215" i="17"/>
  <c r="A216" i="17"/>
  <c r="B216" i="17"/>
  <c r="C216" i="17"/>
  <c r="D216" i="17"/>
  <c r="F216" i="17" s="1"/>
  <c r="E216" i="17"/>
  <c r="A217" i="17"/>
  <c r="B217" i="17"/>
  <c r="C217" i="17"/>
  <c r="D217" i="17"/>
  <c r="F217" i="17" s="1"/>
  <c r="E217" i="17"/>
  <c r="A218" i="17"/>
  <c r="B218" i="17"/>
  <c r="C218" i="17"/>
  <c r="D218" i="17"/>
  <c r="F218" i="17" s="1"/>
  <c r="E218" i="17"/>
  <c r="AA218" i="17"/>
  <c r="A219" i="17"/>
  <c r="B219" i="17"/>
  <c r="C219" i="17"/>
  <c r="D219" i="17"/>
  <c r="E219" i="17"/>
  <c r="A220" i="17"/>
  <c r="B220" i="17"/>
  <c r="C220" i="17"/>
  <c r="D220" i="17"/>
  <c r="F220" i="17" s="1"/>
  <c r="X220" i="17" s="1"/>
  <c r="E220" i="17"/>
  <c r="A221" i="17"/>
  <c r="B221" i="17"/>
  <c r="C221" i="17"/>
  <c r="D221" i="17"/>
  <c r="F221" i="17" s="1"/>
  <c r="E221" i="17"/>
  <c r="A222" i="17"/>
  <c r="B222" i="17"/>
  <c r="C222" i="17"/>
  <c r="D222" i="17"/>
  <c r="F222" i="17" s="1"/>
  <c r="E222" i="17"/>
  <c r="G222" i="17"/>
  <c r="A223" i="17"/>
  <c r="B223" i="17"/>
  <c r="C223" i="17"/>
  <c r="D223" i="17"/>
  <c r="F223" i="17" s="1"/>
  <c r="E223" i="17"/>
  <c r="A224" i="17"/>
  <c r="B224" i="17"/>
  <c r="C224" i="17"/>
  <c r="D224" i="17"/>
  <c r="F224" i="17" s="1"/>
  <c r="E224" i="17"/>
  <c r="A225" i="17"/>
  <c r="B225" i="17"/>
  <c r="C225" i="17"/>
  <c r="D225" i="17"/>
  <c r="E225" i="17"/>
  <c r="A226" i="17"/>
  <c r="B226" i="17"/>
  <c r="C226" i="17"/>
  <c r="D226" i="17"/>
  <c r="F226" i="17" s="1"/>
  <c r="E226" i="17"/>
  <c r="A227" i="17"/>
  <c r="B227" i="17"/>
  <c r="C227" i="17"/>
  <c r="G227" i="17" s="1"/>
  <c r="D227" i="17"/>
  <c r="F227" i="17" s="1"/>
  <c r="E227" i="17"/>
  <c r="A228" i="17"/>
  <c r="B228" i="17"/>
  <c r="C228" i="17"/>
  <c r="G228" i="17" s="1"/>
  <c r="D228" i="17"/>
  <c r="E228" i="17"/>
  <c r="A229" i="17"/>
  <c r="B229" i="17"/>
  <c r="C229" i="17"/>
  <c r="G229" i="17" s="1"/>
  <c r="D229" i="17"/>
  <c r="F229" i="17" s="1"/>
  <c r="E229" i="17"/>
  <c r="A230" i="17"/>
  <c r="B230" i="17"/>
  <c r="C230" i="17"/>
  <c r="D230" i="17"/>
  <c r="F230" i="17" s="1"/>
  <c r="W230" i="17" s="1"/>
  <c r="E230" i="17"/>
  <c r="A231" i="17"/>
  <c r="B231" i="17"/>
  <c r="C231" i="17"/>
  <c r="G231" i="17" s="1"/>
  <c r="D231" i="17"/>
  <c r="F231" i="17" s="1"/>
  <c r="E231" i="17"/>
  <c r="A232" i="17"/>
  <c r="B232" i="17"/>
  <c r="C232" i="17"/>
  <c r="G232" i="17" s="1"/>
  <c r="D232" i="17"/>
  <c r="F232" i="17" s="1"/>
  <c r="E232" i="17"/>
  <c r="A233" i="17"/>
  <c r="B233" i="17"/>
  <c r="C233" i="17"/>
  <c r="G233" i="17" s="1"/>
  <c r="D233" i="17"/>
  <c r="F233" i="17" s="1"/>
  <c r="E233" i="17"/>
  <c r="A234" i="17"/>
  <c r="B234" i="17"/>
  <c r="C234" i="17"/>
  <c r="D234" i="17"/>
  <c r="F234" i="17" s="1"/>
  <c r="E234" i="17"/>
  <c r="G234" i="17"/>
  <c r="A235" i="17"/>
  <c r="B235" i="17"/>
  <c r="C235" i="17"/>
  <c r="G235" i="17" s="1"/>
  <c r="D235" i="17"/>
  <c r="F235" i="17" s="1"/>
  <c r="Z235" i="17" s="1"/>
  <c r="E235" i="17"/>
  <c r="A236" i="17"/>
  <c r="B236" i="17"/>
  <c r="C236" i="17"/>
  <c r="G236" i="17" s="1"/>
  <c r="D236" i="17"/>
  <c r="F236" i="17" s="1"/>
  <c r="W236" i="17" s="1"/>
  <c r="E236" i="17"/>
  <c r="A237" i="17"/>
  <c r="B237" i="17"/>
  <c r="F237" i="17" s="1"/>
  <c r="X237" i="17" s="1"/>
  <c r="C237" i="17"/>
  <c r="D237" i="17"/>
  <c r="E237" i="17"/>
  <c r="A238" i="17"/>
  <c r="B238" i="17"/>
  <c r="C238" i="17"/>
  <c r="D238" i="17"/>
  <c r="F238" i="17" s="1"/>
  <c r="E238" i="17"/>
  <c r="A239" i="17"/>
  <c r="B239" i="17"/>
  <c r="C239" i="17"/>
  <c r="G239" i="17" s="1"/>
  <c r="D239" i="17"/>
  <c r="F239" i="17" s="1"/>
  <c r="X239" i="17" s="1"/>
  <c r="E239" i="17"/>
  <c r="A240" i="17"/>
  <c r="B240" i="17"/>
  <c r="C240" i="17"/>
  <c r="D240" i="17"/>
  <c r="E240" i="17"/>
  <c r="A241" i="17"/>
  <c r="B241" i="17"/>
  <c r="C241" i="17"/>
  <c r="D241" i="17"/>
  <c r="F241" i="17" s="1"/>
  <c r="AA241" i="17" s="1"/>
  <c r="E241" i="17"/>
  <c r="A242" i="17"/>
  <c r="B242" i="17"/>
  <c r="C242" i="17"/>
  <c r="G242" i="17" s="1"/>
  <c r="D242" i="17"/>
  <c r="F242" i="17" s="1"/>
  <c r="E242" i="17"/>
  <c r="A243" i="17"/>
  <c r="B243" i="17"/>
  <c r="C243" i="17"/>
  <c r="G243" i="17" s="1"/>
  <c r="D243" i="17"/>
  <c r="F243" i="17" s="1"/>
  <c r="E243" i="17"/>
  <c r="A244" i="17"/>
  <c r="B244" i="17"/>
  <c r="C244" i="17"/>
  <c r="D244" i="17"/>
  <c r="F244" i="17" s="1"/>
  <c r="W244" i="17" s="1"/>
  <c r="E244" i="17"/>
  <c r="A245" i="17"/>
  <c r="B245" i="17"/>
  <c r="C245" i="17"/>
  <c r="G245" i="17" s="1"/>
  <c r="D245" i="17"/>
  <c r="E245" i="17"/>
  <c r="A246" i="17"/>
  <c r="B246" i="17"/>
  <c r="C246" i="17"/>
  <c r="D246" i="17"/>
  <c r="F246" i="17" s="1"/>
  <c r="Z246" i="17" s="1"/>
  <c r="E246" i="17"/>
  <c r="A247" i="17"/>
  <c r="B247" i="17"/>
  <c r="C247" i="17"/>
  <c r="G247" i="17" s="1"/>
  <c r="D247" i="17"/>
  <c r="F247" i="17" s="1"/>
  <c r="E247" i="17"/>
  <c r="A248" i="17"/>
  <c r="B248" i="17"/>
  <c r="C248" i="17"/>
  <c r="G248" i="17" s="1"/>
  <c r="D248" i="17"/>
  <c r="E248" i="17"/>
  <c r="A249" i="17"/>
  <c r="B249" i="17"/>
  <c r="C249" i="17"/>
  <c r="D249" i="17"/>
  <c r="F249" i="17" s="1"/>
  <c r="Y249" i="17" s="1"/>
  <c r="E249" i="17"/>
  <c r="A250" i="17"/>
  <c r="B250" i="17"/>
  <c r="C250" i="17"/>
  <c r="D250" i="17"/>
  <c r="F250" i="17" s="1"/>
  <c r="W250" i="17" s="1"/>
  <c r="E250" i="17"/>
  <c r="X250" i="17"/>
  <c r="A251" i="17"/>
  <c r="B251" i="17"/>
  <c r="C251" i="17"/>
  <c r="D251" i="17"/>
  <c r="F251" i="17" s="1"/>
  <c r="E251" i="17"/>
  <c r="A252" i="17"/>
  <c r="B252" i="17"/>
  <c r="C252" i="17"/>
  <c r="D252" i="17"/>
  <c r="F252" i="17" s="1"/>
  <c r="Y252" i="17" s="1"/>
  <c r="E252" i="17"/>
  <c r="G252" i="17"/>
  <c r="L252" i="17" s="1"/>
  <c r="Q252" i="17" s="1"/>
  <c r="V252" i="17" s="1"/>
  <c r="A253" i="17"/>
  <c r="B253" i="17"/>
  <c r="C253" i="17"/>
  <c r="D253" i="17"/>
  <c r="F253" i="17" s="1"/>
  <c r="Y253" i="17" s="1"/>
  <c r="E253" i="17"/>
  <c r="A254" i="17"/>
  <c r="B254" i="17"/>
  <c r="C254" i="17"/>
  <c r="D254" i="17"/>
  <c r="F254" i="17" s="1"/>
  <c r="W254" i="17" s="1"/>
  <c r="E254" i="17"/>
  <c r="A255" i="17"/>
  <c r="B255" i="17"/>
  <c r="C255" i="17"/>
  <c r="G255" i="17" s="1"/>
  <c r="D255" i="17"/>
  <c r="F255" i="17" s="1"/>
  <c r="Y255" i="17" s="1"/>
  <c r="E255" i="17"/>
  <c r="A256" i="17"/>
  <c r="B256" i="17"/>
  <c r="C256" i="17"/>
  <c r="D256" i="17"/>
  <c r="F256" i="17" s="1"/>
  <c r="AA256" i="17" s="1"/>
  <c r="E256" i="17"/>
  <c r="A257" i="17"/>
  <c r="B257" i="17"/>
  <c r="C257" i="17"/>
  <c r="G257" i="17" s="1"/>
  <c r="D257" i="17"/>
  <c r="F257" i="17" s="1"/>
  <c r="E257" i="17"/>
  <c r="A258" i="17"/>
  <c r="B258" i="17"/>
  <c r="C258" i="17"/>
  <c r="G258" i="17" s="1"/>
  <c r="D258" i="17"/>
  <c r="F258" i="17" s="1"/>
  <c r="E258" i="17"/>
  <c r="A259" i="17"/>
  <c r="B259" i="17"/>
  <c r="C259" i="17"/>
  <c r="D259" i="17"/>
  <c r="F259" i="17" s="1"/>
  <c r="Z259" i="17" s="1"/>
  <c r="E259" i="17"/>
  <c r="A260" i="17"/>
  <c r="B260" i="17"/>
  <c r="C260" i="17"/>
  <c r="G260" i="17" s="1"/>
  <c r="D260" i="17"/>
  <c r="E260" i="17"/>
  <c r="A261" i="17"/>
  <c r="B261" i="17"/>
  <c r="C261" i="17"/>
  <c r="D261" i="17"/>
  <c r="F261" i="17" s="1"/>
  <c r="AA261" i="17" s="1"/>
  <c r="E261" i="17"/>
  <c r="A262" i="17"/>
  <c r="B262" i="17"/>
  <c r="C262" i="17"/>
  <c r="G262" i="17" s="1"/>
  <c r="D262" i="17"/>
  <c r="F262" i="17" s="1"/>
  <c r="E262" i="17"/>
  <c r="A263" i="17"/>
  <c r="B263" i="17"/>
  <c r="C263" i="17"/>
  <c r="D263" i="17"/>
  <c r="F263" i="17" s="1"/>
  <c r="E263" i="17"/>
  <c r="A264" i="17"/>
  <c r="B264" i="17"/>
  <c r="C264" i="17"/>
  <c r="G264" i="17" s="1"/>
  <c r="D264" i="17"/>
  <c r="F264" i="17" s="1"/>
  <c r="E264" i="17"/>
  <c r="A265" i="17"/>
  <c r="B265" i="17"/>
  <c r="C265" i="17"/>
  <c r="G265" i="17" s="1"/>
  <c r="D265" i="17"/>
  <c r="E265" i="17"/>
  <c r="A266" i="17"/>
  <c r="B266" i="17"/>
  <c r="C266" i="17"/>
  <c r="D266" i="17"/>
  <c r="F266" i="17" s="1"/>
  <c r="E266" i="17"/>
  <c r="A267" i="17"/>
  <c r="B267" i="17"/>
  <c r="C267" i="17"/>
  <c r="G267" i="17" s="1"/>
  <c r="D267" i="17"/>
  <c r="F267" i="17" s="1"/>
  <c r="AA267" i="17" s="1"/>
  <c r="E267" i="17"/>
  <c r="A268" i="17"/>
  <c r="B268" i="17"/>
  <c r="C268" i="17"/>
  <c r="G268" i="17" s="1"/>
  <c r="D268" i="17"/>
  <c r="F268" i="17" s="1"/>
  <c r="X268" i="17" s="1"/>
  <c r="E268" i="17"/>
  <c r="A269" i="17"/>
  <c r="B269" i="17"/>
  <c r="C269" i="17"/>
  <c r="G269" i="17" s="1"/>
  <c r="D269" i="17"/>
  <c r="F269" i="17" s="1"/>
  <c r="Z269" i="17" s="1"/>
  <c r="E269" i="17"/>
  <c r="W269" i="17"/>
  <c r="A270" i="17"/>
  <c r="B270" i="17"/>
  <c r="C270" i="17"/>
  <c r="G270" i="17" s="1"/>
  <c r="D270" i="17"/>
  <c r="E270" i="17"/>
  <c r="A271" i="17"/>
  <c r="B271" i="17"/>
  <c r="C271" i="17"/>
  <c r="G271" i="17" s="1"/>
  <c r="D271" i="17"/>
  <c r="E271" i="17"/>
  <c r="A272" i="17"/>
  <c r="B272" i="17"/>
  <c r="C272" i="17"/>
  <c r="D272" i="17"/>
  <c r="E272" i="17"/>
  <c r="A273" i="17"/>
  <c r="B273" i="17"/>
  <c r="C273" i="17"/>
  <c r="D273" i="17"/>
  <c r="F273" i="17" s="1"/>
  <c r="W273" i="17" s="1"/>
  <c r="E273" i="17"/>
  <c r="A274" i="17"/>
  <c r="B274" i="17"/>
  <c r="C274" i="17"/>
  <c r="G274" i="17" s="1"/>
  <c r="D274" i="17"/>
  <c r="F274" i="17" s="1"/>
  <c r="Y274" i="17" s="1"/>
  <c r="E274" i="17"/>
  <c r="A275" i="17"/>
  <c r="B275" i="17"/>
  <c r="C275" i="17"/>
  <c r="G275" i="17" s="1"/>
  <c r="D275" i="17"/>
  <c r="F275" i="17" s="1"/>
  <c r="E275" i="17"/>
  <c r="A276" i="17"/>
  <c r="B276" i="17"/>
  <c r="C276" i="17"/>
  <c r="D276" i="17"/>
  <c r="F276" i="17" s="1"/>
  <c r="E276" i="17"/>
  <c r="Z276" i="17"/>
  <c r="A277" i="17"/>
  <c r="B277" i="17"/>
  <c r="C277" i="17"/>
  <c r="D277" i="17"/>
  <c r="F277" i="17" s="1"/>
  <c r="E277" i="17"/>
  <c r="A278" i="17"/>
  <c r="B278" i="17"/>
  <c r="C278" i="17"/>
  <c r="G278" i="17" s="1"/>
  <c r="D278" i="17"/>
  <c r="E278" i="17"/>
  <c r="A279" i="17"/>
  <c r="B279" i="17"/>
  <c r="C279" i="17"/>
  <c r="G279" i="17" s="1"/>
  <c r="D279" i="17"/>
  <c r="F279" i="17" s="1"/>
  <c r="E279" i="17"/>
  <c r="A280" i="17"/>
  <c r="B280" i="17"/>
  <c r="C280" i="17"/>
  <c r="D280" i="17"/>
  <c r="F280" i="17" s="1"/>
  <c r="E280" i="17"/>
  <c r="A281" i="17"/>
  <c r="B281" i="17"/>
  <c r="C281" i="17"/>
  <c r="D281" i="17"/>
  <c r="F281" i="17" s="1"/>
  <c r="E281" i="17"/>
  <c r="A282" i="17"/>
  <c r="B282" i="17"/>
  <c r="C282" i="17"/>
  <c r="D282" i="17"/>
  <c r="E282" i="17"/>
  <c r="A283" i="17"/>
  <c r="B283" i="17"/>
  <c r="C283" i="17"/>
  <c r="D283" i="17"/>
  <c r="F283" i="17" s="1"/>
  <c r="E283" i="17"/>
  <c r="A284" i="17"/>
  <c r="B284" i="17"/>
  <c r="C284" i="17"/>
  <c r="G284" i="17" s="1"/>
  <c r="D284" i="17"/>
  <c r="E284" i="17"/>
  <c r="F284" i="17"/>
  <c r="A285" i="17"/>
  <c r="B285" i="17"/>
  <c r="C285" i="17"/>
  <c r="D285" i="17"/>
  <c r="F285" i="17" s="1"/>
  <c r="E285" i="17"/>
  <c r="A286" i="17"/>
  <c r="B286" i="17"/>
  <c r="C286" i="17"/>
  <c r="G286" i="17" s="1"/>
  <c r="D286" i="17"/>
  <c r="F286" i="17" s="1"/>
  <c r="E286" i="17"/>
  <c r="A287" i="17"/>
  <c r="B287" i="17"/>
  <c r="C287" i="17"/>
  <c r="G287" i="17" s="1"/>
  <c r="D287" i="17"/>
  <c r="E287" i="17"/>
  <c r="A288" i="17"/>
  <c r="B288" i="17"/>
  <c r="C288" i="17"/>
  <c r="G288" i="17" s="1"/>
  <c r="D288" i="17"/>
  <c r="F288" i="17" s="1"/>
  <c r="E288" i="17"/>
  <c r="A289" i="17"/>
  <c r="B289" i="17"/>
  <c r="C289" i="17"/>
  <c r="G289" i="17" s="1"/>
  <c r="D289" i="17"/>
  <c r="E289" i="17"/>
  <c r="A290" i="17"/>
  <c r="B290" i="17"/>
  <c r="C290" i="17"/>
  <c r="G290" i="17" s="1"/>
  <c r="D290" i="17"/>
  <c r="F290" i="17" s="1"/>
  <c r="E290" i="17"/>
  <c r="W290" i="17"/>
  <c r="A291" i="17"/>
  <c r="B291" i="17"/>
  <c r="C291" i="17"/>
  <c r="G291" i="17" s="1"/>
  <c r="D291" i="17"/>
  <c r="E291" i="17"/>
  <c r="A292" i="17"/>
  <c r="B292" i="17"/>
  <c r="C292" i="17"/>
  <c r="D292" i="17"/>
  <c r="F292" i="17" s="1"/>
  <c r="X292" i="17" s="1"/>
  <c r="E292" i="17"/>
  <c r="A293" i="17"/>
  <c r="B293" i="17"/>
  <c r="C293" i="17"/>
  <c r="G293" i="17" s="1"/>
  <c r="D293" i="17"/>
  <c r="E293" i="17"/>
  <c r="A294" i="17"/>
  <c r="B294" i="17"/>
  <c r="C294" i="17"/>
  <c r="G294" i="17" s="1"/>
  <c r="D294" i="17"/>
  <c r="F294" i="17" s="1"/>
  <c r="E294" i="17"/>
  <c r="A295" i="17"/>
  <c r="B295" i="17"/>
  <c r="C295" i="17"/>
  <c r="G295" i="17" s="1"/>
  <c r="D295" i="17"/>
  <c r="E295" i="17"/>
  <c r="A296" i="17"/>
  <c r="B296" i="17"/>
  <c r="C296" i="17"/>
  <c r="D296" i="17"/>
  <c r="F296" i="17" s="1"/>
  <c r="E296" i="17"/>
  <c r="A297" i="17"/>
  <c r="B297" i="17"/>
  <c r="C297" i="17"/>
  <c r="D297" i="17"/>
  <c r="F297" i="17" s="1"/>
  <c r="Z297" i="17" s="1"/>
  <c r="E297" i="17"/>
  <c r="AA297" i="17"/>
  <c r="A298" i="17"/>
  <c r="B298" i="17"/>
  <c r="C298" i="17"/>
  <c r="G298" i="17" s="1"/>
  <c r="D298" i="17"/>
  <c r="F298" i="17" s="1"/>
  <c r="E298" i="17"/>
  <c r="A299" i="17"/>
  <c r="B299" i="17"/>
  <c r="C299" i="17"/>
  <c r="G299" i="17" s="1"/>
  <c r="D299" i="17"/>
  <c r="F299" i="17" s="1"/>
  <c r="E299" i="17"/>
  <c r="A300" i="17"/>
  <c r="B300" i="17"/>
  <c r="C300" i="17"/>
  <c r="D300" i="17"/>
  <c r="F300" i="17" s="1"/>
  <c r="E300" i="17"/>
  <c r="A301" i="17"/>
  <c r="B301" i="17"/>
  <c r="C301" i="17"/>
  <c r="D301" i="17"/>
  <c r="F301" i="17" s="1"/>
  <c r="E301" i="17"/>
  <c r="A302" i="17"/>
  <c r="B302" i="17"/>
  <c r="C302" i="17"/>
  <c r="G302" i="17" s="1"/>
  <c r="D302" i="17"/>
  <c r="F302" i="17" s="1"/>
  <c r="X302" i="17" s="1"/>
  <c r="E302" i="17"/>
  <c r="A303" i="17"/>
  <c r="B303" i="17"/>
  <c r="C303" i="17"/>
  <c r="D303" i="17"/>
  <c r="F303" i="17" s="1"/>
  <c r="E303" i="17"/>
  <c r="A304" i="17"/>
  <c r="B304" i="17"/>
  <c r="C304" i="17"/>
  <c r="D304" i="17"/>
  <c r="F304" i="17" s="1"/>
  <c r="E304" i="17"/>
  <c r="A305" i="17"/>
  <c r="B305" i="17"/>
  <c r="C305" i="17"/>
  <c r="D305" i="17"/>
  <c r="F305" i="17" s="1"/>
  <c r="AA305" i="17" s="1"/>
  <c r="E305" i="17"/>
  <c r="X305" i="17"/>
  <c r="A306" i="17"/>
  <c r="B306" i="17"/>
  <c r="C306" i="17"/>
  <c r="G306" i="17" s="1"/>
  <c r="D306" i="17"/>
  <c r="F306" i="17" s="1"/>
  <c r="X306" i="17" s="1"/>
  <c r="E306" i="17"/>
  <c r="A307" i="17"/>
  <c r="B307" i="17"/>
  <c r="C307" i="17"/>
  <c r="G307" i="17" s="1"/>
  <c r="D307" i="17"/>
  <c r="F307" i="17" s="1"/>
  <c r="E307" i="17"/>
  <c r="A308" i="17"/>
  <c r="B308" i="17"/>
  <c r="C308" i="17"/>
  <c r="D308" i="17"/>
  <c r="F308" i="17" s="1"/>
  <c r="E308" i="17"/>
  <c r="A309" i="17"/>
  <c r="B309" i="17"/>
  <c r="C309" i="17"/>
  <c r="D309" i="17"/>
  <c r="F309" i="17" s="1"/>
  <c r="W309" i="17" s="1"/>
  <c r="E309" i="17"/>
  <c r="A310" i="17"/>
  <c r="B310" i="17"/>
  <c r="C310" i="17"/>
  <c r="D310" i="17"/>
  <c r="F310" i="17" s="1"/>
  <c r="E310" i="17"/>
  <c r="A311" i="17"/>
  <c r="B311" i="17"/>
  <c r="C311" i="17"/>
  <c r="D311" i="17"/>
  <c r="F311" i="17" s="1"/>
  <c r="E311" i="17"/>
  <c r="A312" i="17"/>
  <c r="B312" i="17"/>
  <c r="C312" i="17"/>
  <c r="D312" i="17"/>
  <c r="F312" i="17" s="1"/>
  <c r="W312" i="17" s="1"/>
  <c r="E312" i="17"/>
  <c r="A313" i="17"/>
  <c r="B313" i="17"/>
  <c r="C313" i="17"/>
  <c r="D313" i="17"/>
  <c r="F313" i="17" s="1"/>
  <c r="E313" i="17"/>
  <c r="A314" i="17"/>
  <c r="B314" i="17"/>
  <c r="C314" i="17"/>
  <c r="G314" i="17" s="1"/>
  <c r="D314" i="17"/>
  <c r="F314" i="17" s="1"/>
  <c r="E314" i="17"/>
  <c r="A315" i="17"/>
  <c r="B315" i="17"/>
  <c r="C315" i="17"/>
  <c r="D315" i="17"/>
  <c r="F315" i="17" s="1"/>
  <c r="E315" i="17"/>
  <c r="A316" i="17"/>
  <c r="B316" i="17"/>
  <c r="C316" i="17"/>
  <c r="G316" i="17" s="1"/>
  <c r="D316" i="17"/>
  <c r="E316" i="17"/>
  <c r="A317" i="17"/>
  <c r="B317" i="17"/>
  <c r="C317" i="17"/>
  <c r="D317" i="17"/>
  <c r="F317" i="17" s="1"/>
  <c r="W317" i="17" s="1"/>
  <c r="E317" i="17"/>
  <c r="A318" i="17"/>
  <c r="B318" i="17"/>
  <c r="C318" i="17"/>
  <c r="G318" i="17" s="1"/>
  <c r="D318" i="17"/>
  <c r="F318" i="17" s="1"/>
  <c r="X318" i="17" s="1"/>
  <c r="E318" i="17"/>
  <c r="A319" i="17"/>
  <c r="B319" i="17"/>
  <c r="C319" i="17"/>
  <c r="D319" i="17"/>
  <c r="F319" i="17" s="1"/>
  <c r="Z319" i="17" s="1"/>
  <c r="E319" i="17"/>
  <c r="A320" i="17"/>
  <c r="B320" i="17"/>
  <c r="H320" i="17" s="1"/>
  <c r="M320" i="17" s="1"/>
  <c r="R320" i="17" s="1"/>
  <c r="C320" i="17"/>
  <c r="G320" i="17" s="1"/>
  <c r="D320" i="17"/>
  <c r="F320" i="17" s="1"/>
  <c r="X320" i="17" s="1"/>
  <c r="E320" i="17"/>
  <c r="Y320" i="17"/>
  <c r="A321" i="17"/>
  <c r="B321" i="17"/>
  <c r="C321" i="17"/>
  <c r="D321" i="17"/>
  <c r="F321" i="17" s="1"/>
  <c r="W321" i="17" s="1"/>
  <c r="E321" i="17"/>
  <c r="A322" i="17"/>
  <c r="B322" i="17"/>
  <c r="C322" i="17"/>
  <c r="D322" i="17"/>
  <c r="F322" i="17" s="1"/>
  <c r="E322" i="17"/>
  <c r="A323" i="17"/>
  <c r="B323" i="17"/>
  <c r="C323" i="17"/>
  <c r="G323" i="17" s="1"/>
  <c r="D323" i="17"/>
  <c r="E323" i="17"/>
  <c r="A324" i="17"/>
  <c r="B324" i="17"/>
  <c r="C324" i="17"/>
  <c r="G324" i="17" s="1"/>
  <c r="D324" i="17"/>
  <c r="F324" i="17" s="1"/>
  <c r="AA324" i="17" s="1"/>
  <c r="E324" i="17"/>
  <c r="A325" i="17"/>
  <c r="B325" i="17"/>
  <c r="C325" i="17"/>
  <c r="D325" i="17"/>
  <c r="F325" i="17" s="1"/>
  <c r="X325" i="17" s="1"/>
  <c r="E325" i="17"/>
  <c r="A326" i="17"/>
  <c r="B326" i="17"/>
  <c r="C326" i="17"/>
  <c r="G326" i="17" s="1"/>
  <c r="D326" i="17"/>
  <c r="F326" i="17" s="1"/>
  <c r="Z326" i="17" s="1"/>
  <c r="E326" i="17"/>
  <c r="A327" i="17"/>
  <c r="B327" i="17"/>
  <c r="C327" i="17"/>
  <c r="G327" i="17" s="1"/>
  <c r="D327" i="17"/>
  <c r="F327" i="17" s="1"/>
  <c r="E327" i="17"/>
  <c r="A328" i="17"/>
  <c r="B328" i="17"/>
  <c r="C328" i="17"/>
  <c r="G328" i="17" s="1"/>
  <c r="D328" i="17"/>
  <c r="F328" i="17" s="1"/>
  <c r="Y328" i="17" s="1"/>
  <c r="E328" i="17"/>
  <c r="A329" i="17"/>
  <c r="B329" i="17"/>
  <c r="C329" i="17"/>
  <c r="D329" i="17"/>
  <c r="F329" i="17" s="1"/>
  <c r="E329" i="17"/>
  <c r="A330" i="17"/>
  <c r="B330" i="17"/>
  <c r="C330" i="17"/>
  <c r="G330" i="17" s="1"/>
  <c r="D330" i="17"/>
  <c r="F330" i="17" s="1"/>
  <c r="W330" i="17" s="1"/>
  <c r="E330" i="17"/>
  <c r="X330" i="17"/>
  <c r="Y330" i="17"/>
  <c r="A331" i="17"/>
  <c r="B331" i="17"/>
  <c r="C331" i="17"/>
  <c r="D331" i="17"/>
  <c r="F331" i="17" s="1"/>
  <c r="E331" i="17"/>
  <c r="A332" i="17"/>
  <c r="B332" i="17"/>
  <c r="C332" i="17"/>
  <c r="G332" i="17" s="1"/>
  <c r="D332" i="17"/>
  <c r="E332" i="17"/>
  <c r="F332" i="17"/>
  <c r="A333" i="17"/>
  <c r="B333" i="17"/>
  <c r="C333" i="17"/>
  <c r="G333" i="17" s="1"/>
  <c r="D333" i="17"/>
  <c r="E333" i="17"/>
  <c r="A334" i="17"/>
  <c r="B334" i="17"/>
  <c r="C334" i="17"/>
  <c r="G334" i="17" s="1"/>
  <c r="D334" i="17"/>
  <c r="F334" i="17" s="1"/>
  <c r="E334" i="17"/>
  <c r="A335" i="17"/>
  <c r="B335" i="17"/>
  <c r="C335" i="17"/>
  <c r="G335" i="17" s="1"/>
  <c r="D335" i="17"/>
  <c r="F335" i="17" s="1"/>
  <c r="W335" i="17" s="1"/>
  <c r="E335" i="17"/>
  <c r="A336" i="17"/>
  <c r="B336" i="17"/>
  <c r="C336" i="17"/>
  <c r="D336" i="17"/>
  <c r="F336" i="17" s="1"/>
  <c r="E336" i="17"/>
  <c r="A337" i="17"/>
  <c r="B337" i="17"/>
  <c r="C337" i="17"/>
  <c r="D337" i="17"/>
  <c r="F337" i="17" s="1"/>
  <c r="W337" i="17" s="1"/>
  <c r="E337" i="17"/>
  <c r="A338" i="17"/>
  <c r="B338" i="17"/>
  <c r="C338" i="17"/>
  <c r="D338" i="17"/>
  <c r="F338" i="17" s="1"/>
  <c r="Z338" i="17" s="1"/>
  <c r="E338" i="17"/>
  <c r="A339" i="17"/>
  <c r="B339" i="17"/>
  <c r="C339" i="17"/>
  <c r="D339" i="17"/>
  <c r="F339" i="17" s="1"/>
  <c r="E339" i="17"/>
  <c r="A340" i="17"/>
  <c r="B340" i="17"/>
  <c r="C340" i="17"/>
  <c r="D340" i="17"/>
  <c r="F340" i="17" s="1"/>
  <c r="Z340" i="17" s="1"/>
  <c r="E340" i="17"/>
  <c r="A341" i="17"/>
  <c r="B341" i="17"/>
  <c r="C341" i="17"/>
  <c r="G341" i="17" s="1"/>
  <c r="D341" i="17"/>
  <c r="F341" i="17" s="1"/>
  <c r="W341" i="17" s="1"/>
  <c r="E341" i="17"/>
  <c r="A342" i="17"/>
  <c r="B342" i="17"/>
  <c r="C342" i="17"/>
  <c r="G342" i="17" s="1"/>
  <c r="D342" i="17"/>
  <c r="E342" i="17"/>
  <c r="A343" i="17"/>
  <c r="B343" i="17"/>
  <c r="C343" i="17"/>
  <c r="D343" i="17"/>
  <c r="F343" i="17" s="1"/>
  <c r="X343" i="17" s="1"/>
  <c r="E343" i="17"/>
  <c r="Y343" i="17"/>
  <c r="A344" i="17"/>
  <c r="B344" i="17"/>
  <c r="C344" i="17"/>
  <c r="G344" i="17" s="1"/>
  <c r="D344" i="17"/>
  <c r="F344" i="17" s="1"/>
  <c r="E344" i="17"/>
  <c r="A345" i="17"/>
  <c r="B345" i="17"/>
  <c r="C345" i="17"/>
  <c r="G345" i="17" s="1"/>
  <c r="D345" i="17"/>
  <c r="F345" i="17" s="1"/>
  <c r="E345" i="17"/>
  <c r="A346" i="17"/>
  <c r="B346" i="17"/>
  <c r="C346" i="17"/>
  <c r="G346" i="17" s="1"/>
  <c r="D346" i="17"/>
  <c r="F346" i="17" s="1"/>
  <c r="E346" i="17"/>
  <c r="A347" i="17"/>
  <c r="B347" i="17"/>
  <c r="C347" i="17"/>
  <c r="G347" i="17" s="1"/>
  <c r="D347" i="17"/>
  <c r="F347" i="17" s="1"/>
  <c r="E347" i="17"/>
  <c r="A348" i="17"/>
  <c r="B348" i="17"/>
  <c r="C348" i="17"/>
  <c r="G348" i="17" s="1"/>
  <c r="D348" i="17"/>
  <c r="F348" i="17" s="1"/>
  <c r="E348" i="17"/>
  <c r="A349" i="17"/>
  <c r="B349" i="17"/>
  <c r="C349" i="17"/>
  <c r="G349" i="17" s="1"/>
  <c r="D349" i="17"/>
  <c r="F349" i="17" s="1"/>
  <c r="AA349" i="17" s="1"/>
  <c r="E349" i="17"/>
  <c r="A350" i="17"/>
  <c r="B350" i="17"/>
  <c r="C350" i="17"/>
  <c r="D350" i="17"/>
  <c r="F350" i="17" s="1"/>
  <c r="E350" i="17"/>
  <c r="A351" i="17"/>
  <c r="B351" i="17"/>
  <c r="C351" i="17"/>
  <c r="G351" i="17" s="1"/>
  <c r="D351" i="17"/>
  <c r="F351" i="17" s="1"/>
  <c r="E351" i="17"/>
  <c r="A352" i="17"/>
  <c r="B352" i="17"/>
  <c r="C352" i="17"/>
  <c r="G352" i="17" s="1"/>
  <c r="D352" i="17"/>
  <c r="F352" i="17" s="1"/>
  <c r="AA352" i="17" s="1"/>
  <c r="E352" i="17"/>
  <c r="A353" i="17"/>
  <c r="B353" i="17"/>
  <c r="C353" i="17"/>
  <c r="G353" i="17" s="1"/>
  <c r="D353" i="17"/>
  <c r="F353" i="17" s="1"/>
  <c r="Z353" i="17" s="1"/>
  <c r="E353" i="17"/>
  <c r="A354" i="17"/>
  <c r="B354" i="17"/>
  <c r="C354" i="17"/>
  <c r="D354" i="17"/>
  <c r="F354" i="17" s="1"/>
  <c r="W354" i="17" s="1"/>
  <c r="E354" i="17"/>
  <c r="A355" i="17"/>
  <c r="B355" i="17"/>
  <c r="C355" i="17"/>
  <c r="G355" i="17" s="1"/>
  <c r="D355" i="17"/>
  <c r="F355" i="17" s="1"/>
  <c r="E355" i="17"/>
  <c r="A356" i="17"/>
  <c r="B356" i="17"/>
  <c r="C356" i="17"/>
  <c r="G356" i="17" s="1"/>
  <c r="D356" i="17"/>
  <c r="F356" i="17" s="1"/>
  <c r="E356" i="17"/>
  <c r="A357" i="17"/>
  <c r="B357" i="17"/>
  <c r="C357" i="17"/>
  <c r="G357" i="17" s="1"/>
  <c r="D357" i="17"/>
  <c r="F357" i="17" s="1"/>
  <c r="E357" i="17"/>
  <c r="A358" i="17"/>
  <c r="B358" i="17"/>
  <c r="C358" i="17"/>
  <c r="D358" i="17"/>
  <c r="F358" i="17" s="1"/>
  <c r="W358" i="17" s="1"/>
  <c r="E358" i="17"/>
  <c r="A359" i="17"/>
  <c r="B359" i="17"/>
  <c r="C359" i="17"/>
  <c r="G359" i="17" s="1"/>
  <c r="D359" i="17"/>
  <c r="F359" i="17" s="1"/>
  <c r="E359" i="17"/>
  <c r="A360" i="17"/>
  <c r="B360" i="17"/>
  <c r="C360" i="17"/>
  <c r="D360" i="17"/>
  <c r="F360" i="17" s="1"/>
  <c r="E360" i="17"/>
  <c r="A361" i="17"/>
  <c r="B361" i="17"/>
  <c r="C361" i="17"/>
  <c r="G361" i="17" s="1"/>
  <c r="D361" i="17"/>
  <c r="E361" i="17"/>
  <c r="A362" i="17"/>
  <c r="B362" i="17"/>
  <c r="C362" i="17"/>
  <c r="G362" i="17" s="1"/>
  <c r="D362" i="17"/>
  <c r="E362" i="17"/>
  <c r="A363" i="17"/>
  <c r="B363" i="17"/>
  <c r="C363" i="17"/>
  <c r="G363" i="17" s="1"/>
  <c r="D363" i="17"/>
  <c r="F363" i="17" s="1"/>
  <c r="E363" i="17"/>
  <c r="A364" i="17"/>
  <c r="B364" i="17"/>
  <c r="C364" i="17"/>
  <c r="G364" i="17" s="1"/>
  <c r="D364" i="17"/>
  <c r="F364" i="17" s="1"/>
  <c r="Y364" i="17" s="1"/>
  <c r="E364" i="17"/>
  <c r="A365" i="17"/>
  <c r="B365" i="17"/>
  <c r="C365" i="17"/>
  <c r="G365" i="17" s="1"/>
  <c r="D365" i="17"/>
  <c r="F365" i="17" s="1"/>
  <c r="AA365" i="17" s="1"/>
  <c r="E365" i="17"/>
  <c r="A366" i="17"/>
  <c r="B366" i="17"/>
  <c r="C366" i="17"/>
  <c r="G366" i="17" s="1"/>
  <c r="D366" i="17"/>
  <c r="F366" i="17" s="1"/>
  <c r="AA366" i="17" s="1"/>
  <c r="E366" i="17"/>
  <c r="A367" i="17"/>
  <c r="B367" i="17"/>
  <c r="C367" i="17"/>
  <c r="G367" i="17" s="1"/>
  <c r="D367" i="17"/>
  <c r="F367" i="17" s="1"/>
  <c r="E367" i="17"/>
  <c r="A368" i="17"/>
  <c r="B368" i="17"/>
  <c r="C368" i="17"/>
  <c r="D368" i="17"/>
  <c r="F368" i="17" s="1"/>
  <c r="E368" i="17"/>
  <c r="A369" i="17"/>
  <c r="B369" i="17"/>
  <c r="C369" i="17"/>
  <c r="D369" i="17"/>
  <c r="F369" i="17" s="1"/>
  <c r="E369" i="17"/>
  <c r="A370" i="17"/>
  <c r="B370" i="17"/>
  <c r="C370" i="17"/>
  <c r="D370" i="17"/>
  <c r="F370" i="17" s="1"/>
  <c r="E370" i="17"/>
  <c r="A371" i="17"/>
  <c r="B371" i="17"/>
  <c r="C371" i="17"/>
  <c r="G371" i="17" s="1"/>
  <c r="D371" i="17"/>
  <c r="E371" i="17"/>
  <c r="F371" i="17"/>
  <c r="A372" i="17"/>
  <c r="B372" i="17"/>
  <c r="C372" i="17"/>
  <c r="D372" i="17"/>
  <c r="F372" i="17" s="1"/>
  <c r="E372" i="17"/>
  <c r="A373" i="17"/>
  <c r="B373" i="17"/>
  <c r="C373" i="17"/>
  <c r="G373" i="17" s="1"/>
  <c r="D373" i="17"/>
  <c r="F373" i="17" s="1"/>
  <c r="E373" i="17"/>
  <c r="A374" i="17"/>
  <c r="B374" i="17"/>
  <c r="C374" i="17"/>
  <c r="G374" i="17" s="1"/>
  <c r="D374" i="17"/>
  <c r="F374" i="17" s="1"/>
  <c r="E374" i="17"/>
  <c r="A375" i="17"/>
  <c r="B375" i="17"/>
  <c r="C375" i="17"/>
  <c r="G375" i="17" s="1"/>
  <c r="D375" i="17"/>
  <c r="E375" i="17"/>
  <c r="A376" i="17"/>
  <c r="B376" i="17"/>
  <c r="C376" i="17"/>
  <c r="D376" i="17"/>
  <c r="F376" i="17" s="1"/>
  <c r="E376" i="17"/>
  <c r="A377" i="17"/>
  <c r="B377" i="17"/>
  <c r="C377" i="17"/>
  <c r="D377" i="17"/>
  <c r="F377" i="17" s="1"/>
  <c r="E377" i="17"/>
  <c r="A378" i="17"/>
  <c r="B378" i="17"/>
  <c r="C378" i="17"/>
  <c r="D378" i="17"/>
  <c r="F378" i="17" s="1"/>
  <c r="E378" i="17"/>
  <c r="A379" i="17"/>
  <c r="B379" i="17"/>
  <c r="C379" i="17"/>
  <c r="G379" i="17" s="1"/>
  <c r="D379" i="17"/>
  <c r="F379" i="17" s="1"/>
  <c r="E379" i="17"/>
  <c r="A380" i="17"/>
  <c r="B380" i="17"/>
  <c r="C380" i="17"/>
  <c r="G380" i="17" s="1"/>
  <c r="D380" i="17"/>
  <c r="F380" i="17" s="1"/>
  <c r="E380" i="17"/>
  <c r="W380" i="17"/>
  <c r="AA380" i="17"/>
  <c r="A381" i="17"/>
  <c r="B381" i="17"/>
  <c r="C381" i="17"/>
  <c r="G381" i="17" s="1"/>
  <c r="D381" i="17"/>
  <c r="E381" i="17"/>
  <c r="A382" i="17"/>
  <c r="B382" i="17"/>
  <c r="C382" i="17"/>
  <c r="G382" i="17" s="1"/>
  <c r="D382" i="17"/>
  <c r="E382" i="17"/>
  <c r="F382" i="17"/>
  <c r="Z382" i="17" s="1"/>
  <c r="X382" i="17"/>
  <c r="A383" i="17"/>
  <c r="B383" i="17"/>
  <c r="C383" i="17"/>
  <c r="G383" i="17" s="1"/>
  <c r="D383" i="17"/>
  <c r="E383" i="17"/>
  <c r="A384" i="17"/>
  <c r="B384" i="17"/>
  <c r="C384" i="17"/>
  <c r="D384" i="17"/>
  <c r="F384" i="17" s="1"/>
  <c r="AA384" i="17" s="1"/>
  <c r="E384" i="17"/>
  <c r="A385" i="17"/>
  <c r="B385" i="17"/>
  <c r="C385" i="17"/>
  <c r="D385" i="17"/>
  <c r="F385" i="17" s="1"/>
  <c r="Y385" i="17" s="1"/>
  <c r="E385" i="17"/>
  <c r="A386" i="17"/>
  <c r="B386" i="17"/>
  <c r="C386" i="17"/>
  <c r="D386" i="17"/>
  <c r="F386" i="17" s="1"/>
  <c r="AA386" i="17" s="1"/>
  <c r="E386" i="17"/>
  <c r="A387" i="17"/>
  <c r="B387" i="17"/>
  <c r="C387" i="17"/>
  <c r="G387" i="17" s="1"/>
  <c r="D387" i="17"/>
  <c r="F387" i="17" s="1"/>
  <c r="E387" i="17"/>
  <c r="A388" i="17"/>
  <c r="B388" i="17"/>
  <c r="C388" i="17"/>
  <c r="D388" i="17"/>
  <c r="F388" i="17" s="1"/>
  <c r="E388" i="17"/>
  <c r="A389" i="17"/>
  <c r="B389" i="17"/>
  <c r="C389" i="17"/>
  <c r="G389" i="17" s="1"/>
  <c r="D389" i="17"/>
  <c r="E389" i="17"/>
  <c r="F389" i="17"/>
  <c r="A390" i="17"/>
  <c r="B390" i="17"/>
  <c r="C390" i="17"/>
  <c r="G390" i="17" s="1"/>
  <c r="D390" i="17"/>
  <c r="F390" i="17" s="1"/>
  <c r="W390" i="17" s="1"/>
  <c r="E390" i="17"/>
  <c r="A391" i="17"/>
  <c r="B391" i="17"/>
  <c r="C391" i="17"/>
  <c r="D391" i="17"/>
  <c r="E391" i="17"/>
  <c r="G391" i="17"/>
  <c r="A392" i="17"/>
  <c r="B392" i="17"/>
  <c r="C392" i="17"/>
  <c r="D392" i="17"/>
  <c r="F392" i="17" s="1"/>
  <c r="E392" i="17"/>
  <c r="A393" i="17"/>
  <c r="B393" i="17"/>
  <c r="C393" i="17"/>
  <c r="G393" i="17" s="1"/>
  <c r="D393" i="17"/>
  <c r="E393" i="17"/>
  <c r="A394" i="17"/>
  <c r="B394" i="17"/>
  <c r="C394" i="17"/>
  <c r="G394" i="17" s="1"/>
  <c r="D394" i="17"/>
  <c r="E394" i="17"/>
  <c r="F394" i="17"/>
  <c r="A395" i="17"/>
  <c r="B395" i="17"/>
  <c r="C395" i="17"/>
  <c r="G395" i="17" s="1"/>
  <c r="D395" i="17"/>
  <c r="E395" i="17"/>
  <c r="A396" i="17"/>
  <c r="B396" i="17"/>
  <c r="C396" i="17"/>
  <c r="D396" i="17"/>
  <c r="F396" i="17" s="1"/>
  <c r="E396" i="17"/>
  <c r="A397" i="17"/>
  <c r="B397" i="17"/>
  <c r="C397" i="17"/>
  <c r="D397" i="17"/>
  <c r="F397" i="17" s="1"/>
  <c r="Y397" i="17" s="1"/>
  <c r="E397" i="17"/>
  <c r="A398" i="17"/>
  <c r="B398" i="17"/>
  <c r="C398" i="17"/>
  <c r="G398" i="17" s="1"/>
  <c r="D398" i="17"/>
  <c r="F398" i="17" s="1"/>
  <c r="E398" i="17"/>
  <c r="A399" i="17"/>
  <c r="B399" i="17"/>
  <c r="C399" i="17"/>
  <c r="G399" i="17" s="1"/>
  <c r="D399" i="17"/>
  <c r="E399" i="17"/>
  <c r="A400" i="17"/>
  <c r="B400" i="17"/>
  <c r="C400" i="17"/>
  <c r="D400" i="17"/>
  <c r="F400" i="17" s="1"/>
  <c r="Y400" i="17" s="1"/>
  <c r="E400" i="17"/>
  <c r="A401" i="17"/>
  <c r="B401" i="17"/>
  <c r="C401" i="17"/>
  <c r="D401" i="17"/>
  <c r="F401" i="17" s="1"/>
  <c r="E401" i="17"/>
  <c r="A402" i="17"/>
  <c r="B402" i="17"/>
  <c r="C402" i="17"/>
  <c r="G402" i="17" s="1"/>
  <c r="D402" i="17"/>
  <c r="F402" i="17" s="1"/>
  <c r="E402" i="17"/>
  <c r="A403" i="17"/>
  <c r="B403" i="17"/>
  <c r="C403" i="17"/>
  <c r="D403" i="17"/>
  <c r="F403" i="17" s="1"/>
  <c r="E403" i="17"/>
  <c r="A404" i="17"/>
  <c r="B404" i="17"/>
  <c r="C404" i="17"/>
  <c r="D404" i="17"/>
  <c r="F404" i="17" s="1"/>
  <c r="E404" i="17"/>
  <c r="A405" i="17"/>
  <c r="B405" i="17"/>
  <c r="C405" i="17"/>
  <c r="D405" i="17"/>
  <c r="F405" i="17" s="1"/>
  <c r="E405" i="17"/>
  <c r="A406" i="17"/>
  <c r="B406" i="17"/>
  <c r="C406" i="17"/>
  <c r="G406" i="17" s="1"/>
  <c r="D406" i="17"/>
  <c r="F406" i="17" s="1"/>
  <c r="AA406" i="17" s="1"/>
  <c r="E406" i="17"/>
  <c r="A407" i="17"/>
  <c r="B407" i="17"/>
  <c r="C407" i="17"/>
  <c r="G407" i="17" s="1"/>
  <c r="D407" i="17"/>
  <c r="E407" i="17"/>
  <c r="A408" i="17"/>
  <c r="B408" i="17"/>
  <c r="C408" i="17"/>
  <c r="D408" i="17"/>
  <c r="F408" i="17" s="1"/>
  <c r="AA408" i="17" s="1"/>
  <c r="E408" i="17"/>
  <c r="A409" i="17"/>
  <c r="B409" i="17"/>
  <c r="C409" i="17"/>
  <c r="D409" i="17"/>
  <c r="F409" i="17" s="1"/>
  <c r="Z409" i="17" s="1"/>
  <c r="E409" i="17"/>
  <c r="A410" i="17"/>
  <c r="B410" i="17"/>
  <c r="C410" i="17"/>
  <c r="D410" i="17"/>
  <c r="E410" i="17"/>
  <c r="F410" i="17"/>
  <c r="A411" i="17"/>
  <c r="B411" i="17"/>
  <c r="C411" i="17"/>
  <c r="G411" i="17" s="1"/>
  <c r="D411" i="17"/>
  <c r="E411" i="17"/>
  <c r="A412" i="17"/>
  <c r="B412" i="17"/>
  <c r="C412" i="17"/>
  <c r="D412" i="17"/>
  <c r="F412" i="17" s="1"/>
  <c r="Z412" i="17" s="1"/>
  <c r="E412" i="17"/>
  <c r="A413" i="17"/>
  <c r="B413" i="17"/>
  <c r="C413" i="17"/>
  <c r="D413" i="17"/>
  <c r="E413" i="17"/>
  <c r="F413" i="17"/>
  <c r="W413" i="17" s="1"/>
  <c r="A414" i="17"/>
  <c r="B414" i="17"/>
  <c r="C414" i="17"/>
  <c r="G414" i="17" s="1"/>
  <c r="D414" i="17"/>
  <c r="F414" i="17" s="1"/>
  <c r="Y414" i="17" s="1"/>
  <c r="E414" i="17"/>
  <c r="A415" i="17"/>
  <c r="B415" i="17"/>
  <c r="C415" i="17"/>
  <c r="G415" i="17" s="1"/>
  <c r="D415" i="17"/>
  <c r="F415" i="17" s="1"/>
  <c r="E415" i="17"/>
  <c r="A416" i="17"/>
  <c r="B416" i="17"/>
  <c r="C416" i="17"/>
  <c r="D416" i="17"/>
  <c r="F416" i="17" s="1"/>
  <c r="Z416" i="17" s="1"/>
  <c r="E416" i="17"/>
  <c r="A417" i="17"/>
  <c r="B417" i="17"/>
  <c r="C417" i="17"/>
  <c r="D417" i="17"/>
  <c r="F417" i="17" s="1"/>
  <c r="E417" i="17"/>
  <c r="A418" i="17"/>
  <c r="B418" i="17"/>
  <c r="C418" i="17"/>
  <c r="D418" i="17"/>
  <c r="F418" i="17" s="1"/>
  <c r="AA418" i="17" s="1"/>
  <c r="E418" i="17"/>
  <c r="A419" i="17"/>
  <c r="B419" i="17"/>
  <c r="C419" i="17"/>
  <c r="D419" i="17"/>
  <c r="F419" i="17" s="1"/>
  <c r="E419" i="17"/>
  <c r="A420" i="17"/>
  <c r="B420" i="17"/>
  <c r="C420" i="17"/>
  <c r="D420" i="17"/>
  <c r="F420" i="17" s="1"/>
  <c r="Z420" i="17" s="1"/>
  <c r="E420" i="17"/>
  <c r="A421" i="17"/>
  <c r="B421" i="17"/>
  <c r="C421" i="17"/>
  <c r="D421" i="17"/>
  <c r="F421" i="17" s="1"/>
  <c r="E421" i="17"/>
  <c r="A422" i="17"/>
  <c r="B422" i="17"/>
  <c r="C422" i="17"/>
  <c r="G422" i="17" s="1"/>
  <c r="D422" i="17"/>
  <c r="E422" i="17"/>
  <c r="A423" i="17"/>
  <c r="B423" i="17"/>
  <c r="C423" i="17"/>
  <c r="D423" i="17"/>
  <c r="F423" i="17" s="1"/>
  <c r="AA423" i="17" s="1"/>
  <c r="E423" i="17"/>
  <c r="A424" i="17"/>
  <c r="B424" i="17"/>
  <c r="C424" i="17"/>
  <c r="D424" i="17"/>
  <c r="F424" i="17" s="1"/>
  <c r="E424" i="17"/>
  <c r="A425" i="17"/>
  <c r="B425" i="17"/>
  <c r="C425" i="17"/>
  <c r="D425" i="17"/>
  <c r="F425" i="17" s="1"/>
  <c r="Z425" i="17" s="1"/>
  <c r="E425" i="17"/>
  <c r="X425" i="17"/>
  <c r="A426" i="17"/>
  <c r="B426" i="17"/>
  <c r="C426" i="17"/>
  <c r="D426" i="17"/>
  <c r="F426" i="17" s="1"/>
  <c r="E426" i="17"/>
  <c r="A427" i="17"/>
  <c r="B427" i="17"/>
  <c r="C427" i="17"/>
  <c r="D427" i="17"/>
  <c r="F427" i="17" s="1"/>
  <c r="E427" i="17"/>
  <c r="X427" i="17"/>
  <c r="A428" i="17"/>
  <c r="B428" i="17"/>
  <c r="C428" i="17"/>
  <c r="D428" i="17"/>
  <c r="F428" i="17" s="1"/>
  <c r="Z428" i="17" s="1"/>
  <c r="E428" i="17"/>
  <c r="A429" i="17"/>
  <c r="B429" i="17"/>
  <c r="C429" i="17"/>
  <c r="D429" i="17"/>
  <c r="F429" i="17" s="1"/>
  <c r="E429" i="17"/>
  <c r="A430" i="17"/>
  <c r="B430" i="17"/>
  <c r="C430" i="17"/>
  <c r="D430" i="17"/>
  <c r="F430" i="17" s="1"/>
  <c r="AA430" i="17" s="1"/>
  <c r="E430" i="17"/>
  <c r="A431" i="17"/>
  <c r="B431" i="17"/>
  <c r="C431" i="17"/>
  <c r="D431" i="17"/>
  <c r="F431" i="17" s="1"/>
  <c r="E431" i="17"/>
  <c r="A432" i="17"/>
  <c r="B432" i="17"/>
  <c r="C432" i="17"/>
  <c r="D432" i="17"/>
  <c r="F432" i="17" s="1"/>
  <c r="E432" i="17"/>
  <c r="A433" i="17"/>
  <c r="B433" i="17"/>
  <c r="C433" i="17"/>
  <c r="D433" i="17"/>
  <c r="F433" i="17" s="1"/>
  <c r="AA433" i="17" s="1"/>
  <c r="E433" i="17"/>
  <c r="A434" i="17"/>
  <c r="B434" i="17"/>
  <c r="C434" i="17"/>
  <c r="D434" i="17"/>
  <c r="F434" i="17" s="1"/>
  <c r="E434" i="17"/>
  <c r="A435" i="17"/>
  <c r="B435" i="17"/>
  <c r="C435" i="17"/>
  <c r="D435" i="17"/>
  <c r="F435" i="17" s="1"/>
  <c r="E435" i="17"/>
  <c r="A436" i="17"/>
  <c r="B436" i="17"/>
  <c r="C436" i="17"/>
  <c r="G436" i="17" s="1"/>
  <c r="D436" i="17"/>
  <c r="F436" i="17" s="1"/>
  <c r="E436" i="17"/>
  <c r="A437" i="17"/>
  <c r="B437" i="17"/>
  <c r="C437" i="17"/>
  <c r="D437" i="17"/>
  <c r="F437" i="17" s="1"/>
  <c r="E437" i="17"/>
  <c r="A438" i="17"/>
  <c r="B438" i="17"/>
  <c r="C438" i="17"/>
  <c r="D438" i="17"/>
  <c r="E438" i="17"/>
  <c r="F438" i="17"/>
  <c r="W438" i="17" s="1"/>
  <c r="A439" i="17"/>
  <c r="B439" i="17"/>
  <c r="C439" i="17"/>
  <c r="G439" i="17" s="1"/>
  <c r="D439" i="17"/>
  <c r="F439" i="17" s="1"/>
  <c r="E439" i="17"/>
  <c r="A440" i="17"/>
  <c r="B440" i="17"/>
  <c r="C440" i="17"/>
  <c r="D440" i="17"/>
  <c r="F440" i="17" s="1"/>
  <c r="E440" i="17"/>
  <c r="AA440" i="17"/>
  <c r="A441" i="17"/>
  <c r="B441" i="17"/>
  <c r="C441" i="17"/>
  <c r="D441" i="17"/>
  <c r="F441" i="17" s="1"/>
  <c r="E441" i="17"/>
  <c r="A442" i="17"/>
  <c r="B442" i="17"/>
  <c r="C442" i="17"/>
  <c r="D442" i="17"/>
  <c r="E442" i="17"/>
  <c r="F442" i="17"/>
  <c r="G442" i="17"/>
  <c r="A443" i="17"/>
  <c r="B443" i="17"/>
  <c r="C443" i="17"/>
  <c r="G443" i="17" s="1"/>
  <c r="D443" i="17"/>
  <c r="E443" i="17"/>
  <c r="A444" i="17"/>
  <c r="B444" i="17"/>
  <c r="C444" i="17"/>
  <c r="D444" i="17"/>
  <c r="F444" i="17" s="1"/>
  <c r="Z444" i="17" s="1"/>
  <c r="E444" i="17"/>
  <c r="G444" i="17"/>
  <c r="A445" i="17"/>
  <c r="B445" i="17"/>
  <c r="C445" i="17"/>
  <c r="D445" i="17"/>
  <c r="F445" i="17" s="1"/>
  <c r="E445" i="17"/>
  <c r="A446" i="17"/>
  <c r="B446" i="17"/>
  <c r="C446" i="17"/>
  <c r="D446" i="17"/>
  <c r="F446" i="17" s="1"/>
  <c r="E446" i="17"/>
  <c r="A447" i="17"/>
  <c r="B447" i="17"/>
  <c r="C447" i="17"/>
  <c r="G447" i="17" s="1"/>
  <c r="D447" i="17"/>
  <c r="F447" i="17" s="1"/>
  <c r="E447" i="17"/>
  <c r="A448" i="17"/>
  <c r="B448" i="17"/>
  <c r="C448" i="17"/>
  <c r="G448" i="17" s="1"/>
  <c r="D448" i="17"/>
  <c r="F448" i="17" s="1"/>
  <c r="E448" i="17"/>
  <c r="A449" i="17"/>
  <c r="B449" i="17"/>
  <c r="C449" i="17"/>
  <c r="D449" i="17"/>
  <c r="F449" i="17" s="1"/>
  <c r="E449" i="17"/>
  <c r="A450" i="17"/>
  <c r="B450" i="17"/>
  <c r="C450" i="17"/>
  <c r="D450" i="17"/>
  <c r="F450" i="17" s="1"/>
  <c r="Z450" i="17" s="1"/>
  <c r="E450" i="17"/>
  <c r="A451" i="17"/>
  <c r="B451" i="17"/>
  <c r="C451" i="17"/>
  <c r="G451" i="17" s="1"/>
  <c r="D451" i="17"/>
  <c r="F451" i="17" s="1"/>
  <c r="W451" i="17" s="1"/>
  <c r="E451" i="17"/>
  <c r="A452" i="17"/>
  <c r="B452" i="17"/>
  <c r="C452" i="17"/>
  <c r="D452" i="17"/>
  <c r="F452" i="17" s="1"/>
  <c r="E452" i="17"/>
  <c r="A453" i="17"/>
  <c r="B453" i="17"/>
  <c r="C453" i="17"/>
  <c r="D453" i="17"/>
  <c r="F453" i="17" s="1"/>
  <c r="AA453" i="17" s="1"/>
  <c r="E453" i="17"/>
  <c r="A454" i="17"/>
  <c r="B454" i="17"/>
  <c r="C454" i="17"/>
  <c r="D454" i="17"/>
  <c r="F454" i="17" s="1"/>
  <c r="E454" i="17"/>
  <c r="A455" i="17"/>
  <c r="B455" i="17"/>
  <c r="C455" i="17"/>
  <c r="D455" i="17"/>
  <c r="F455" i="17" s="1"/>
  <c r="AA455" i="17" s="1"/>
  <c r="E455" i="17"/>
  <c r="A456" i="17"/>
  <c r="B456" i="17"/>
  <c r="C456" i="17"/>
  <c r="D456" i="17"/>
  <c r="F456" i="17" s="1"/>
  <c r="AA456" i="17" s="1"/>
  <c r="E456" i="17"/>
  <c r="G456" i="17"/>
  <c r="A457" i="17"/>
  <c r="B457" i="17"/>
  <c r="C457" i="17"/>
  <c r="D457" i="17"/>
  <c r="F457" i="17" s="1"/>
  <c r="W457" i="17" s="1"/>
  <c r="E457" i="17"/>
  <c r="A458" i="17"/>
  <c r="B458" i="17"/>
  <c r="C458" i="17"/>
  <c r="D458" i="17"/>
  <c r="F458" i="17" s="1"/>
  <c r="E458" i="17"/>
  <c r="A459" i="17"/>
  <c r="B459" i="17"/>
  <c r="C459" i="17"/>
  <c r="D459" i="17"/>
  <c r="F459" i="17" s="1"/>
  <c r="E459" i="17"/>
  <c r="A460" i="17"/>
  <c r="B460" i="17"/>
  <c r="C460" i="17"/>
  <c r="G460" i="17" s="1"/>
  <c r="D460" i="17"/>
  <c r="F460" i="17" s="1"/>
  <c r="Y460" i="17" s="1"/>
  <c r="E460" i="17"/>
  <c r="A461" i="17"/>
  <c r="B461" i="17"/>
  <c r="C461" i="17"/>
  <c r="D461" i="17"/>
  <c r="E461" i="17"/>
  <c r="F461" i="17"/>
  <c r="X461" i="17" s="1"/>
  <c r="A462" i="17"/>
  <c r="B462" i="17"/>
  <c r="C462" i="17"/>
  <c r="D462" i="17"/>
  <c r="F462" i="17" s="1"/>
  <c r="E462" i="17"/>
  <c r="A463" i="17"/>
  <c r="B463" i="17"/>
  <c r="C463" i="17"/>
  <c r="G463" i="17" s="1"/>
  <c r="D463" i="17"/>
  <c r="E463" i="17"/>
  <c r="F463" i="17"/>
  <c r="A464" i="17"/>
  <c r="B464" i="17"/>
  <c r="C464" i="17"/>
  <c r="D464" i="17"/>
  <c r="F464" i="17" s="1"/>
  <c r="X464" i="17" s="1"/>
  <c r="E464" i="17"/>
  <c r="A465" i="17"/>
  <c r="B465" i="17"/>
  <c r="C465" i="17"/>
  <c r="D465" i="17"/>
  <c r="F465" i="17" s="1"/>
  <c r="E465" i="17"/>
  <c r="A466" i="17"/>
  <c r="B466" i="17"/>
  <c r="C466" i="17"/>
  <c r="G466" i="17" s="1"/>
  <c r="D466" i="17"/>
  <c r="F466" i="17" s="1"/>
  <c r="E466" i="17"/>
  <c r="A467" i="17"/>
  <c r="B467" i="17"/>
  <c r="C467" i="17"/>
  <c r="G467" i="17" s="1"/>
  <c r="D467" i="17"/>
  <c r="F467" i="17" s="1"/>
  <c r="E467" i="17"/>
  <c r="A468" i="17"/>
  <c r="B468" i="17"/>
  <c r="C468" i="17"/>
  <c r="D468" i="17"/>
  <c r="F468" i="17" s="1"/>
  <c r="E468" i="17"/>
  <c r="A469" i="17"/>
  <c r="B469" i="17"/>
  <c r="C469" i="17"/>
  <c r="D469" i="17"/>
  <c r="F469" i="17" s="1"/>
  <c r="E469" i="17"/>
  <c r="A470" i="17"/>
  <c r="B470" i="17"/>
  <c r="C470" i="17"/>
  <c r="D470" i="17"/>
  <c r="F470" i="17" s="1"/>
  <c r="W470" i="17" s="1"/>
  <c r="E470" i="17"/>
  <c r="A471" i="17"/>
  <c r="B471" i="17"/>
  <c r="C471" i="17"/>
  <c r="G471" i="17" s="1"/>
  <c r="D471" i="17"/>
  <c r="E471" i="17"/>
  <c r="A472" i="17"/>
  <c r="B472" i="17"/>
  <c r="C472" i="17"/>
  <c r="G472" i="17" s="1"/>
  <c r="D472" i="17"/>
  <c r="E472" i="17"/>
  <c r="A473" i="17"/>
  <c r="B473" i="17"/>
  <c r="C473" i="17"/>
  <c r="D473" i="17"/>
  <c r="F473" i="17" s="1"/>
  <c r="E473" i="17"/>
  <c r="A474" i="17"/>
  <c r="B474" i="17"/>
  <c r="C474" i="17"/>
  <c r="G474" i="17" s="1"/>
  <c r="D474" i="17"/>
  <c r="F474" i="17" s="1"/>
  <c r="E474" i="17"/>
  <c r="A475" i="17"/>
  <c r="B475" i="17"/>
  <c r="C475" i="17"/>
  <c r="D475" i="17"/>
  <c r="F475" i="17" s="1"/>
  <c r="AA475" i="17" s="1"/>
  <c r="E475" i="17"/>
  <c r="A476" i="17"/>
  <c r="B476" i="17"/>
  <c r="C476" i="17"/>
  <c r="G476" i="17" s="1"/>
  <c r="D476" i="17"/>
  <c r="F476" i="17" s="1"/>
  <c r="E476" i="17"/>
  <c r="A477" i="17"/>
  <c r="B477" i="17"/>
  <c r="C477" i="17"/>
  <c r="D477" i="17"/>
  <c r="F477" i="17" s="1"/>
  <c r="Z477" i="17" s="1"/>
  <c r="E477" i="17"/>
  <c r="A478" i="17"/>
  <c r="B478" i="17"/>
  <c r="C478" i="17"/>
  <c r="D478" i="17"/>
  <c r="F478" i="17" s="1"/>
  <c r="E478" i="17"/>
  <c r="A479" i="17"/>
  <c r="B479" i="17"/>
  <c r="C479" i="17"/>
  <c r="D479" i="17"/>
  <c r="F479" i="17" s="1"/>
  <c r="E479" i="17"/>
  <c r="Y479" i="17"/>
  <c r="A480" i="17"/>
  <c r="B480" i="17"/>
  <c r="C480" i="17"/>
  <c r="D480" i="17"/>
  <c r="F480" i="17" s="1"/>
  <c r="E480" i="17"/>
  <c r="A481" i="17"/>
  <c r="B481" i="17"/>
  <c r="C481" i="17"/>
  <c r="G481" i="17" s="1"/>
  <c r="D481" i="17"/>
  <c r="F481" i="17" s="1"/>
  <c r="E481" i="17"/>
  <c r="A482" i="17"/>
  <c r="B482" i="17"/>
  <c r="C482" i="17"/>
  <c r="D482" i="17"/>
  <c r="F482" i="17" s="1"/>
  <c r="E482" i="17"/>
  <c r="G482" i="17"/>
  <c r="A483" i="17"/>
  <c r="B483" i="17"/>
  <c r="C483" i="17"/>
  <c r="D483" i="17"/>
  <c r="F483" i="17" s="1"/>
  <c r="E483" i="17"/>
  <c r="A484" i="17"/>
  <c r="B484" i="17"/>
  <c r="C484" i="17"/>
  <c r="G484" i="17" s="1"/>
  <c r="D484" i="17"/>
  <c r="F484" i="17" s="1"/>
  <c r="E484" i="17"/>
  <c r="A485" i="17"/>
  <c r="B485" i="17"/>
  <c r="C485" i="17"/>
  <c r="D485" i="17"/>
  <c r="F485" i="17" s="1"/>
  <c r="E485" i="17"/>
  <c r="A486" i="17"/>
  <c r="B486" i="17"/>
  <c r="C486" i="17"/>
  <c r="D486" i="17"/>
  <c r="F486" i="17" s="1"/>
  <c r="W486" i="17" s="1"/>
  <c r="E486" i="17"/>
  <c r="A487" i="17"/>
  <c r="B487" i="17"/>
  <c r="C487" i="17"/>
  <c r="D487" i="17"/>
  <c r="F487" i="17" s="1"/>
  <c r="W487" i="17" s="1"/>
  <c r="E487" i="17"/>
  <c r="A488" i="17"/>
  <c r="B488" i="17"/>
  <c r="C488" i="17"/>
  <c r="D488" i="17"/>
  <c r="F488" i="17" s="1"/>
  <c r="E488" i="17"/>
  <c r="A489" i="17"/>
  <c r="B489" i="17"/>
  <c r="C489" i="17"/>
  <c r="G489" i="17" s="1"/>
  <c r="D489" i="17"/>
  <c r="E489" i="17"/>
  <c r="A490" i="17"/>
  <c r="B490" i="17"/>
  <c r="C490" i="17"/>
  <c r="D490" i="17"/>
  <c r="E490" i="17"/>
  <c r="A491" i="17"/>
  <c r="B491" i="17"/>
  <c r="C491" i="17"/>
  <c r="D491" i="17"/>
  <c r="F491" i="17" s="1"/>
  <c r="E491" i="17"/>
  <c r="A492" i="17"/>
  <c r="B492" i="17"/>
  <c r="C492" i="17"/>
  <c r="D492" i="17"/>
  <c r="F492" i="17" s="1"/>
  <c r="E492" i="17"/>
  <c r="A493" i="17"/>
  <c r="B493" i="17"/>
  <c r="C493" i="17"/>
  <c r="D493" i="17"/>
  <c r="F493" i="17" s="1"/>
  <c r="E493" i="17"/>
  <c r="A494" i="17"/>
  <c r="B494" i="17"/>
  <c r="C494" i="17"/>
  <c r="D494" i="17"/>
  <c r="F494" i="17" s="1"/>
  <c r="AA494" i="17" s="1"/>
  <c r="E494" i="17"/>
  <c r="A495" i="17"/>
  <c r="B495" i="17"/>
  <c r="C495" i="17"/>
  <c r="G495" i="17" s="1"/>
  <c r="D495" i="17"/>
  <c r="F495" i="17" s="1"/>
  <c r="Z495" i="17" s="1"/>
  <c r="E495" i="17"/>
  <c r="A496" i="17"/>
  <c r="B496" i="17"/>
  <c r="C496" i="17"/>
  <c r="D496" i="17"/>
  <c r="F496" i="17" s="1"/>
  <c r="Y496" i="17" s="1"/>
  <c r="E496" i="17"/>
  <c r="A497" i="17"/>
  <c r="B497" i="17"/>
  <c r="C497" i="17"/>
  <c r="D497" i="17"/>
  <c r="F497" i="17" s="1"/>
  <c r="E497" i="17"/>
  <c r="A498" i="17"/>
  <c r="B498" i="17"/>
  <c r="C498" i="17"/>
  <c r="D498" i="17"/>
  <c r="F498" i="17" s="1"/>
  <c r="E498" i="17"/>
  <c r="A499" i="17"/>
  <c r="B499" i="17"/>
  <c r="C499" i="17"/>
  <c r="G499" i="17" s="1"/>
  <c r="D499" i="17"/>
  <c r="E499" i="17"/>
  <c r="F499" i="17"/>
  <c r="A500" i="17"/>
  <c r="B500" i="17"/>
  <c r="C500" i="17"/>
  <c r="G500" i="17" s="1"/>
  <c r="D500" i="17"/>
  <c r="F500" i="17" s="1"/>
  <c r="E500" i="17"/>
  <c r="A501" i="17"/>
  <c r="B501" i="17"/>
  <c r="C501" i="17"/>
  <c r="D501" i="17"/>
  <c r="E501" i="17"/>
  <c r="A502" i="17"/>
  <c r="B502" i="17"/>
  <c r="C502" i="17"/>
  <c r="G502" i="17" s="1"/>
  <c r="D502" i="17"/>
  <c r="E502" i="17"/>
  <c r="A503" i="17"/>
  <c r="B503" i="17"/>
  <c r="C503" i="17"/>
  <c r="G503" i="17" s="1"/>
  <c r="D503" i="17"/>
  <c r="F503" i="17" s="1"/>
  <c r="E503" i="17"/>
  <c r="A504" i="17"/>
  <c r="B504" i="17"/>
  <c r="C504" i="17"/>
  <c r="G504" i="17" s="1"/>
  <c r="D504" i="17"/>
  <c r="E504" i="17"/>
  <c r="A505" i="17"/>
  <c r="B505" i="17"/>
  <c r="C505" i="17"/>
  <c r="G505" i="17" s="1"/>
  <c r="D505" i="17"/>
  <c r="E505" i="17"/>
  <c r="A506" i="17"/>
  <c r="B506" i="17"/>
  <c r="C506" i="17"/>
  <c r="G506" i="17" s="1"/>
  <c r="D506" i="17"/>
  <c r="E506" i="17"/>
  <c r="A507" i="17"/>
  <c r="B507" i="17"/>
  <c r="C507" i="17"/>
  <c r="G507" i="17" s="1"/>
  <c r="D507" i="17"/>
  <c r="F507" i="17" s="1"/>
  <c r="W507" i="17" s="1"/>
  <c r="E507" i="17"/>
  <c r="A508" i="17"/>
  <c r="B508" i="17"/>
  <c r="C508" i="17"/>
  <c r="G508" i="17" s="1"/>
  <c r="D508" i="17"/>
  <c r="F508" i="17" s="1"/>
  <c r="Y508" i="17" s="1"/>
  <c r="E508" i="17"/>
  <c r="A509" i="17"/>
  <c r="B509" i="17"/>
  <c r="C509" i="17"/>
  <c r="G509" i="17" s="1"/>
  <c r="D509" i="17"/>
  <c r="F509" i="17" s="1"/>
  <c r="AA509" i="17" s="1"/>
  <c r="E509" i="17"/>
  <c r="A510" i="17"/>
  <c r="B510" i="17"/>
  <c r="C510" i="17"/>
  <c r="D510" i="17"/>
  <c r="F510" i="17" s="1"/>
  <c r="W510" i="17" s="1"/>
  <c r="E510" i="17"/>
  <c r="A511" i="17"/>
  <c r="B511" i="17"/>
  <c r="C511" i="17"/>
  <c r="G511" i="17" s="1"/>
  <c r="D511" i="17"/>
  <c r="E511" i="17"/>
  <c r="A512" i="17"/>
  <c r="B512" i="17"/>
  <c r="C512" i="17"/>
  <c r="G512" i="17" s="1"/>
  <c r="D512" i="17"/>
  <c r="F512" i="17" s="1"/>
  <c r="E512" i="17"/>
  <c r="A513" i="17"/>
  <c r="B513" i="17"/>
  <c r="C513" i="17"/>
  <c r="G513" i="17" s="1"/>
  <c r="D513" i="17"/>
  <c r="F513" i="17" s="1"/>
  <c r="Y513" i="17" s="1"/>
  <c r="E513" i="17"/>
  <c r="A514" i="17"/>
  <c r="B514" i="17"/>
  <c r="C514" i="17"/>
  <c r="G514" i="17" s="1"/>
  <c r="D514" i="17"/>
  <c r="E514" i="17"/>
  <c r="A515" i="17"/>
  <c r="B515" i="17"/>
  <c r="C515" i="17"/>
  <c r="G515" i="17" s="1"/>
  <c r="D515" i="17"/>
  <c r="F515" i="17" s="1"/>
  <c r="E515" i="17"/>
  <c r="A516" i="17"/>
  <c r="B516" i="17"/>
  <c r="C516" i="17"/>
  <c r="D516" i="17"/>
  <c r="F516" i="17" s="1"/>
  <c r="AA516" i="17" s="1"/>
  <c r="E516" i="17"/>
  <c r="A517" i="17"/>
  <c r="B517" i="17"/>
  <c r="C517" i="17"/>
  <c r="D517" i="17"/>
  <c r="F517" i="17" s="1"/>
  <c r="AA517" i="17" s="1"/>
  <c r="E517" i="17"/>
  <c r="A518" i="17"/>
  <c r="B518" i="17"/>
  <c r="C518" i="17"/>
  <c r="D518" i="17"/>
  <c r="F518" i="17" s="1"/>
  <c r="Z518" i="17" s="1"/>
  <c r="E518" i="17"/>
  <c r="A519" i="17"/>
  <c r="B519" i="17"/>
  <c r="C519" i="17"/>
  <c r="D519" i="17"/>
  <c r="E519" i="17"/>
  <c r="A520" i="17"/>
  <c r="B520" i="17"/>
  <c r="C520" i="17"/>
  <c r="D520" i="17"/>
  <c r="F520" i="17" s="1"/>
  <c r="AA520" i="17" s="1"/>
  <c r="E520" i="17"/>
  <c r="A521" i="17"/>
  <c r="B521" i="17"/>
  <c r="C521" i="17"/>
  <c r="G521" i="17" s="1"/>
  <c r="D521" i="17"/>
  <c r="F521" i="17" s="1"/>
  <c r="E521" i="17"/>
  <c r="A522" i="17"/>
  <c r="B522" i="17"/>
  <c r="C522" i="17"/>
  <c r="G522" i="17" s="1"/>
  <c r="D522" i="17"/>
  <c r="F522" i="17" s="1"/>
  <c r="E522" i="17"/>
  <c r="A523" i="17"/>
  <c r="B523" i="17"/>
  <c r="C523" i="17"/>
  <c r="D523" i="17"/>
  <c r="F523" i="17" s="1"/>
  <c r="AA523" i="17" s="1"/>
  <c r="E523" i="17"/>
  <c r="A524" i="17"/>
  <c r="B524" i="17"/>
  <c r="C524" i="17"/>
  <c r="D524" i="17"/>
  <c r="F524" i="17" s="1"/>
  <c r="E524" i="17"/>
  <c r="A525" i="17"/>
  <c r="B525" i="17"/>
  <c r="C525" i="17"/>
  <c r="D525" i="17"/>
  <c r="F525" i="17" s="1"/>
  <c r="E525" i="17"/>
  <c r="A526" i="17"/>
  <c r="B526" i="17"/>
  <c r="C526" i="17"/>
  <c r="D526" i="17"/>
  <c r="F526" i="17" s="1"/>
  <c r="E526" i="17"/>
  <c r="A527" i="17"/>
  <c r="B527" i="17"/>
  <c r="C527" i="17"/>
  <c r="G527" i="17" s="1"/>
  <c r="D527" i="17"/>
  <c r="F527" i="17" s="1"/>
  <c r="E527" i="17"/>
  <c r="A528" i="17"/>
  <c r="B528" i="17"/>
  <c r="C528" i="17"/>
  <c r="G528" i="17" s="1"/>
  <c r="D528" i="17"/>
  <c r="E528" i="17"/>
  <c r="A529" i="17"/>
  <c r="B529" i="17"/>
  <c r="C529" i="17"/>
  <c r="D529" i="17"/>
  <c r="F529" i="17" s="1"/>
  <c r="E529" i="17"/>
  <c r="A530" i="17"/>
  <c r="B530" i="17"/>
  <c r="C530" i="17"/>
  <c r="D530" i="17"/>
  <c r="E530" i="17"/>
  <c r="A531" i="17"/>
  <c r="B531" i="17"/>
  <c r="C531" i="17"/>
  <c r="D531" i="17"/>
  <c r="F531" i="17" s="1"/>
  <c r="Y531" i="17" s="1"/>
  <c r="E531" i="17"/>
  <c r="A532" i="17"/>
  <c r="B532" i="17"/>
  <c r="C532" i="17"/>
  <c r="D532" i="17"/>
  <c r="F532" i="17" s="1"/>
  <c r="E532" i="17"/>
  <c r="G532" i="17"/>
  <c r="A533" i="17"/>
  <c r="B533" i="17"/>
  <c r="C533" i="17"/>
  <c r="D533" i="17"/>
  <c r="F533" i="17" s="1"/>
  <c r="Z533" i="17" s="1"/>
  <c r="E533" i="17"/>
  <c r="A534" i="17"/>
  <c r="B534" i="17"/>
  <c r="C534" i="17"/>
  <c r="G534" i="17" s="1"/>
  <c r="D534" i="17"/>
  <c r="F534" i="17" s="1"/>
  <c r="X534" i="17" s="1"/>
  <c r="E534" i="17"/>
  <c r="A535" i="17"/>
  <c r="B535" i="17"/>
  <c r="C535" i="17"/>
  <c r="G535" i="17" s="1"/>
  <c r="D535" i="17"/>
  <c r="F535" i="17" s="1"/>
  <c r="E535" i="17"/>
  <c r="A536" i="17"/>
  <c r="B536" i="17"/>
  <c r="C536" i="17"/>
  <c r="D536" i="17"/>
  <c r="E536" i="17"/>
  <c r="A537" i="17"/>
  <c r="B537" i="17"/>
  <c r="C537" i="17"/>
  <c r="G537" i="17" s="1"/>
  <c r="D537" i="17"/>
  <c r="F537" i="17" s="1"/>
  <c r="X537" i="17" s="1"/>
  <c r="E537" i="17"/>
  <c r="A538" i="17"/>
  <c r="B538" i="17"/>
  <c r="C538" i="17"/>
  <c r="D538" i="17"/>
  <c r="E538" i="17"/>
  <c r="A539" i="17"/>
  <c r="B539" i="17"/>
  <c r="C539" i="17"/>
  <c r="G539" i="17" s="1"/>
  <c r="D539" i="17"/>
  <c r="E539" i="17"/>
  <c r="F539" i="17"/>
  <c r="A540" i="17"/>
  <c r="B540" i="17"/>
  <c r="F540" i="17" s="1"/>
  <c r="C540" i="17"/>
  <c r="G540" i="17" s="1"/>
  <c r="D540" i="17"/>
  <c r="E540" i="17"/>
  <c r="A541" i="17"/>
  <c r="B541" i="17"/>
  <c r="C541" i="17"/>
  <c r="D541" i="17"/>
  <c r="F541" i="17" s="1"/>
  <c r="AA541" i="17" s="1"/>
  <c r="E541" i="17"/>
  <c r="Z541" i="17"/>
  <c r="A542" i="17"/>
  <c r="B542" i="17"/>
  <c r="C542" i="17"/>
  <c r="D542" i="17"/>
  <c r="E542" i="17"/>
  <c r="A543" i="17"/>
  <c r="B543" i="17"/>
  <c r="C543" i="17"/>
  <c r="D543" i="17"/>
  <c r="F543" i="17" s="1"/>
  <c r="Z543" i="17" s="1"/>
  <c r="E543" i="17"/>
  <c r="A544" i="17"/>
  <c r="B544" i="17"/>
  <c r="C544" i="17"/>
  <c r="D544" i="17"/>
  <c r="F544" i="17" s="1"/>
  <c r="E544" i="17"/>
  <c r="A545" i="17"/>
  <c r="B545" i="17"/>
  <c r="C545" i="17"/>
  <c r="D545" i="17"/>
  <c r="F545" i="17" s="1"/>
  <c r="X545" i="17" s="1"/>
  <c r="E545" i="17"/>
  <c r="A546" i="17"/>
  <c r="B546" i="17"/>
  <c r="C546" i="17"/>
  <c r="D546" i="17"/>
  <c r="F546" i="17" s="1"/>
  <c r="E546" i="17"/>
  <c r="A547" i="17"/>
  <c r="B547" i="17"/>
  <c r="C547" i="17"/>
  <c r="D547" i="17"/>
  <c r="E547" i="17"/>
  <c r="F547" i="17"/>
  <c r="G547" i="17"/>
  <c r="A548" i="17"/>
  <c r="B548" i="17"/>
  <c r="C548" i="17"/>
  <c r="G548" i="17" s="1"/>
  <c r="D548" i="17"/>
  <c r="F548" i="17" s="1"/>
  <c r="E548" i="17"/>
  <c r="A549" i="17"/>
  <c r="B549" i="17"/>
  <c r="C549" i="17"/>
  <c r="D549" i="17"/>
  <c r="E549" i="17"/>
  <c r="F549" i="17"/>
  <c r="G549" i="17"/>
  <c r="A550" i="17"/>
  <c r="B550" i="17"/>
  <c r="C550" i="17"/>
  <c r="D550" i="17"/>
  <c r="F550" i="17" s="1"/>
  <c r="E550" i="17"/>
  <c r="A551" i="17"/>
  <c r="B551" i="17"/>
  <c r="C551" i="17"/>
  <c r="D551" i="17"/>
  <c r="E551" i="17"/>
  <c r="F551" i="17"/>
  <c r="AA551" i="17" s="1"/>
  <c r="A552" i="17"/>
  <c r="B552" i="17"/>
  <c r="C552" i="17"/>
  <c r="D552" i="17"/>
  <c r="F552" i="17" s="1"/>
  <c r="X552" i="17" s="1"/>
  <c r="E552" i="17"/>
  <c r="A553" i="17"/>
  <c r="B553" i="17"/>
  <c r="C553" i="17"/>
  <c r="D553" i="17"/>
  <c r="F553" i="17" s="1"/>
  <c r="E553" i="17"/>
  <c r="A554" i="17"/>
  <c r="B554" i="17"/>
  <c r="C554" i="17"/>
  <c r="D554" i="17"/>
  <c r="F554" i="17" s="1"/>
  <c r="E554" i="17"/>
  <c r="A555" i="17"/>
  <c r="B555" i="17"/>
  <c r="C555" i="17"/>
  <c r="G555" i="17" s="1"/>
  <c r="D555" i="17"/>
  <c r="F555" i="17" s="1"/>
  <c r="X555" i="17" s="1"/>
  <c r="E555" i="17"/>
  <c r="A556" i="17"/>
  <c r="B556" i="17"/>
  <c r="C556" i="17"/>
  <c r="G556" i="17" s="1"/>
  <c r="D556" i="17"/>
  <c r="E556" i="17"/>
  <c r="A557" i="17"/>
  <c r="B557" i="17"/>
  <c r="C557" i="17"/>
  <c r="D557" i="17"/>
  <c r="F557" i="17" s="1"/>
  <c r="E557" i="17"/>
  <c r="A558" i="17"/>
  <c r="B558" i="17"/>
  <c r="C558" i="17"/>
  <c r="D558" i="17"/>
  <c r="F558" i="17" s="1"/>
  <c r="W558" i="17" s="1"/>
  <c r="E558" i="17"/>
  <c r="A559" i="17"/>
  <c r="B559" i="17"/>
  <c r="C559" i="17"/>
  <c r="D559" i="17"/>
  <c r="E559" i="17"/>
  <c r="F559" i="17"/>
  <c r="Z559" i="17" s="1"/>
  <c r="G559" i="17"/>
  <c r="A560" i="17"/>
  <c r="B560" i="17"/>
  <c r="C560" i="17"/>
  <c r="G560" i="17" s="1"/>
  <c r="D560" i="17"/>
  <c r="F560" i="17" s="1"/>
  <c r="E560" i="17"/>
  <c r="A561" i="17"/>
  <c r="B561" i="17"/>
  <c r="C561" i="17"/>
  <c r="G561" i="17" s="1"/>
  <c r="D561" i="17"/>
  <c r="E561" i="17"/>
  <c r="A562" i="17"/>
  <c r="B562" i="17"/>
  <c r="C562" i="17"/>
  <c r="D562" i="17"/>
  <c r="E562" i="17"/>
  <c r="A563" i="17"/>
  <c r="B563" i="17"/>
  <c r="C563" i="17"/>
  <c r="D563" i="17"/>
  <c r="F563" i="17" s="1"/>
  <c r="AA563" i="17" s="1"/>
  <c r="E563" i="17"/>
  <c r="Z563" i="17"/>
  <c r="A564" i="17"/>
  <c r="B564" i="17"/>
  <c r="C564" i="17"/>
  <c r="G564" i="17" s="1"/>
  <c r="D564" i="17"/>
  <c r="E564" i="17"/>
  <c r="A565" i="17"/>
  <c r="B565" i="17"/>
  <c r="C565" i="17"/>
  <c r="D565" i="17"/>
  <c r="F565" i="17" s="1"/>
  <c r="AA565" i="17" s="1"/>
  <c r="E565" i="17"/>
  <c r="A566" i="17"/>
  <c r="B566" i="17"/>
  <c r="C566" i="17"/>
  <c r="D566" i="17"/>
  <c r="E566" i="17"/>
  <c r="A567" i="17"/>
  <c r="B567" i="17"/>
  <c r="C567" i="17"/>
  <c r="D567" i="17"/>
  <c r="F567" i="17" s="1"/>
  <c r="W567" i="17" s="1"/>
  <c r="E567" i="17"/>
  <c r="A568" i="17"/>
  <c r="B568" i="17"/>
  <c r="C568" i="17"/>
  <c r="G568" i="17" s="1"/>
  <c r="D568" i="17"/>
  <c r="E568" i="17"/>
  <c r="A569" i="17"/>
  <c r="B569" i="17"/>
  <c r="C569" i="17"/>
  <c r="G569" i="17" s="1"/>
  <c r="D569" i="17"/>
  <c r="E569" i="17"/>
  <c r="F569" i="17"/>
  <c r="Y569" i="17" s="1"/>
  <c r="A570" i="17"/>
  <c r="B570" i="17"/>
  <c r="C570" i="17"/>
  <c r="D570" i="17"/>
  <c r="F570" i="17" s="1"/>
  <c r="E570" i="17"/>
  <c r="A571" i="17"/>
  <c r="B571" i="17"/>
  <c r="C571" i="17"/>
  <c r="G571" i="17" s="1"/>
  <c r="D571" i="17"/>
  <c r="F571" i="17" s="1"/>
  <c r="W571" i="17" s="1"/>
  <c r="E571" i="17"/>
  <c r="AA571" i="17"/>
  <c r="A572" i="17"/>
  <c r="B572" i="17"/>
  <c r="C572" i="17"/>
  <c r="G572" i="17" s="1"/>
  <c r="D572" i="17"/>
  <c r="F572" i="17" s="1"/>
  <c r="E572" i="17"/>
  <c r="A573" i="17"/>
  <c r="B573" i="17"/>
  <c r="C573" i="17"/>
  <c r="D573" i="17"/>
  <c r="F573" i="17" s="1"/>
  <c r="E573" i="17"/>
  <c r="A574" i="17"/>
  <c r="B574" i="17"/>
  <c r="C574" i="17"/>
  <c r="D574" i="17"/>
  <c r="F574" i="17" s="1"/>
  <c r="E574" i="17"/>
  <c r="A575" i="17"/>
  <c r="B575" i="17"/>
  <c r="C575" i="17"/>
  <c r="D575" i="17"/>
  <c r="F575" i="17" s="1"/>
  <c r="Y575" i="17" s="1"/>
  <c r="E575" i="17"/>
  <c r="A576" i="17"/>
  <c r="B576" i="17"/>
  <c r="C576" i="17"/>
  <c r="G576" i="17" s="1"/>
  <c r="D576" i="17"/>
  <c r="F576" i="17" s="1"/>
  <c r="E576" i="17"/>
  <c r="A577" i="17"/>
  <c r="B577" i="17"/>
  <c r="C577" i="17"/>
  <c r="D577" i="17"/>
  <c r="F577" i="17" s="1"/>
  <c r="Y577" i="17" s="1"/>
  <c r="E577" i="17"/>
  <c r="A578" i="17"/>
  <c r="B578" i="17"/>
  <c r="C578" i="17"/>
  <c r="D578" i="17"/>
  <c r="F578" i="17" s="1"/>
  <c r="E578" i="17"/>
  <c r="A579" i="17"/>
  <c r="B579" i="17"/>
  <c r="C579" i="17"/>
  <c r="G579" i="17" s="1"/>
  <c r="D579" i="17"/>
  <c r="E579" i="17"/>
  <c r="A580" i="17"/>
  <c r="B580" i="17"/>
  <c r="C580" i="17"/>
  <c r="G580" i="17" s="1"/>
  <c r="D580" i="17"/>
  <c r="E580" i="17"/>
  <c r="A581" i="17"/>
  <c r="B581" i="17"/>
  <c r="C581" i="17"/>
  <c r="G581" i="17" s="1"/>
  <c r="D581" i="17"/>
  <c r="F581" i="17" s="1"/>
  <c r="Y581" i="17" s="1"/>
  <c r="E581" i="17"/>
  <c r="A582" i="17"/>
  <c r="B582" i="17"/>
  <c r="C582" i="17"/>
  <c r="D582" i="17"/>
  <c r="F582" i="17" s="1"/>
  <c r="E582" i="17"/>
  <c r="A583" i="17"/>
  <c r="B583" i="17"/>
  <c r="C583" i="17"/>
  <c r="D583" i="17"/>
  <c r="F583" i="17" s="1"/>
  <c r="AA583" i="17" s="1"/>
  <c r="E583" i="17"/>
  <c r="A584" i="17"/>
  <c r="B584" i="17"/>
  <c r="C584" i="17"/>
  <c r="G584" i="17" s="1"/>
  <c r="D584" i="17"/>
  <c r="F584" i="17" s="1"/>
  <c r="E584" i="17"/>
  <c r="A585" i="17"/>
  <c r="B585" i="17"/>
  <c r="C585" i="17"/>
  <c r="G585" i="17" s="1"/>
  <c r="D585" i="17"/>
  <c r="F585" i="17" s="1"/>
  <c r="E585" i="17"/>
  <c r="A586" i="17"/>
  <c r="B586" i="17"/>
  <c r="C586" i="17"/>
  <c r="D586" i="17"/>
  <c r="F586" i="17" s="1"/>
  <c r="E586" i="17"/>
  <c r="A587" i="17"/>
  <c r="B587" i="17"/>
  <c r="C587" i="17"/>
  <c r="D587" i="17"/>
  <c r="F587" i="17" s="1"/>
  <c r="Y587" i="17" s="1"/>
  <c r="E587" i="17"/>
  <c r="G587" i="17"/>
  <c r="A588" i="17"/>
  <c r="B588" i="17"/>
  <c r="C588" i="17"/>
  <c r="G588" i="17" s="1"/>
  <c r="D588" i="17"/>
  <c r="E588" i="17"/>
  <c r="A589" i="17"/>
  <c r="B589" i="17"/>
  <c r="C589" i="17"/>
  <c r="D589" i="17"/>
  <c r="F589" i="17" s="1"/>
  <c r="E589" i="17"/>
  <c r="A590" i="17"/>
  <c r="B590" i="17"/>
  <c r="C590" i="17"/>
  <c r="D590" i="17"/>
  <c r="E590" i="17"/>
  <c r="A591" i="17"/>
  <c r="B591" i="17"/>
  <c r="C591" i="17"/>
  <c r="D591" i="17"/>
  <c r="F591" i="17" s="1"/>
  <c r="E591" i="17"/>
  <c r="A592" i="17"/>
  <c r="B592" i="17"/>
  <c r="C592" i="17"/>
  <c r="G592" i="17" s="1"/>
  <c r="D592" i="17"/>
  <c r="E592" i="17"/>
  <c r="A593" i="17"/>
  <c r="B593" i="17"/>
  <c r="C593" i="17"/>
  <c r="G593" i="17" s="1"/>
  <c r="D593" i="17"/>
  <c r="E593" i="17"/>
  <c r="F593" i="17"/>
  <c r="A594" i="17"/>
  <c r="B594" i="17"/>
  <c r="C594" i="17"/>
  <c r="D594" i="17"/>
  <c r="F594" i="17" s="1"/>
  <c r="E594" i="17"/>
  <c r="A595" i="17"/>
  <c r="B595" i="17"/>
  <c r="C595" i="17"/>
  <c r="G595" i="17" s="1"/>
  <c r="D595" i="17"/>
  <c r="F595" i="17" s="1"/>
  <c r="E595" i="17"/>
  <c r="A596" i="17"/>
  <c r="B596" i="17"/>
  <c r="C596" i="17"/>
  <c r="G596" i="17" s="1"/>
  <c r="D596" i="17"/>
  <c r="F596" i="17" s="1"/>
  <c r="Z596" i="17" s="1"/>
  <c r="E596" i="17"/>
  <c r="A597" i="17"/>
  <c r="B597" i="17"/>
  <c r="C597" i="17"/>
  <c r="G597" i="17" s="1"/>
  <c r="D597" i="17"/>
  <c r="F597" i="17" s="1"/>
  <c r="W597" i="17" s="1"/>
  <c r="E597" i="17"/>
  <c r="A598" i="17"/>
  <c r="B598" i="17"/>
  <c r="C598" i="17"/>
  <c r="D598" i="17"/>
  <c r="F598" i="17" s="1"/>
  <c r="Y598" i="17" s="1"/>
  <c r="E598" i="17"/>
  <c r="A599" i="17"/>
  <c r="B599" i="17"/>
  <c r="C599" i="17"/>
  <c r="D599" i="17"/>
  <c r="F599" i="17" s="1"/>
  <c r="W599" i="17" s="1"/>
  <c r="E599" i="17"/>
  <c r="A600" i="17"/>
  <c r="B600" i="17"/>
  <c r="C600" i="17"/>
  <c r="G600" i="17" s="1"/>
  <c r="D600" i="17"/>
  <c r="E600" i="17"/>
  <c r="A601" i="17"/>
  <c r="B601" i="17"/>
  <c r="C601" i="17"/>
  <c r="D601" i="17"/>
  <c r="F601" i="17" s="1"/>
  <c r="Z601" i="17" s="1"/>
  <c r="E601" i="17"/>
  <c r="A602" i="17"/>
  <c r="B602" i="17"/>
  <c r="C602" i="17"/>
  <c r="D602" i="17"/>
  <c r="F602" i="17" s="1"/>
  <c r="E602" i="17"/>
  <c r="A603" i="17"/>
  <c r="B603" i="17"/>
  <c r="C603" i="17"/>
  <c r="D603" i="17"/>
  <c r="F603" i="17" s="1"/>
  <c r="Y603" i="17" s="1"/>
  <c r="E603" i="17"/>
  <c r="A604" i="17"/>
  <c r="B604" i="17"/>
  <c r="C604" i="17"/>
  <c r="G604" i="17" s="1"/>
  <c r="D604" i="17"/>
  <c r="E604" i="17"/>
  <c r="A605" i="17"/>
  <c r="B605" i="17"/>
  <c r="C605" i="17"/>
  <c r="D605" i="17"/>
  <c r="F605" i="17" s="1"/>
  <c r="E605" i="17"/>
  <c r="A606" i="17"/>
  <c r="B606" i="17"/>
  <c r="C606" i="17"/>
  <c r="D606" i="17"/>
  <c r="E606" i="17"/>
  <c r="A607" i="17"/>
  <c r="B607" i="17"/>
  <c r="C607" i="17"/>
  <c r="D607" i="17"/>
  <c r="F607" i="17" s="1"/>
  <c r="E607" i="17"/>
  <c r="A608" i="17"/>
  <c r="B608" i="17"/>
  <c r="C608" i="17"/>
  <c r="G608" i="17" s="1"/>
  <c r="D608" i="17"/>
  <c r="F608" i="17" s="1"/>
  <c r="E608" i="17"/>
  <c r="W608" i="17"/>
  <c r="A609" i="17"/>
  <c r="B609" i="17"/>
  <c r="C609" i="17"/>
  <c r="G609" i="17" s="1"/>
  <c r="D609" i="17"/>
  <c r="F609" i="17" s="1"/>
  <c r="AA609" i="17" s="1"/>
  <c r="E609" i="17"/>
  <c r="A610" i="17"/>
  <c r="B610" i="17"/>
  <c r="C610" i="17"/>
  <c r="D610" i="17"/>
  <c r="F610" i="17" s="1"/>
  <c r="E610" i="17"/>
  <c r="A611" i="17"/>
  <c r="B611" i="17"/>
  <c r="C611" i="17"/>
  <c r="G611" i="17" s="1"/>
  <c r="D611" i="17"/>
  <c r="F611" i="17" s="1"/>
  <c r="E611" i="17"/>
  <c r="A612" i="17"/>
  <c r="B612" i="17"/>
  <c r="C612" i="17"/>
  <c r="G612" i="17" s="1"/>
  <c r="D612" i="17"/>
  <c r="F612" i="17" s="1"/>
  <c r="X612" i="17" s="1"/>
  <c r="E612" i="17"/>
  <c r="A613" i="17"/>
  <c r="B613" i="17"/>
  <c r="C613" i="17"/>
  <c r="G613" i="17" s="1"/>
  <c r="D613" i="17"/>
  <c r="F613" i="17" s="1"/>
  <c r="AA613" i="17" s="1"/>
  <c r="E613" i="17"/>
  <c r="A614" i="17"/>
  <c r="B614" i="17"/>
  <c r="C614" i="17"/>
  <c r="D614" i="17"/>
  <c r="F614" i="17" s="1"/>
  <c r="AA614" i="17" s="1"/>
  <c r="E614" i="17"/>
  <c r="A615" i="17"/>
  <c r="B615" i="17"/>
  <c r="C615" i="17"/>
  <c r="D615" i="17"/>
  <c r="F615" i="17" s="1"/>
  <c r="E615" i="17"/>
  <c r="A616" i="17"/>
  <c r="B616" i="17"/>
  <c r="C616" i="17"/>
  <c r="G616" i="17" s="1"/>
  <c r="D616" i="17"/>
  <c r="E616" i="17"/>
  <c r="A617" i="17"/>
  <c r="B617" i="17"/>
  <c r="C617" i="17"/>
  <c r="D617" i="17"/>
  <c r="F617" i="17" s="1"/>
  <c r="E617" i="17"/>
  <c r="A618" i="17"/>
  <c r="B618" i="17"/>
  <c r="C618" i="17"/>
  <c r="D618" i="17"/>
  <c r="F618" i="17" s="1"/>
  <c r="E618" i="17"/>
  <c r="A619" i="17"/>
  <c r="B619" i="17"/>
  <c r="C619" i="17"/>
  <c r="G619" i="17" s="1"/>
  <c r="D619" i="17"/>
  <c r="F619" i="17" s="1"/>
  <c r="E619" i="17"/>
  <c r="A620" i="17"/>
  <c r="B620" i="17"/>
  <c r="C620" i="17"/>
  <c r="G620" i="17" s="1"/>
  <c r="D620" i="17"/>
  <c r="F620" i="17" s="1"/>
  <c r="E620" i="17"/>
  <c r="A621" i="17"/>
  <c r="B621" i="17"/>
  <c r="C621" i="17"/>
  <c r="D621" i="17"/>
  <c r="E621" i="17"/>
  <c r="A622" i="17"/>
  <c r="B622" i="17"/>
  <c r="C622" i="17"/>
  <c r="D622" i="17"/>
  <c r="F622" i="17" s="1"/>
  <c r="E622" i="17"/>
  <c r="A623" i="17"/>
  <c r="B623" i="17"/>
  <c r="C623" i="17"/>
  <c r="D623" i="17"/>
  <c r="F623" i="17" s="1"/>
  <c r="Y623" i="17" s="1"/>
  <c r="E623" i="17"/>
  <c r="A624" i="17"/>
  <c r="B624" i="17"/>
  <c r="C624" i="17"/>
  <c r="G624" i="17" s="1"/>
  <c r="D624" i="17"/>
  <c r="F624" i="17" s="1"/>
  <c r="E624" i="17"/>
  <c r="A625" i="17"/>
  <c r="B625" i="17"/>
  <c r="C625" i="17"/>
  <c r="G625" i="17" s="1"/>
  <c r="D625" i="17"/>
  <c r="F625" i="17" s="1"/>
  <c r="E625" i="17"/>
  <c r="Y625" i="17"/>
  <c r="A626" i="17"/>
  <c r="B626" i="17"/>
  <c r="C626" i="17"/>
  <c r="D626" i="17"/>
  <c r="F626" i="17" s="1"/>
  <c r="E626" i="17"/>
  <c r="A627" i="17"/>
  <c r="B627" i="17"/>
  <c r="C627" i="17"/>
  <c r="G627" i="17" s="1"/>
  <c r="D627" i="17"/>
  <c r="F627" i="17" s="1"/>
  <c r="Y627" i="17" s="1"/>
  <c r="E627" i="17"/>
  <c r="A628" i="17"/>
  <c r="B628" i="17"/>
  <c r="C628" i="17"/>
  <c r="D628" i="17"/>
  <c r="F628" i="17" s="1"/>
  <c r="Z628" i="17" s="1"/>
  <c r="E628" i="17"/>
  <c r="A629" i="17"/>
  <c r="B629" i="17"/>
  <c r="C629" i="17"/>
  <c r="G629" i="17" s="1"/>
  <c r="D629" i="17"/>
  <c r="E629" i="17"/>
  <c r="A630" i="17"/>
  <c r="B630" i="17"/>
  <c r="C630" i="17"/>
  <c r="D630" i="17"/>
  <c r="F630" i="17" s="1"/>
  <c r="Z630" i="17" s="1"/>
  <c r="E630" i="17"/>
  <c r="A631" i="17"/>
  <c r="B631" i="17"/>
  <c r="C631" i="17"/>
  <c r="D631" i="17"/>
  <c r="F631" i="17" s="1"/>
  <c r="W631" i="17" s="1"/>
  <c r="E631" i="17"/>
  <c r="X631" i="17"/>
  <c r="A632" i="17"/>
  <c r="B632" i="17"/>
  <c r="C632" i="17"/>
  <c r="G632" i="17" s="1"/>
  <c r="D632" i="17"/>
  <c r="E632" i="17"/>
  <c r="A633" i="17"/>
  <c r="B633" i="17"/>
  <c r="C633" i="17"/>
  <c r="G633" i="17" s="1"/>
  <c r="D633" i="17"/>
  <c r="F633" i="17" s="1"/>
  <c r="E633" i="17"/>
  <c r="X633" i="17"/>
  <c r="A634" i="17"/>
  <c r="B634" i="17"/>
  <c r="C634" i="17"/>
  <c r="G634" i="17" s="1"/>
  <c r="D634" i="17"/>
  <c r="E634" i="17"/>
  <c r="A635" i="17"/>
  <c r="B635" i="17"/>
  <c r="C635" i="17"/>
  <c r="G635" i="17" s="1"/>
  <c r="D635" i="17"/>
  <c r="F635" i="17" s="1"/>
  <c r="E635" i="17"/>
  <c r="A636" i="17"/>
  <c r="B636" i="17"/>
  <c r="C636" i="17"/>
  <c r="D636" i="17"/>
  <c r="F636" i="17" s="1"/>
  <c r="AA636" i="17" s="1"/>
  <c r="E636" i="17"/>
  <c r="A637" i="17"/>
  <c r="B637" i="17"/>
  <c r="C637" i="17"/>
  <c r="G637" i="17" s="1"/>
  <c r="D637" i="17"/>
  <c r="F637" i="17" s="1"/>
  <c r="E637" i="17"/>
  <c r="A638" i="17"/>
  <c r="B638" i="17"/>
  <c r="C638" i="17"/>
  <c r="G638" i="17" s="1"/>
  <c r="D638" i="17"/>
  <c r="F638" i="17" s="1"/>
  <c r="E638" i="17"/>
  <c r="A639" i="17"/>
  <c r="B639" i="17"/>
  <c r="C639" i="17"/>
  <c r="D639" i="17"/>
  <c r="F639" i="17" s="1"/>
  <c r="AA639" i="17" s="1"/>
  <c r="E639" i="17"/>
  <c r="A640" i="17"/>
  <c r="B640" i="17"/>
  <c r="C640" i="17"/>
  <c r="D640" i="17"/>
  <c r="F640" i="17" s="1"/>
  <c r="W640" i="17" s="1"/>
  <c r="E640" i="17"/>
  <c r="X640" i="17"/>
  <c r="Y640" i="17"/>
  <c r="A641" i="17"/>
  <c r="B641" i="17"/>
  <c r="C641" i="17"/>
  <c r="G641" i="17" s="1"/>
  <c r="D641" i="17"/>
  <c r="F641" i="17" s="1"/>
  <c r="Z641" i="17" s="1"/>
  <c r="E641" i="17"/>
  <c r="A642" i="17"/>
  <c r="B642" i="17"/>
  <c r="C642" i="17"/>
  <c r="G642" i="17" s="1"/>
  <c r="D642" i="17"/>
  <c r="F642" i="17" s="1"/>
  <c r="E642" i="17"/>
  <c r="A643" i="17"/>
  <c r="B643" i="17"/>
  <c r="C643" i="17"/>
  <c r="G643" i="17" s="1"/>
  <c r="D643" i="17"/>
  <c r="E643" i="17"/>
  <c r="A644" i="17"/>
  <c r="B644" i="17"/>
  <c r="C644" i="17"/>
  <c r="D644" i="17"/>
  <c r="F644" i="17" s="1"/>
  <c r="X644" i="17" s="1"/>
  <c r="E644" i="17"/>
  <c r="A645" i="17"/>
  <c r="B645" i="17"/>
  <c r="C645" i="17"/>
  <c r="G645" i="17" s="1"/>
  <c r="D645" i="17"/>
  <c r="F645" i="17" s="1"/>
  <c r="X645" i="17" s="1"/>
  <c r="E645" i="17"/>
  <c r="A646" i="17"/>
  <c r="B646" i="17"/>
  <c r="C646" i="17"/>
  <c r="G646" i="17" s="1"/>
  <c r="D646" i="17"/>
  <c r="E646" i="17"/>
  <c r="A647" i="17"/>
  <c r="B647" i="17"/>
  <c r="C647" i="17"/>
  <c r="D647" i="17"/>
  <c r="F647" i="17" s="1"/>
  <c r="W647" i="17" s="1"/>
  <c r="E647" i="17"/>
  <c r="G647" i="17"/>
  <c r="A648" i="17"/>
  <c r="B648" i="17"/>
  <c r="C648" i="17"/>
  <c r="D648" i="17"/>
  <c r="F648" i="17" s="1"/>
  <c r="E648" i="17"/>
  <c r="A649" i="17"/>
  <c r="B649" i="17"/>
  <c r="C649" i="17"/>
  <c r="G649" i="17" s="1"/>
  <c r="D649" i="17"/>
  <c r="E649" i="17"/>
  <c r="F649" i="17"/>
  <c r="A650" i="17"/>
  <c r="B650" i="17"/>
  <c r="C650" i="17"/>
  <c r="D650" i="17"/>
  <c r="F650" i="17" s="1"/>
  <c r="E650" i="17"/>
  <c r="A651" i="17"/>
  <c r="B651" i="17"/>
  <c r="C651" i="17"/>
  <c r="D651" i="17"/>
  <c r="F651" i="17" s="1"/>
  <c r="E651" i="17"/>
  <c r="W651" i="17"/>
  <c r="A652" i="17"/>
  <c r="B652" i="17"/>
  <c r="C652" i="17"/>
  <c r="D652" i="17"/>
  <c r="F652" i="17" s="1"/>
  <c r="E652" i="17"/>
  <c r="A653" i="17"/>
  <c r="B653" i="17"/>
  <c r="C653" i="17"/>
  <c r="D653" i="17"/>
  <c r="F653" i="17" s="1"/>
  <c r="E653" i="17"/>
  <c r="A654" i="17"/>
  <c r="B654" i="17"/>
  <c r="C654" i="17"/>
  <c r="G654" i="17" s="1"/>
  <c r="D654" i="17"/>
  <c r="F654" i="17" s="1"/>
  <c r="E654" i="17"/>
  <c r="A655" i="17"/>
  <c r="B655" i="17"/>
  <c r="C655" i="17"/>
  <c r="D655" i="17"/>
  <c r="F655" i="17" s="1"/>
  <c r="E655" i="17"/>
  <c r="A656" i="17"/>
  <c r="B656" i="17"/>
  <c r="C656" i="17"/>
  <c r="D656" i="17"/>
  <c r="F656" i="17" s="1"/>
  <c r="Y656" i="17" s="1"/>
  <c r="E656" i="17"/>
  <c r="A657" i="17"/>
  <c r="B657" i="17"/>
  <c r="C657" i="17"/>
  <c r="D657" i="17"/>
  <c r="E657" i="17"/>
  <c r="F657" i="17"/>
  <c r="Z657" i="17" s="1"/>
  <c r="G657" i="17"/>
  <c r="A658" i="17"/>
  <c r="B658" i="17"/>
  <c r="C658" i="17"/>
  <c r="G658" i="17" s="1"/>
  <c r="D658" i="17"/>
  <c r="F658" i="17" s="1"/>
  <c r="E658" i="17"/>
  <c r="A659" i="17"/>
  <c r="B659" i="17"/>
  <c r="C659" i="17"/>
  <c r="G659" i="17" s="1"/>
  <c r="D659" i="17"/>
  <c r="F659" i="17" s="1"/>
  <c r="E659" i="17"/>
  <c r="A660" i="17"/>
  <c r="B660" i="17"/>
  <c r="C660" i="17"/>
  <c r="D660" i="17"/>
  <c r="F660" i="17" s="1"/>
  <c r="AA660" i="17" s="1"/>
  <c r="E660" i="17"/>
  <c r="Z660" i="17"/>
  <c r="A661" i="17"/>
  <c r="B661" i="17"/>
  <c r="C661" i="17"/>
  <c r="G661" i="17" s="1"/>
  <c r="D661" i="17"/>
  <c r="E661" i="17"/>
  <c r="A662" i="17"/>
  <c r="B662" i="17"/>
  <c r="C662" i="17"/>
  <c r="D662" i="17"/>
  <c r="E662" i="17"/>
  <c r="G662" i="17"/>
  <c r="A663" i="17"/>
  <c r="B663" i="17"/>
  <c r="C663" i="17"/>
  <c r="G663" i="17" s="1"/>
  <c r="D663" i="17"/>
  <c r="F663" i="17" s="1"/>
  <c r="Y663" i="17" s="1"/>
  <c r="E663" i="17"/>
  <c r="A664" i="17"/>
  <c r="B664" i="17"/>
  <c r="C664" i="17"/>
  <c r="G664" i="17" s="1"/>
  <c r="D664" i="17"/>
  <c r="E664" i="17"/>
  <c r="A665" i="17"/>
  <c r="B665" i="17"/>
  <c r="C665" i="17"/>
  <c r="G665" i="17" s="1"/>
  <c r="D665" i="17"/>
  <c r="F665" i="17" s="1"/>
  <c r="E665" i="17"/>
  <c r="A666" i="17"/>
  <c r="B666" i="17"/>
  <c r="C666" i="17"/>
  <c r="G666" i="17" s="1"/>
  <c r="I666" i="17" s="1"/>
  <c r="N666" i="17" s="1"/>
  <c r="S666" i="17" s="1"/>
  <c r="D666" i="17"/>
  <c r="F666" i="17" s="1"/>
  <c r="W666" i="17" s="1"/>
  <c r="E666" i="17"/>
  <c r="A667" i="17"/>
  <c r="B667" i="17"/>
  <c r="C667" i="17"/>
  <c r="G667" i="17" s="1"/>
  <c r="D667" i="17"/>
  <c r="F667" i="17" s="1"/>
  <c r="E667" i="17"/>
  <c r="A668" i="17"/>
  <c r="B668" i="17"/>
  <c r="C668" i="17"/>
  <c r="D668" i="17"/>
  <c r="F668" i="17" s="1"/>
  <c r="E668" i="17"/>
  <c r="A669" i="17"/>
  <c r="B669" i="17"/>
  <c r="C669" i="17"/>
  <c r="D669" i="17"/>
  <c r="F669" i="17" s="1"/>
  <c r="E669" i="17"/>
  <c r="A670" i="17"/>
  <c r="B670" i="17"/>
  <c r="C670" i="17"/>
  <c r="D670" i="17"/>
  <c r="E670" i="17"/>
  <c r="F670" i="17"/>
  <c r="A671" i="17"/>
  <c r="B671" i="17"/>
  <c r="C671" i="17"/>
  <c r="G671" i="17" s="1"/>
  <c r="D671" i="17"/>
  <c r="E671" i="17"/>
  <c r="A672" i="17"/>
  <c r="B672" i="17"/>
  <c r="C672" i="17"/>
  <c r="G672" i="17" s="1"/>
  <c r="D672" i="17"/>
  <c r="E672" i="17"/>
  <c r="A673" i="17"/>
  <c r="B673" i="17"/>
  <c r="C673" i="17"/>
  <c r="G673" i="17" s="1"/>
  <c r="D673" i="17"/>
  <c r="F673" i="17" s="1"/>
  <c r="X673" i="17" s="1"/>
  <c r="E673" i="17"/>
  <c r="A674" i="17"/>
  <c r="B674" i="17"/>
  <c r="C674" i="17"/>
  <c r="D674" i="17"/>
  <c r="F674" i="17" s="1"/>
  <c r="E674" i="17"/>
  <c r="A675" i="17"/>
  <c r="B675" i="17"/>
  <c r="C675" i="17"/>
  <c r="D675" i="17"/>
  <c r="F675" i="17" s="1"/>
  <c r="E675" i="17"/>
  <c r="A676" i="17"/>
  <c r="B676" i="17"/>
  <c r="C676" i="17"/>
  <c r="D676" i="17"/>
  <c r="F676" i="17" s="1"/>
  <c r="Y676" i="17" s="1"/>
  <c r="E676" i="17"/>
  <c r="AA676" i="17"/>
  <c r="A677" i="17"/>
  <c r="B677" i="17"/>
  <c r="C677" i="17"/>
  <c r="D677" i="17"/>
  <c r="F677" i="17" s="1"/>
  <c r="E677" i="17"/>
  <c r="A678" i="17"/>
  <c r="B678" i="17"/>
  <c r="C678" i="17"/>
  <c r="G678" i="17" s="1"/>
  <c r="D678" i="17"/>
  <c r="E678" i="17"/>
  <c r="A679" i="17"/>
  <c r="B679" i="17"/>
  <c r="C679" i="17"/>
  <c r="D679" i="17"/>
  <c r="E679" i="17"/>
  <c r="A680" i="17"/>
  <c r="B680" i="17"/>
  <c r="C680" i="17"/>
  <c r="G680" i="17" s="1"/>
  <c r="D680" i="17"/>
  <c r="E680" i="17"/>
  <c r="A681" i="17"/>
  <c r="B681" i="17"/>
  <c r="C681" i="17"/>
  <c r="G681" i="17" s="1"/>
  <c r="D681" i="17"/>
  <c r="E681" i="17"/>
  <c r="A682" i="17"/>
  <c r="B682" i="17"/>
  <c r="C682" i="17"/>
  <c r="D682" i="17"/>
  <c r="F682" i="17" s="1"/>
  <c r="E682" i="17"/>
  <c r="A683" i="17"/>
  <c r="B683" i="17"/>
  <c r="C683" i="17"/>
  <c r="D683" i="17"/>
  <c r="F683" i="17" s="1"/>
  <c r="E683" i="17"/>
  <c r="A684" i="17"/>
  <c r="B684" i="17"/>
  <c r="C684" i="17"/>
  <c r="G684" i="17" s="1"/>
  <c r="D684" i="17"/>
  <c r="E684" i="17"/>
  <c r="A685" i="17"/>
  <c r="B685" i="17"/>
  <c r="C685" i="17"/>
  <c r="G685" i="17" s="1"/>
  <c r="D685" i="17"/>
  <c r="F685" i="17" s="1"/>
  <c r="E685" i="17"/>
  <c r="A686" i="17"/>
  <c r="B686" i="17"/>
  <c r="C686" i="17"/>
  <c r="D686" i="17"/>
  <c r="F686" i="17" s="1"/>
  <c r="W686" i="17" s="1"/>
  <c r="E686" i="17"/>
  <c r="A687" i="17"/>
  <c r="B687" i="17"/>
  <c r="C687" i="17"/>
  <c r="D687" i="17"/>
  <c r="F687" i="17" s="1"/>
  <c r="X687" i="17" s="1"/>
  <c r="E687" i="17"/>
  <c r="A688" i="17"/>
  <c r="B688" i="17"/>
  <c r="C688" i="17"/>
  <c r="G688" i="17" s="1"/>
  <c r="D688" i="17"/>
  <c r="E688" i="17"/>
  <c r="A689" i="17"/>
  <c r="B689" i="17"/>
  <c r="C689" i="17"/>
  <c r="G689" i="17" s="1"/>
  <c r="D689" i="17"/>
  <c r="E689" i="17"/>
  <c r="A690" i="17"/>
  <c r="B690" i="17"/>
  <c r="C690" i="17"/>
  <c r="D690" i="17"/>
  <c r="F690" i="17" s="1"/>
  <c r="AA690" i="17" s="1"/>
  <c r="E690" i="17"/>
  <c r="A691" i="17"/>
  <c r="B691" i="17"/>
  <c r="C691" i="17"/>
  <c r="D691" i="17"/>
  <c r="F691" i="17" s="1"/>
  <c r="E691" i="17"/>
  <c r="A692" i="17"/>
  <c r="B692" i="17"/>
  <c r="C692" i="17"/>
  <c r="G692" i="17" s="1"/>
  <c r="D692" i="17"/>
  <c r="E692" i="17"/>
  <c r="A693" i="17"/>
  <c r="B693" i="17"/>
  <c r="C693" i="17"/>
  <c r="D693" i="17"/>
  <c r="F693" i="17" s="1"/>
  <c r="E693" i="17"/>
  <c r="A694" i="17"/>
  <c r="B694" i="17"/>
  <c r="C694" i="17"/>
  <c r="G694" i="17" s="1"/>
  <c r="D694" i="17"/>
  <c r="F694" i="17" s="1"/>
  <c r="E694" i="17"/>
  <c r="A695" i="17"/>
  <c r="B695" i="17"/>
  <c r="C695" i="17"/>
  <c r="G695" i="17" s="1"/>
  <c r="D695" i="17"/>
  <c r="E695" i="17"/>
  <c r="A696" i="17"/>
  <c r="B696" i="17"/>
  <c r="C696" i="17"/>
  <c r="D696" i="17"/>
  <c r="F696" i="17" s="1"/>
  <c r="E696" i="17"/>
  <c r="A697" i="17"/>
  <c r="B697" i="17"/>
  <c r="C697" i="17"/>
  <c r="D697" i="17"/>
  <c r="F697" i="17" s="1"/>
  <c r="Z697" i="17" s="1"/>
  <c r="E697" i="17"/>
  <c r="W697" i="17"/>
  <c r="A698" i="17"/>
  <c r="B698" i="17"/>
  <c r="C698" i="17"/>
  <c r="D698" i="17"/>
  <c r="F698" i="17" s="1"/>
  <c r="AA698" i="17" s="1"/>
  <c r="E698" i="17"/>
  <c r="A699" i="17"/>
  <c r="B699" i="17"/>
  <c r="C699" i="17"/>
  <c r="G699" i="17" s="1"/>
  <c r="D699" i="17"/>
  <c r="F699" i="17" s="1"/>
  <c r="W699" i="17" s="1"/>
  <c r="E699" i="17"/>
  <c r="A700" i="17"/>
  <c r="B700" i="17"/>
  <c r="C700" i="17"/>
  <c r="D700" i="17"/>
  <c r="F700" i="17" s="1"/>
  <c r="E700" i="17"/>
  <c r="A701" i="17"/>
  <c r="B701" i="17"/>
  <c r="C701" i="17"/>
  <c r="D701" i="17"/>
  <c r="F701" i="17" s="1"/>
  <c r="E701" i="17"/>
  <c r="A702" i="17"/>
  <c r="B702" i="17"/>
  <c r="C702" i="17"/>
  <c r="D702" i="17"/>
  <c r="F702" i="17" s="1"/>
  <c r="W702" i="17" s="1"/>
  <c r="E702" i="17"/>
  <c r="A703" i="17"/>
  <c r="B703" i="17"/>
  <c r="C703" i="17"/>
  <c r="G703" i="17" s="1"/>
  <c r="D703" i="17"/>
  <c r="E703" i="17"/>
  <c r="A704" i="17"/>
  <c r="B704" i="17"/>
  <c r="C704" i="17"/>
  <c r="D704" i="17"/>
  <c r="F704" i="17" s="1"/>
  <c r="E704" i="17"/>
  <c r="A705" i="17"/>
  <c r="B705" i="17"/>
  <c r="C705" i="17"/>
  <c r="D705" i="17"/>
  <c r="F705" i="17" s="1"/>
  <c r="Y705" i="17" s="1"/>
  <c r="E705" i="17"/>
  <c r="A706" i="17"/>
  <c r="B706" i="17"/>
  <c r="C706" i="17"/>
  <c r="G706" i="17" s="1"/>
  <c r="D706" i="17"/>
  <c r="F706" i="17" s="1"/>
  <c r="E706" i="17"/>
  <c r="A707" i="17"/>
  <c r="B707" i="17"/>
  <c r="C707" i="17"/>
  <c r="G707" i="17" s="1"/>
  <c r="D707" i="17"/>
  <c r="F707" i="17" s="1"/>
  <c r="W707" i="17" s="1"/>
  <c r="E707" i="17"/>
  <c r="A708" i="17"/>
  <c r="B708" i="17"/>
  <c r="C708" i="17"/>
  <c r="G708" i="17" s="1"/>
  <c r="D708" i="17"/>
  <c r="F708" i="17" s="1"/>
  <c r="AA708" i="17" s="1"/>
  <c r="E708" i="17"/>
  <c r="A709" i="17"/>
  <c r="B709" i="17"/>
  <c r="C709" i="17"/>
  <c r="D709" i="17"/>
  <c r="F709" i="17" s="1"/>
  <c r="E709" i="17"/>
  <c r="A710" i="17"/>
  <c r="B710" i="17"/>
  <c r="C710" i="17"/>
  <c r="G710" i="17" s="1"/>
  <c r="D710" i="17"/>
  <c r="F710" i="17" s="1"/>
  <c r="E710" i="17"/>
  <c r="A711" i="17"/>
  <c r="B711" i="17"/>
  <c r="C711" i="17"/>
  <c r="G711" i="17" s="1"/>
  <c r="D711" i="17"/>
  <c r="F711" i="17" s="1"/>
  <c r="E711" i="17"/>
  <c r="A712" i="17"/>
  <c r="B712" i="17"/>
  <c r="C712" i="17"/>
  <c r="G712" i="17" s="1"/>
  <c r="D712" i="17"/>
  <c r="F712" i="17" s="1"/>
  <c r="E712" i="17"/>
  <c r="A713" i="17"/>
  <c r="B713" i="17"/>
  <c r="C713" i="17"/>
  <c r="D713" i="17"/>
  <c r="F713" i="17" s="1"/>
  <c r="E713" i="17"/>
  <c r="A714" i="17"/>
  <c r="B714" i="17"/>
  <c r="C714" i="17"/>
  <c r="D714" i="17"/>
  <c r="F714" i="17" s="1"/>
  <c r="Y714" i="17" s="1"/>
  <c r="E714" i="17"/>
  <c r="A715" i="17"/>
  <c r="B715" i="17"/>
  <c r="C715" i="17"/>
  <c r="G715" i="17" s="1"/>
  <c r="D715" i="17"/>
  <c r="E715" i="17"/>
  <c r="F715" i="17"/>
  <c r="A716" i="17"/>
  <c r="B716" i="17"/>
  <c r="C716" i="17"/>
  <c r="G716" i="17" s="1"/>
  <c r="D716" i="17"/>
  <c r="F716" i="17" s="1"/>
  <c r="E716" i="17"/>
  <c r="A717" i="17"/>
  <c r="B717" i="17"/>
  <c r="C717" i="17"/>
  <c r="D717" i="17"/>
  <c r="E717" i="17"/>
  <c r="A718" i="17"/>
  <c r="B718" i="17"/>
  <c r="C718" i="17"/>
  <c r="D718" i="17"/>
  <c r="F718" i="17" s="1"/>
  <c r="Z718" i="17" s="1"/>
  <c r="E718" i="17"/>
  <c r="A719" i="17"/>
  <c r="B719" i="17"/>
  <c r="C719" i="17"/>
  <c r="G719" i="17" s="1"/>
  <c r="D719" i="17"/>
  <c r="F719" i="17" s="1"/>
  <c r="E719" i="17"/>
  <c r="A720" i="17"/>
  <c r="B720" i="17"/>
  <c r="C720" i="17"/>
  <c r="D720" i="17"/>
  <c r="F720" i="17" s="1"/>
  <c r="E720" i="17"/>
  <c r="A721" i="17"/>
  <c r="B721" i="17"/>
  <c r="C721" i="17"/>
  <c r="D721" i="17"/>
  <c r="F721" i="17" s="1"/>
  <c r="X721" i="17" s="1"/>
  <c r="E721" i="17"/>
  <c r="A722" i="17"/>
  <c r="B722" i="17"/>
  <c r="C722" i="17"/>
  <c r="G722" i="17" s="1"/>
  <c r="D722" i="17"/>
  <c r="E722" i="17"/>
  <c r="A723" i="17"/>
  <c r="B723" i="17"/>
  <c r="C723" i="17"/>
  <c r="G723" i="17" s="1"/>
  <c r="D723" i="17"/>
  <c r="F723" i="17" s="1"/>
  <c r="E723" i="17"/>
  <c r="A724" i="17"/>
  <c r="B724" i="17"/>
  <c r="C724" i="17"/>
  <c r="G724" i="17" s="1"/>
  <c r="D724" i="17"/>
  <c r="F724" i="17" s="1"/>
  <c r="AA724" i="17" s="1"/>
  <c r="E724" i="17"/>
  <c r="A725" i="17"/>
  <c r="B725" i="17"/>
  <c r="C725" i="17"/>
  <c r="D725" i="17"/>
  <c r="F725" i="17" s="1"/>
  <c r="AA725" i="17" s="1"/>
  <c r="E725" i="17"/>
  <c r="W725" i="17"/>
  <c r="A726" i="17"/>
  <c r="B726" i="17"/>
  <c r="C726" i="17"/>
  <c r="G726" i="17" s="1"/>
  <c r="D726" i="17"/>
  <c r="E726" i="17"/>
  <c r="A727" i="17"/>
  <c r="B727" i="17"/>
  <c r="C727" i="17"/>
  <c r="G727" i="17" s="1"/>
  <c r="D727" i="17"/>
  <c r="F727" i="17" s="1"/>
  <c r="E727" i="17"/>
  <c r="A728" i="17"/>
  <c r="B728" i="17"/>
  <c r="C728" i="17"/>
  <c r="D728" i="17"/>
  <c r="F728" i="17" s="1"/>
  <c r="E728" i="17"/>
  <c r="A729" i="17"/>
  <c r="B729" i="17"/>
  <c r="C729" i="17"/>
  <c r="D729" i="17"/>
  <c r="E729" i="17"/>
  <c r="A730" i="17"/>
  <c r="B730" i="17"/>
  <c r="C730" i="17"/>
  <c r="G730" i="17" s="1"/>
  <c r="D730" i="17"/>
  <c r="F730" i="17" s="1"/>
  <c r="E730" i="17"/>
  <c r="A731" i="17"/>
  <c r="B731" i="17"/>
  <c r="C731" i="17"/>
  <c r="G731" i="17" s="1"/>
  <c r="D731" i="17"/>
  <c r="F731" i="17" s="1"/>
  <c r="E731" i="17"/>
  <c r="A732" i="17"/>
  <c r="B732" i="17"/>
  <c r="C732" i="17"/>
  <c r="G732" i="17" s="1"/>
  <c r="D732" i="17"/>
  <c r="F732" i="17" s="1"/>
  <c r="E732" i="17"/>
  <c r="A733" i="17"/>
  <c r="B733" i="17"/>
  <c r="C733" i="17"/>
  <c r="D733" i="17"/>
  <c r="E733" i="17"/>
  <c r="A734" i="17"/>
  <c r="B734" i="17"/>
  <c r="C734" i="17"/>
  <c r="G734" i="17" s="1"/>
  <c r="D734" i="17"/>
  <c r="F734" i="17" s="1"/>
  <c r="E734" i="17"/>
  <c r="AA734" i="17"/>
  <c r="A735" i="17"/>
  <c r="B735" i="17"/>
  <c r="C735" i="17"/>
  <c r="G735" i="17" s="1"/>
  <c r="D735" i="17"/>
  <c r="E735" i="17"/>
  <c r="F735" i="17"/>
  <c r="W735" i="17" s="1"/>
  <c r="A736" i="17"/>
  <c r="B736" i="17"/>
  <c r="C736" i="17"/>
  <c r="G736" i="17" s="1"/>
  <c r="D736" i="17"/>
  <c r="F736" i="17" s="1"/>
  <c r="E736" i="17"/>
  <c r="A737" i="17"/>
  <c r="B737" i="17"/>
  <c r="C737" i="17"/>
  <c r="D737" i="17"/>
  <c r="E737" i="17"/>
  <c r="A738" i="17"/>
  <c r="B738" i="17"/>
  <c r="C738" i="17"/>
  <c r="D738" i="17"/>
  <c r="F738" i="17" s="1"/>
  <c r="AA738" i="17" s="1"/>
  <c r="E738" i="17"/>
  <c r="A739" i="17"/>
  <c r="B739" i="17"/>
  <c r="C739" i="17"/>
  <c r="G739" i="17" s="1"/>
  <c r="D739" i="17"/>
  <c r="E739" i="17"/>
  <c r="A740" i="17"/>
  <c r="B740" i="17"/>
  <c r="C740" i="17"/>
  <c r="D740" i="17"/>
  <c r="F740" i="17" s="1"/>
  <c r="E740" i="17"/>
  <c r="A741" i="17"/>
  <c r="B741" i="17"/>
  <c r="C741" i="17"/>
  <c r="D741" i="17"/>
  <c r="E741" i="17"/>
  <c r="A742" i="17"/>
  <c r="B742" i="17"/>
  <c r="C742" i="17"/>
  <c r="G742" i="17" s="1"/>
  <c r="D742" i="17"/>
  <c r="E742" i="17"/>
  <c r="F742" i="17"/>
  <c r="Y742" i="17" s="1"/>
  <c r="A743" i="17"/>
  <c r="B743" i="17"/>
  <c r="C743" i="17"/>
  <c r="G743" i="17" s="1"/>
  <c r="D743" i="17"/>
  <c r="E743" i="17"/>
  <c r="A744" i="17"/>
  <c r="B744" i="17"/>
  <c r="C744" i="17"/>
  <c r="G744" i="17" s="1"/>
  <c r="D744" i="17"/>
  <c r="F744" i="17" s="1"/>
  <c r="E744" i="17"/>
  <c r="A745" i="17"/>
  <c r="B745" i="17"/>
  <c r="C745" i="17"/>
  <c r="D745" i="17"/>
  <c r="F745" i="17" s="1"/>
  <c r="E745" i="17"/>
  <c r="W745" i="17"/>
  <c r="X745" i="17"/>
  <c r="A746" i="17"/>
  <c r="B746" i="17"/>
  <c r="C746" i="17"/>
  <c r="G746" i="17" s="1"/>
  <c r="D746" i="17"/>
  <c r="E746" i="17"/>
  <c r="F746" i="17"/>
  <c r="X746" i="17" s="1"/>
  <c r="Z746" i="17"/>
  <c r="A747" i="17"/>
  <c r="B747" i="17"/>
  <c r="C747" i="17"/>
  <c r="G747" i="17" s="1"/>
  <c r="D747" i="17"/>
  <c r="F747" i="17" s="1"/>
  <c r="E747" i="17"/>
  <c r="A748" i="17"/>
  <c r="B748" i="17"/>
  <c r="C748" i="17"/>
  <c r="G748" i="17" s="1"/>
  <c r="D748" i="17"/>
  <c r="F748" i="17" s="1"/>
  <c r="E748" i="17"/>
  <c r="A749" i="17"/>
  <c r="B749" i="17"/>
  <c r="C749" i="17"/>
  <c r="D749" i="17"/>
  <c r="F749" i="17" s="1"/>
  <c r="E749" i="17"/>
  <c r="A750" i="17"/>
  <c r="B750" i="17"/>
  <c r="C750" i="17"/>
  <c r="D750" i="17"/>
  <c r="F750" i="17" s="1"/>
  <c r="Z750" i="17" s="1"/>
  <c r="E750" i="17"/>
  <c r="A751" i="17"/>
  <c r="B751" i="17"/>
  <c r="C751" i="17"/>
  <c r="G751" i="17" s="1"/>
  <c r="D751" i="17"/>
  <c r="F751" i="17" s="1"/>
  <c r="E751" i="17"/>
  <c r="A752" i="17"/>
  <c r="B752" i="17"/>
  <c r="C752" i="17"/>
  <c r="G752" i="17" s="1"/>
  <c r="D752" i="17"/>
  <c r="F752" i="17" s="1"/>
  <c r="E752" i="17"/>
  <c r="A753" i="17"/>
  <c r="B753" i="17"/>
  <c r="C753" i="17"/>
  <c r="D753" i="17"/>
  <c r="F753" i="17" s="1"/>
  <c r="Z753" i="17" s="1"/>
  <c r="E753" i="17"/>
  <c r="A754" i="17"/>
  <c r="B754" i="17"/>
  <c r="C754" i="17"/>
  <c r="G754" i="17" s="1"/>
  <c r="D754" i="17"/>
  <c r="F754" i="17" s="1"/>
  <c r="E754" i="17"/>
  <c r="A755" i="17"/>
  <c r="B755" i="17"/>
  <c r="C755" i="17"/>
  <c r="G755" i="17" s="1"/>
  <c r="D755" i="17"/>
  <c r="E755" i="17"/>
  <c r="A756" i="17"/>
  <c r="B756" i="17"/>
  <c r="C756" i="17"/>
  <c r="D756" i="17"/>
  <c r="F756" i="17" s="1"/>
  <c r="AA756" i="17" s="1"/>
  <c r="E756" i="17"/>
  <c r="A757" i="17"/>
  <c r="B757" i="17"/>
  <c r="C757" i="17"/>
  <c r="D757" i="17"/>
  <c r="F757" i="17" s="1"/>
  <c r="E757" i="17"/>
  <c r="A758" i="17"/>
  <c r="B758" i="17"/>
  <c r="C758" i="17"/>
  <c r="D758" i="17"/>
  <c r="E758" i="17"/>
  <c r="F758" i="17"/>
  <c r="A759" i="17"/>
  <c r="B759" i="17"/>
  <c r="C759" i="17"/>
  <c r="G759" i="17" s="1"/>
  <c r="D759" i="17"/>
  <c r="F759" i="17" s="1"/>
  <c r="E759" i="17"/>
  <c r="A760" i="17"/>
  <c r="B760" i="17"/>
  <c r="C760" i="17"/>
  <c r="G760" i="17" s="1"/>
  <c r="D760" i="17"/>
  <c r="F760" i="17" s="1"/>
  <c r="AA760" i="17" s="1"/>
  <c r="E760" i="17"/>
  <c r="A761" i="17"/>
  <c r="B761" i="17"/>
  <c r="C761" i="17"/>
  <c r="D761" i="17"/>
  <c r="F761" i="17" s="1"/>
  <c r="X761" i="17" s="1"/>
  <c r="E761" i="17"/>
  <c r="AA761" i="17"/>
  <c r="A762" i="17"/>
  <c r="B762" i="17"/>
  <c r="C762" i="17"/>
  <c r="D762" i="17"/>
  <c r="F762" i="17" s="1"/>
  <c r="E762" i="17"/>
  <c r="A763" i="17"/>
  <c r="B763" i="17"/>
  <c r="C763" i="17"/>
  <c r="D763" i="17"/>
  <c r="F763" i="17" s="1"/>
  <c r="E763" i="17"/>
  <c r="A764" i="17"/>
  <c r="B764" i="17"/>
  <c r="C764" i="17"/>
  <c r="D764" i="17"/>
  <c r="E764" i="17"/>
  <c r="A765" i="17"/>
  <c r="B765" i="17"/>
  <c r="C765" i="17"/>
  <c r="D765" i="17"/>
  <c r="F765" i="17" s="1"/>
  <c r="E765" i="17"/>
  <c r="A766" i="17"/>
  <c r="B766" i="17"/>
  <c r="C766" i="17"/>
  <c r="D766" i="17"/>
  <c r="F766" i="17" s="1"/>
  <c r="E766" i="17"/>
  <c r="G766" i="17"/>
  <c r="A767" i="17"/>
  <c r="B767" i="17"/>
  <c r="C767" i="17"/>
  <c r="D767" i="17"/>
  <c r="F767" i="17" s="1"/>
  <c r="X767" i="17" s="1"/>
  <c r="E767" i="17"/>
  <c r="A768" i="17"/>
  <c r="B768" i="17"/>
  <c r="C768" i="17"/>
  <c r="G768" i="17" s="1"/>
  <c r="D768" i="17"/>
  <c r="F768" i="17" s="1"/>
  <c r="E768" i="17"/>
  <c r="A769" i="17"/>
  <c r="B769" i="17"/>
  <c r="C769" i="17"/>
  <c r="D769" i="17"/>
  <c r="E769" i="17"/>
  <c r="A770" i="17"/>
  <c r="B770" i="17"/>
  <c r="C770" i="17"/>
  <c r="G770" i="17" s="1"/>
  <c r="D770" i="17"/>
  <c r="F770" i="17" s="1"/>
  <c r="E770" i="17"/>
  <c r="A771" i="17"/>
  <c r="B771" i="17"/>
  <c r="C771" i="17"/>
  <c r="G771" i="17" s="1"/>
  <c r="D771" i="17"/>
  <c r="F771" i="17" s="1"/>
  <c r="W771" i="17" s="1"/>
  <c r="E771" i="17"/>
  <c r="A772" i="17"/>
  <c r="B772" i="17"/>
  <c r="C772" i="17"/>
  <c r="G772" i="17" s="1"/>
  <c r="D772" i="17"/>
  <c r="E772" i="17"/>
  <c r="A773" i="17"/>
  <c r="B773" i="17"/>
  <c r="C773" i="17"/>
  <c r="D773" i="17"/>
  <c r="E773" i="17"/>
  <c r="F773" i="17"/>
  <c r="A774" i="17"/>
  <c r="B774" i="17"/>
  <c r="C774" i="17"/>
  <c r="G774" i="17" s="1"/>
  <c r="D774" i="17"/>
  <c r="F774" i="17" s="1"/>
  <c r="W774" i="17" s="1"/>
  <c r="E774" i="17"/>
  <c r="A775" i="17"/>
  <c r="B775" i="17"/>
  <c r="C775" i="17"/>
  <c r="G775" i="17" s="1"/>
  <c r="D775" i="17"/>
  <c r="F775" i="17" s="1"/>
  <c r="E775" i="17"/>
  <c r="A776" i="17"/>
  <c r="B776" i="17"/>
  <c r="C776" i="17"/>
  <c r="D776" i="17"/>
  <c r="F776" i="17" s="1"/>
  <c r="E776" i="17"/>
  <c r="A777" i="17"/>
  <c r="B777" i="17"/>
  <c r="C777" i="17"/>
  <c r="D777" i="17"/>
  <c r="E777" i="17"/>
  <c r="A778" i="17"/>
  <c r="B778" i="17"/>
  <c r="C778" i="17"/>
  <c r="G778" i="17" s="1"/>
  <c r="D778" i="17"/>
  <c r="F778" i="17" s="1"/>
  <c r="E778" i="17"/>
  <c r="A779" i="17"/>
  <c r="B779" i="17"/>
  <c r="C779" i="17"/>
  <c r="G779" i="17" s="1"/>
  <c r="D779" i="17"/>
  <c r="E779" i="17"/>
  <c r="A780" i="17"/>
  <c r="B780" i="17"/>
  <c r="C780" i="17"/>
  <c r="D780" i="17"/>
  <c r="F780" i="17" s="1"/>
  <c r="AA780" i="17" s="1"/>
  <c r="E780" i="17"/>
  <c r="A781" i="17"/>
  <c r="B781" i="17"/>
  <c r="C781" i="17"/>
  <c r="D781" i="17"/>
  <c r="F781" i="17" s="1"/>
  <c r="Z781" i="17" s="1"/>
  <c r="E781" i="17"/>
  <c r="A782" i="17"/>
  <c r="B782" i="17"/>
  <c r="C782" i="17"/>
  <c r="D782" i="17"/>
  <c r="F782" i="17" s="1"/>
  <c r="AA782" i="17" s="1"/>
  <c r="E782" i="17"/>
  <c r="A783" i="17"/>
  <c r="B783" i="17"/>
  <c r="C783" i="17"/>
  <c r="D783" i="17"/>
  <c r="F783" i="17" s="1"/>
  <c r="AA783" i="17" s="1"/>
  <c r="E783" i="17"/>
  <c r="A784" i="17"/>
  <c r="B784" i="17"/>
  <c r="C784" i="17"/>
  <c r="G784" i="17" s="1"/>
  <c r="D784" i="17"/>
  <c r="F784" i="17" s="1"/>
  <c r="Z784" i="17" s="1"/>
  <c r="E784" i="17"/>
  <c r="A785" i="17"/>
  <c r="B785" i="17"/>
  <c r="C785" i="17"/>
  <c r="D785" i="17"/>
  <c r="F785" i="17" s="1"/>
  <c r="X785" i="17" s="1"/>
  <c r="E785" i="17"/>
  <c r="A786" i="17"/>
  <c r="B786" i="17"/>
  <c r="C786" i="17"/>
  <c r="G786" i="17" s="1"/>
  <c r="D786" i="17"/>
  <c r="F786" i="17" s="1"/>
  <c r="E786" i="17"/>
  <c r="A787" i="17"/>
  <c r="B787" i="17"/>
  <c r="C787" i="17"/>
  <c r="D787" i="17"/>
  <c r="F787" i="17" s="1"/>
  <c r="AA787" i="17" s="1"/>
  <c r="E787" i="17"/>
  <c r="A788" i="17"/>
  <c r="B788" i="17"/>
  <c r="C788" i="17"/>
  <c r="D788" i="17"/>
  <c r="F788" i="17" s="1"/>
  <c r="E788" i="17"/>
  <c r="A789" i="17"/>
  <c r="B789" i="17"/>
  <c r="C789" i="17"/>
  <c r="D789" i="17"/>
  <c r="F789" i="17" s="1"/>
  <c r="E789" i="17"/>
  <c r="A790" i="17"/>
  <c r="B790" i="17"/>
  <c r="C790" i="17"/>
  <c r="D790" i="17"/>
  <c r="F790" i="17" s="1"/>
  <c r="E790" i="17"/>
  <c r="A791" i="17"/>
  <c r="B791" i="17"/>
  <c r="C791" i="17"/>
  <c r="D791" i="17"/>
  <c r="F791" i="17" s="1"/>
  <c r="E791" i="17"/>
  <c r="A792" i="17"/>
  <c r="B792" i="17"/>
  <c r="C792" i="17"/>
  <c r="G792" i="17" s="1"/>
  <c r="D792" i="17"/>
  <c r="E792" i="17"/>
  <c r="A793" i="17"/>
  <c r="B793" i="17"/>
  <c r="C793" i="17"/>
  <c r="D793" i="17"/>
  <c r="F793" i="17" s="1"/>
  <c r="X793" i="17" s="1"/>
  <c r="E793" i="17"/>
  <c r="A794" i="17"/>
  <c r="B794" i="17"/>
  <c r="C794" i="17"/>
  <c r="G794" i="17" s="1"/>
  <c r="D794" i="17"/>
  <c r="F794" i="17" s="1"/>
  <c r="E794" i="17"/>
  <c r="A795" i="17"/>
  <c r="B795" i="17"/>
  <c r="C795" i="17"/>
  <c r="D795" i="17"/>
  <c r="F795" i="17" s="1"/>
  <c r="X795" i="17" s="1"/>
  <c r="E795" i="17"/>
  <c r="A796" i="17"/>
  <c r="B796" i="17"/>
  <c r="C796" i="17"/>
  <c r="G796" i="17" s="1"/>
  <c r="D796" i="17"/>
  <c r="E796" i="17"/>
  <c r="A797" i="17"/>
  <c r="B797" i="17"/>
  <c r="C797" i="17"/>
  <c r="D797" i="17"/>
  <c r="F797" i="17" s="1"/>
  <c r="W797" i="17" s="1"/>
  <c r="E797" i="17"/>
  <c r="A798" i="17"/>
  <c r="B798" i="17"/>
  <c r="C798" i="17"/>
  <c r="D798" i="17"/>
  <c r="F798" i="17" s="1"/>
  <c r="E798" i="17"/>
  <c r="A799" i="17"/>
  <c r="B799" i="17"/>
  <c r="C799" i="17"/>
  <c r="D799" i="17"/>
  <c r="F799" i="17" s="1"/>
  <c r="E799" i="17"/>
  <c r="A800" i="17"/>
  <c r="B800" i="17"/>
  <c r="C800" i="17"/>
  <c r="G800" i="17" s="1"/>
  <c r="D800" i="17"/>
  <c r="E800" i="17"/>
  <c r="A801" i="17"/>
  <c r="B801" i="17"/>
  <c r="C801" i="17"/>
  <c r="D801" i="17"/>
  <c r="F801" i="17" s="1"/>
  <c r="AA801" i="17" s="1"/>
  <c r="E801" i="17"/>
  <c r="A802" i="17"/>
  <c r="B802" i="17"/>
  <c r="C802" i="17"/>
  <c r="D802" i="17"/>
  <c r="F802" i="17" s="1"/>
  <c r="E802" i="17"/>
  <c r="A803" i="17"/>
  <c r="B803" i="17"/>
  <c r="C803" i="17"/>
  <c r="G803" i="17" s="1"/>
  <c r="D803" i="17"/>
  <c r="E803" i="17"/>
  <c r="A804" i="17"/>
  <c r="B804" i="17"/>
  <c r="C804" i="17"/>
  <c r="D804" i="17"/>
  <c r="F804" i="17" s="1"/>
  <c r="E804" i="17"/>
  <c r="A805" i="17"/>
  <c r="B805" i="17"/>
  <c r="C805" i="17"/>
  <c r="D805" i="17"/>
  <c r="F805" i="17" s="1"/>
  <c r="E805" i="17"/>
  <c r="A806" i="17"/>
  <c r="B806" i="17"/>
  <c r="C806" i="17"/>
  <c r="D806" i="17"/>
  <c r="F806" i="17" s="1"/>
  <c r="W806" i="17" s="1"/>
  <c r="E806" i="17"/>
  <c r="A807" i="17"/>
  <c r="B807" i="17"/>
  <c r="C807" i="17"/>
  <c r="D807" i="17"/>
  <c r="F807" i="17" s="1"/>
  <c r="W807" i="17" s="1"/>
  <c r="E807" i="17"/>
  <c r="A808" i="17"/>
  <c r="B808" i="17"/>
  <c r="C808" i="17"/>
  <c r="G808" i="17" s="1"/>
  <c r="D808" i="17"/>
  <c r="F808" i="17" s="1"/>
  <c r="E808" i="17"/>
  <c r="A809" i="17"/>
  <c r="B809" i="17"/>
  <c r="C809" i="17"/>
  <c r="D809" i="17"/>
  <c r="F809" i="17" s="1"/>
  <c r="E809" i="17"/>
  <c r="A810" i="17"/>
  <c r="B810" i="17"/>
  <c r="C810" i="17"/>
  <c r="G810" i="17" s="1"/>
  <c r="D810" i="17"/>
  <c r="F810" i="17" s="1"/>
  <c r="E810" i="17"/>
  <c r="A811" i="17"/>
  <c r="B811" i="17"/>
  <c r="C811" i="17"/>
  <c r="D811" i="17"/>
  <c r="F811" i="17" s="1"/>
  <c r="AA811" i="17" s="1"/>
  <c r="E811" i="17"/>
  <c r="A812" i="17"/>
  <c r="B812" i="17"/>
  <c r="C812" i="17"/>
  <c r="D812" i="17"/>
  <c r="F812" i="17" s="1"/>
  <c r="E812" i="17"/>
  <c r="A813" i="17"/>
  <c r="B813" i="17"/>
  <c r="C813" i="17"/>
  <c r="D813" i="17"/>
  <c r="F813" i="17" s="1"/>
  <c r="W813" i="17" s="1"/>
  <c r="E813" i="17"/>
  <c r="A814" i="17"/>
  <c r="B814" i="17"/>
  <c r="C814" i="17"/>
  <c r="G814" i="17" s="1"/>
  <c r="D814" i="17"/>
  <c r="F814" i="17" s="1"/>
  <c r="Y814" i="17" s="1"/>
  <c r="E814" i="17"/>
  <c r="A815" i="17"/>
  <c r="B815" i="17"/>
  <c r="C815" i="17"/>
  <c r="D815" i="17"/>
  <c r="F815" i="17" s="1"/>
  <c r="E815" i="17"/>
  <c r="A816" i="17"/>
  <c r="B816" i="17"/>
  <c r="C816" i="17"/>
  <c r="G816" i="17" s="1"/>
  <c r="D816" i="17"/>
  <c r="E816" i="17"/>
  <c r="A817" i="17"/>
  <c r="B817" i="17"/>
  <c r="C817" i="17"/>
  <c r="D817" i="17"/>
  <c r="F817" i="17" s="1"/>
  <c r="E817" i="17"/>
  <c r="A818" i="17"/>
  <c r="B818" i="17"/>
  <c r="C818" i="17"/>
  <c r="G818" i="17" s="1"/>
  <c r="D818" i="17"/>
  <c r="F818" i="17" s="1"/>
  <c r="X818" i="17" s="1"/>
  <c r="E818" i="17"/>
  <c r="A819" i="17"/>
  <c r="B819" i="17"/>
  <c r="C819" i="17"/>
  <c r="D819" i="17"/>
  <c r="E819" i="17"/>
  <c r="F819" i="17"/>
  <c r="A820" i="17"/>
  <c r="B820" i="17"/>
  <c r="C820" i="17"/>
  <c r="G820" i="17" s="1"/>
  <c r="D820" i="17"/>
  <c r="E820" i="17"/>
  <c r="A821" i="17"/>
  <c r="B821" i="17"/>
  <c r="C821" i="17"/>
  <c r="D821" i="17"/>
  <c r="F821" i="17" s="1"/>
  <c r="Z821" i="17" s="1"/>
  <c r="E821" i="17"/>
  <c r="A822" i="17"/>
  <c r="B822" i="17"/>
  <c r="C822" i="17"/>
  <c r="D822" i="17"/>
  <c r="F822" i="17" s="1"/>
  <c r="E822" i="17"/>
  <c r="A823" i="17"/>
  <c r="B823" i="17"/>
  <c r="C823" i="17"/>
  <c r="G823" i="17" s="1"/>
  <c r="D823" i="17"/>
  <c r="F823" i="17" s="1"/>
  <c r="E823" i="17"/>
  <c r="A824" i="17"/>
  <c r="B824" i="17"/>
  <c r="C824" i="17"/>
  <c r="D824" i="17"/>
  <c r="F824" i="17" s="1"/>
  <c r="E824" i="17"/>
  <c r="A825" i="17"/>
  <c r="B825" i="17"/>
  <c r="C825" i="17"/>
  <c r="D825" i="17"/>
  <c r="F825" i="17" s="1"/>
  <c r="E825" i="17"/>
  <c r="A826" i="17"/>
  <c r="B826" i="17"/>
  <c r="C826" i="17"/>
  <c r="D826" i="17"/>
  <c r="F826" i="17" s="1"/>
  <c r="W826" i="17" s="1"/>
  <c r="E826" i="17"/>
  <c r="A827" i="17"/>
  <c r="B827" i="17"/>
  <c r="C827" i="17"/>
  <c r="D827" i="17"/>
  <c r="F827" i="17" s="1"/>
  <c r="W827" i="17" s="1"/>
  <c r="E827" i="17"/>
  <c r="A828" i="17"/>
  <c r="B828" i="17"/>
  <c r="C828" i="17"/>
  <c r="D828" i="17"/>
  <c r="F828" i="17" s="1"/>
  <c r="W828" i="17" s="1"/>
  <c r="E828" i="17"/>
  <c r="A829" i="17"/>
  <c r="B829" i="17"/>
  <c r="C829" i="17"/>
  <c r="D829" i="17"/>
  <c r="F829" i="17" s="1"/>
  <c r="E829" i="17"/>
  <c r="A830" i="17"/>
  <c r="B830" i="17"/>
  <c r="C830" i="17"/>
  <c r="G830" i="17" s="1"/>
  <c r="D830" i="17"/>
  <c r="F830" i="17" s="1"/>
  <c r="W830" i="17" s="1"/>
  <c r="E830" i="17"/>
  <c r="A831" i="17"/>
  <c r="B831" i="17"/>
  <c r="C831" i="17"/>
  <c r="D831" i="17"/>
  <c r="F831" i="17" s="1"/>
  <c r="W831" i="17" s="1"/>
  <c r="E831" i="17"/>
  <c r="A832" i="17"/>
  <c r="B832" i="17"/>
  <c r="C832" i="17"/>
  <c r="D832" i="17"/>
  <c r="F832" i="17" s="1"/>
  <c r="E832" i="17"/>
  <c r="A833" i="17"/>
  <c r="B833" i="17"/>
  <c r="C833" i="17"/>
  <c r="D833" i="17"/>
  <c r="F833" i="17" s="1"/>
  <c r="E833" i="17"/>
  <c r="A834" i="17"/>
  <c r="B834" i="17"/>
  <c r="C834" i="17"/>
  <c r="D834" i="17"/>
  <c r="F834" i="17" s="1"/>
  <c r="E834" i="17"/>
  <c r="A835" i="17"/>
  <c r="B835" i="17"/>
  <c r="C835" i="17"/>
  <c r="D835" i="17"/>
  <c r="F835" i="17" s="1"/>
  <c r="Z835" i="17" s="1"/>
  <c r="E835" i="17"/>
  <c r="W835" i="17"/>
  <c r="A836" i="17"/>
  <c r="B836" i="17"/>
  <c r="C836" i="17"/>
  <c r="G836" i="17" s="1"/>
  <c r="D836" i="17"/>
  <c r="F836" i="17" s="1"/>
  <c r="E836" i="17"/>
  <c r="A837" i="17"/>
  <c r="B837" i="17"/>
  <c r="C837" i="17"/>
  <c r="D837" i="17"/>
  <c r="F837" i="17" s="1"/>
  <c r="E837" i="17"/>
  <c r="A838" i="17"/>
  <c r="B838" i="17"/>
  <c r="C838" i="17"/>
  <c r="D838" i="17"/>
  <c r="F838" i="17" s="1"/>
  <c r="E838" i="17"/>
  <c r="A839" i="17"/>
  <c r="B839" i="17"/>
  <c r="C839" i="17"/>
  <c r="D839" i="17"/>
  <c r="F839" i="17" s="1"/>
  <c r="E839" i="17"/>
  <c r="A840" i="17"/>
  <c r="B840" i="17"/>
  <c r="C840" i="17"/>
  <c r="D840" i="17"/>
  <c r="F840" i="17" s="1"/>
  <c r="E840" i="17"/>
  <c r="A841" i="17"/>
  <c r="B841" i="17"/>
  <c r="C841" i="17"/>
  <c r="D841" i="17"/>
  <c r="F841" i="17" s="1"/>
  <c r="Z841" i="17" s="1"/>
  <c r="E841" i="17"/>
  <c r="A842" i="17"/>
  <c r="B842" i="17"/>
  <c r="C842" i="17"/>
  <c r="D842" i="17"/>
  <c r="F842" i="17" s="1"/>
  <c r="W842" i="17" s="1"/>
  <c r="E842" i="17"/>
  <c r="AA842" i="17"/>
  <c r="A843" i="17"/>
  <c r="B843" i="17"/>
  <c r="C843" i="17"/>
  <c r="D843" i="17"/>
  <c r="F843" i="17" s="1"/>
  <c r="E843" i="17"/>
  <c r="A844" i="17"/>
  <c r="B844" i="17"/>
  <c r="C844" i="17"/>
  <c r="D844" i="17"/>
  <c r="E844" i="17"/>
  <c r="A845" i="17"/>
  <c r="B845" i="17"/>
  <c r="C845" i="17"/>
  <c r="D845" i="17"/>
  <c r="F845" i="17" s="1"/>
  <c r="E845" i="17"/>
  <c r="A846" i="17"/>
  <c r="B846" i="17"/>
  <c r="C846" i="17"/>
  <c r="D846" i="17"/>
  <c r="F846" i="17" s="1"/>
  <c r="E846" i="17"/>
  <c r="A847" i="17"/>
  <c r="B847" i="17"/>
  <c r="C847" i="17"/>
  <c r="G847" i="17" s="1"/>
  <c r="D847" i="17"/>
  <c r="F847" i="17" s="1"/>
  <c r="E847" i="17"/>
  <c r="A848" i="17"/>
  <c r="B848" i="17"/>
  <c r="C848" i="17"/>
  <c r="D848" i="17"/>
  <c r="F848" i="17" s="1"/>
  <c r="E848" i="17"/>
  <c r="A849" i="17"/>
  <c r="B849" i="17"/>
  <c r="C849" i="17"/>
  <c r="D849" i="17"/>
  <c r="F849" i="17" s="1"/>
  <c r="E849" i="17"/>
  <c r="A850" i="17"/>
  <c r="B850" i="17"/>
  <c r="C850" i="17"/>
  <c r="D850" i="17"/>
  <c r="F850" i="17" s="1"/>
  <c r="E850" i="17"/>
  <c r="A851" i="17"/>
  <c r="B851" i="17"/>
  <c r="C851" i="17"/>
  <c r="D851" i="17"/>
  <c r="F851" i="17" s="1"/>
  <c r="E851" i="17"/>
  <c r="A852" i="17"/>
  <c r="B852" i="17"/>
  <c r="C852" i="17"/>
  <c r="D852" i="17"/>
  <c r="F852" i="17" s="1"/>
  <c r="E852" i="17"/>
  <c r="A853" i="17"/>
  <c r="B853" i="17"/>
  <c r="C853" i="17"/>
  <c r="D853" i="17"/>
  <c r="F853" i="17" s="1"/>
  <c r="E853" i="17"/>
  <c r="A854" i="17"/>
  <c r="B854" i="17"/>
  <c r="C854" i="17"/>
  <c r="G854" i="17" s="1"/>
  <c r="D854" i="17"/>
  <c r="F854" i="17" s="1"/>
  <c r="E854" i="17"/>
  <c r="A855" i="17"/>
  <c r="B855" i="17"/>
  <c r="C855" i="17"/>
  <c r="D855" i="17"/>
  <c r="F855" i="17" s="1"/>
  <c r="W855" i="17" s="1"/>
  <c r="E855" i="17"/>
  <c r="A856" i="17"/>
  <c r="B856" i="17"/>
  <c r="C856" i="17"/>
  <c r="G856" i="17" s="1"/>
  <c r="D856" i="17"/>
  <c r="F856" i="17" s="1"/>
  <c r="W856" i="17" s="1"/>
  <c r="E856" i="17"/>
  <c r="A857" i="17"/>
  <c r="B857" i="17"/>
  <c r="C857" i="17"/>
  <c r="D857" i="17"/>
  <c r="E857" i="17"/>
  <c r="A858" i="17"/>
  <c r="B858" i="17"/>
  <c r="C858" i="17"/>
  <c r="G858" i="17" s="1"/>
  <c r="D858" i="17"/>
  <c r="F858" i="17" s="1"/>
  <c r="E858" i="17"/>
  <c r="A859" i="17"/>
  <c r="B859" i="17"/>
  <c r="C859" i="17"/>
  <c r="D859" i="17"/>
  <c r="F859" i="17" s="1"/>
  <c r="W859" i="17" s="1"/>
  <c r="E859" i="17"/>
  <c r="A860" i="17"/>
  <c r="B860" i="17"/>
  <c r="C860" i="17"/>
  <c r="D860" i="17"/>
  <c r="F860" i="17" s="1"/>
  <c r="E860" i="17"/>
  <c r="A861" i="17"/>
  <c r="B861" i="17"/>
  <c r="C861" i="17"/>
  <c r="D861" i="17"/>
  <c r="E861" i="17"/>
  <c r="A862" i="17"/>
  <c r="B862" i="17"/>
  <c r="C862" i="17"/>
  <c r="D862" i="17"/>
  <c r="E862" i="17"/>
  <c r="A863" i="17"/>
  <c r="B863" i="17"/>
  <c r="C863" i="17"/>
  <c r="D863" i="17"/>
  <c r="F863" i="17" s="1"/>
  <c r="Y863" i="17" s="1"/>
  <c r="E863" i="17"/>
  <c r="A864" i="17"/>
  <c r="B864" i="17"/>
  <c r="C864" i="17"/>
  <c r="D864" i="17"/>
  <c r="F864" i="17" s="1"/>
  <c r="E864" i="17"/>
  <c r="A865" i="17"/>
  <c r="B865" i="17"/>
  <c r="C865" i="17"/>
  <c r="D865" i="17"/>
  <c r="F865" i="17" s="1"/>
  <c r="E865" i="17"/>
  <c r="A866" i="17"/>
  <c r="B866" i="17"/>
  <c r="C866" i="17"/>
  <c r="D866" i="17"/>
  <c r="F866" i="17" s="1"/>
  <c r="E866" i="17"/>
  <c r="A867" i="17"/>
  <c r="B867" i="17"/>
  <c r="C867" i="17"/>
  <c r="D867" i="17"/>
  <c r="F867" i="17" s="1"/>
  <c r="Y867" i="17" s="1"/>
  <c r="E867" i="17"/>
  <c r="A868" i="17"/>
  <c r="B868" i="17"/>
  <c r="C868" i="17"/>
  <c r="D868" i="17"/>
  <c r="F868" i="17" s="1"/>
  <c r="E868" i="17"/>
  <c r="A869" i="17"/>
  <c r="B869" i="17"/>
  <c r="C869" i="17"/>
  <c r="D869" i="17"/>
  <c r="F869" i="17" s="1"/>
  <c r="Y869" i="17" s="1"/>
  <c r="E869" i="17"/>
  <c r="A870" i="17"/>
  <c r="B870" i="17"/>
  <c r="C870" i="17"/>
  <c r="D870" i="17"/>
  <c r="F870" i="17" s="1"/>
  <c r="E870" i="17"/>
  <c r="A871" i="17"/>
  <c r="B871" i="17"/>
  <c r="C871" i="17"/>
  <c r="G871" i="17" s="1"/>
  <c r="D871" i="17"/>
  <c r="F871" i="17" s="1"/>
  <c r="E871" i="17"/>
  <c r="A872" i="17"/>
  <c r="B872" i="17"/>
  <c r="C872" i="17"/>
  <c r="G872" i="17" s="1"/>
  <c r="D872" i="17"/>
  <c r="F872" i="17" s="1"/>
  <c r="Z872" i="17" s="1"/>
  <c r="E872" i="17"/>
  <c r="A873" i="17"/>
  <c r="B873" i="17"/>
  <c r="C873" i="17"/>
  <c r="D873" i="17"/>
  <c r="F873" i="17" s="1"/>
  <c r="E873" i="17"/>
  <c r="A874" i="17"/>
  <c r="B874" i="17"/>
  <c r="C874" i="17"/>
  <c r="D874" i="17"/>
  <c r="E874" i="17"/>
  <c r="A875" i="17"/>
  <c r="B875" i="17"/>
  <c r="C875" i="17"/>
  <c r="G875" i="17" s="1"/>
  <c r="D875" i="17"/>
  <c r="F875" i="17" s="1"/>
  <c r="AA875" i="17" s="1"/>
  <c r="E875" i="17"/>
  <c r="A876" i="17"/>
  <c r="B876" i="17"/>
  <c r="C876" i="17"/>
  <c r="D876" i="17"/>
  <c r="F876" i="17" s="1"/>
  <c r="E876" i="17"/>
  <c r="A877" i="17"/>
  <c r="B877" i="17"/>
  <c r="C877" i="17"/>
  <c r="D877" i="17"/>
  <c r="E877" i="17"/>
  <c r="A878" i="17"/>
  <c r="B878" i="17"/>
  <c r="C878" i="17"/>
  <c r="G878" i="17" s="1"/>
  <c r="D878" i="17"/>
  <c r="F878" i="17" s="1"/>
  <c r="Y878" i="17" s="1"/>
  <c r="E878" i="17"/>
  <c r="A879" i="17"/>
  <c r="B879" i="17"/>
  <c r="C879" i="17"/>
  <c r="D879" i="17"/>
  <c r="F879" i="17" s="1"/>
  <c r="W879" i="17" s="1"/>
  <c r="E879" i="17"/>
  <c r="A880" i="17"/>
  <c r="B880" i="17"/>
  <c r="C880" i="17"/>
  <c r="D880" i="17"/>
  <c r="F880" i="17" s="1"/>
  <c r="E880" i="17"/>
  <c r="A881" i="17"/>
  <c r="B881" i="17"/>
  <c r="C881" i="17"/>
  <c r="D881" i="17"/>
  <c r="F881" i="17" s="1"/>
  <c r="E881" i="17"/>
  <c r="A882" i="17"/>
  <c r="B882" i="17"/>
  <c r="C882" i="17"/>
  <c r="D882" i="17"/>
  <c r="F882" i="17" s="1"/>
  <c r="E882" i="17"/>
  <c r="A883" i="17"/>
  <c r="B883" i="17"/>
  <c r="C883" i="17"/>
  <c r="G883" i="17" s="1"/>
  <c r="D883" i="17"/>
  <c r="F883" i="17" s="1"/>
  <c r="E883" i="17"/>
  <c r="A884" i="17"/>
  <c r="B884" i="17"/>
  <c r="C884" i="17"/>
  <c r="D884" i="17"/>
  <c r="F884" i="17" s="1"/>
  <c r="X884" i="17" s="1"/>
  <c r="E884" i="17"/>
  <c r="A885" i="17"/>
  <c r="B885" i="17"/>
  <c r="C885" i="17"/>
  <c r="D885" i="17"/>
  <c r="F885" i="17" s="1"/>
  <c r="AA885" i="17" s="1"/>
  <c r="E885" i="17"/>
  <c r="A886" i="17"/>
  <c r="B886" i="17"/>
  <c r="C886" i="17"/>
  <c r="D886" i="17"/>
  <c r="F886" i="17" s="1"/>
  <c r="X886" i="17" s="1"/>
  <c r="E886" i="17"/>
  <c r="A887" i="17"/>
  <c r="B887" i="17"/>
  <c r="C887" i="17"/>
  <c r="D887" i="17"/>
  <c r="E887" i="17"/>
  <c r="F887" i="17"/>
  <c r="X887" i="17" s="1"/>
  <c r="A888" i="17"/>
  <c r="B888" i="17"/>
  <c r="C888" i="17"/>
  <c r="G888" i="17" s="1"/>
  <c r="D888" i="17"/>
  <c r="E888" i="17"/>
  <c r="A889" i="17"/>
  <c r="B889" i="17"/>
  <c r="C889" i="17"/>
  <c r="D889" i="17"/>
  <c r="F889" i="17" s="1"/>
  <c r="E889" i="17"/>
  <c r="A890" i="17"/>
  <c r="B890" i="17"/>
  <c r="C890" i="17"/>
  <c r="G890" i="17" s="1"/>
  <c r="D890" i="17"/>
  <c r="F890" i="17" s="1"/>
  <c r="E890" i="17"/>
  <c r="A891" i="17"/>
  <c r="B891" i="17"/>
  <c r="C891" i="17"/>
  <c r="D891" i="17"/>
  <c r="F891" i="17" s="1"/>
  <c r="E891" i="17"/>
  <c r="A892" i="17"/>
  <c r="B892" i="17"/>
  <c r="C892" i="17"/>
  <c r="D892" i="17"/>
  <c r="F892" i="17" s="1"/>
  <c r="E892" i="17"/>
  <c r="A893" i="17"/>
  <c r="B893" i="17"/>
  <c r="C893" i="17"/>
  <c r="D893" i="17"/>
  <c r="F893" i="17" s="1"/>
  <c r="E893" i="17"/>
  <c r="A894" i="17"/>
  <c r="B894" i="17"/>
  <c r="C894" i="17"/>
  <c r="D894" i="17"/>
  <c r="F894" i="17" s="1"/>
  <c r="E894" i="17"/>
  <c r="A895" i="17"/>
  <c r="B895" i="17"/>
  <c r="C895" i="17"/>
  <c r="G895" i="17" s="1"/>
  <c r="D895" i="17"/>
  <c r="F895" i="17" s="1"/>
  <c r="Y895" i="17" s="1"/>
  <c r="E895" i="17"/>
  <c r="A896" i="17"/>
  <c r="B896" i="17"/>
  <c r="C896" i="17"/>
  <c r="D896" i="17"/>
  <c r="F896" i="17" s="1"/>
  <c r="Y896" i="17" s="1"/>
  <c r="E896" i="17"/>
  <c r="Z896" i="17"/>
  <c r="A897" i="17"/>
  <c r="B897" i="17"/>
  <c r="C897" i="17"/>
  <c r="D897" i="17"/>
  <c r="F897" i="17" s="1"/>
  <c r="Y897" i="17" s="1"/>
  <c r="E897" i="17"/>
  <c r="A898" i="17"/>
  <c r="B898" i="17"/>
  <c r="C898" i="17"/>
  <c r="D898" i="17"/>
  <c r="F898" i="17" s="1"/>
  <c r="E898" i="17"/>
  <c r="A899" i="17"/>
  <c r="B899" i="17"/>
  <c r="C899" i="17"/>
  <c r="D899" i="17"/>
  <c r="F899" i="17" s="1"/>
  <c r="AA899" i="17" s="1"/>
  <c r="E899" i="17"/>
  <c r="A900" i="17"/>
  <c r="B900" i="17"/>
  <c r="C900" i="17"/>
  <c r="D900" i="17"/>
  <c r="F900" i="17" s="1"/>
  <c r="AA900" i="17" s="1"/>
  <c r="E900" i="17"/>
  <c r="A901" i="17"/>
  <c r="B901" i="17"/>
  <c r="C901" i="17"/>
  <c r="D901" i="17"/>
  <c r="F901" i="17" s="1"/>
  <c r="E901" i="17"/>
  <c r="A902" i="17"/>
  <c r="B902" i="17"/>
  <c r="C902" i="17"/>
  <c r="G902" i="17" s="1"/>
  <c r="D902" i="17"/>
  <c r="F902" i="17" s="1"/>
  <c r="E902" i="17"/>
  <c r="A903" i="17"/>
  <c r="B903" i="17"/>
  <c r="C903" i="17"/>
  <c r="G903" i="17" s="1"/>
  <c r="D903" i="17"/>
  <c r="F903" i="17" s="1"/>
  <c r="AA903" i="17" s="1"/>
  <c r="E903" i="17"/>
  <c r="A904" i="17"/>
  <c r="B904" i="17"/>
  <c r="C904" i="17"/>
  <c r="G904" i="17" s="1"/>
  <c r="D904" i="17"/>
  <c r="F904" i="17" s="1"/>
  <c r="E904" i="17"/>
  <c r="A905" i="17"/>
  <c r="B905" i="17"/>
  <c r="C905" i="17"/>
  <c r="D905" i="17"/>
  <c r="F905" i="17" s="1"/>
  <c r="E905" i="17"/>
  <c r="A906" i="17"/>
  <c r="B906" i="17"/>
  <c r="C906" i="17"/>
  <c r="D906" i="17"/>
  <c r="F906" i="17" s="1"/>
  <c r="AA906" i="17" s="1"/>
  <c r="E906" i="17"/>
  <c r="A907" i="17"/>
  <c r="B907" i="17"/>
  <c r="C907" i="17"/>
  <c r="G907" i="17" s="1"/>
  <c r="D907" i="17"/>
  <c r="F907" i="17" s="1"/>
  <c r="E907" i="17"/>
  <c r="A908" i="17"/>
  <c r="B908" i="17"/>
  <c r="C908" i="17"/>
  <c r="G908" i="17" s="1"/>
  <c r="D908" i="17"/>
  <c r="F908" i="17" s="1"/>
  <c r="E908" i="17"/>
  <c r="A909" i="17"/>
  <c r="B909" i="17"/>
  <c r="C909" i="17"/>
  <c r="D909" i="17"/>
  <c r="F909" i="17" s="1"/>
  <c r="Z909" i="17" s="1"/>
  <c r="E909" i="17"/>
  <c r="A910" i="17"/>
  <c r="B910" i="17"/>
  <c r="C910" i="17"/>
  <c r="D910" i="17"/>
  <c r="F910" i="17" s="1"/>
  <c r="W910" i="17" s="1"/>
  <c r="E910" i="17"/>
  <c r="A911" i="17"/>
  <c r="B911" i="17"/>
  <c r="C911" i="17"/>
  <c r="G911" i="17" s="1"/>
  <c r="D911" i="17"/>
  <c r="E911" i="17"/>
  <c r="A912" i="17"/>
  <c r="B912" i="17"/>
  <c r="C912" i="17"/>
  <c r="G912" i="17" s="1"/>
  <c r="D912" i="17"/>
  <c r="F912" i="17" s="1"/>
  <c r="E912" i="17"/>
  <c r="A913" i="17"/>
  <c r="B913" i="17"/>
  <c r="C913" i="17"/>
  <c r="G913" i="17" s="1"/>
  <c r="D913" i="17"/>
  <c r="F913" i="17" s="1"/>
  <c r="E913" i="17"/>
  <c r="A914" i="17"/>
  <c r="B914" i="17"/>
  <c r="C914" i="17"/>
  <c r="G914" i="17" s="1"/>
  <c r="D914" i="17"/>
  <c r="F914" i="17" s="1"/>
  <c r="E914" i="17"/>
  <c r="A915" i="17"/>
  <c r="B915" i="17"/>
  <c r="C915" i="17"/>
  <c r="D915" i="17"/>
  <c r="F915" i="17" s="1"/>
  <c r="Z915" i="17" s="1"/>
  <c r="E915" i="17"/>
  <c r="A916" i="17"/>
  <c r="B916" i="17"/>
  <c r="C916" i="17"/>
  <c r="D916" i="17"/>
  <c r="F916" i="17" s="1"/>
  <c r="E916" i="17"/>
  <c r="G916" i="17"/>
  <c r="A917" i="17"/>
  <c r="B917" i="17"/>
  <c r="C917" i="17"/>
  <c r="D917" i="17"/>
  <c r="F917" i="17" s="1"/>
  <c r="E917" i="17"/>
  <c r="A918" i="17"/>
  <c r="B918" i="17"/>
  <c r="C918" i="17"/>
  <c r="D918" i="17"/>
  <c r="F918" i="17" s="1"/>
  <c r="E918" i="17"/>
  <c r="G918" i="17"/>
  <c r="A919" i="17"/>
  <c r="B919" i="17"/>
  <c r="C919" i="17"/>
  <c r="G919" i="17" s="1"/>
  <c r="D919" i="17"/>
  <c r="F919" i="17" s="1"/>
  <c r="E919" i="17"/>
  <c r="A920" i="17"/>
  <c r="B920" i="17"/>
  <c r="C920" i="17"/>
  <c r="D920" i="17"/>
  <c r="F920" i="17" s="1"/>
  <c r="E920" i="17"/>
  <c r="A921" i="17"/>
  <c r="B921" i="17"/>
  <c r="C921" i="17"/>
  <c r="D921" i="17"/>
  <c r="F921" i="17" s="1"/>
  <c r="E921" i="17"/>
  <c r="A922" i="17"/>
  <c r="B922" i="17"/>
  <c r="C922" i="17"/>
  <c r="D922" i="17"/>
  <c r="F922" i="17" s="1"/>
  <c r="E922" i="17"/>
  <c r="A923" i="17"/>
  <c r="B923" i="17"/>
  <c r="C923" i="17"/>
  <c r="G923" i="17" s="1"/>
  <c r="D923" i="17"/>
  <c r="E923" i="17"/>
  <c r="A924" i="17"/>
  <c r="B924" i="17"/>
  <c r="C924" i="17"/>
  <c r="D924" i="17"/>
  <c r="F924" i="17" s="1"/>
  <c r="AA924" i="17" s="1"/>
  <c r="E924" i="17"/>
  <c r="A925" i="17"/>
  <c r="B925" i="17"/>
  <c r="C925" i="17"/>
  <c r="D925" i="17"/>
  <c r="F925" i="17" s="1"/>
  <c r="Y925" i="17" s="1"/>
  <c r="E925" i="17"/>
  <c r="A926" i="17"/>
  <c r="B926" i="17"/>
  <c r="C926" i="17"/>
  <c r="D926" i="17"/>
  <c r="F926" i="17" s="1"/>
  <c r="E926" i="17"/>
  <c r="A927" i="17"/>
  <c r="B927" i="17"/>
  <c r="C927" i="17"/>
  <c r="G927" i="17" s="1"/>
  <c r="D927" i="17"/>
  <c r="F927" i="17" s="1"/>
  <c r="E927" i="17"/>
  <c r="A928" i="17"/>
  <c r="B928" i="17"/>
  <c r="C928" i="17"/>
  <c r="G928" i="17" s="1"/>
  <c r="D928" i="17"/>
  <c r="F928" i="17" s="1"/>
  <c r="X928" i="17" s="1"/>
  <c r="E928" i="17"/>
  <c r="A929" i="17"/>
  <c r="B929" i="17"/>
  <c r="C929" i="17"/>
  <c r="D929" i="17"/>
  <c r="F929" i="17" s="1"/>
  <c r="E929" i="17"/>
  <c r="A930" i="17"/>
  <c r="B930" i="17"/>
  <c r="C930" i="17"/>
  <c r="D930" i="17"/>
  <c r="F930" i="17" s="1"/>
  <c r="Z930" i="17" s="1"/>
  <c r="E930" i="17"/>
  <c r="Y930" i="17"/>
  <c r="A931" i="17"/>
  <c r="B931" i="17"/>
  <c r="C931" i="17"/>
  <c r="D931" i="17"/>
  <c r="F931" i="17" s="1"/>
  <c r="E931" i="17"/>
  <c r="A932" i="17"/>
  <c r="B932" i="17"/>
  <c r="C932" i="17"/>
  <c r="D932" i="17"/>
  <c r="E932" i="17"/>
  <c r="F932" i="17"/>
  <c r="Z932" i="17" s="1"/>
  <c r="A933" i="17"/>
  <c r="B933" i="17"/>
  <c r="C933" i="17"/>
  <c r="G933" i="17" s="1"/>
  <c r="D933" i="17"/>
  <c r="F933" i="17" s="1"/>
  <c r="W933" i="17" s="1"/>
  <c r="E933" i="17"/>
  <c r="A934" i="17"/>
  <c r="B934" i="17"/>
  <c r="C934" i="17"/>
  <c r="D934" i="17"/>
  <c r="F934" i="17" s="1"/>
  <c r="W934" i="17" s="1"/>
  <c r="E934" i="17"/>
  <c r="A935" i="17"/>
  <c r="B935" i="17"/>
  <c r="C935" i="17"/>
  <c r="G935" i="17" s="1"/>
  <c r="D935" i="17"/>
  <c r="F935" i="17" s="1"/>
  <c r="W935" i="17" s="1"/>
  <c r="E935" i="17"/>
  <c r="A936" i="17"/>
  <c r="B936" i="17"/>
  <c r="C936" i="17"/>
  <c r="D936" i="17"/>
  <c r="F936" i="17" s="1"/>
  <c r="E936" i="17"/>
  <c r="A937" i="17"/>
  <c r="B937" i="17"/>
  <c r="C937" i="17"/>
  <c r="D937" i="17"/>
  <c r="F937" i="17" s="1"/>
  <c r="W937" i="17" s="1"/>
  <c r="E937" i="17"/>
  <c r="A938" i="17"/>
  <c r="B938" i="17"/>
  <c r="C938" i="17"/>
  <c r="D938" i="17"/>
  <c r="F938" i="17" s="1"/>
  <c r="Y938" i="17" s="1"/>
  <c r="E938" i="17"/>
  <c r="A939" i="17"/>
  <c r="B939" i="17"/>
  <c r="C939" i="17"/>
  <c r="D939" i="17"/>
  <c r="F939" i="17" s="1"/>
  <c r="E939" i="17"/>
  <c r="A940" i="17"/>
  <c r="B940" i="17"/>
  <c r="C940" i="17"/>
  <c r="G940" i="17" s="1"/>
  <c r="D940" i="17"/>
  <c r="F940" i="17" s="1"/>
  <c r="Z940" i="17" s="1"/>
  <c r="E940" i="17"/>
  <c r="X940" i="17"/>
  <c r="AA940" i="17"/>
  <c r="A941" i="17"/>
  <c r="B941" i="17"/>
  <c r="C941" i="17"/>
  <c r="G941" i="17" s="1"/>
  <c r="D941" i="17"/>
  <c r="F941" i="17" s="1"/>
  <c r="W941" i="17" s="1"/>
  <c r="E941" i="17"/>
  <c r="A942" i="17"/>
  <c r="B942" i="17"/>
  <c r="C942" i="17"/>
  <c r="G942" i="17" s="1"/>
  <c r="D942" i="17"/>
  <c r="F942" i="17" s="1"/>
  <c r="E942" i="17"/>
  <c r="A943" i="17"/>
  <c r="B943" i="17"/>
  <c r="C943" i="17"/>
  <c r="G943" i="17" s="1"/>
  <c r="D943" i="17"/>
  <c r="E943" i="17"/>
  <c r="F943" i="17"/>
  <c r="Y943" i="17" s="1"/>
  <c r="A944" i="17"/>
  <c r="B944" i="17"/>
  <c r="C944" i="17"/>
  <c r="G944" i="17" s="1"/>
  <c r="D944" i="17"/>
  <c r="E944" i="17"/>
  <c r="A945" i="17"/>
  <c r="B945" i="17"/>
  <c r="C945" i="17"/>
  <c r="D945" i="17"/>
  <c r="F945" i="17" s="1"/>
  <c r="Y945" i="17" s="1"/>
  <c r="E945" i="17"/>
  <c r="A946" i="17"/>
  <c r="B946" i="17"/>
  <c r="C946" i="17"/>
  <c r="D946" i="17"/>
  <c r="F946" i="17" s="1"/>
  <c r="E946" i="17"/>
  <c r="A947" i="17"/>
  <c r="B947" i="17"/>
  <c r="C947" i="17"/>
  <c r="D947" i="17"/>
  <c r="F947" i="17" s="1"/>
  <c r="E947" i="17"/>
  <c r="A948" i="17"/>
  <c r="B948" i="17"/>
  <c r="C948" i="17"/>
  <c r="G948" i="17" s="1"/>
  <c r="D948" i="17"/>
  <c r="E948" i="17"/>
  <c r="A949" i="17"/>
  <c r="B949" i="17"/>
  <c r="C949" i="17"/>
  <c r="D949" i="17"/>
  <c r="F949" i="17" s="1"/>
  <c r="X949" i="17" s="1"/>
  <c r="E949" i="17"/>
  <c r="A950" i="17"/>
  <c r="B950" i="17"/>
  <c r="C950" i="17"/>
  <c r="D950" i="17"/>
  <c r="E950" i="17"/>
  <c r="F950" i="17"/>
  <c r="AA950" i="17" s="1"/>
  <c r="A951" i="17"/>
  <c r="B951" i="17"/>
  <c r="C951" i="17"/>
  <c r="D951" i="17"/>
  <c r="F951" i="17" s="1"/>
  <c r="Z951" i="17" s="1"/>
  <c r="E951" i="17"/>
  <c r="A952" i="17"/>
  <c r="B952" i="17"/>
  <c r="C952" i="17"/>
  <c r="G952" i="17" s="1"/>
  <c r="D952" i="17"/>
  <c r="E952" i="17"/>
  <c r="A953" i="17"/>
  <c r="B953" i="17"/>
  <c r="C953" i="17"/>
  <c r="D953" i="17"/>
  <c r="F953" i="17" s="1"/>
  <c r="Y953" i="17" s="1"/>
  <c r="E953" i="17"/>
  <c r="A954" i="17"/>
  <c r="B954" i="17"/>
  <c r="C954" i="17"/>
  <c r="G954" i="17" s="1"/>
  <c r="D954" i="17"/>
  <c r="F954" i="17" s="1"/>
  <c r="E954" i="17"/>
  <c r="A955" i="17"/>
  <c r="B955" i="17"/>
  <c r="C955" i="17"/>
  <c r="D955" i="17"/>
  <c r="F955" i="17" s="1"/>
  <c r="AA955" i="17" s="1"/>
  <c r="E955" i="17"/>
  <c r="A956" i="17"/>
  <c r="B956" i="17"/>
  <c r="C956" i="17"/>
  <c r="D956" i="17"/>
  <c r="F956" i="17" s="1"/>
  <c r="AA956" i="17" s="1"/>
  <c r="E956" i="17"/>
  <c r="X956" i="17"/>
  <c r="A957" i="17"/>
  <c r="B957" i="17"/>
  <c r="C957" i="17"/>
  <c r="D957" i="17"/>
  <c r="F957" i="17" s="1"/>
  <c r="E957" i="17"/>
  <c r="A958" i="17"/>
  <c r="B958" i="17"/>
  <c r="C958" i="17"/>
  <c r="D958" i="17"/>
  <c r="F958" i="17" s="1"/>
  <c r="Y958" i="17" s="1"/>
  <c r="E958" i="17"/>
  <c r="A959" i="17"/>
  <c r="B959" i="17"/>
  <c r="C959" i="17"/>
  <c r="D959" i="17"/>
  <c r="F959" i="17" s="1"/>
  <c r="E959" i="17"/>
  <c r="A960" i="17"/>
  <c r="B960" i="17"/>
  <c r="C960" i="17"/>
  <c r="G960" i="17" s="1"/>
  <c r="D960" i="17"/>
  <c r="F960" i="17" s="1"/>
  <c r="E960" i="17"/>
  <c r="A961" i="17"/>
  <c r="B961" i="17"/>
  <c r="C961" i="17"/>
  <c r="G961" i="17" s="1"/>
  <c r="D961" i="17"/>
  <c r="E961" i="17"/>
  <c r="A962" i="17"/>
  <c r="B962" i="17"/>
  <c r="C962" i="17"/>
  <c r="D962" i="17"/>
  <c r="F962" i="17" s="1"/>
  <c r="AA962" i="17" s="1"/>
  <c r="E962" i="17"/>
  <c r="A963" i="17"/>
  <c r="B963" i="17"/>
  <c r="C963" i="17"/>
  <c r="D963" i="17"/>
  <c r="F963" i="17" s="1"/>
  <c r="E963" i="17"/>
  <c r="A964" i="17"/>
  <c r="B964" i="17"/>
  <c r="C964" i="17"/>
  <c r="D964" i="17"/>
  <c r="F964" i="17" s="1"/>
  <c r="E964" i="17"/>
  <c r="A965" i="17"/>
  <c r="B965" i="17"/>
  <c r="C965" i="17"/>
  <c r="D965" i="17"/>
  <c r="F965" i="17" s="1"/>
  <c r="AA965" i="17" s="1"/>
  <c r="E965" i="17"/>
  <c r="A966" i="17"/>
  <c r="B966" i="17"/>
  <c r="C966" i="17"/>
  <c r="G966" i="17" s="1"/>
  <c r="D966" i="17"/>
  <c r="F966" i="17" s="1"/>
  <c r="Z966" i="17" s="1"/>
  <c r="E966" i="17"/>
  <c r="A967" i="17"/>
  <c r="B967" i="17"/>
  <c r="C967" i="17"/>
  <c r="G967" i="17" s="1"/>
  <c r="D967" i="17"/>
  <c r="F967" i="17" s="1"/>
  <c r="Z967" i="17" s="1"/>
  <c r="E967" i="17"/>
  <c r="X967" i="17"/>
  <c r="A968" i="17"/>
  <c r="B968" i="17"/>
  <c r="C968" i="17"/>
  <c r="D968" i="17"/>
  <c r="F968" i="17" s="1"/>
  <c r="W968" i="17" s="1"/>
  <c r="E968" i="17"/>
  <c r="A969" i="17"/>
  <c r="B969" i="17"/>
  <c r="C969" i="17"/>
  <c r="G969" i="17" s="1"/>
  <c r="D969" i="17"/>
  <c r="F969" i="17" s="1"/>
  <c r="E969" i="17"/>
  <c r="A970" i="17"/>
  <c r="B970" i="17"/>
  <c r="C970" i="17"/>
  <c r="D970" i="17"/>
  <c r="F970" i="17" s="1"/>
  <c r="E970" i="17"/>
  <c r="A971" i="17"/>
  <c r="B971" i="17"/>
  <c r="C971" i="17"/>
  <c r="G971" i="17" s="1"/>
  <c r="D971" i="17"/>
  <c r="F971" i="17" s="1"/>
  <c r="Y971" i="17" s="1"/>
  <c r="E971" i="17"/>
  <c r="A972" i="17"/>
  <c r="B972" i="17"/>
  <c r="C972" i="17"/>
  <c r="D972" i="17"/>
  <c r="F972" i="17" s="1"/>
  <c r="E972" i="17"/>
  <c r="A973" i="17"/>
  <c r="B973" i="17"/>
  <c r="C973" i="17"/>
  <c r="D973" i="17"/>
  <c r="F973" i="17" s="1"/>
  <c r="E973" i="17"/>
  <c r="A974" i="17"/>
  <c r="B974" i="17"/>
  <c r="C974" i="17"/>
  <c r="D974" i="17"/>
  <c r="F974" i="17" s="1"/>
  <c r="Z974" i="17" s="1"/>
  <c r="E974" i="17"/>
  <c r="W974" i="17"/>
  <c r="A975" i="17"/>
  <c r="B975" i="17"/>
  <c r="C975" i="17"/>
  <c r="D975" i="17"/>
  <c r="F975" i="17" s="1"/>
  <c r="X975" i="17" s="1"/>
  <c r="E975" i="17"/>
  <c r="A976" i="17"/>
  <c r="B976" i="17"/>
  <c r="C976" i="17"/>
  <c r="D976" i="17"/>
  <c r="F976" i="17" s="1"/>
  <c r="Z976" i="17" s="1"/>
  <c r="E976" i="17"/>
  <c r="A977" i="17"/>
  <c r="B977" i="17"/>
  <c r="C977" i="17"/>
  <c r="D977" i="17"/>
  <c r="F977" i="17" s="1"/>
  <c r="AA977" i="17" s="1"/>
  <c r="E977" i="17"/>
  <c r="A978" i="17"/>
  <c r="B978" i="17"/>
  <c r="C978" i="17"/>
  <c r="G978" i="17" s="1"/>
  <c r="D978" i="17"/>
  <c r="F978" i="17" s="1"/>
  <c r="E978" i="17"/>
  <c r="A979" i="17"/>
  <c r="B979" i="17"/>
  <c r="C979" i="17"/>
  <c r="G979" i="17" s="1"/>
  <c r="D979" i="17"/>
  <c r="E979" i="17"/>
  <c r="F979" i="17"/>
  <c r="X979" i="17" s="1"/>
  <c r="A980" i="17"/>
  <c r="B980" i="17"/>
  <c r="C980" i="17"/>
  <c r="G980" i="17" s="1"/>
  <c r="D980" i="17"/>
  <c r="F980" i="17" s="1"/>
  <c r="E980" i="17"/>
  <c r="A981" i="17"/>
  <c r="B981" i="17"/>
  <c r="C981" i="17"/>
  <c r="G981" i="17" s="1"/>
  <c r="D981" i="17"/>
  <c r="E981" i="17"/>
  <c r="A982" i="17"/>
  <c r="B982" i="17"/>
  <c r="C982" i="17"/>
  <c r="G982" i="17" s="1"/>
  <c r="D982" i="17"/>
  <c r="E982" i="17"/>
  <c r="A983" i="17"/>
  <c r="B983" i="17"/>
  <c r="C983" i="17"/>
  <c r="D983" i="17"/>
  <c r="F983" i="17" s="1"/>
  <c r="E983" i="17"/>
  <c r="A984" i="17"/>
  <c r="B984" i="17"/>
  <c r="C984" i="17"/>
  <c r="D984" i="17"/>
  <c r="F984" i="17" s="1"/>
  <c r="W984" i="17" s="1"/>
  <c r="E984" i="17"/>
  <c r="A985" i="17"/>
  <c r="B985" i="17"/>
  <c r="C985" i="17"/>
  <c r="G985" i="17" s="1"/>
  <c r="D985" i="17"/>
  <c r="F985" i="17" s="1"/>
  <c r="E985" i="17"/>
  <c r="A986" i="17"/>
  <c r="B986" i="17"/>
  <c r="C986" i="17"/>
  <c r="G986" i="17" s="1"/>
  <c r="D986" i="17"/>
  <c r="F986" i="17" s="1"/>
  <c r="E986" i="17"/>
  <c r="A987" i="17"/>
  <c r="B987" i="17"/>
  <c r="C987" i="17"/>
  <c r="D987" i="17"/>
  <c r="F987" i="17" s="1"/>
  <c r="Z987" i="17" s="1"/>
  <c r="E987" i="17"/>
  <c r="A988" i="17"/>
  <c r="B988" i="17"/>
  <c r="C988" i="17"/>
  <c r="D988" i="17"/>
  <c r="F988" i="17" s="1"/>
  <c r="Z988" i="17" s="1"/>
  <c r="E988" i="17"/>
  <c r="A989" i="17"/>
  <c r="B989" i="17"/>
  <c r="C989" i="17"/>
  <c r="D989" i="17"/>
  <c r="F989" i="17" s="1"/>
  <c r="AA989" i="17" s="1"/>
  <c r="E989" i="17"/>
  <c r="A990" i="17"/>
  <c r="B990" i="17"/>
  <c r="C990" i="17"/>
  <c r="D990" i="17"/>
  <c r="F990" i="17" s="1"/>
  <c r="E990" i="17"/>
  <c r="A991" i="17"/>
  <c r="B991" i="17"/>
  <c r="C991" i="17"/>
  <c r="D991" i="17"/>
  <c r="F991" i="17" s="1"/>
  <c r="E991" i="17"/>
  <c r="A992" i="17"/>
  <c r="B992" i="17"/>
  <c r="C992" i="17"/>
  <c r="D992" i="17"/>
  <c r="F992" i="17" s="1"/>
  <c r="E992" i="17"/>
  <c r="A993" i="17"/>
  <c r="B993" i="17"/>
  <c r="C993" i="17"/>
  <c r="D993" i="17"/>
  <c r="F993" i="17" s="1"/>
  <c r="E993" i="17"/>
  <c r="A994" i="17"/>
  <c r="B994" i="17"/>
  <c r="C994" i="17"/>
  <c r="D994" i="17"/>
  <c r="F994" i="17" s="1"/>
  <c r="E994" i="17"/>
  <c r="A995" i="17"/>
  <c r="B995" i="17"/>
  <c r="C995" i="17"/>
  <c r="D995" i="17"/>
  <c r="F995" i="17" s="1"/>
  <c r="W995" i="17" s="1"/>
  <c r="E995" i="17"/>
  <c r="A996" i="17"/>
  <c r="B996" i="17"/>
  <c r="C996" i="17"/>
  <c r="G996" i="17" s="1"/>
  <c r="D996" i="17"/>
  <c r="E996" i="17"/>
  <c r="A997" i="17"/>
  <c r="B997" i="17"/>
  <c r="C997" i="17"/>
  <c r="D997" i="17"/>
  <c r="F997" i="17" s="1"/>
  <c r="E997" i="17"/>
  <c r="A998" i="17"/>
  <c r="B998" i="17"/>
  <c r="C998" i="17"/>
  <c r="D998" i="17"/>
  <c r="F998" i="17" s="1"/>
  <c r="E998" i="17"/>
  <c r="A999" i="17"/>
  <c r="B999" i="17"/>
  <c r="C999" i="17"/>
  <c r="G999" i="17" s="1"/>
  <c r="D999" i="17"/>
  <c r="F999" i="17" s="1"/>
  <c r="E999" i="17"/>
  <c r="A1000" i="17"/>
  <c r="B1000" i="17"/>
  <c r="C1000" i="17"/>
  <c r="G1000" i="17" s="1"/>
  <c r="D1000" i="17"/>
  <c r="F1000" i="17" s="1"/>
  <c r="E1000" i="17"/>
  <c r="A1001" i="17"/>
  <c r="B1001" i="17"/>
  <c r="C1001" i="17"/>
  <c r="G1001" i="17" s="1"/>
  <c r="D1001" i="17"/>
  <c r="F1001" i="17" s="1"/>
  <c r="E1001" i="17"/>
  <c r="A1002" i="17"/>
  <c r="B1002" i="17"/>
  <c r="C1002" i="17"/>
  <c r="G1002" i="17" s="1"/>
  <c r="D1002" i="17"/>
  <c r="F1002" i="17" s="1"/>
  <c r="W1002" i="17" s="1"/>
  <c r="E1002" i="17"/>
  <c r="A1003" i="17"/>
  <c r="B1003" i="17"/>
  <c r="C1003" i="17"/>
  <c r="D1003" i="17"/>
  <c r="F1003" i="17" s="1"/>
  <c r="W1003" i="17" s="1"/>
  <c r="E1003" i="17"/>
  <c r="A1004" i="17"/>
  <c r="B1004" i="17"/>
  <c r="C1004" i="17"/>
  <c r="G1004" i="17" s="1"/>
  <c r="D1004" i="17"/>
  <c r="F1004" i="17" s="1"/>
  <c r="W1004" i="17" s="1"/>
  <c r="E1004" i="17"/>
  <c r="Y1004" i="17"/>
  <c r="A1005" i="17"/>
  <c r="B1005" i="17"/>
  <c r="C1005" i="17"/>
  <c r="D1005" i="17"/>
  <c r="F1005" i="17" s="1"/>
  <c r="E1005" i="17"/>
  <c r="A1006" i="17"/>
  <c r="B1006" i="17"/>
  <c r="C1006" i="17"/>
  <c r="G1006" i="17" s="1"/>
  <c r="D1006" i="17"/>
  <c r="F1006" i="17" s="1"/>
  <c r="E1006" i="17"/>
  <c r="A1007" i="17"/>
  <c r="B1007" i="17"/>
  <c r="C1007" i="17"/>
  <c r="G1007" i="17" s="1"/>
  <c r="D1007" i="17"/>
  <c r="F1007" i="17" s="1"/>
  <c r="E1007" i="17"/>
  <c r="A1008" i="17"/>
  <c r="B1008" i="17"/>
  <c r="C1008" i="17"/>
  <c r="D1008" i="17"/>
  <c r="E1008" i="17"/>
  <c r="A1009" i="17"/>
  <c r="B1009" i="17"/>
  <c r="C1009" i="17"/>
  <c r="D1009" i="17"/>
  <c r="E1009" i="17"/>
  <c r="F1009" i="17"/>
  <c r="X1009" i="17" s="1"/>
  <c r="A1010" i="17"/>
  <c r="B1010" i="17"/>
  <c r="C1010" i="17"/>
  <c r="G1010" i="17" s="1"/>
  <c r="D1010" i="17"/>
  <c r="F1010" i="17" s="1"/>
  <c r="E1010" i="17"/>
  <c r="A1011" i="17"/>
  <c r="B1011" i="17"/>
  <c r="C1011" i="17"/>
  <c r="G1011" i="17" s="1"/>
  <c r="D1011" i="17"/>
  <c r="F1011" i="17" s="1"/>
  <c r="W1011" i="17" s="1"/>
  <c r="E1011" i="17"/>
  <c r="X1011" i="17"/>
  <c r="A1012" i="17"/>
  <c r="B1012" i="17"/>
  <c r="C1012" i="17"/>
  <c r="G1012" i="17" s="1"/>
  <c r="D1012" i="17"/>
  <c r="F1012" i="17" s="1"/>
  <c r="W1012" i="17" s="1"/>
  <c r="E1012" i="17"/>
  <c r="A1013" i="17"/>
  <c r="B1013" i="17"/>
  <c r="C1013" i="17"/>
  <c r="D1013" i="17"/>
  <c r="F1013" i="17" s="1"/>
  <c r="E1013" i="17"/>
  <c r="A1014" i="17"/>
  <c r="B1014" i="17"/>
  <c r="C1014" i="17"/>
  <c r="G1014" i="17" s="1"/>
  <c r="D1014" i="17"/>
  <c r="E1014" i="17"/>
  <c r="A1015" i="17"/>
  <c r="B1015" i="17"/>
  <c r="C1015" i="17"/>
  <c r="G1015" i="17" s="1"/>
  <c r="D1015" i="17"/>
  <c r="E1015" i="17"/>
  <c r="A1016" i="17"/>
  <c r="B1016" i="17"/>
  <c r="C1016" i="17"/>
  <c r="G1016" i="17" s="1"/>
  <c r="D1016" i="17"/>
  <c r="F1016" i="17" s="1"/>
  <c r="E1016" i="17"/>
  <c r="A1017" i="17"/>
  <c r="B1017" i="17"/>
  <c r="C1017" i="17"/>
  <c r="D1017" i="17"/>
  <c r="F1017" i="17" s="1"/>
  <c r="E1017" i="17"/>
  <c r="A1018" i="17"/>
  <c r="B1018" i="17"/>
  <c r="C1018" i="17"/>
  <c r="D1018" i="17"/>
  <c r="F1018" i="17" s="1"/>
  <c r="AA1018" i="17" s="1"/>
  <c r="E1018" i="17"/>
  <c r="A1019" i="17"/>
  <c r="B1019" i="17"/>
  <c r="C1019" i="17"/>
  <c r="D1019" i="17"/>
  <c r="F1019" i="17" s="1"/>
  <c r="W1019" i="17" s="1"/>
  <c r="E1019" i="17"/>
  <c r="A1020" i="17"/>
  <c r="B1020" i="17"/>
  <c r="C1020" i="17"/>
  <c r="G1020" i="17" s="1"/>
  <c r="D1020" i="17"/>
  <c r="F1020" i="17" s="1"/>
  <c r="X1020" i="17" s="1"/>
  <c r="E1020" i="17"/>
  <c r="A1021" i="17"/>
  <c r="B1021" i="17"/>
  <c r="C1021" i="17"/>
  <c r="D1021" i="17"/>
  <c r="F1021" i="17" s="1"/>
  <c r="E1021" i="17"/>
  <c r="A1022" i="17"/>
  <c r="B1022" i="17"/>
  <c r="C1022" i="17"/>
  <c r="D1022" i="17"/>
  <c r="F1022" i="17" s="1"/>
  <c r="E1022" i="17"/>
  <c r="G1022" i="17"/>
  <c r="A1023" i="17"/>
  <c r="B1023" i="17"/>
  <c r="C1023" i="17"/>
  <c r="G1023" i="17" s="1"/>
  <c r="D1023" i="17"/>
  <c r="F1023" i="17" s="1"/>
  <c r="X1023" i="17" s="1"/>
  <c r="E1023" i="17"/>
  <c r="A1024" i="17"/>
  <c r="B1024" i="17"/>
  <c r="C1024" i="17"/>
  <c r="G1024" i="17" s="1"/>
  <c r="D1024" i="17"/>
  <c r="F1024" i="17" s="1"/>
  <c r="E1024" i="17"/>
  <c r="A1025" i="17"/>
  <c r="B1025" i="17"/>
  <c r="C1025" i="17"/>
  <c r="G1025" i="17" s="1"/>
  <c r="D1025" i="17"/>
  <c r="F1025" i="17" s="1"/>
  <c r="E1025" i="17"/>
  <c r="A1026" i="17"/>
  <c r="B1026" i="17"/>
  <c r="C1026" i="17"/>
  <c r="D1026" i="17"/>
  <c r="F1026" i="17" s="1"/>
  <c r="E1026" i="17"/>
  <c r="A1027" i="17"/>
  <c r="B1027" i="17"/>
  <c r="C1027" i="17"/>
  <c r="G1027" i="17" s="1"/>
  <c r="D1027" i="17"/>
  <c r="F1027" i="17" s="1"/>
  <c r="AA1027" i="17" s="1"/>
  <c r="E1027" i="17"/>
  <c r="A1028" i="17"/>
  <c r="B1028" i="17"/>
  <c r="C1028" i="17"/>
  <c r="G1028" i="17" s="1"/>
  <c r="D1028" i="17"/>
  <c r="E1028" i="17"/>
  <c r="A1029" i="17"/>
  <c r="B1029" i="17"/>
  <c r="C1029" i="17"/>
  <c r="G1029" i="17" s="1"/>
  <c r="D1029" i="17"/>
  <c r="F1029" i="17" s="1"/>
  <c r="E1029" i="17"/>
  <c r="A1030" i="17"/>
  <c r="B1030" i="17"/>
  <c r="C1030" i="17"/>
  <c r="G1030" i="17" s="1"/>
  <c r="D1030" i="17"/>
  <c r="F1030" i="17" s="1"/>
  <c r="AA1030" i="17" s="1"/>
  <c r="E1030" i="17"/>
  <c r="A1031" i="17"/>
  <c r="B1031" i="17"/>
  <c r="C1031" i="17"/>
  <c r="G1031" i="17" s="1"/>
  <c r="D1031" i="17"/>
  <c r="F1031" i="17" s="1"/>
  <c r="AA1031" i="17" s="1"/>
  <c r="E1031" i="17"/>
  <c r="A1032" i="17"/>
  <c r="B1032" i="17"/>
  <c r="C1032" i="17"/>
  <c r="G1032" i="17" s="1"/>
  <c r="D1032" i="17"/>
  <c r="F1032" i="17" s="1"/>
  <c r="Y1032" i="17" s="1"/>
  <c r="E1032" i="17"/>
  <c r="W1032" i="17"/>
  <c r="A1033" i="17"/>
  <c r="B1033" i="17"/>
  <c r="C1033" i="17"/>
  <c r="G1033" i="17" s="1"/>
  <c r="D1033" i="17"/>
  <c r="F1033" i="17" s="1"/>
  <c r="E1033" i="17"/>
  <c r="A1034" i="17"/>
  <c r="B1034" i="17"/>
  <c r="C1034" i="17"/>
  <c r="D1034" i="17"/>
  <c r="F1034" i="17" s="1"/>
  <c r="E1034" i="17"/>
  <c r="AA1034" i="17"/>
  <c r="A1035" i="17"/>
  <c r="B1035" i="17"/>
  <c r="C1035" i="17"/>
  <c r="G1035" i="17" s="1"/>
  <c r="D1035" i="17"/>
  <c r="F1035" i="17" s="1"/>
  <c r="AA1035" i="17" s="1"/>
  <c r="E1035" i="17"/>
  <c r="A1036" i="17"/>
  <c r="B1036" i="17"/>
  <c r="C1036" i="17"/>
  <c r="G1036" i="17" s="1"/>
  <c r="D1036" i="17"/>
  <c r="F1036" i="17" s="1"/>
  <c r="Y1036" i="17" s="1"/>
  <c r="E1036" i="17"/>
  <c r="A1037" i="17"/>
  <c r="B1037" i="17"/>
  <c r="C1037" i="17"/>
  <c r="G1037" i="17" s="1"/>
  <c r="D1037" i="17"/>
  <c r="F1037" i="17" s="1"/>
  <c r="E1037" i="17"/>
  <c r="C8" i="15"/>
  <c r="D15" i="15" s="1"/>
  <c r="C9" i="15"/>
  <c r="E14" i="15" s="1"/>
  <c r="F9" i="15"/>
  <c r="G9" i="15"/>
  <c r="H9" i="15"/>
  <c r="I9" i="15"/>
  <c r="J9" i="15"/>
  <c r="K9" i="15"/>
  <c r="L9" i="15"/>
  <c r="M9" i="15"/>
  <c r="N9" i="15"/>
  <c r="O9" i="15"/>
  <c r="P9" i="15"/>
  <c r="Q9" i="15"/>
  <c r="R9" i="15"/>
  <c r="S9" i="15"/>
  <c r="T9" i="15"/>
  <c r="U9" i="15"/>
  <c r="V9" i="15"/>
  <c r="W9" i="15"/>
  <c r="X9" i="15"/>
  <c r="Y9" i="15"/>
  <c r="C10" i="15"/>
  <c r="C11" i="15"/>
  <c r="D14" i="15"/>
  <c r="G14" i="15"/>
  <c r="C37" i="15"/>
  <c r="D51" i="15" s="1"/>
  <c r="C38" i="15"/>
  <c r="E60" i="15" s="1"/>
  <c r="C39" i="15"/>
  <c r="C40" i="15"/>
  <c r="G43" i="15" s="1"/>
  <c r="E48" i="15"/>
  <c r="D60" i="15"/>
  <c r="C66" i="15"/>
  <c r="C67" i="15"/>
  <c r="G67" i="15"/>
  <c r="H74" i="15" s="1"/>
  <c r="C68" i="15"/>
  <c r="G68" i="15"/>
  <c r="H72" i="15" s="1"/>
  <c r="C69" i="15"/>
  <c r="I73" i="15" s="1"/>
  <c r="G69" i="15"/>
  <c r="H73" i="15" s="1"/>
  <c r="I72" i="15"/>
  <c r="C80" i="15"/>
  <c r="C81" i="15"/>
  <c r="G81" i="15"/>
  <c r="H89" i="15" s="1"/>
  <c r="C82" i="15"/>
  <c r="G82" i="15"/>
  <c r="H88" i="15" s="1"/>
  <c r="C83" i="15"/>
  <c r="I87" i="15" s="1"/>
  <c r="G83" i="15"/>
  <c r="H87" i="15" s="1"/>
  <c r="F11" i="14"/>
  <c r="F12" i="14"/>
  <c r="G12" i="14"/>
  <c r="F13" i="14"/>
  <c r="G13" i="14"/>
  <c r="F14" i="14"/>
  <c r="G14" i="14"/>
  <c r="F15" i="14"/>
  <c r="G15" i="14"/>
  <c r="F16" i="14"/>
  <c r="G16" i="14"/>
  <c r="F17" i="14"/>
  <c r="G17" i="14"/>
  <c r="F18" i="14"/>
  <c r="G18" i="14"/>
  <c r="F19" i="14"/>
  <c r="G19" i="14"/>
  <c r="F20" i="14"/>
  <c r="G20" i="14"/>
  <c r="F21" i="14"/>
  <c r="G21" i="14"/>
  <c r="F22" i="14"/>
  <c r="G22" i="14"/>
  <c r="F23" i="14"/>
  <c r="G23" i="14"/>
  <c r="F24" i="14"/>
  <c r="G24" i="14"/>
  <c r="F25" i="14"/>
  <c r="G25" i="14"/>
  <c r="F26" i="14"/>
  <c r="G26" i="14"/>
  <c r="W84" i="17" l="1"/>
  <c r="X84" i="17"/>
  <c r="F874" i="17"/>
  <c r="F490" i="17"/>
  <c r="AA444" i="17"/>
  <c r="Y438" i="17"/>
  <c r="Y420" i="17"/>
  <c r="Z220" i="17"/>
  <c r="F1014" i="17"/>
  <c r="Z1011" i="17"/>
  <c r="AA967" i="17"/>
  <c r="Z956" i="17"/>
  <c r="Y444" i="17"/>
  <c r="Y940" i="17"/>
  <c r="AA697" i="17"/>
  <c r="X583" i="17"/>
  <c r="AA581" i="17"/>
  <c r="X543" i="17"/>
  <c r="AA508" i="17"/>
  <c r="AA317" i="17"/>
  <c r="Y201" i="17"/>
  <c r="AA181" i="17"/>
  <c r="W583" i="17"/>
  <c r="X457" i="17"/>
  <c r="I402" i="17"/>
  <c r="N402" i="17" s="1"/>
  <c r="S402" i="17" s="1"/>
  <c r="Z317" i="17"/>
  <c r="X201" i="17"/>
  <c r="W940" i="17"/>
  <c r="X842" i="17"/>
  <c r="Y189" i="17"/>
  <c r="AA687" i="17"/>
  <c r="Z486" i="17"/>
  <c r="Y966" i="17"/>
  <c r="W687" i="17"/>
  <c r="Z612" i="17"/>
  <c r="Y486" i="17"/>
  <c r="F117" i="17"/>
  <c r="Z117" i="17" s="1"/>
  <c r="F1008" i="17"/>
  <c r="Z1008" i="17" s="1"/>
  <c r="X966" i="17"/>
  <c r="Y950" i="17"/>
  <c r="L919" i="17"/>
  <c r="Q919" i="17" s="1"/>
  <c r="V919" i="17" s="1"/>
  <c r="AA746" i="17"/>
  <c r="Y657" i="17"/>
  <c r="AA343" i="17"/>
  <c r="AA171" i="17"/>
  <c r="Y164" i="17"/>
  <c r="Y454" i="17"/>
  <c r="X454" i="17"/>
  <c r="AA665" i="17"/>
  <c r="Y665" i="17"/>
  <c r="Z665" i="17"/>
  <c r="W658" i="17"/>
  <c r="Z658" i="17"/>
  <c r="J266" i="17"/>
  <c r="O266" i="17" s="1"/>
  <c r="T266" i="17" s="1"/>
  <c r="Y215" i="17"/>
  <c r="X215" i="17"/>
  <c r="W108" i="17"/>
  <c r="Z108" i="17"/>
  <c r="X437" i="17"/>
  <c r="W437" i="17"/>
  <c r="H808" i="17"/>
  <c r="M808" i="17" s="1"/>
  <c r="R808" i="17" s="1"/>
  <c r="I665" i="17"/>
  <c r="N665" i="17" s="1"/>
  <c r="S665" i="17" s="1"/>
  <c r="G266" i="17"/>
  <c r="L266" i="17" s="1"/>
  <c r="Q266" i="17" s="1"/>
  <c r="V266" i="17" s="1"/>
  <c r="Y185" i="17"/>
  <c r="L43" i="17"/>
  <c r="Q43" i="17" s="1"/>
  <c r="V43" i="17" s="1"/>
  <c r="H747" i="17"/>
  <c r="M747" i="17" s="1"/>
  <c r="R747" i="17" s="1"/>
  <c r="AA558" i="17"/>
  <c r="I503" i="17"/>
  <c r="N503" i="17" s="1"/>
  <c r="S503" i="17" s="1"/>
  <c r="X185" i="17"/>
  <c r="AA168" i="17"/>
  <c r="X164" i="17"/>
  <c r="I1006" i="17"/>
  <c r="N1006" i="17" s="1"/>
  <c r="S1006" i="17" s="1"/>
  <c r="I823" i="17"/>
  <c r="N823" i="17" s="1"/>
  <c r="S823" i="17" s="1"/>
  <c r="J775" i="17"/>
  <c r="O775" i="17" s="1"/>
  <c r="T775" i="17" s="1"/>
  <c r="AA666" i="17"/>
  <c r="J658" i="17"/>
  <c r="O658" i="17" s="1"/>
  <c r="T658" i="17" s="1"/>
  <c r="AA577" i="17"/>
  <c r="X451" i="17"/>
  <c r="X414" i="17"/>
  <c r="Z400" i="17"/>
  <c r="X309" i="17"/>
  <c r="Z252" i="17"/>
  <c r="AA201" i="17"/>
  <c r="W168" i="17"/>
  <c r="Y115" i="17"/>
  <c r="X111" i="17"/>
  <c r="H83" i="17"/>
  <c r="M83" i="17" s="1"/>
  <c r="H775" i="17"/>
  <c r="M775" i="17" s="1"/>
  <c r="R775" i="17" s="1"/>
  <c r="Z1003" i="17"/>
  <c r="AA966" i="17"/>
  <c r="AA930" i="17"/>
  <c r="Y702" i="17"/>
  <c r="Z666" i="17"/>
  <c r="W414" i="17"/>
  <c r="K307" i="17"/>
  <c r="P307" i="17" s="1"/>
  <c r="AA250" i="17"/>
  <c r="Z201" i="17"/>
  <c r="F150" i="17"/>
  <c r="X115" i="17"/>
  <c r="W660" i="17"/>
  <c r="I658" i="17"/>
  <c r="N658" i="17" s="1"/>
  <c r="S658" i="17" s="1"/>
  <c r="Z343" i="17"/>
  <c r="X317" i="17"/>
  <c r="L258" i="17"/>
  <c r="Q258" i="17" s="1"/>
  <c r="V258" i="17" s="1"/>
  <c r="Y220" i="17"/>
  <c r="Z173" i="17"/>
  <c r="I163" i="17"/>
  <c r="N163" i="17" s="1"/>
  <c r="S163" i="17" s="1"/>
  <c r="X142" i="17"/>
  <c r="K77" i="17"/>
  <c r="P77" i="17" s="1"/>
  <c r="U77" i="17" s="1"/>
  <c r="K63" i="17"/>
  <c r="P63" i="17" s="1"/>
  <c r="U63" i="17" s="1"/>
  <c r="I532" i="17"/>
  <c r="N532" i="17" s="1"/>
  <c r="S532" i="17" s="1"/>
  <c r="J1024" i="17"/>
  <c r="O1024" i="17" s="1"/>
  <c r="T1024" i="17" s="1"/>
  <c r="Z705" i="17"/>
  <c r="F679" i="17"/>
  <c r="AA679" i="17" s="1"/>
  <c r="I165" i="17"/>
  <c r="N165" i="17" s="1"/>
  <c r="S165" i="17" s="1"/>
  <c r="L97" i="17"/>
  <c r="Q97" i="17" s="1"/>
  <c r="V97" i="17" s="1"/>
  <c r="H302" i="17"/>
  <c r="M302" i="17" s="1"/>
  <c r="J188" i="17"/>
  <c r="O188" i="17" s="1"/>
  <c r="T188" i="17" s="1"/>
  <c r="AA933" i="17"/>
  <c r="F844" i="17"/>
  <c r="W844" i="17" s="1"/>
  <c r="X705" i="17"/>
  <c r="Z565" i="17"/>
  <c r="AA487" i="17"/>
  <c r="W343" i="17"/>
  <c r="L306" i="17"/>
  <c r="Q306" i="17" s="1"/>
  <c r="V306" i="17" s="1"/>
  <c r="Z249" i="17"/>
  <c r="H942" i="17"/>
  <c r="M942" i="17" s="1"/>
  <c r="J979" i="17"/>
  <c r="O979" i="17" s="1"/>
  <c r="T979" i="17" s="1"/>
  <c r="W1023" i="17"/>
  <c r="L1023" i="17"/>
  <c r="Q1023" i="17" s="1"/>
  <c r="V1023" i="17" s="1"/>
  <c r="W965" i="17"/>
  <c r="Z941" i="17"/>
  <c r="X895" i="17"/>
  <c r="Y687" i="17"/>
  <c r="W645" i="17"/>
  <c r="X413" i="17"/>
  <c r="W320" i="17"/>
  <c r="I202" i="17"/>
  <c r="N202" i="17" s="1"/>
  <c r="S202" i="17" s="1"/>
  <c r="X189" i="17"/>
  <c r="G158" i="17"/>
  <c r="L158" i="17" s="1"/>
  <c r="Q158" i="17" s="1"/>
  <c r="V158" i="17" s="1"/>
  <c r="Y83" i="17"/>
  <c r="H44" i="18"/>
  <c r="H45" i="18" s="1"/>
  <c r="D47" i="18"/>
  <c r="D66" i="18" s="1"/>
  <c r="H47" i="18" s="1"/>
  <c r="H48" i="18" s="1"/>
  <c r="C20" i="19"/>
  <c r="C38" i="19"/>
  <c r="C39" i="19" s="1"/>
  <c r="D79" i="18"/>
  <c r="D70" i="19"/>
  <c r="C99" i="18"/>
  <c r="C100" i="18" s="1"/>
  <c r="C87" i="19"/>
  <c r="C92" i="19"/>
  <c r="C40" i="18"/>
  <c r="C47" i="18" s="1"/>
  <c r="C76" i="18"/>
  <c r="G78" i="18"/>
  <c r="G80" i="18" s="1"/>
  <c r="G81" i="18" s="1"/>
  <c r="C91" i="18"/>
  <c r="C93" i="18" s="1"/>
  <c r="C60" i="18"/>
  <c r="C102" i="19"/>
  <c r="C104" i="19" s="1"/>
  <c r="D85" i="19"/>
  <c r="D87" i="19" s="1"/>
  <c r="D110" i="19" s="1"/>
  <c r="D111" i="19" s="1"/>
  <c r="H101" i="19"/>
  <c r="D35" i="19"/>
  <c r="G91" i="19"/>
  <c r="G92" i="19" s="1"/>
  <c r="C15" i="19"/>
  <c r="C22" i="19" s="1"/>
  <c r="C111" i="19"/>
  <c r="W891" i="17"/>
  <c r="X891" i="17"/>
  <c r="H858" i="17"/>
  <c r="M858" i="17" s="1"/>
  <c r="R858" i="17" s="1"/>
  <c r="Y858" i="17"/>
  <c r="Y963" i="17"/>
  <c r="Z963" i="17"/>
  <c r="AA963" i="17"/>
  <c r="Z840" i="17"/>
  <c r="AA840" i="17"/>
  <c r="W804" i="17"/>
  <c r="X804" i="17"/>
  <c r="Z922" i="17"/>
  <c r="W922" i="17"/>
  <c r="Y839" i="17"/>
  <c r="W839" i="17"/>
  <c r="Z898" i="17"/>
  <c r="Y898" i="17"/>
  <c r="X778" i="17"/>
  <c r="Y778" i="17"/>
  <c r="Z778" i="17"/>
  <c r="W778" i="17"/>
  <c r="AA778" i="17"/>
  <c r="W973" i="17"/>
  <c r="Z973" i="17"/>
  <c r="Y926" i="17"/>
  <c r="X926" i="17"/>
  <c r="Y919" i="17"/>
  <c r="W919" i="17"/>
  <c r="X919" i="17"/>
  <c r="AA919" i="17"/>
  <c r="Z843" i="17"/>
  <c r="AA843" i="17"/>
  <c r="W866" i="17"/>
  <c r="X866" i="17"/>
  <c r="Y866" i="17"/>
  <c r="Z847" i="17"/>
  <c r="X847" i="17"/>
  <c r="W889" i="17"/>
  <c r="AA889" i="17"/>
  <c r="J847" i="17"/>
  <c r="O847" i="17" s="1"/>
  <c r="T847" i="17" s="1"/>
  <c r="Y766" i="17"/>
  <c r="Z766" i="17"/>
  <c r="Z709" i="17"/>
  <c r="X709" i="17"/>
  <c r="G516" i="17"/>
  <c r="I516" i="17" s="1"/>
  <c r="N516" i="17" s="1"/>
  <c r="S516" i="17" s="1"/>
  <c r="AA379" i="17"/>
  <c r="Y379" i="17"/>
  <c r="K1023" i="17"/>
  <c r="P1023" i="17" s="1"/>
  <c r="U1023" i="17" s="1"/>
  <c r="K954" i="17"/>
  <c r="P954" i="17" s="1"/>
  <c r="U954" i="17" s="1"/>
  <c r="J919" i="17"/>
  <c r="O919" i="17" s="1"/>
  <c r="T919" i="17" s="1"/>
  <c r="L895" i="17"/>
  <c r="Q895" i="17" s="1"/>
  <c r="V895" i="17" s="1"/>
  <c r="W734" i="17"/>
  <c r="X734" i="17"/>
  <c r="Y734" i="17"/>
  <c r="Z734" i="17"/>
  <c r="G718" i="17"/>
  <c r="I718" i="17" s="1"/>
  <c r="N718" i="17" s="1"/>
  <c r="S718" i="17" s="1"/>
  <c r="K706" i="17"/>
  <c r="P706" i="17" s="1"/>
  <c r="U706" i="17" s="1"/>
  <c r="W694" i="17"/>
  <c r="Y694" i="17"/>
  <c r="W626" i="17"/>
  <c r="X626" i="17"/>
  <c r="Y626" i="17"/>
  <c r="Z468" i="17"/>
  <c r="AA468" i="17"/>
  <c r="Z389" i="17"/>
  <c r="W389" i="17"/>
  <c r="X389" i="17"/>
  <c r="Y389" i="17"/>
  <c r="W385" i="17"/>
  <c r="X385" i="17"/>
  <c r="Z385" i="17"/>
  <c r="AA385" i="17"/>
  <c r="J379" i="17"/>
  <c r="O379" i="17" s="1"/>
  <c r="T379" i="17" s="1"/>
  <c r="W43" i="17"/>
  <c r="Y43" i="17"/>
  <c r="W667" i="17"/>
  <c r="X667" i="17"/>
  <c r="Y667" i="17"/>
  <c r="Z667" i="17"/>
  <c r="H597" i="17"/>
  <c r="M597" i="17" s="1"/>
  <c r="R597" i="17" s="1"/>
  <c r="U307" i="17"/>
  <c r="W264" i="17"/>
  <c r="X264" i="17"/>
  <c r="Z264" i="17"/>
  <c r="W257" i="17"/>
  <c r="AA257" i="17"/>
  <c r="J895" i="17"/>
  <c r="O895" i="17" s="1"/>
  <c r="T895" i="17" s="1"/>
  <c r="K878" i="17"/>
  <c r="P878" i="17" s="1"/>
  <c r="U878" i="17" s="1"/>
  <c r="Y801" i="17"/>
  <c r="Z801" i="17"/>
  <c r="I774" i="17"/>
  <c r="N774" i="17" s="1"/>
  <c r="S774" i="17" s="1"/>
  <c r="X754" i="17"/>
  <c r="AA754" i="17"/>
  <c r="AA750" i="17"/>
  <c r="W742" i="17"/>
  <c r="X742" i="17"/>
  <c r="I734" i="17"/>
  <c r="N734" i="17" s="1"/>
  <c r="S734" i="17" s="1"/>
  <c r="AA702" i="17"/>
  <c r="X669" i="17"/>
  <c r="W669" i="17"/>
  <c r="Y446" i="17"/>
  <c r="X446" i="17"/>
  <c r="X288" i="17"/>
  <c r="Y288" i="17"/>
  <c r="Z281" i="17"/>
  <c r="X281" i="17"/>
  <c r="Y281" i="17"/>
  <c r="L61" i="17"/>
  <c r="Q61" i="17" s="1"/>
  <c r="V61" i="17" s="1"/>
  <c r="W421" i="17"/>
  <c r="X421" i="17"/>
  <c r="Z421" i="17"/>
  <c r="AA421" i="17"/>
  <c r="Y242" i="17"/>
  <c r="Z242" i="17"/>
  <c r="AA979" i="17"/>
  <c r="H978" i="17"/>
  <c r="M978" i="17" s="1"/>
  <c r="R978" i="17" s="1"/>
  <c r="AA941" i="17"/>
  <c r="AA884" i="17"/>
  <c r="L858" i="17"/>
  <c r="Q858" i="17" s="1"/>
  <c r="V858" i="17" s="1"/>
  <c r="Y842" i="17"/>
  <c r="L830" i="17"/>
  <c r="Q830" i="17" s="1"/>
  <c r="V830" i="17" s="1"/>
  <c r="Y706" i="17"/>
  <c r="AA706" i="17"/>
  <c r="G698" i="17"/>
  <c r="L698" i="17" s="1"/>
  <c r="Q698" i="17" s="1"/>
  <c r="V698" i="17" s="1"/>
  <c r="AA450" i="17"/>
  <c r="W450" i="17"/>
  <c r="X450" i="17"/>
  <c r="Y450" i="17"/>
  <c r="Y332" i="17"/>
  <c r="Z332" i="17"/>
  <c r="W261" i="17"/>
  <c r="Y261" i="17"/>
  <c r="F248" i="17"/>
  <c r="AA248" i="17" s="1"/>
  <c r="G237" i="17"/>
  <c r="I237" i="17" s="1"/>
  <c r="N237" i="17" s="1"/>
  <c r="S237" i="17" s="1"/>
  <c r="F101" i="17"/>
  <c r="J101" i="17"/>
  <c r="O101" i="17" s="1"/>
  <c r="T101" i="17" s="1"/>
  <c r="Y979" i="17"/>
  <c r="H966" i="17"/>
  <c r="M966" i="17" s="1"/>
  <c r="R966" i="17" s="1"/>
  <c r="I954" i="17"/>
  <c r="N954" i="17" s="1"/>
  <c r="S954" i="17" s="1"/>
  <c r="H940" i="17"/>
  <c r="M940" i="17" s="1"/>
  <c r="R940" i="17" s="1"/>
  <c r="H935" i="17"/>
  <c r="M935" i="17" s="1"/>
  <c r="R935" i="17" s="1"/>
  <c r="W882" i="17"/>
  <c r="Z882" i="17"/>
  <c r="K858" i="17"/>
  <c r="P858" i="17" s="1"/>
  <c r="U858" i="17" s="1"/>
  <c r="AA830" i="17"/>
  <c r="Z830" i="17"/>
  <c r="Y773" i="17"/>
  <c r="X773" i="17"/>
  <c r="AA645" i="17"/>
  <c r="Y645" i="17"/>
  <c r="Z645" i="17"/>
  <c r="AA359" i="17"/>
  <c r="L359" i="17"/>
  <c r="Q359" i="17" s="1"/>
  <c r="V359" i="17" s="1"/>
  <c r="W359" i="17"/>
  <c r="Z359" i="17"/>
  <c r="R942" i="17"/>
  <c r="J858" i="17"/>
  <c r="O858" i="17" s="1"/>
  <c r="T858" i="17" s="1"/>
  <c r="F726" i="17"/>
  <c r="X726" i="17" s="1"/>
  <c r="Z397" i="17"/>
  <c r="AA397" i="17"/>
  <c r="W397" i="17"/>
  <c r="X397" i="17"/>
  <c r="Y145" i="17"/>
  <c r="W145" i="17"/>
  <c r="X145" i="17"/>
  <c r="W64" i="17"/>
  <c r="X64" i="17"/>
  <c r="G189" i="17"/>
  <c r="I189" i="17" s="1"/>
  <c r="N189" i="17" s="1"/>
  <c r="S189" i="17" s="1"/>
  <c r="H1014" i="17"/>
  <c r="M1014" i="17" s="1"/>
  <c r="R1014" i="17" s="1"/>
  <c r="Y977" i="17"/>
  <c r="K943" i="17"/>
  <c r="P943" i="17" s="1"/>
  <c r="U943" i="17" s="1"/>
  <c r="Z879" i="17"/>
  <c r="I847" i="17"/>
  <c r="N847" i="17" s="1"/>
  <c r="S847" i="17" s="1"/>
  <c r="AA625" i="17"/>
  <c r="W625" i="17"/>
  <c r="AA426" i="17"/>
  <c r="W426" i="17"/>
  <c r="Z426" i="17"/>
  <c r="Y386" i="17"/>
  <c r="W386" i="17"/>
  <c r="X386" i="17"/>
  <c r="Z386" i="17"/>
  <c r="W345" i="17"/>
  <c r="Y345" i="17"/>
  <c r="Z345" i="17"/>
  <c r="AA345" i="17"/>
  <c r="Z301" i="17"/>
  <c r="W301" i="17"/>
  <c r="AA301" i="17"/>
  <c r="W234" i="17"/>
  <c r="AA234" i="17"/>
  <c r="Y161" i="17"/>
  <c r="Z161" i="17"/>
  <c r="Y119" i="17"/>
  <c r="Z119" i="17"/>
  <c r="G206" i="17"/>
  <c r="H206" i="17"/>
  <c r="M206" i="17" s="1"/>
  <c r="AA1023" i="17"/>
  <c r="X977" i="17"/>
  <c r="H943" i="17"/>
  <c r="M943" i="17" s="1"/>
  <c r="R943" i="17" s="1"/>
  <c r="AA896" i="17"/>
  <c r="X896" i="17"/>
  <c r="K766" i="17"/>
  <c r="P766" i="17" s="1"/>
  <c r="U766" i="17" s="1"/>
  <c r="Y753" i="17"/>
  <c r="H735" i="17"/>
  <c r="M735" i="17" s="1"/>
  <c r="X533" i="17"/>
  <c r="Y533" i="17"/>
  <c r="Z531" i="17"/>
  <c r="AA531" i="17"/>
  <c r="W531" i="17"/>
  <c r="X531" i="17"/>
  <c r="Y417" i="17"/>
  <c r="Z417" i="17"/>
  <c r="AA417" i="17"/>
  <c r="Y394" i="17"/>
  <c r="W394" i="17"/>
  <c r="X394" i="17"/>
  <c r="Z394" i="17"/>
  <c r="AA394" i="17"/>
  <c r="H359" i="17"/>
  <c r="M359" i="17" s="1"/>
  <c r="R359" i="17" s="1"/>
  <c r="Y216" i="17"/>
  <c r="Z216" i="17"/>
  <c r="AA216" i="17"/>
  <c r="L559" i="17"/>
  <c r="Q559" i="17" s="1"/>
  <c r="V559" i="17" s="1"/>
  <c r="J559" i="17"/>
  <c r="O559" i="17" s="1"/>
  <c r="T559" i="17" s="1"/>
  <c r="Z151" i="17"/>
  <c r="X151" i="17"/>
  <c r="H1029" i="17"/>
  <c r="M1029" i="17" s="1"/>
  <c r="R1029" i="17" s="1"/>
  <c r="X698" i="17"/>
  <c r="W698" i="17"/>
  <c r="Y698" i="17"/>
  <c r="Y1031" i="17"/>
  <c r="Z1023" i="17"/>
  <c r="W977" i="17"/>
  <c r="F877" i="17"/>
  <c r="W877" i="17" s="1"/>
  <c r="AA784" i="17"/>
  <c r="X774" i="17"/>
  <c r="X753" i="17"/>
  <c r="AA657" i="17"/>
  <c r="W657" i="17"/>
  <c r="G533" i="17"/>
  <c r="H533" i="17" s="1"/>
  <c r="M533" i="17" s="1"/>
  <c r="Y421" i="17"/>
  <c r="Y390" i="17"/>
  <c r="X390" i="17"/>
  <c r="Z390" i="17"/>
  <c r="W296" i="17"/>
  <c r="Z296" i="17"/>
  <c r="AA296" i="17"/>
  <c r="AA242" i="17"/>
  <c r="G216" i="17"/>
  <c r="K216" i="17"/>
  <c r="P216" i="17" s="1"/>
  <c r="U216" i="17" s="1"/>
  <c r="W149" i="17"/>
  <c r="AA149" i="17"/>
  <c r="Y39" i="17"/>
  <c r="W39" i="17"/>
  <c r="X39" i="17"/>
  <c r="Y209" i="17"/>
  <c r="W209" i="17"/>
  <c r="W1031" i="17"/>
  <c r="Y1023" i="17"/>
  <c r="L1022" i="17"/>
  <c r="Q1022" i="17" s="1"/>
  <c r="V1022" i="17" s="1"/>
  <c r="Y1011" i="17"/>
  <c r="AA1003" i="17"/>
  <c r="G977" i="17"/>
  <c r="J977" i="17" s="1"/>
  <c r="O977" i="17" s="1"/>
  <c r="T977" i="17" s="1"/>
  <c r="Z950" i="17"/>
  <c r="I875" i="17"/>
  <c r="N875" i="17" s="1"/>
  <c r="S875" i="17" s="1"/>
  <c r="L786" i="17"/>
  <c r="Q786" i="17" s="1"/>
  <c r="V786" i="17" s="1"/>
  <c r="I751" i="17"/>
  <c r="N751" i="17" s="1"/>
  <c r="S751" i="17" s="1"/>
  <c r="W615" i="17"/>
  <c r="X615" i="17"/>
  <c r="W430" i="17"/>
  <c r="X430" i="17"/>
  <c r="Y430" i="17"/>
  <c r="Z430" i="17"/>
  <c r="AA363" i="17"/>
  <c r="W363" i="17"/>
  <c r="Z363" i="17"/>
  <c r="AA68" i="17"/>
  <c r="X68" i="17"/>
  <c r="Z68" i="17"/>
  <c r="X725" i="17"/>
  <c r="X697" i="17"/>
  <c r="Z687" i="17"/>
  <c r="X665" i="17"/>
  <c r="Y631" i="17"/>
  <c r="H624" i="17"/>
  <c r="M624" i="17" s="1"/>
  <c r="R624" i="17" s="1"/>
  <c r="AA587" i="17"/>
  <c r="Z414" i="17"/>
  <c r="Y317" i="17"/>
  <c r="Y305" i="17"/>
  <c r="F272" i="17"/>
  <c r="AA272" i="17" s="1"/>
  <c r="Z255" i="17"/>
  <c r="W185" i="17"/>
  <c r="Z181" i="17"/>
  <c r="X173" i="17"/>
  <c r="Z130" i="17"/>
  <c r="AA115" i="17"/>
  <c r="I64" i="17"/>
  <c r="N64" i="17" s="1"/>
  <c r="S64" i="17" s="1"/>
  <c r="H657" i="17"/>
  <c r="M657" i="17" s="1"/>
  <c r="R657" i="17" s="1"/>
  <c r="I274" i="17"/>
  <c r="N274" i="17" s="1"/>
  <c r="S274" i="17" s="1"/>
  <c r="W255" i="17"/>
  <c r="K239" i="17"/>
  <c r="P239" i="17" s="1"/>
  <c r="F225" i="17"/>
  <c r="Y225" i="17" s="1"/>
  <c r="AA215" i="17"/>
  <c r="AA193" i="17"/>
  <c r="J185" i="17"/>
  <c r="O185" i="17" s="1"/>
  <c r="T185" i="17" s="1"/>
  <c r="K181" i="17"/>
  <c r="P181" i="17" s="1"/>
  <c r="U181" i="17" s="1"/>
  <c r="W173" i="17"/>
  <c r="Z156" i="17"/>
  <c r="I77" i="17"/>
  <c r="N77" i="17" s="1"/>
  <c r="S77" i="17" s="1"/>
  <c r="F42" i="17"/>
  <c r="Y42" i="17" s="1"/>
  <c r="J665" i="17"/>
  <c r="O665" i="17" s="1"/>
  <c r="T665" i="17" s="1"/>
  <c r="Y597" i="17"/>
  <c r="Z306" i="17"/>
  <c r="I146" i="17"/>
  <c r="N146" i="17" s="1"/>
  <c r="S146" i="17" s="1"/>
  <c r="H666" i="17"/>
  <c r="M666" i="17" s="1"/>
  <c r="R666" i="17" s="1"/>
  <c r="L508" i="17"/>
  <c r="Q508" i="17" s="1"/>
  <c r="V508" i="17" s="1"/>
  <c r="Y306" i="17"/>
  <c r="K197" i="17"/>
  <c r="P197" i="17" s="1"/>
  <c r="U197" i="17" s="1"/>
  <c r="H193" i="17"/>
  <c r="M193" i="17" s="1"/>
  <c r="R193" i="17" s="1"/>
  <c r="W189" i="17"/>
  <c r="Z131" i="17"/>
  <c r="K43" i="17"/>
  <c r="P43" i="17" s="1"/>
  <c r="W705" i="17"/>
  <c r="AA601" i="17"/>
  <c r="I597" i="17"/>
  <c r="N597" i="17" s="1"/>
  <c r="S597" i="17" s="1"/>
  <c r="K508" i="17"/>
  <c r="P508" i="17" s="1"/>
  <c r="U508" i="17" s="1"/>
  <c r="L363" i="17"/>
  <c r="Q363" i="17" s="1"/>
  <c r="V363" i="17" s="1"/>
  <c r="I302" i="17"/>
  <c r="N302" i="17" s="1"/>
  <c r="S302" i="17" s="1"/>
  <c r="Y292" i="17"/>
  <c r="I257" i="17"/>
  <c r="N257" i="17" s="1"/>
  <c r="S257" i="17" s="1"/>
  <c r="AA236" i="17"/>
  <c r="W220" i="17"/>
  <c r="Z165" i="17"/>
  <c r="Y131" i="17"/>
  <c r="H746" i="17"/>
  <c r="M746" i="17" s="1"/>
  <c r="R746" i="17" s="1"/>
  <c r="Z690" i="17"/>
  <c r="Z644" i="17"/>
  <c r="AA603" i="17"/>
  <c r="I555" i="17"/>
  <c r="N555" i="17" s="1"/>
  <c r="S555" i="17" s="1"/>
  <c r="I508" i="17"/>
  <c r="N508" i="17" s="1"/>
  <c r="S508" i="17" s="1"/>
  <c r="K379" i="17"/>
  <c r="P379" i="17" s="1"/>
  <c r="U379" i="17" s="1"/>
  <c r="W364" i="17"/>
  <c r="K363" i="17"/>
  <c r="P363" i="17" s="1"/>
  <c r="U363" i="17" s="1"/>
  <c r="Z321" i="17"/>
  <c r="K284" i="17"/>
  <c r="P284" i="17" s="1"/>
  <c r="Y165" i="17"/>
  <c r="Z157" i="17"/>
  <c r="X118" i="17"/>
  <c r="G650" i="17"/>
  <c r="W644" i="17"/>
  <c r="J364" i="17"/>
  <c r="O364" i="17" s="1"/>
  <c r="T364" i="17" s="1"/>
  <c r="H363" i="17"/>
  <c r="M363" i="17" s="1"/>
  <c r="R363" i="17" s="1"/>
  <c r="AA337" i="17"/>
  <c r="AA325" i="17"/>
  <c r="Y321" i="17"/>
  <c r="J290" i="17"/>
  <c r="O290" i="17" s="1"/>
  <c r="T290" i="17" s="1"/>
  <c r="F271" i="17"/>
  <c r="F176" i="17"/>
  <c r="W176" i="17" s="1"/>
  <c r="Z172" i="17"/>
  <c r="W157" i="17"/>
  <c r="X143" i="17"/>
  <c r="F562" i="17"/>
  <c r="AA562" i="17" s="1"/>
  <c r="H482" i="17"/>
  <c r="M482" i="17" s="1"/>
  <c r="R482" i="17" s="1"/>
  <c r="AA454" i="17"/>
  <c r="L379" i="17"/>
  <c r="Q379" i="17" s="1"/>
  <c r="V379" i="17" s="1"/>
  <c r="I364" i="17"/>
  <c r="N364" i="17" s="1"/>
  <c r="S364" i="17" s="1"/>
  <c r="I234" i="17"/>
  <c r="N234" i="17" s="1"/>
  <c r="S234" i="17" s="1"/>
  <c r="AA185" i="17"/>
  <c r="Y172" i="17"/>
  <c r="W143" i="17"/>
  <c r="L125" i="17"/>
  <c r="Q125" i="17" s="1"/>
  <c r="V125" i="17" s="1"/>
  <c r="F634" i="17"/>
  <c r="F536" i="17"/>
  <c r="L482" i="17"/>
  <c r="Q482" i="17" s="1"/>
  <c r="V482" i="17" s="1"/>
  <c r="Z454" i="17"/>
  <c r="J389" i="17"/>
  <c r="O389" i="17" s="1"/>
  <c r="T389" i="17" s="1"/>
  <c r="L366" i="17"/>
  <c r="Q366" i="17" s="1"/>
  <c r="V366" i="17" s="1"/>
  <c r="H364" i="17"/>
  <c r="M364" i="17" s="1"/>
  <c r="R364" i="17" s="1"/>
  <c r="X341" i="17"/>
  <c r="W319" i="17"/>
  <c r="H247" i="17"/>
  <c r="M247" i="17" s="1"/>
  <c r="R247" i="17" s="1"/>
  <c r="Z237" i="17"/>
  <c r="I236" i="17"/>
  <c r="N236" i="17" s="1"/>
  <c r="S236" i="17" s="1"/>
  <c r="X172" i="17"/>
  <c r="K131" i="17"/>
  <c r="P131" i="17" s="1"/>
  <c r="U131" i="17" s="1"/>
  <c r="I118" i="17"/>
  <c r="N118" i="17" s="1"/>
  <c r="S118" i="17" s="1"/>
  <c r="L63" i="17"/>
  <c r="Q63" i="17" s="1"/>
  <c r="V63" i="17" s="1"/>
  <c r="I43" i="17"/>
  <c r="N43" i="17" s="1"/>
  <c r="S43" i="17" s="1"/>
  <c r="W908" i="17"/>
  <c r="Y908" i="17"/>
  <c r="H1010" i="17"/>
  <c r="M1010" i="17" s="1"/>
  <c r="R1010" i="17" s="1"/>
  <c r="X1010" i="17"/>
  <c r="W1010" i="17"/>
  <c r="Y1010" i="17"/>
  <c r="AA1010" i="17"/>
  <c r="Z1010" i="17"/>
  <c r="H1037" i="17"/>
  <c r="M1037" i="17" s="1"/>
  <c r="R1037" i="17" s="1"/>
  <c r="J1037" i="17"/>
  <c r="O1037" i="17" s="1"/>
  <c r="T1037" i="17" s="1"/>
  <c r="AA854" i="17"/>
  <c r="W854" i="17"/>
  <c r="X854" i="17"/>
  <c r="Y854" i="17"/>
  <c r="Z854" i="17"/>
  <c r="H854" i="17"/>
  <c r="M854" i="17" s="1"/>
  <c r="R854" i="17" s="1"/>
  <c r="I854" i="17"/>
  <c r="N854" i="17" s="1"/>
  <c r="S854" i="17" s="1"/>
  <c r="J854" i="17"/>
  <c r="O854" i="17" s="1"/>
  <c r="T854" i="17" s="1"/>
  <c r="L854" i="17"/>
  <c r="Q854" i="17" s="1"/>
  <c r="V854" i="17" s="1"/>
  <c r="W838" i="17"/>
  <c r="X838" i="17"/>
  <c r="AA838" i="17"/>
  <c r="X1021" i="17"/>
  <c r="W1021" i="17"/>
  <c r="Y1021" i="17"/>
  <c r="Z1021" i="17"/>
  <c r="AA1021" i="17"/>
  <c r="W881" i="17"/>
  <c r="Z881" i="17"/>
  <c r="Z870" i="17"/>
  <c r="X870" i="17"/>
  <c r="Y870" i="17"/>
  <c r="W851" i="17"/>
  <c r="Z851" i="17"/>
  <c r="AA851" i="17"/>
  <c r="Y883" i="17"/>
  <c r="AA883" i="17"/>
  <c r="L883" i="17"/>
  <c r="Q883" i="17" s="1"/>
  <c r="V883" i="17" s="1"/>
  <c r="I883" i="17"/>
  <c r="N883" i="17" s="1"/>
  <c r="S883" i="17" s="1"/>
  <c r="J883" i="17"/>
  <c r="O883" i="17" s="1"/>
  <c r="T883" i="17" s="1"/>
  <c r="W883" i="17"/>
  <c r="X883" i="17"/>
  <c r="Z883" i="17"/>
  <c r="W969" i="17"/>
  <c r="AA969" i="17"/>
  <c r="H969" i="17"/>
  <c r="M969" i="17" s="1"/>
  <c r="R969" i="17" s="1"/>
  <c r="H1022" i="17"/>
  <c r="M1022" i="17" s="1"/>
  <c r="R1022" i="17" s="1"/>
  <c r="W1022" i="17"/>
  <c r="X1022" i="17"/>
  <c r="Y1022" i="17"/>
  <c r="Z1022" i="17"/>
  <c r="AA1022" i="17"/>
  <c r="W983" i="17"/>
  <c r="Z983" i="17"/>
  <c r="AA983" i="17"/>
  <c r="Y983" i="17"/>
  <c r="Z913" i="17"/>
  <c r="AA913" i="17"/>
  <c r="W913" i="17"/>
  <c r="W902" i="17"/>
  <c r="X902" i="17"/>
  <c r="Z902" i="17"/>
  <c r="AA902" i="17"/>
  <c r="Y902" i="17"/>
  <c r="X890" i="17"/>
  <c r="Y890" i="17"/>
  <c r="Z890" i="17"/>
  <c r="W890" i="17"/>
  <c r="AA890" i="17"/>
  <c r="Y850" i="17"/>
  <c r="X850" i="17"/>
  <c r="AA850" i="17"/>
  <c r="W850" i="17"/>
  <c r="W914" i="17"/>
  <c r="X914" i="17"/>
  <c r="Z914" i="17"/>
  <c r="AA914" i="17"/>
  <c r="J914" i="17"/>
  <c r="O914" i="17" s="1"/>
  <c r="T914" i="17" s="1"/>
  <c r="H918" i="17"/>
  <c r="M918" i="17" s="1"/>
  <c r="R918" i="17" s="1"/>
  <c r="X918" i="17"/>
  <c r="Y918" i="17"/>
  <c r="Z918" i="17"/>
  <c r="Y874" i="17"/>
  <c r="Z874" i="17"/>
  <c r="AA874" i="17"/>
  <c r="W874" i="17"/>
  <c r="X874" i="17"/>
  <c r="X853" i="17"/>
  <c r="Z853" i="17"/>
  <c r="Z829" i="17"/>
  <c r="X829" i="17"/>
  <c r="Y829" i="17"/>
  <c r="Y880" i="17"/>
  <c r="W880" i="17"/>
  <c r="X880" i="17"/>
  <c r="AA894" i="17"/>
  <c r="Z894" i="17"/>
  <c r="X894" i="17"/>
  <c r="W894" i="17"/>
  <c r="Y894" i="17"/>
  <c r="AA1005" i="17"/>
  <c r="W1005" i="17"/>
  <c r="Y1005" i="17"/>
  <c r="Z1005" i="17"/>
  <c r="X1005" i="17"/>
  <c r="H1001" i="17"/>
  <c r="M1001" i="17" s="1"/>
  <c r="R1001" i="17" s="1"/>
  <c r="W1001" i="17"/>
  <c r="G1013" i="17"/>
  <c r="I1013" i="17" s="1"/>
  <c r="N1013" i="17" s="1"/>
  <c r="S1013" i="17" s="1"/>
  <c r="AA971" i="17"/>
  <c r="J943" i="17"/>
  <c r="O943" i="17" s="1"/>
  <c r="T943" i="17" s="1"/>
  <c r="G782" i="17"/>
  <c r="L782" i="17" s="1"/>
  <c r="Q782" i="17" s="1"/>
  <c r="V782" i="17" s="1"/>
  <c r="Y762" i="17"/>
  <c r="W762" i="17"/>
  <c r="X762" i="17"/>
  <c r="AA762" i="17"/>
  <c r="Z758" i="17"/>
  <c r="X758" i="17"/>
  <c r="Y758" i="17"/>
  <c r="AA758" i="17"/>
  <c r="F739" i="17"/>
  <c r="I739" i="17" s="1"/>
  <c r="N739" i="17" s="1"/>
  <c r="S739" i="17" s="1"/>
  <c r="L714" i="17"/>
  <c r="Q714" i="17" s="1"/>
  <c r="V714" i="17" s="1"/>
  <c r="G714" i="17"/>
  <c r="K714" i="17" s="1"/>
  <c r="P714" i="17" s="1"/>
  <c r="U714" i="17" s="1"/>
  <c r="W535" i="17"/>
  <c r="X535" i="17"/>
  <c r="Y535" i="17"/>
  <c r="Y515" i="17"/>
  <c r="Z515" i="17"/>
  <c r="Y466" i="17"/>
  <c r="AA466" i="17"/>
  <c r="W466" i="17"/>
  <c r="X466" i="17"/>
  <c r="I39" i="17"/>
  <c r="N39" i="17" s="1"/>
  <c r="S39" i="17" s="1"/>
  <c r="K39" i="17"/>
  <c r="P39" i="17" s="1"/>
  <c r="U39" i="17" s="1"/>
  <c r="I1007" i="17"/>
  <c r="N1007" i="17" s="1"/>
  <c r="S1007" i="17" s="1"/>
  <c r="I1002" i="17"/>
  <c r="N1002" i="17" s="1"/>
  <c r="S1002" i="17" s="1"/>
  <c r="J980" i="17"/>
  <c r="O980" i="17" s="1"/>
  <c r="T980" i="17" s="1"/>
  <c r="Y976" i="17"/>
  <c r="G962" i="17"/>
  <c r="J962" i="17" s="1"/>
  <c r="O962" i="17" s="1"/>
  <c r="T962" i="17" s="1"/>
  <c r="J913" i="17"/>
  <c r="O913" i="17" s="1"/>
  <c r="T913" i="17" s="1"/>
  <c r="G887" i="17"/>
  <c r="H887" i="17" s="1"/>
  <c r="M887" i="17" s="1"/>
  <c r="R887" i="17" s="1"/>
  <c r="H902" i="17"/>
  <c r="M902" i="17" s="1"/>
  <c r="R902" i="17" s="1"/>
  <c r="Y813" i="17"/>
  <c r="Z813" i="17"/>
  <c r="AA813" i="17"/>
  <c r="W756" i="17"/>
  <c r="Y756" i="17"/>
  <c r="X756" i="17"/>
  <c r="Z756" i="17"/>
  <c r="W654" i="17"/>
  <c r="Z654" i="17"/>
  <c r="G1009" i="17"/>
  <c r="I1009" i="17" s="1"/>
  <c r="N1009" i="17" s="1"/>
  <c r="S1009" i="17" s="1"/>
  <c r="L875" i="17"/>
  <c r="Q875" i="17" s="1"/>
  <c r="V875" i="17" s="1"/>
  <c r="W834" i="17"/>
  <c r="X834" i="17"/>
  <c r="Y834" i="17"/>
  <c r="Z834" i="17"/>
  <c r="AA834" i="17"/>
  <c r="H1002" i="17"/>
  <c r="M1002" i="17" s="1"/>
  <c r="R1002" i="17" s="1"/>
  <c r="X976" i="17"/>
  <c r="X946" i="17"/>
  <c r="W946" i="17"/>
  <c r="I943" i="17"/>
  <c r="N943" i="17" s="1"/>
  <c r="S943" i="17" s="1"/>
  <c r="AA925" i="17"/>
  <c r="W925" i="17"/>
  <c r="X925" i="17"/>
  <c r="H914" i="17"/>
  <c r="M914" i="17" s="1"/>
  <c r="R914" i="17" s="1"/>
  <c r="X677" i="17"/>
  <c r="W677" i="17"/>
  <c r="Y677" i="17"/>
  <c r="Z677" i="17"/>
  <c r="K1025" i="17"/>
  <c r="P1025" i="17" s="1"/>
  <c r="AA1011" i="17"/>
  <c r="G1008" i="17"/>
  <c r="J1008" i="17" s="1"/>
  <c r="O1008" i="17" s="1"/>
  <c r="T1008" i="17" s="1"/>
  <c r="Y1003" i="17"/>
  <c r="W976" i="17"/>
  <c r="Y949" i="17"/>
  <c r="X930" i="17"/>
  <c r="Z919" i="17"/>
  <c r="F911" i="17"/>
  <c r="K911" i="17" s="1"/>
  <c r="P911" i="17" s="1"/>
  <c r="U911" i="17" s="1"/>
  <c r="AA898" i="17"/>
  <c r="W895" i="17"/>
  <c r="G882" i="17"/>
  <c r="K882" i="17" s="1"/>
  <c r="P882" i="17" s="1"/>
  <c r="U882" i="17" s="1"/>
  <c r="F862" i="17"/>
  <c r="AA859" i="17"/>
  <c r="K854" i="17"/>
  <c r="P854" i="17" s="1"/>
  <c r="U854" i="17" s="1"/>
  <c r="Z842" i="17"/>
  <c r="Z814" i="17"/>
  <c r="X770" i="17"/>
  <c r="AA770" i="17"/>
  <c r="G686" i="17"/>
  <c r="H686" i="17" s="1"/>
  <c r="M686" i="17" s="1"/>
  <c r="R686" i="17" s="1"/>
  <c r="K1036" i="17"/>
  <c r="P1036" i="17" s="1"/>
  <c r="U1036" i="17" s="1"/>
  <c r="I913" i="17"/>
  <c r="N913" i="17" s="1"/>
  <c r="S913" i="17" s="1"/>
  <c r="K875" i="17"/>
  <c r="P875" i="17" s="1"/>
  <c r="U875" i="17" s="1"/>
  <c r="X1003" i="17"/>
  <c r="Z985" i="17"/>
  <c r="AA985" i="17"/>
  <c r="F982" i="17"/>
  <c r="K982" i="17" s="1"/>
  <c r="P982" i="17" s="1"/>
  <c r="U982" i="17" s="1"/>
  <c r="F981" i="17"/>
  <c r="H981" i="17" s="1"/>
  <c r="M981" i="17" s="1"/>
  <c r="R981" i="17" s="1"/>
  <c r="H977" i="17"/>
  <c r="M977" i="17" s="1"/>
  <c r="R977" i="17" s="1"/>
  <c r="L954" i="17"/>
  <c r="Q954" i="17" s="1"/>
  <c r="V954" i="17" s="1"/>
  <c r="W930" i="17"/>
  <c r="AA926" i="17"/>
  <c r="AA882" i="17"/>
  <c r="Z878" i="17"/>
  <c r="H875" i="17"/>
  <c r="M875" i="17" s="1"/>
  <c r="R875" i="17" s="1"/>
  <c r="W863" i="17"/>
  <c r="G834" i="17"/>
  <c r="K834" i="17" s="1"/>
  <c r="P834" i="17" s="1"/>
  <c r="U834" i="17" s="1"/>
  <c r="W814" i="17"/>
  <c r="W634" i="17"/>
  <c r="Z634" i="17"/>
  <c r="G628" i="17"/>
  <c r="L628" i="17" s="1"/>
  <c r="Q628" i="17" s="1"/>
  <c r="V628" i="17" s="1"/>
  <c r="AA474" i="17"/>
  <c r="W474" i="17"/>
  <c r="X474" i="17"/>
  <c r="G250" i="17"/>
  <c r="I250" i="17" s="1"/>
  <c r="N250" i="17" s="1"/>
  <c r="S250" i="17" s="1"/>
  <c r="W246" i="17"/>
  <c r="X246" i="17"/>
  <c r="Y246" i="17"/>
  <c r="AA246" i="17"/>
  <c r="Z244" i="17"/>
  <c r="Y244" i="17"/>
  <c r="W949" i="17"/>
  <c r="Z949" i="17"/>
  <c r="AA949" i="17"/>
  <c r="AA818" i="17"/>
  <c r="Y818" i="17"/>
  <c r="X806" i="17"/>
  <c r="Y806" i="17"/>
  <c r="Z806" i="17"/>
  <c r="AA806" i="17"/>
  <c r="Y826" i="17"/>
  <c r="X826" i="17"/>
  <c r="Z826" i="17"/>
  <c r="AA826" i="17"/>
  <c r="X781" i="17"/>
  <c r="W781" i="17"/>
  <c r="Y781" i="17"/>
  <c r="AA773" i="17"/>
  <c r="Z773" i="17"/>
  <c r="W773" i="17"/>
  <c r="Z738" i="17"/>
  <c r="W738" i="17"/>
  <c r="X738" i="17"/>
  <c r="Y738" i="17"/>
  <c r="G702" i="17"/>
  <c r="H702" i="17" s="1"/>
  <c r="M702" i="17" s="1"/>
  <c r="R702" i="17" s="1"/>
  <c r="AA693" i="17"/>
  <c r="Y693" i="17"/>
  <c r="Y388" i="17"/>
  <c r="Z388" i="17"/>
  <c r="AA388" i="17"/>
  <c r="G315" i="17"/>
  <c r="K315" i="17" s="1"/>
  <c r="P315" i="17" s="1"/>
  <c r="U315" i="17" s="1"/>
  <c r="J315" i="17"/>
  <c r="O315" i="17" s="1"/>
  <c r="T315" i="17" s="1"/>
  <c r="Y859" i="17"/>
  <c r="X859" i="17"/>
  <c r="Z859" i="17"/>
  <c r="X822" i="17"/>
  <c r="Y822" i="17"/>
  <c r="Z822" i="17"/>
  <c r="F664" i="17"/>
  <c r="AA664" i="17" s="1"/>
  <c r="AA649" i="17"/>
  <c r="W649" i="17"/>
  <c r="X649" i="17"/>
  <c r="Y649" i="17"/>
  <c r="Z649" i="17"/>
  <c r="X613" i="17"/>
  <c r="W613" i="17"/>
  <c r="Y613" i="17"/>
  <c r="Z613" i="17"/>
  <c r="Y882" i="17"/>
  <c r="J1032" i="17"/>
  <c r="O1032" i="17" s="1"/>
  <c r="T1032" i="17" s="1"/>
  <c r="F1028" i="17"/>
  <c r="Z1028" i="17" s="1"/>
  <c r="J1023" i="17"/>
  <c r="O1023" i="17" s="1"/>
  <c r="T1023" i="17" s="1"/>
  <c r="Z1009" i="17"/>
  <c r="W966" i="17"/>
  <c r="H954" i="17"/>
  <c r="M954" i="17" s="1"/>
  <c r="R954" i="17" s="1"/>
  <c r="X950" i="17"/>
  <c r="AA943" i="17"/>
  <c r="Y941" i="17"/>
  <c r="L914" i="17"/>
  <c r="Q914" i="17" s="1"/>
  <c r="X910" i="17"/>
  <c r="Z889" i="17"/>
  <c r="F888" i="17"/>
  <c r="AA888" i="17" s="1"/>
  <c r="X882" i="17"/>
  <c r="I858" i="17"/>
  <c r="N858" i="17" s="1"/>
  <c r="S858" i="17" s="1"/>
  <c r="Y835" i="17"/>
  <c r="X835" i="17"/>
  <c r="AA835" i="17"/>
  <c r="K774" i="17"/>
  <c r="P774" i="17" s="1"/>
  <c r="U774" i="17" s="1"/>
  <c r="X750" i="17"/>
  <c r="W750" i="17"/>
  <c r="Y750" i="17"/>
  <c r="AA740" i="17"/>
  <c r="Z740" i="17"/>
  <c r="Y574" i="17"/>
  <c r="W574" i="17"/>
  <c r="X574" i="17"/>
  <c r="AA574" i="17"/>
  <c r="W544" i="17"/>
  <c r="AA544" i="17"/>
  <c r="AA534" i="17"/>
  <c r="Y534" i="17"/>
  <c r="Z534" i="17"/>
  <c r="L534" i="17"/>
  <c r="Q534" i="17" s="1"/>
  <c r="V534" i="17" s="1"/>
  <c r="W534" i="17"/>
  <c r="J534" i="17"/>
  <c r="O534" i="17" s="1"/>
  <c r="T534" i="17" s="1"/>
  <c r="X436" i="17"/>
  <c r="Y436" i="17"/>
  <c r="H1036" i="17"/>
  <c r="M1036" i="17" s="1"/>
  <c r="R1036" i="17" s="1"/>
  <c r="W802" i="17"/>
  <c r="X802" i="17"/>
  <c r="Y802" i="17"/>
  <c r="Z802" i="17"/>
  <c r="AA802" i="17"/>
  <c r="AA1009" i="17"/>
  <c r="H971" i="17"/>
  <c r="M971" i="17" s="1"/>
  <c r="R971" i="17" s="1"/>
  <c r="L971" i="17"/>
  <c r="Q971" i="17" s="1"/>
  <c r="V971" i="17" s="1"/>
  <c r="I1032" i="17"/>
  <c r="N1032" i="17" s="1"/>
  <c r="S1032" i="17" s="1"/>
  <c r="I1023" i="17"/>
  <c r="N1023" i="17" s="1"/>
  <c r="S1023" i="17" s="1"/>
  <c r="L1011" i="17"/>
  <c r="Q1011" i="17" s="1"/>
  <c r="V1011" i="17" s="1"/>
  <c r="L1010" i="17"/>
  <c r="Q1010" i="17" s="1"/>
  <c r="V1010" i="17" s="1"/>
  <c r="Y1009" i="17"/>
  <c r="AA1008" i="17"/>
  <c r="H1006" i="17"/>
  <c r="M1006" i="17" s="1"/>
  <c r="R1006" i="17" s="1"/>
  <c r="AA984" i="17"/>
  <c r="L978" i="17"/>
  <c r="Q978" i="17" s="1"/>
  <c r="V978" i="17" s="1"/>
  <c r="G976" i="17"/>
  <c r="K976" i="17" s="1"/>
  <c r="P976" i="17" s="1"/>
  <c r="U976" i="17" s="1"/>
  <c r="J967" i="17"/>
  <c r="O967" i="17" s="1"/>
  <c r="T967" i="17" s="1"/>
  <c r="W950" i="17"/>
  <c r="Z943" i="17"/>
  <c r="X941" i="17"/>
  <c r="K919" i="17"/>
  <c r="P919" i="17" s="1"/>
  <c r="U919" i="17" s="1"/>
  <c r="L903" i="17"/>
  <c r="Q903" i="17" s="1"/>
  <c r="V903" i="17" s="1"/>
  <c r="W896" i="17"/>
  <c r="Y843" i="17"/>
  <c r="W843" i="17"/>
  <c r="X843" i="17"/>
  <c r="Z744" i="17"/>
  <c r="AA744" i="17"/>
  <c r="AA728" i="17"/>
  <c r="Y728" i="17"/>
  <c r="I726" i="17"/>
  <c r="N726" i="17" s="1"/>
  <c r="S726" i="17" s="1"/>
  <c r="J726" i="17"/>
  <c r="O726" i="17" s="1"/>
  <c r="T726" i="17" s="1"/>
  <c r="Z720" i="17"/>
  <c r="AA720" i="17"/>
  <c r="K710" i="17"/>
  <c r="P710" i="17" s="1"/>
  <c r="U710" i="17" s="1"/>
  <c r="K1032" i="17"/>
  <c r="P1032" i="17" s="1"/>
  <c r="U1032" i="17" s="1"/>
  <c r="H1032" i="17"/>
  <c r="M1032" i="17" s="1"/>
  <c r="R1032" i="17" s="1"/>
  <c r="K1022" i="17"/>
  <c r="P1022" i="17" s="1"/>
  <c r="U1022" i="17" s="1"/>
  <c r="H1012" i="17"/>
  <c r="M1012" i="17" s="1"/>
  <c r="R1012" i="17" s="1"/>
  <c r="K1010" i="17"/>
  <c r="P1010" i="17" s="1"/>
  <c r="U1010" i="17" s="1"/>
  <c r="W1009" i="17"/>
  <c r="Y1008" i="17"/>
  <c r="X1007" i="17"/>
  <c r="I967" i="17"/>
  <c r="N967" i="17" s="1"/>
  <c r="S967" i="17" s="1"/>
  <c r="W964" i="17"/>
  <c r="Y964" i="17"/>
  <c r="AA964" i="17"/>
  <c r="X943" i="17"/>
  <c r="L927" i="17"/>
  <c r="Q927" i="17" s="1"/>
  <c r="V927" i="17" s="1"/>
  <c r="I919" i="17"/>
  <c r="N919" i="17" s="1"/>
  <c r="S919" i="17" s="1"/>
  <c r="AA910" i="17"/>
  <c r="Y910" i="17"/>
  <c r="Z910" i="17"/>
  <c r="L890" i="17"/>
  <c r="Q890" i="17" s="1"/>
  <c r="V890" i="17" s="1"/>
  <c r="H883" i="17"/>
  <c r="M883" i="17" s="1"/>
  <c r="R883" i="17" s="1"/>
  <c r="AA867" i="17"/>
  <c r="W858" i="17"/>
  <c r="X858" i="17"/>
  <c r="H774" i="17"/>
  <c r="M774" i="17" s="1"/>
  <c r="R774" i="17" s="1"/>
  <c r="J774" i="17"/>
  <c r="O774" i="17" s="1"/>
  <c r="T774" i="17" s="1"/>
  <c r="W710" i="17"/>
  <c r="X710" i="17"/>
  <c r="Z710" i="17"/>
  <c r="Y710" i="17"/>
  <c r="AA710" i="17"/>
  <c r="H635" i="17"/>
  <c r="M635" i="17" s="1"/>
  <c r="R635" i="17" s="1"/>
  <c r="AA635" i="17"/>
  <c r="W635" i="17"/>
  <c r="Z635" i="17"/>
  <c r="F629" i="17"/>
  <c r="L629" i="17" s="1"/>
  <c r="Q629" i="17" s="1"/>
  <c r="V629" i="17" s="1"/>
  <c r="W462" i="17"/>
  <c r="X462" i="17"/>
  <c r="X298" i="17"/>
  <c r="Z298" i="17"/>
  <c r="L985" i="17"/>
  <c r="Q985" i="17" s="1"/>
  <c r="V985" i="17" s="1"/>
  <c r="K1029" i="17"/>
  <c r="P1029" i="17" s="1"/>
  <c r="U1029" i="17" s="1"/>
  <c r="H1025" i="17"/>
  <c r="M1025" i="17" s="1"/>
  <c r="R1025" i="17" s="1"/>
  <c r="J1022" i="17"/>
  <c r="O1022" i="17" s="1"/>
  <c r="T1022" i="17" s="1"/>
  <c r="AA1019" i="17"/>
  <c r="J1010" i="17"/>
  <c r="O1010" i="17" s="1"/>
  <c r="T1010" i="17" s="1"/>
  <c r="L1009" i="17"/>
  <c r="Q1009" i="17" s="1"/>
  <c r="V1009" i="17" s="1"/>
  <c r="X1008" i="17"/>
  <c r="H1007" i="17"/>
  <c r="M1007" i="17" s="1"/>
  <c r="R1007" i="17" s="1"/>
  <c r="G1005" i="17"/>
  <c r="J1005" i="17" s="1"/>
  <c r="O1005" i="17" s="1"/>
  <c r="T1005" i="17" s="1"/>
  <c r="G1003" i="17"/>
  <c r="H1003" i="17" s="1"/>
  <c r="M1003" i="17" s="1"/>
  <c r="R1003" i="17" s="1"/>
  <c r="Z980" i="17"/>
  <c r="Y968" i="17"/>
  <c r="H967" i="17"/>
  <c r="M967" i="17" s="1"/>
  <c r="R967" i="17" s="1"/>
  <c r="W943" i="17"/>
  <c r="Y932" i="17"/>
  <c r="Y891" i="17"/>
  <c r="Z891" i="17"/>
  <c r="AA891" i="17"/>
  <c r="K890" i="17"/>
  <c r="P890" i="17" s="1"/>
  <c r="U890" i="17" s="1"/>
  <c r="X879" i="17"/>
  <c r="Z867" i="17"/>
  <c r="Z866" i="17"/>
  <c r="AA866" i="17"/>
  <c r="Y823" i="17"/>
  <c r="W823" i="17"/>
  <c r="X823" i="17"/>
  <c r="Z823" i="17"/>
  <c r="Z797" i="17"/>
  <c r="X797" i="17"/>
  <c r="Y797" i="17"/>
  <c r="AA797" i="17"/>
  <c r="X775" i="17"/>
  <c r="AA775" i="17"/>
  <c r="K775" i="17"/>
  <c r="P775" i="17" s="1"/>
  <c r="U775" i="17" s="1"/>
  <c r="W775" i="17"/>
  <c r="J751" i="17"/>
  <c r="O751" i="17" s="1"/>
  <c r="T751" i="17" s="1"/>
  <c r="Z730" i="17"/>
  <c r="W730" i="17"/>
  <c r="X730" i="17"/>
  <c r="Y730" i="17"/>
  <c r="AA730" i="17"/>
  <c r="F722" i="17"/>
  <c r="I722" i="17" s="1"/>
  <c r="N722" i="17" s="1"/>
  <c r="S722" i="17" s="1"/>
  <c r="AA673" i="17"/>
  <c r="G386" i="17"/>
  <c r="H386" i="17" s="1"/>
  <c r="M386" i="17" s="1"/>
  <c r="R386" i="17" s="1"/>
  <c r="Z377" i="17"/>
  <c r="AA377" i="17"/>
  <c r="Z1030" i="17"/>
  <c r="K1027" i="17"/>
  <c r="P1027" i="17" s="1"/>
  <c r="U1027" i="17" s="1"/>
  <c r="Z1019" i="17"/>
  <c r="H1011" i="17"/>
  <c r="M1011" i="17" s="1"/>
  <c r="R1011" i="17" s="1"/>
  <c r="J1009" i="17"/>
  <c r="O1009" i="17" s="1"/>
  <c r="T1009" i="17" s="1"/>
  <c r="L1008" i="17"/>
  <c r="Q1008" i="17" s="1"/>
  <c r="V1008" i="17" s="1"/>
  <c r="Z977" i="17"/>
  <c r="AA976" i="17"/>
  <c r="AA946" i="17"/>
  <c r="L943" i="17"/>
  <c r="Q943" i="17" s="1"/>
  <c r="V943" i="17" s="1"/>
  <c r="AA937" i="17"/>
  <c r="X935" i="17"/>
  <c r="X932" i="17"/>
  <c r="L913" i="17"/>
  <c r="Q913" i="17" s="1"/>
  <c r="V913" i="17" s="1"/>
  <c r="W893" i="17"/>
  <c r="X893" i="17"/>
  <c r="Y893" i="17"/>
  <c r="I890" i="17"/>
  <c r="N890" i="17" s="1"/>
  <c r="S890" i="17" s="1"/>
  <c r="Z875" i="17"/>
  <c r="X867" i="17"/>
  <c r="AA858" i="17"/>
  <c r="AA841" i="17"/>
  <c r="Y825" i="17"/>
  <c r="W825" i="17"/>
  <c r="X825" i="17"/>
  <c r="Z825" i="17"/>
  <c r="W799" i="17"/>
  <c r="AA799" i="17"/>
  <c r="Z762" i="17"/>
  <c r="F680" i="17"/>
  <c r="L680" i="17" s="1"/>
  <c r="Q680" i="17" s="1"/>
  <c r="V680" i="17" s="1"/>
  <c r="W673" i="17"/>
  <c r="AA637" i="17"/>
  <c r="Y637" i="17"/>
  <c r="Z637" i="17"/>
  <c r="W637" i="17"/>
  <c r="X637" i="17"/>
  <c r="F511" i="17"/>
  <c r="I511" i="17" s="1"/>
  <c r="N511" i="17" s="1"/>
  <c r="S511" i="17" s="1"/>
  <c r="H979" i="17"/>
  <c r="M979" i="17" s="1"/>
  <c r="R979" i="17" s="1"/>
  <c r="I979" i="17"/>
  <c r="N979" i="17" s="1"/>
  <c r="S979" i="17" s="1"/>
  <c r="AA973" i="17"/>
  <c r="Y946" i="17"/>
  <c r="W932" i="17"/>
  <c r="Z925" i="17"/>
  <c r="K914" i="17"/>
  <c r="P914" i="17" s="1"/>
  <c r="U914" i="17" s="1"/>
  <c r="K913" i="17"/>
  <c r="P913" i="17" s="1"/>
  <c r="U913" i="17" s="1"/>
  <c r="W875" i="17"/>
  <c r="W867" i="17"/>
  <c r="Z858" i="17"/>
  <c r="J834" i="17"/>
  <c r="O834" i="17" s="1"/>
  <c r="T834" i="17" s="1"/>
  <c r="J823" i="17"/>
  <c r="O823" i="17" s="1"/>
  <c r="T823" i="17" s="1"/>
  <c r="K823" i="17"/>
  <c r="P823" i="17" s="1"/>
  <c r="U823" i="17" s="1"/>
  <c r="X813" i="17"/>
  <c r="X805" i="17"/>
  <c r="W805" i="17"/>
  <c r="Y805" i="17"/>
  <c r="Z805" i="17"/>
  <c r="Y790" i="17"/>
  <c r="W790" i="17"/>
  <c r="Z790" i="17"/>
  <c r="W786" i="17"/>
  <c r="X786" i="17"/>
  <c r="Z786" i="17"/>
  <c r="W782" i="17"/>
  <c r="X782" i="17"/>
  <c r="Y782" i="17"/>
  <c r="Z782" i="17"/>
  <c r="W770" i="17"/>
  <c r="W758" i="17"/>
  <c r="Z714" i="17"/>
  <c r="W714" i="17"/>
  <c r="X714" i="17"/>
  <c r="AA714" i="17"/>
  <c r="I710" i="17"/>
  <c r="N710" i="17" s="1"/>
  <c r="S710" i="17" s="1"/>
  <c r="K680" i="17"/>
  <c r="P680" i="17" s="1"/>
  <c r="U680" i="17" s="1"/>
  <c r="W648" i="17"/>
  <c r="X648" i="17"/>
  <c r="Y648" i="17"/>
  <c r="Z648" i="17"/>
  <c r="AA648" i="17"/>
  <c r="I612" i="17"/>
  <c r="N612" i="17" s="1"/>
  <c r="S612" i="17" s="1"/>
  <c r="Z581" i="17"/>
  <c r="H576" i="17"/>
  <c r="M576" i="17" s="1"/>
  <c r="R576" i="17" s="1"/>
  <c r="G546" i="17"/>
  <c r="K546" i="17" s="1"/>
  <c r="P546" i="17" s="1"/>
  <c r="U546" i="17" s="1"/>
  <c r="G538" i="17"/>
  <c r="W536" i="17"/>
  <c r="X536" i="17"/>
  <c r="Y536" i="17"/>
  <c r="G531" i="17"/>
  <c r="J531" i="17" s="1"/>
  <c r="O531" i="17" s="1"/>
  <c r="T531" i="17" s="1"/>
  <c r="K531" i="17"/>
  <c r="P531" i="17" s="1"/>
  <c r="U531" i="17" s="1"/>
  <c r="F504" i="17"/>
  <c r="H504" i="17" s="1"/>
  <c r="M504" i="17" s="1"/>
  <c r="R504" i="17" s="1"/>
  <c r="G468" i="17"/>
  <c r="L468" i="17" s="1"/>
  <c r="Q468" i="17" s="1"/>
  <c r="V468" i="17" s="1"/>
  <c r="H466" i="17"/>
  <c r="M466" i="17" s="1"/>
  <c r="R466" i="17" s="1"/>
  <c r="G419" i="17"/>
  <c r="I419" i="17" s="1"/>
  <c r="N419" i="17" s="1"/>
  <c r="S419" i="17" s="1"/>
  <c r="F282" i="17"/>
  <c r="X282" i="17" s="1"/>
  <c r="Y280" i="17"/>
  <c r="W280" i="17"/>
  <c r="J730" i="17"/>
  <c r="O730" i="17" s="1"/>
  <c r="T730" i="17" s="1"/>
  <c r="W718" i="17"/>
  <c r="X718" i="17"/>
  <c r="Y718" i="17"/>
  <c r="AA718" i="17"/>
  <c r="AA633" i="17"/>
  <c r="Y633" i="17"/>
  <c r="Z633" i="17"/>
  <c r="W633" i="17"/>
  <c r="Z617" i="17"/>
  <c r="AA617" i="17"/>
  <c r="X558" i="17"/>
  <c r="Y558" i="17"/>
  <c r="Z558" i="17"/>
  <c r="G536" i="17"/>
  <c r="L536" i="17" s="1"/>
  <c r="Q536" i="17" s="1"/>
  <c r="V536" i="17" s="1"/>
  <c r="I534" i="17"/>
  <c r="N534" i="17" s="1"/>
  <c r="S534" i="17" s="1"/>
  <c r="W532" i="17"/>
  <c r="X532" i="17"/>
  <c r="Y532" i="17"/>
  <c r="W452" i="17"/>
  <c r="X452" i="17"/>
  <c r="Z452" i="17"/>
  <c r="AA452" i="17"/>
  <c r="W349" i="17"/>
  <c r="X349" i="17"/>
  <c r="G280" i="17"/>
  <c r="K280" i="17" s="1"/>
  <c r="P280" i="17" s="1"/>
  <c r="U280" i="17" s="1"/>
  <c r="F144" i="17"/>
  <c r="K144" i="17" s="1"/>
  <c r="P144" i="17" s="1"/>
  <c r="U144" i="17" s="1"/>
  <c r="AA774" i="17"/>
  <c r="Z774" i="17"/>
  <c r="L770" i="17"/>
  <c r="Q770" i="17" s="1"/>
  <c r="V770" i="17" s="1"/>
  <c r="Z754" i="17"/>
  <c r="Y746" i="17"/>
  <c r="W726" i="17"/>
  <c r="Y726" i="17"/>
  <c r="W713" i="17"/>
  <c r="X713" i="17"/>
  <c r="Y713" i="17"/>
  <c r="Z694" i="17"/>
  <c r="AA694" i="17"/>
  <c r="X694" i="17"/>
  <c r="Z663" i="17"/>
  <c r="AA663" i="17"/>
  <c r="Y619" i="17"/>
  <c r="AA619" i="17"/>
  <c r="W513" i="17"/>
  <c r="Z513" i="17"/>
  <c r="AA513" i="17"/>
  <c r="X513" i="17"/>
  <c r="AA473" i="17"/>
  <c r="Y473" i="17"/>
  <c r="Y392" i="17"/>
  <c r="Z392" i="17"/>
  <c r="AA392" i="17"/>
  <c r="Y314" i="17"/>
  <c r="K314" i="17"/>
  <c r="P314" i="17" s="1"/>
  <c r="U314" i="17" s="1"/>
  <c r="H298" i="17"/>
  <c r="M298" i="17" s="1"/>
  <c r="R298" i="17" s="1"/>
  <c r="H890" i="17"/>
  <c r="M890" i="17" s="1"/>
  <c r="R890" i="17" s="1"/>
  <c r="X801" i="17"/>
  <c r="I786" i="17"/>
  <c r="N786" i="17" s="1"/>
  <c r="S786" i="17" s="1"/>
  <c r="Y754" i="17"/>
  <c r="AA753" i="17"/>
  <c r="W753" i="17"/>
  <c r="W746" i="17"/>
  <c r="J719" i="17"/>
  <c r="O719" i="17" s="1"/>
  <c r="T719" i="17" s="1"/>
  <c r="G687" i="17"/>
  <c r="H687" i="17" s="1"/>
  <c r="M687" i="17" s="1"/>
  <c r="R687" i="17" s="1"/>
  <c r="AA653" i="17"/>
  <c r="W653" i="17"/>
  <c r="X653" i="17"/>
  <c r="Y653" i="17"/>
  <c r="Z653" i="17"/>
  <c r="H649" i="17"/>
  <c r="M649" i="17" s="1"/>
  <c r="R649" i="17" s="1"/>
  <c r="H638" i="17"/>
  <c r="M638" i="17" s="1"/>
  <c r="R638" i="17" s="1"/>
  <c r="H627" i="17"/>
  <c r="M627" i="17" s="1"/>
  <c r="R627" i="17" s="1"/>
  <c r="H619" i="17"/>
  <c r="M619" i="17" s="1"/>
  <c r="R619" i="17" s="1"/>
  <c r="H613" i="17"/>
  <c r="M613" i="17" s="1"/>
  <c r="Z598" i="17"/>
  <c r="X597" i="17"/>
  <c r="Z597" i="17"/>
  <c r="AA597" i="17"/>
  <c r="H581" i="17"/>
  <c r="M581" i="17" s="1"/>
  <c r="F579" i="17"/>
  <c r="K579" i="17" s="1"/>
  <c r="P579" i="17" s="1"/>
  <c r="U579" i="17" s="1"/>
  <c r="W563" i="17"/>
  <c r="X563" i="17"/>
  <c r="Y563" i="17"/>
  <c r="AA559" i="17"/>
  <c r="W559" i="17"/>
  <c r="X559" i="17"/>
  <c r="Y559" i="17"/>
  <c r="J535" i="17"/>
  <c r="O535" i="17" s="1"/>
  <c r="T535" i="17" s="1"/>
  <c r="Y503" i="17"/>
  <c r="W448" i="17"/>
  <c r="X448" i="17"/>
  <c r="Y448" i="17"/>
  <c r="Z448" i="17"/>
  <c r="AA448" i="17"/>
  <c r="Y382" i="17"/>
  <c r="W382" i="17"/>
  <c r="AA382" i="17"/>
  <c r="Y51" i="17"/>
  <c r="W51" i="17"/>
  <c r="X51" i="17"/>
  <c r="I1004" i="17"/>
  <c r="N1004" i="17" s="1"/>
  <c r="S1004" i="17" s="1"/>
  <c r="I916" i="17"/>
  <c r="N916" i="17" s="1"/>
  <c r="S916" i="17" s="1"/>
  <c r="J818" i="17"/>
  <c r="O818" i="17" s="1"/>
  <c r="T818" i="17" s="1"/>
  <c r="L808" i="17"/>
  <c r="Q808" i="17" s="1"/>
  <c r="V808" i="17" s="1"/>
  <c r="W801" i="17"/>
  <c r="Z760" i="17"/>
  <c r="W754" i="17"/>
  <c r="J742" i="17"/>
  <c r="O742" i="17" s="1"/>
  <c r="T742" i="17" s="1"/>
  <c r="W706" i="17"/>
  <c r="X706" i="17"/>
  <c r="Z706" i="17"/>
  <c r="F688" i="17"/>
  <c r="J688" i="17"/>
  <c r="O688" i="17" s="1"/>
  <c r="T688" i="17" s="1"/>
  <c r="L688" i="17"/>
  <c r="Q688" i="17" s="1"/>
  <c r="V688" i="17" s="1"/>
  <c r="G653" i="17"/>
  <c r="K613" i="17"/>
  <c r="P613" i="17" s="1"/>
  <c r="U613" i="17" s="1"/>
  <c r="H609" i="17"/>
  <c r="M609" i="17" s="1"/>
  <c r="R609" i="17" s="1"/>
  <c r="W609" i="17"/>
  <c r="Y609" i="17"/>
  <c r="Z575" i="17"/>
  <c r="AA575" i="17"/>
  <c r="W575" i="17"/>
  <c r="X575" i="17"/>
  <c r="X567" i="17"/>
  <c r="Y567" i="17"/>
  <c r="Z567" i="17"/>
  <c r="AA567" i="17"/>
  <c r="Y555" i="17"/>
  <c r="Z555" i="17"/>
  <c r="AA555" i="17"/>
  <c r="W555" i="17"/>
  <c r="W545" i="17"/>
  <c r="Y545" i="17"/>
  <c r="Z545" i="17"/>
  <c r="AA545" i="17"/>
  <c r="K534" i="17"/>
  <c r="P534" i="17" s="1"/>
  <c r="U534" i="17" s="1"/>
  <c r="J533" i="17"/>
  <c r="O533" i="17" s="1"/>
  <c r="T533" i="17" s="1"/>
  <c r="F471" i="17"/>
  <c r="K471" i="17" s="1"/>
  <c r="P471" i="17" s="1"/>
  <c r="U471" i="17" s="1"/>
  <c r="I747" i="17"/>
  <c r="N747" i="17" s="1"/>
  <c r="S747" i="17" s="1"/>
  <c r="L726" i="17"/>
  <c r="Q726" i="17" s="1"/>
  <c r="V726" i="17" s="1"/>
  <c r="H726" i="17"/>
  <c r="M726" i="17" s="1"/>
  <c r="R726" i="17" s="1"/>
  <c r="L706" i="17"/>
  <c r="Q706" i="17" s="1"/>
  <c r="V706" i="17" s="1"/>
  <c r="H706" i="17"/>
  <c r="M706" i="17" s="1"/>
  <c r="R706" i="17" s="1"/>
  <c r="I688" i="17"/>
  <c r="N688" i="17" s="1"/>
  <c r="S688" i="17" s="1"/>
  <c r="Y670" i="17"/>
  <c r="W670" i="17"/>
  <c r="H663" i="17"/>
  <c r="M663" i="17" s="1"/>
  <c r="R663" i="17" s="1"/>
  <c r="G577" i="17"/>
  <c r="I577" i="17" s="1"/>
  <c r="N577" i="17" s="1"/>
  <c r="S577" i="17" s="1"/>
  <c r="G545" i="17"/>
  <c r="I545" i="17" s="1"/>
  <c r="N545" i="17" s="1"/>
  <c r="S545" i="17" s="1"/>
  <c r="Z184" i="17"/>
  <c r="Y184" i="17"/>
  <c r="AA184" i="17"/>
  <c r="W184" i="17"/>
  <c r="X184" i="17"/>
  <c r="X180" i="17"/>
  <c r="Y180" i="17"/>
  <c r="G167" i="17"/>
  <c r="H167" i="17" s="1"/>
  <c r="M167" i="17" s="1"/>
  <c r="R167" i="17" s="1"/>
  <c r="F107" i="17"/>
  <c r="F82" i="17"/>
  <c r="Z82" i="17" s="1"/>
  <c r="X71" i="17"/>
  <c r="Y71" i="17"/>
  <c r="Z71" i="17"/>
  <c r="AA71" i="17"/>
  <c r="W71" i="17"/>
  <c r="K830" i="17"/>
  <c r="P830" i="17" s="1"/>
  <c r="U830" i="17" s="1"/>
  <c r="Y774" i="17"/>
  <c r="F769" i="17"/>
  <c r="Y769" i="17" s="1"/>
  <c r="J738" i="17"/>
  <c r="O738" i="17" s="1"/>
  <c r="T738" i="17" s="1"/>
  <c r="F672" i="17"/>
  <c r="Z672" i="17" s="1"/>
  <c r="K658" i="17"/>
  <c r="P658" i="17" s="1"/>
  <c r="U658" i="17" s="1"/>
  <c r="K634" i="17"/>
  <c r="P634" i="17" s="1"/>
  <c r="U634" i="17" s="1"/>
  <c r="W630" i="17"/>
  <c r="AA630" i="17"/>
  <c r="X630" i="17"/>
  <c r="Y630" i="17"/>
  <c r="W614" i="17"/>
  <c r="X614" i="17"/>
  <c r="Y614" i="17"/>
  <c r="Z614" i="17"/>
  <c r="W598" i="17"/>
  <c r="X598" i="17"/>
  <c r="H537" i="17"/>
  <c r="M537" i="17" s="1"/>
  <c r="I537" i="17"/>
  <c r="N537" i="17" s="1"/>
  <c r="J537" i="17"/>
  <c r="O537" i="17" s="1"/>
  <c r="T537" i="17" s="1"/>
  <c r="H535" i="17"/>
  <c r="M535" i="17" s="1"/>
  <c r="R535" i="17" s="1"/>
  <c r="I535" i="17"/>
  <c r="N535" i="17" s="1"/>
  <c r="S535" i="17" s="1"/>
  <c r="AA432" i="17"/>
  <c r="Z432" i="17"/>
  <c r="Y398" i="17"/>
  <c r="W398" i="17"/>
  <c r="X398" i="17"/>
  <c r="Z398" i="17"/>
  <c r="AA398" i="17"/>
  <c r="W336" i="17"/>
  <c r="X336" i="17"/>
  <c r="Y336" i="17"/>
  <c r="Z336" i="17"/>
  <c r="AA336" i="17"/>
  <c r="AA334" i="17"/>
  <c r="W334" i="17"/>
  <c r="K334" i="17"/>
  <c r="P334" i="17" s="1"/>
  <c r="U334" i="17" s="1"/>
  <c r="AA742" i="17"/>
  <c r="AA726" i="17"/>
  <c r="J707" i="17"/>
  <c r="O707" i="17" s="1"/>
  <c r="T707" i="17" s="1"/>
  <c r="X668" i="17"/>
  <c r="W668" i="17"/>
  <c r="Y668" i="17"/>
  <c r="Z668" i="17"/>
  <c r="AA668" i="17"/>
  <c r="AA641" i="17"/>
  <c r="W641" i="17"/>
  <c r="X641" i="17"/>
  <c r="Y641" i="17"/>
  <c r="Y585" i="17"/>
  <c r="Z585" i="17"/>
  <c r="AA585" i="17"/>
  <c r="W578" i="17"/>
  <c r="X578" i="17"/>
  <c r="K532" i="17"/>
  <c r="P532" i="17" s="1"/>
  <c r="U532" i="17" s="1"/>
  <c r="W512" i="17"/>
  <c r="X512" i="17"/>
  <c r="AA512" i="17"/>
  <c r="X510" i="17"/>
  <c r="Y510" i="17"/>
  <c r="AA510" i="17"/>
  <c r="W434" i="17"/>
  <c r="AA434" i="17"/>
  <c r="Y410" i="17"/>
  <c r="X410" i="17"/>
  <c r="Z410" i="17"/>
  <c r="AA410" i="17"/>
  <c r="W410" i="17"/>
  <c r="F362" i="17"/>
  <c r="AA338" i="17"/>
  <c r="W338" i="17"/>
  <c r="X338" i="17"/>
  <c r="Y338" i="17"/>
  <c r="G336" i="17"/>
  <c r="L336" i="17" s="1"/>
  <c r="Q336" i="17" s="1"/>
  <c r="V336" i="17" s="1"/>
  <c r="Y285" i="17"/>
  <c r="AA285" i="17"/>
  <c r="W285" i="17"/>
  <c r="I746" i="17"/>
  <c r="N746" i="17" s="1"/>
  <c r="S746" i="17" s="1"/>
  <c r="Z742" i="17"/>
  <c r="G738" i="17"/>
  <c r="L738" i="17" s="1"/>
  <c r="Q738" i="17" s="1"/>
  <c r="V738" i="17" s="1"/>
  <c r="Z726" i="17"/>
  <c r="G670" i="17"/>
  <c r="L670" i="17" s="1"/>
  <c r="Q670" i="17" s="1"/>
  <c r="V670" i="17" s="1"/>
  <c r="Z652" i="17"/>
  <c r="W652" i="17"/>
  <c r="X652" i="17"/>
  <c r="Y652" i="17"/>
  <c r="I650" i="17"/>
  <c r="N650" i="17" s="1"/>
  <c r="S650" i="17" s="1"/>
  <c r="J532" i="17"/>
  <c r="O532" i="17" s="1"/>
  <c r="T532" i="17" s="1"/>
  <c r="F514" i="17"/>
  <c r="K514" i="17" s="1"/>
  <c r="P514" i="17" s="1"/>
  <c r="U514" i="17" s="1"/>
  <c r="G510" i="17"/>
  <c r="K510" i="17" s="1"/>
  <c r="P510" i="17" s="1"/>
  <c r="U510" i="17" s="1"/>
  <c r="I447" i="17"/>
  <c r="N447" i="17" s="1"/>
  <c r="S447" i="17" s="1"/>
  <c r="W447" i="17"/>
  <c r="AA447" i="17"/>
  <c r="Y406" i="17"/>
  <c r="W406" i="17"/>
  <c r="X406" i="17"/>
  <c r="Z406" i="17"/>
  <c r="G338" i="17"/>
  <c r="H338" i="17" s="1"/>
  <c r="M338" i="17" s="1"/>
  <c r="R338" i="17" s="1"/>
  <c r="G297" i="17"/>
  <c r="J297" i="17" s="1"/>
  <c r="O297" i="17" s="1"/>
  <c r="T297" i="17" s="1"/>
  <c r="G214" i="17"/>
  <c r="L214" i="17" s="1"/>
  <c r="Q214" i="17" s="1"/>
  <c r="V214" i="17" s="1"/>
  <c r="Z698" i="17"/>
  <c r="H645" i="17"/>
  <c r="M645" i="17" s="1"/>
  <c r="R645" i="17" s="1"/>
  <c r="J512" i="17"/>
  <c r="O512" i="17" s="1"/>
  <c r="T512" i="17" s="1"/>
  <c r="G454" i="17"/>
  <c r="J454" i="17" s="1"/>
  <c r="O454" i="17" s="1"/>
  <c r="T454" i="17" s="1"/>
  <c r="W442" i="17"/>
  <c r="X442" i="17"/>
  <c r="W405" i="17"/>
  <c r="X405" i="17"/>
  <c r="Y405" i="17"/>
  <c r="Z405" i="17"/>
  <c r="F381" i="17"/>
  <c r="L381" i="17" s="1"/>
  <c r="Q381" i="17" s="1"/>
  <c r="V381" i="17" s="1"/>
  <c r="H348" i="17"/>
  <c r="M348" i="17" s="1"/>
  <c r="R348" i="17" s="1"/>
  <c r="Z254" i="17"/>
  <c r="X254" i="17"/>
  <c r="Y254" i="17"/>
  <c r="R206" i="17"/>
  <c r="F489" i="17"/>
  <c r="H489" i="17" s="1"/>
  <c r="M489" i="17" s="1"/>
  <c r="R489" i="17" s="1"/>
  <c r="G426" i="17"/>
  <c r="J426" i="17" s="1"/>
  <c r="O426" i="17" s="1"/>
  <c r="T426" i="17" s="1"/>
  <c r="W344" i="17"/>
  <c r="X344" i="17"/>
  <c r="Y344" i="17"/>
  <c r="Z344" i="17"/>
  <c r="AA344" i="17"/>
  <c r="F333" i="17"/>
  <c r="J333" i="17" s="1"/>
  <c r="O333" i="17" s="1"/>
  <c r="T333" i="17" s="1"/>
  <c r="Y310" i="17"/>
  <c r="X310" i="17"/>
  <c r="Z310" i="17"/>
  <c r="F295" i="17"/>
  <c r="K295" i="17" s="1"/>
  <c r="P295" i="17" s="1"/>
  <c r="U295" i="17" s="1"/>
  <c r="G256" i="17"/>
  <c r="I256" i="17" s="1"/>
  <c r="N256" i="17" s="1"/>
  <c r="S256" i="17" s="1"/>
  <c r="Z92" i="17"/>
  <c r="W92" i="17"/>
  <c r="X92" i="17"/>
  <c r="G756" i="17"/>
  <c r="Y697" i="17"/>
  <c r="W665" i="17"/>
  <c r="X657" i="17"/>
  <c r="AA644" i="17"/>
  <c r="Z631" i="17"/>
  <c r="L489" i="17"/>
  <c r="Q489" i="17" s="1"/>
  <c r="V489" i="17" s="1"/>
  <c r="X487" i="17"/>
  <c r="Y487" i="17"/>
  <c r="Z487" i="17"/>
  <c r="G473" i="17"/>
  <c r="K473" i="17" s="1"/>
  <c r="P473" i="17" s="1"/>
  <c r="U473" i="17" s="1"/>
  <c r="W427" i="17"/>
  <c r="AA427" i="17"/>
  <c r="F422" i="17"/>
  <c r="J422" i="17" s="1"/>
  <c r="O422" i="17" s="1"/>
  <c r="T422" i="17" s="1"/>
  <c r="I415" i="17"/>
  <c r="N415" i="17" s="1"/>
  <c r="S415" i="17" s="1"/>
  <c r="G385" i="17"/>
  <c r="J385" i="17" s="1"/>
  <c r="O385" i="17" s="1"/>
  <c r="T385" i="17" s="1"/>
  <c r="W366" i="17"/>
  <c r="Y366" i="17"/>
  <c r="Z366" i="17"/>
  <c r="G310" i="17"/>
  <c r="H310" i="17" s="1"/>
  <c r="M310" i="17" s="1"/>
  <c r="R310" i="17" s="1"/>
  <c r="AA65" i="17"/>
  <c r="W65" i="17"/>
  <c r="X65" i="17"/>
  <c r="Y65" i="17"/>
  <c r="Z65" i="17"/>
  <c r="L143" i="17"/>
  <c r="Q143" i="17" s="1"/>
  <c r="V143" i="17" s="1"/>
  <c r="K143" i="17"/>
  <c r="P143" i="17" s="1"/>
  <c r="U143" i="17" s="1"/>
  <c r="X91" i="17"/>
  <c r="Y91" i="17"/>
  <c r="AA91" i="17"/>
  <c r="I706" i="17"/>
  <c r="N706" i="17" s="1"/>
  <c r="S706" i="17" s="1"/>
  <c r="Z702" i="17"/>
  <c r="J698" i="17"/>
  <c r="O698" i="17" s="1"/>
  <c r="T698" i="17" s="1"/>
  <c r="Y686" i="17"/>
  <c r="H637" i="17"/>
  <c r="M637" i="17" s="1"/>
  <c r="R637" i="17" s="1"/>
  <c r="AA627" i="17"/>
  <c r="K597" i="17"/>
  <c r="P597" i="17" s="1"/>
  <c r="U597" i="17" s="1"/>
  <c r="Z571" i="17"/>
  <c r="Y537" i="17"/>
  <c r="H532" i="17"/>
  <c r="M532" i="17" s="1"/>
  <c r="R532" i="17" s="1"/>
  <c r="Z478" i="17"/>
  <c r="AA478" i="17"/>
  <c r="I466" i="17"/>
  <c r="N466" i="17" s="1"/>
  <c r="S466" i="17" s="1"/>
  <c r="X420" i="17"/>
  <c r="Y402" i="17"/>
  <c r="W402" i="17"/>
  <c r="X402" i="17"/>
  <c r="Z402" i="17"/>
  <c r="AA402" i="17"/>
  <c r="H351" i="17"/>
  <c r="M351" i="17" s="1"/>
  <c r="R351" i="17" s="1"/>
  <c r="AA322" i="17"/>
  <c r="W322" i="17"/>
  <c r="X322" i="17"/>
  <c r="Y322" i="17"/>
  <c r="Z322" i="17"/>
  <c r="H165" i="17"/>
  <c r="M165" i="17" s="1"/>
  <c r="R165" i="17" s="1"/>
  <c r="W73" i="17"/>
  <c r="X73" i="17"/>
  <c r="Y73" i="17"/>
  <c r="Z73" i="17"/>
  <c r="AA73" i="17"/>
  <c r="J673" i="17"/>
  <c r="O673" i="17" s="1"/>
  <c r="T673" i="17" s="1"/>
  <c r="AA669" i="17"/>
  <c r="Z627" i="17"/>
  <c r="L612" i="17"/>
  <c r="Q612" i="17" s="1"/>
  <c r="V612" i="17" s="1"/>
  <c r="L587" i="17"/>
  <c r="Q587" i="17" s="1"/>
  <c r="V587" i="17" s="1"/>
  <c r="G583" i="17"/>
  <c r="L583" i="17" s="1"/>
  <c r="Q583" i="17" s="1"/>
  <c r="V583" i="17" s="1"/>
  <c r="I581" i="17"/>
  <c r="N581" i="17" s="1"/>
  <c r="S581" i="17" s="1"/>
  <c r="Y571" i="17"/>
  <c r="H527" i="17"/>
  <c r="M527" i="17" s="1"/>
  <c r="R527" i="17" s="1"/>
  <c r="H499" i="17"/>
  <c r="M499" i="17" s="1"/>
  <c r="R499" i="17" s="1"/>
  <c r="X488" i="17"/>
  <c r="AA488" i="17"/>
  <c r="AA442" i="17"/>
  <c r="AA425" i="17"/>
  <c r="W425" i="17"/>
  <c r="Y425" i="17"/>
  <c r="K402" i="17"/>
  <c r="P402" i="17" s="1"/>
  <c r="U402" i="17" s="1"/>
  <c r="AA339" i="17"/>
  <c r="W339" i="17"/>
  <c r="Z339" i="17"/>
  <c r="H306" i="17"/>
  <c r="M306" i="17" s="1"/>
  <c r="R306" i="17" s="1"/>
  <c r="J306" i="17"/>
  <c r="O306" i="17" s="1"/>
  <c r="T306" i="17" s="1"/>
  <c r="K165" i="17"/>
  <c r="P165" i="17" s="1"/>
  <c r="U165" i="17" s="1"/>
  <c r="I770" i="17"/>
  <c r="N770" i="17" s="1"/>
  <c r="S770" i="17" s="1"/>
  <c r="G750" i="17"/>
  <c r="J750" i="17" s="1"/>
  <c r="O750" i="17" s="1"/>
  <c r="T750" i="17" s="1"/>
  <c r="AA705" i="17"/>
  <c r="X702" i="17"/>
  <c r="K688" i="17"/>
  <c r="P688" i="17" s="1"/>
  <c r="U688" i="17" s="1"/>
  <c r="Z669" i="17"/>
  <c r="F661" i="17"/>
  <c r="I613" i="17"/>
  <c r="N613" i="17" s="1"/>
  <c r="S613" i="17" s="1"/>
  <c r="K612" i="17"/>
  <c r="P612" i="17" s="1"/>
  <c r="U612" i="17" s="1"/>
  <c r="K609" i="17"/>
  <c r="P609" i="17" s="1"/>
  <c r="U609" i="17" s="1"/>
  <c r="Z599" i="17"/>
  <c r="X571" i="17"/>
  <c r="I539" i="17"/>
  <c r="N539" i="17" s="1"/>
  <c r="S539" i="17" s="1"/>
  <c r="I500" i="17"/>
  <c r="N500" i="17" s="1"/>
  <c r="S500" i="17" s="1"/>
  <c r="G488" i="17"/>
  <c r="K488" i="17" s="1"/>
  <c r="P488" i="17" s="1"/>
  <c r="U488" i="17" s="1"/>
  <c r="H460" i="17"/>
  <c r="M460" i="17" s="1"/>
  <c r="R460" i="17" s="1"/>
  <c r="I460" i="17"/>
  <c r="N460" i="17" s="1"/>
  <c r="S460" i="17" s="1"/>
  <c r="K442" i="17"/>
  <c r="P442" i="17" s="1"/>
  <c r="U442" i="17" s="1"/>
  <c r="W428" i="17"/>
  <c r="X428" i="17"/>
  <c r="Y428" i="17"/>
  <c r="AA428" i="17"/>
  <c r="Y418" i="17"/>
  <c r="W418" i="17"/>
  <c r="X418" i="17"/>
  <c r="Z418" i="17"/>
  <c r="Y413" i="17"/>
  <c r="Z413" i="17"/>
  <c r="AA413" i="17"/>
  <c r="L382" i="17"/>
  <c r="Q382" i="17" s="1"/>
  <c r="V382" i="17" s="1"/>
  <c r="H262" i="17"/>
  <c r="M262" i="17" s="1"/>
  <c r="R262" i="17" s="1"/>
  <c r="X262" i="17"/>
  <c r="Y262" i="17"/>
  <c r="Y81" i="17"/>
  <c r="Z81" i="17"/>
  <c r="AA81" i="17"/>
  <c r="W81" i="17"/>
  <c r="X81" i="17"/>
  <c r="L46" i="17"/>
  <c r="Q46" i="17" s="1"/>
  <c r="V46" i="17" s="1"/>
  <c r="Z46" i="17"/>
  <c r="Y669" i="17"/>
  <c r="I627" i="17"/>
  <c r="N627" i="17" s="1"/>
  <c r="S627" i="17" s="1"/>
  <c r="Z615" i="17"/>
  <c r="J612" i="17"/>
  <c r="O612" i="17" s="1"/>
  <c r="T612" i="17" s="1"/>
  <c r="Y599" i="17"/>
  <c r="G563" i="17"/>
  <c r="L563" i="17" s="1"/>
  <c r="Q563" i="17" s="1"/>
  <c r="V563" i="17" s="1"/>
  <c r="H509" i="17"/>
  <c r="M509" i="17" s="1"/>
  <c r="R509" i="17" s="1"/>
  <c r="J442" i="17"/>
  <c r="O442" i="17" s="1"/>
  <c r="T442" i="17" s="1"/>
  <c r="G428" i="17"/>
  <c r="I428" i="17" s="1"/>
  <c r="N428" i="17" s="1"/>
  <c r="S428" i="17" s="1"/>
  <c r="W352" i="17"/>
  <c r="W348" i="17"/>
  <c r="AA348" i="17"/>
  <c r="I233" i="17"/>
  <c r="N233" i="17" s="1"/>
  <c r="S233" i="17" s="1"/>
  <c r="W233" i="17"/>
  <c r="Y191" i="17"/>
  <c r="Z191" i="17"/>
  <c r="AA191" i="17"/>
  <c r="Z70" i="17"/>
  <c r="AA70" i="17"/>
  <c r="L774" i="17"/>
  <c r="Q774" i="17" s="1"/>
  <c r="V774" i="17" s="1"/>
  <c r="L756" i="17"/>
  <c r="Q756" i="17" s="1"/>
  <c r="V756" i="17" s="1"/>
  <c r="Y725" i="17"/>
  <c r="H658" i="17"/>
  <c r="M658" i="17" s="1"/>
  <c r="R658" i="17" s="1"/>
  <c r="AA640" i="17"/>
  <c r="H625" i="17"/>
  <c r="M625" i="17" s="1"/>
  <c r="R625" i="17" s="1"/>
  <c r="Y615" i="17"/>
  <c r="X599" i="17"/>
  <c r="F564" i="17"/>
  <c r="H564" i="17" s="1"/>
  <c r="M564" i="17" s="1"/>
  <c r="R564" i="17" s="1"/>
  <c r="F519" i="17"/>
  <c r="W519" i="17" s="1"/>
  <c r="AA465" i="17"/>
  <c r="W465" i="17"/>
  <c r="AA457" i="17"/>
  <c r="L444" i="17"/>
  <c r="Q444" i="17" s="1"/>
  <c r="V444" i="17" s="1"/>
  <c r="H442" i="17"/>
  <c r="M442" i="17" s="1"/>
  <c r="R442" i="17" s="1"/>
  <c r="AA405" i="17"/>
  <c r="G403" i="17"/>
  <c r="J403" i="17" s="1"/>
  <c r="O403" i="17" s="1"/>
  <c r="T403" i="17" s="1"/>
  <c r="W401" i="17"/>
  <c r="X401" i="17"/>
  <c r="Y401" i="17"/>
  <c r="Z401" i="17"/>
  <c r="AA401" i="17"/>
  <c r="W378" i="17"/>
  <c r="Y378" i="17"/>
  <c r="Z378" i="17"/>
  <c r="AA378" i="17"/>
  <c r="I352" i="17"/>
  <c r="N352" i="17" s="1"/>
  <c r="S352" i="17" s="1"/>
  <c r="H158" i="17"/>
  <c r="M158" i="17" s="1"/>
  <c r="R158" i="17" s="1"/>
  <c r="Z158" i="17"/>
  <c r="G57" i="17"/>
  <c r="L57" i="17" s="1"/>
  <c r="Q57" i="17" s="1"/>
  <c r="V57" i="17" s="1"/>
  <c r="AA389" i="17"/>
  <c r="X379" i="17"/>
  <c r="Y363" i="17"/>
  <c r="AA358" i="17"/>
  <c r="AA320" i="17"/>
  <c r="I290" i="17"/>
  <c r="N290" i="17" s="1"/>
  <c r="S290" i="17" s="1"/>
  <c r="G282" i="17"/>
  <c r="H282" i="17" s="1"/>
  <c r="M282" i="17" s="1"/>
  <c r="R282" i="17" s="1"/>
  <c r="H257" i="17"/>
  <c r="M257" i="17" s="1"/>
  <c r="R257" i="17" s="1"/>
  <c r="X238" i="17"/>
  <c r="X208" i="17"/>
  <c r="W177" i="17"/>
  <c r="X177" i="17"/>
  <c r="W163" i="17"/>
  <c r="W150" i="17"/>
  <c r="Z150" i="17"/>
  <c r="G103" i="17"/>
  <c r="K103" i="17" s="1"/>
  <c r="P103" i="17" s="1"/>
  <c r="U103" i="17" s="1"/>
  <c r="Y100" i="17"/>
  <c r="AA100" i="17"/>
  <c r="X41" i="17"/>
  <c r="H444" i="17"/>
  <c r="M444" i="17" s="1"/>
  <c r="R444" i="17" s="1"/>
  <c r="AA414" i="17"/>
  <c r="AA390" i="17"/>
  <c r="W379" i="17"/>
  <c r="X363" i="17"/>
  <c r="Z320" i="17"/>
  <c r="G317" i="17"/>
  <c r="J317" i="17" s="1"/>
  <c r="O317" i="17" s="1"/>
  <c r="T317" i="17" s="1"/>
  <c r="L317" i="17"/>
  <c r="Q317" i="17" s="1"/>
  <c r="V317" i="17" s="1"/>
  <c r="F289" i="17"/>
  <c r="H289" i="17" s="1"/>
  <c r="M289" i="17" s="1"/>
  <c r="R289" i="17" s="1"/>
  <c r="J288" i="17"/>
  <c r="O288" i="17" s="1"/>
  <c r="T288" i="17" s="1"/>
  <c r="Z257" i="17"/>
  <c r="L257" i="17"/>
  <c r="Q257" i="17" s="1"/>
  <c r="V257" i="17" s="1"/>
  <c r="G238" i="17"/>
  <c r="I238" i="17" s="1"/>
  <c r="N238" i="17" s="1"/>
  <c r="S238" i="17" s="1"/>
  <c r="I231" i="17"/>
  <c r="N231" i="17" s="1"/>
  <c r="S231" i="17" s="1"/>
  <c r="G177" i="17"/>
  <c r="J177" i="17" s="1"/>
  <c r="O177" i="17" s="1"/>
  <c r="T177" i="17" s="1"/>
  <c r="H175" i="17"/>
  <c r="M175" i="17" s="1"/>
  <c r="R175" i="17" s="1"/>
  <c r="J117" i="17"/>
  <c r="O117" i="17" s="1"/>
  <c r="T117" i="17" s="1"/>
  <c r="H110" i="17"/>
  <c r="M110" i="17" s="1"/>
  <c r="R110" i="17" s="1"/>
  <c r="X110" i="17"/>
  <c r="AA110" i="17"/>
  <c r="Y104" i="17"/>
  <c r="Z104" i="17"/>
  <c r="X77" i="17"/>
  <c r="Y77" i="17"/>
  <c r="Z77" i="17"/>
  <c r="AA77" i="17"/>
  <c r="K344" i="17"/>
  <c r="P344" i="17" s="1"/>
  <c r="U344" i="17" s="1"/>
  <c r="G322" i="17"/>
  <c r="H322" i="17" s="1"/>
  <c r="M322" i="17" s="1"/>
  <c r="R322" i="17" s="1"/>
  <c r="H258" i="17"/>
  <c r="M258" i="17" s="1"/>
  <c r="R258" i="17" s="1"/>
  <c r="J258" i="17"/>
  <c r="O258" i="17" s="1"/>
  <c r="T258" i="17" s="1"/>
  <c r="H242" i="17"/>
  <c r="M242" i="17" s="1"/>
  <c r="R242" i="17" s="1"/>
  <c r="Y208" i="17"/>
  <c r="Z208" i="17"/>
  <c r="F170" i="17"/>
  <c r="K170" i="17" s="1"/>
  <c r="P170" i="17" s="1"/>
  <c r="U170" i="17" s="1"/>
  <c r="AA163" i="17"/>
  <c r="Y163" i="17"/>
  <c r="AA146" i="17"/>
  <c r="W146" i="17"/>
  <c r="Y146" i="17"/>
  <c r="Z146" i="17"/>
  <c r="I143" i="17"/>
  <c r="N143" i="17" s="1"/>
  <c r="S143" i="17" s="1"/>
  <c r="F123" i="17"/>
  <c r="L123" i="17" s="1"/>
  <c r="Q123" i="17" s="1"/>
  <c r="V123" i="17" s="1"/>
  <c r="H117" i="17"/>
  <c r="M117" i="17" s="1"/>
  <c r="R117" i="17" s="1"/>
  <c r="F62" i="17"/>
  <c r="H62" i="17" s="1"/>
  <c r="M62" i="17" s="1"/>
  <c r="R62" i="17" s="1"/>
  <c r="Y57" i="17"/>
  <c r="AA57" i="17"/>
  <c r="W57" i="17"/>
  <c r="G319" i="17"/>
  <c r="J319" i="17" s="1"/>
  <c r="O319" i="17" s="1"/>
  <c r="T319" i="17" s="1"/>
  <c r="Y313" i="17"/>
  <c r="Z313" i="17"/>
  <c r="X296" i="17"/>
  <c r="Y296" i="17"/>
  <c r="G208" i="17"/>
  <c r="L208" i="17" s="1"/>
  <c r="Q208" i="17" s="1"/>
  <c r="V208" i="17" s="1"/>
  <c r="Z204" i="17"/>
  <c r="Y204" i="17"/>
  <c r="X183" i="17"/>
  <c r="W183" i="17"/>
  <c r="Z183" i="17"/>
  <c r="X171" i="17"/>
  <c r="W171" i="17"/>
  <c r="AA117" i="17"/>
  <c r="W117" i="17"/>
  <c r="X117" i="17"/>
  <c r="Y117" i="17"/>
  <c r="G106" i="17"/>
  <c r="H106" i="17" s="1"/>
  <c r="M106" i="17" s="1"/>
  <c r="R106" i="17" s="1"/>
  <c r="W102" i="17"/>
  <c r="X102" i="17"/>
  <c r="Y102" i="17"/>
  <c r="AA102" i="17"/>
  <c r="W85" i="17"/>
  <c r="X85" i="17"/>
  <c r="Z85" i="17"/>
  <c r="AA85" i="17"/>
  <c r="Y80" i="17"/>
  <c r="X80" i="17"/>
  <c r="F74" i="17"/>
  <c r="J74" i="17" s="1"/>
  <c r="O74" i="17" s="1"/>
  <c r="T74" i="17" s="1"/>
  <c r="Y41" i="17"/>
  <c r="Z41" i="17"/>
  <c r="AA41" i="17"/>
  <c r="H326" i="17"/>
  <c r="M326" i="17" s="1"/>
  <c r="R326" i="17" s="1"/>
  <c r="G161" i="17"/>
  <c r="J161" i="17" s="1"/>
  <c r="O161" i="17" s="1"/>
  <c r="T161" i="17" s="1"/>
  <c r="X147" i="17"/>
  <c r="W147" i="17"/>
  <c r="W113" i="17"/>
  <c r="X113" i="17"/>
  <c r="Y113" i="17"/>
  <c r="AA113" i="17"/>
  <c r="I97" i="17"/>
  <c r="N97" i="17" s="1"/>
  <c r="S97" i="17" s="1"/>
  <c r="G41" i="17"/>
  <c r="L41" i="17" s="1"/>
  <c r="Q41" i="17" s="1"/>
  <c r="V41" i="17" s="1"/>
  <c r="K382" i="17"/>
  <c r="P382" i="17" s="1"/>
  <c r="U382" i="17" s="1"/>
  <c r="K352" i="17"/>
  <c r="P352" i="17" s="1"/>
  <c r="U352" i="17" s="1"/>
  <c r="L324" i="17"/>
  <c r="Q324" i="17" s="1"/>
  <c r="V324" i="17" s="1"/>
  <c r="G303" i="17"/>
  <c r="K303" i="17" s="1"/>
  <c r="P303" i="17" s="1"/>
  <c r="U303" i="17" s="1"/>
  <c r="Z277" i="17"/>
  <c r="W277" i="17"/>
  <c r="AA277" i="17"/>
  <c r="Z256" i="17"/>
  <c r="U239" i="17"/>
  <c r="I191" i="17"/>
  <c r="N191" i="17" s="1"/>
  <c r="W169" i="17"/>
  <c r="X169" i="17"/>
  <c r="Y169" i="17"/>
  <c r="H138" i="17"/>
  <c r="M138" i="17" s="1"/>
  <c r="R138" i="17" s="1"/>
  <c r="AA63" i="17"/>
  <c r="W63" i="17"/>
  <c r="X63" i="17"/>
  <c r="X486" i="17"/>
  <c r="J382" i="17"/>
  <c r="O382" i="17" s="1"/>
  <c r="T382" i="17" s="1"/>
  <c r="H379" i="17"/>
  <c r="M379" i="17" s="1"/>
  <c r="R379" i="17" s="1"/>
  <c r="K364" i="17"/>
  <c r="P364" i="17" s="1"/>
  <c r="U364" i="17" s="1"/>
  <c r="Z337" i="17"/>
  <c r="J314" i="17"/>
  <c r="O314" i="17" s="1"/>
  <c r="T314" i="17" s="1"/>
  <c r="Z305" i="17"/>
  <c r="W305" i="17"/>
  <c r="I299" i="17"/>
  <c r="N299" i="17" s="1"/>
  <c r="S299" i="17" s="1"/>
  <c r="Z261" i="17"/>
  <c r="X261" i="17"/>
  <c r="Y256" i="17"/>
  <c r="K247" i="17"/>
  <c r="P247" i="17" s="1"/>
  <c r="U247" i="17" s="1"/>
  <c r="X247" i="17"/>
  <c r="AA247" i="17"/>
  <c r="AA177" i="17"/>
  <c r="X167" i="17"/>
  <c r="W167" i="17"/>
  <c r="K151" i="17"/>
  <c r="P151" i="17" s="1"/>
  <c r="U151" i="17" s="1"/>
  <c r="AA130" i="17"/>
  <c r="W130" i="17"/>
  <c r="X130" i="17"/>
  <c r="W109" i="17"/>
  <c r="Y109" i="17"/>
  <c r="Z109" i="17"/>
  <c r="L101" i="17"/>
  <c r="Q101" i="17" s="1"/>
  <c r="V101" i="17" s="1"/>
  <c r="Y64" i="17"/>
  <c r="Z64" i="17"/>
  <c r="AA64" i="17"/>
  <c r="Z59" i="17"/>
  <c r="I406" i="17"/>
  <c r="N406" i="17" s="1"/>
  <c r="S406" i="17" s="1"/>
  <c r="F393" i="17"/>
  <c r="K389" i="17"/>
  <c r="P389" i="17" s="1"/>
  <c r="U389" i="17" s="1"/>
  <c r="I382" i="17"/>
  <c r="N382" i="17" s="1"/>
  <c r="S382" i="17" s="1"/>
  <c r="J365" i="17"/>
  <c r="O365" i="17" s="1"/>
  <c r="T365" i="17" s="1"/>
  <c r="J348" i="17"/>
  <c r="O348" i="17" s="1"/>
  <c r="T348" i="17" s="1"/>
  <c r="X345" i="17"/>
  <c r="Y337" i="17"/>
  <c r="J330" i="17"/>
  <c r="O330" i="17" s="1"/>
  <c r="T330" i="17" s="1"/>
  <c r="X312" i="17"/>
  <c r="G305" i="17"/>
  <c r="K305" i="17" s="1"/>
  <c r="P305" i="17" s="1"/>
  <c r="U305" i="17" s="1"/>
  <c r="AA292" i="17"/>
  <c r="K288" i="17"/>
  <c r="P288" i="17" s="1"/>
  <c r="U288" i="17" s="1"/>
  <c r="I279" i="17"/>
  <c r="N279" i="17" s="1"/>
  <c r="S279" i="17" s="1"/>
  <c r="G261" i="17"/>
  <c r="K261" i="17" s="1"/>
  <c r="P261" i="17" s="1"/>
  <c r="U261" i="17" s="1"/>
  <c r="Y257" i="17"/>
  <c r="X256" i="17"/>
  <c r="L242" i="17"/>
  <c r="Q242" i="17" s="1"/>
  <c r="V242" i="17" s="1"/>
  <c r="G230" i="17"/>
  <c r="L230" i="17" s="1"/>
  <c r="Q230" i="17" s="1"/>
  <c r="V230" i="17" s="1"/>
  <c r="Z213" i="17"/>
  <c r="W213" i="17"/>
  <c r="X213" i="17"/>
  <c r="J125" i="17"/>
  <c r="O125" i="17" s="1"/>
  <c r="T125" i="17" s="1"/>
  <c r="Z103" i="17"/>
  <c r="AA103" i="17"/>
  <c r="H102" i="17"/>
  <c r="M102" i="17" s="1"/>
  <c r="R102" i="17" s="1"/>
  <c r="Y86" i="17"/>
  <c r="W86" i="17"/>
  <c r="X86" i="17"/>
  <c r="Z86" i="17"/>
  <c r="X61" i="17"/>
  <c r="Y61" i="17"/>
  <c r="Z61" i="17"/>
  <c r="K61" i="17"/>
  <c r="P61" i="17" s="1"/>
  <c r="U61" i="17" s="1"/>
  <c r="Z57" i="17"/>
  <c r="W53" i="17"/>
  <c r="X53" i="17"/>
  <c r="Y53" i="17"/>
  <c r="Z379" i="17"/>
  <c r="L341" i="17"/>
  <c r="Q341" i="17" s="1"/>
  <c r="V341" i="17" s="1"/>
  <c r="X337" i="17"/>
  <c r="H327" i="17"/>
  <c r="M327" i="17" s="1"/>
  <c r="R327" i="17" s="1"/>
  <c r="I306" i="17"/>
  <c r="N306" i="17" s="1"/>
  <c r="S306" i="17" s="1"/>
  <c r="Z302" i="17"/>
  <c r="Z292" i="17"/>
  <c r="X290" i="17"/>
  <c r="X257" i="17"/>
  <c r="W256" i="17"/>
  <c r="I242" i="17"/>
  <c r="N242" i="17" s="1"/>
  <c r="S242" i="17" s="1"/>
  <c r="Z238" i="17"/>
  <c r="J181" i="17"/>
  <c r="O181" i="17" s="1"/>
  <c r="T181" i="17" s="1"/>
  <c r="L181" i="17"/>
  <c r="Q181" i="17" s="1"/>
  <c r="V181" i="17" s="1"/>
  <c r="AA156" i="17"/>
  <c r="J135" i="17"/>
  <c r="O135" i="17" s="1"/>
  <c r="T135" i="17" s="1"/>
  <c r="AA133" i="17"/>
  <c r="W133" i="17"/>
  <c r="Y133" i="17"/>
  <c r="Z133" i="17"/>
  <c r="W125" i="17"/>
  <c r="Y125" i="17"/>
  <c r="AA125" i="17"/>
  <c r="AA119" i="17"/>
  <c r="I96" i="17"/>
  <c r="N96" i="17" s="1"/>
  <c r="S96" i="17" s="1"/>
  <c r="G81" i="17"/>
  <c r="H81" i="17" s="1"/>
  <c r="M81" i="17" s="1"/>
  <c r="R81" i="17" s="1"/>
  <c r="W77" i="17"/>
  <c r="W67" i="17"/>
  <c r="X67" i="17"/>
  <c r="Y67" i="17"/>
  <c r="Z67" i="17"/>
  <c r="AA67" i="17"/>
  <c r="K59" i="17"/>
  <c r="P59" i="17" s="1"/>
  <c r="U59" i="17" s="1"/>
  <c r="W59" i="17"/>
  <c r="X57" i="17"/>
  <c r="L45" i="17"/>
  <c r="Q45" i="17" s="1"/>
  <c r="V45" i="17" s="1"/>
  <c r="Y45" i="17"/>
  <c r="Z45" i="17"/>
  <c r="AA45" i="17"/>
  <c r="H39" i="17"/>
  <c r="M39" i="17" s="1"/>
  <c r="R39" i="17" s="1"/>
  <c r="I213" i="17"/>
  <c r="N213" i="17" s="1"/>
  <c r="S213" i="17" s="1"/>
  <c r="H150" i="17"/>
  <c r="M150" i="17" s="1"/>
  <c r="R150" i="17" s="1"/>
  <c r="J143" i="17"/>
  <c r="O143" i="17" s="1"/>
  <c r="T143" i="17" s="1"/>
  <c r="X131" i="17"/>
  <c r="H89" i="17"/>
  <c r="M89" i="17" s="1"/>
  <c r="R89" i="17" s="1"/>
  <c r="K64" i="17"/>
  <c r="P64" i="17" s="1"/>
  <c r="U64" i="17" s="1"/>
  <c r="X43" i="17"/>
  <c r="W131" i="17"/>
  <c r="Z115" i="17"/>
  <c r="H101" i="17"/>
  <c r="M101" i="17" s="1"/>
  <c r="R101" i="17" s="1"/>
  <c r="J64" i="17"/>
  <c r="O64" i="17" s="1"/>
  <c r="T64" i="17" s="1"/>
  <c r="L39" i="17"/>
  <c r="Q39" i="17" s="1"/>
  <c r="V39" i="17" s="1"/>
  <c r="AA321" i="17"/>
  <c r="H286" i="17"/>
  <c r="M286" i="17" s="1"/>
  <c r="R286" i="17" s="1"/>
  <c r="AA281" i="17"/>
  <c r="Y269" i="17"/>
  <c r="X168" i="17"/>
  <c r="AA165" i="17"/>
  <c r="K117" i="17"/>
  <c r="P117" i="17" s="1"/>
  <c r="U117" i="17" s="1"/>
  <c r="W95" i="17"/>
  <c r="AA79" i="17"/>
  <c r="H151" i="17"/>
  <c r="M151" i="17" s="1"/>
  <c r="R151" i="17" s="1"/>
  <c r="H61" i="17"/>
  <c r="M61" i="17" s="1"/>
  <c r="R61" i="17" s="1"/>
  <c r="W325" i="17"/>
  <c r="X321" i="17"/>
  <c r="L289" i="17"/>
  <c r="Q289" i="17" s="1"/>
  <c r="V289" i="17" s="1"/>
  <c r="X165" i="17"/>
  <c r="H163" i="17"/>
  <c r="M163" i="17" s="1"/>
  <c r="R163" i="17" s="1"/>
  <c r="K147" i="17"/>
  <c r="P147" i="17" s="1"/>
  <c r="U147" i="17" s="1"/>
  <c r="Z143" i="17"/>
  <c r="I110" i="17"/>
  <c r="N110" i="17" s="1"/>
  <c r="S110" i="17" s="1"/>
  <c r="I81" i="17"/>
  <c r="N81" i="17" s="1"/>
  <c r="S81" i="17" s="1"/>
  <c r="H64" i="17"/>
  <c r="M64" i="17" s="1"/>
  <c r="R64" i="17" s="1"/>
  <c r="L59" i="17"/>
  <c r="Q59" i="17" s="1"/>
  <c r="V59" i="17" s="1"/>
  <c r="K45" i="17"/>
  <c r="P45" i="17" s="1"/>
  <c r="U45" i="17" s="1"/>
  <c r="AA39" i="17"/>
  <c r="I216" i="17"/>
  <c r="N216" i="17" s="1"/>
  <c r="S216" i="17" s="1"/>
  <c r="AA209" i="17"/>
  <c r="J149" i="17"/>
  <c r="O149" i="17" s="1"/>
  <c r="T149" i="17" s="1"/>
  <c r="J147" i="17"/>
  <c r="O147" i="17" s="1"/>
  <c r="T147" i="17" s="1"/>
  <c r="K146" i="17"/>
  <c r="P146" i="17" s="1"/>
  <c r="U146" i="17" s="1"/>
  <c r="Y143" i="17"/>
  <c r="Z142" i="17"/>
  <c r="L133" i="17"/>
  <c r="Q133" i="17" s="1"/>
  <c r="V133" i="17" s="1"/>
  <c r="I59" i="17"/>
  <c r="N59" i="17" s="1"/>
  <c r="S59" i="17" s="1"/>
  <c r="Z39" i="17"/>
  <c r="H269" i="17"/>
  <c r="M269" i="17" s="1"/>
  <c r="R269" i="17" s="1"/>
  <c r="H213" i="17"/>
  <c r="M213" i="17" s="1"/>
  <c r="R213" i="17" s="1"/>
  <c r="X209" i="17"/>
  <c r="AA157" i="17"/>
  <c r="Y142" i="17"/>
  <c r="Y111" i="17"/>
  <c r="K46" i="17"/>
  <c r="P46" i="17" s="1"/>
  <c r="U46" i="17" s="1"/>
  <c r="AA43" i="17"/>
  <c r="J43" i="17"/>
  <c r="O43" i="17" s="1"/>
  <c r="T43" i="17" s="1"/>
  <c r="J39" i="17"/>
  <c r="O39" i="17" s="1"/>
  <c r="T39" i="17" s="1"/>
  <c r="E57" i="15"/>
  <c r="E54" i="15"/>
  <c r="G73" i="15"/>
  <c r="E51" i="15"/>
  <c r="I86" i="15"/>
  <c r="E45" i="15"/>
  <c r="H86" i="15"/>
  <c r="D30" i="15"/>
  <c r="D29" i="15"/>
  <c r="D28" i="15"/>
  <c r="D27" i="15"/>
  <c r="D26" i="15"/>
  <c r="D25" i="15"/>
  <c r="D23" i="15"/>
  <c r="D22" i="15"/>
  <c r="I88" i="15"/>
  <c r="K88" i="15" s="1"/>
  <c r="L88" i="15" s="1"/>
  <c r="M88" i="15" s="1"/>
  <c r="C88" i="15" s="1"/>
  <c r="D33" i="15"/>
  <c r="D21" i="15"/>
  <c r="D24" i="15"/>
  <c r="I89" i="15"/>
  <c r="I74" i="15"/>
  <c r="D32" i="15"/>
  <c r="D19" i="15"/>
  <c r="D31" i="15"/>
  <c r="D18" i="15"/>
  <c r="E23" i="15"/>
  <c r="D20" i="15"/>
  <c r="D17" i="15"/>
  <c r="D16" i="15"/>
  <c r="K72" i="15"/>
  <c r="L72" i="15" s="1"/>
  <c r="M72" i="15" s="1"/>
  <c r="C72" i="15" s="1"/>
  <c r="D48" i="15"/>
  <c r="Z986" i="17"/>
  <c r="W986" i="17"/>
  <c r="X986" i="17"/>
  <c r="Y868" i="17"/>
  <c r="Z868" i="17"/>
  <c r="W868" i="17"/>
  <c r="AA868" i="17"/>
  <c r="X868" i="17"/>
  <c r="E20" i="15"/>
  <c r="I1037" i="17"/>
  <c r="N1037" i="17" s="1"/>
  <c r="S1037" i="17" s="1"/>
  <c r="W1034" i="17"/>
  <c r="X1034" i="17"/>
  <c r="Y1034" i="17"/>
  <c r="W1033" i="17"/>
  <c r="X1033" i="17"/>
  <c r="Y1033" i="17"/>
  <c r="Z1033" i="17"/>
  <c r="AA1033" i="17"/>
  <c r="I1033" i="17"/>
  <c r="N1033" i="17" s="1"/>
  <c r="S1033" i="17" s="1"/>
  <c r="X1031" i="17"/>
  <c r="W1026" i="17"/>
  <c r="X1026" i="17"/>
  <c r="Y1026" i="17"/>
  <c r="L1025" i="17"/>
  <c r="Q1025" i="17" s="1"/>
  <c r="V1025" i="17" s="1"/>
  <c r="J1012" i="17"/>
  <c r="O1012" i="17" s="1"/>
  <c r="T1012" i="17" s="1"/>
  <c r="Z994" i="17"/>
  <c r="W994" i="17"/>
  <c r="X994" i="17"/>
  <c r="Y994" i="17"/>
  <c r="AA994" i="17"/>
  <c r="W991" i="17"/>
  <c r="X991" i="17"/>
  <c r="Y991" i="17"/>
  <c r="Z991" i="17"/>
  <c r="AA991" i="17"/>
  <c r="W987" i="17"/>
  <c r="X987" i="17"/>
  <c r="Y987" i="17"/>
  <c r="AA953" i="17"/>
  <c r="X953" i="17"/>
  <c r="Z953" i="17"/>
  <c r="H941" i="17"/>
  <c r="M941" i="17" s="1"/>
  <c r="R941" i="17" s="1"/>
  <c r="I941" i="17"/>
  <c r="N941" i="17" s="1"/>
  <c r="S941" i="17" s="1"/>
  <c r="J941" i="17"/>
  <c r="O941" i="17" s="1"/>
  <c r="T941" i="17" s="1"/>
  <c r="K941" i="17"/>
  <c r="P941" i="17" s="1"/>
  <c r="U941" i="17" s="1"/>
  <c r="L941" i="17"/>
  <c r="Q941" i="17" s="1"/>
  <c r="V941" i="17" s="1"/>
  <c r="I871" i="17"/>
  <c r="N871" i="17" s="1"/>
  <c r="S871" i="17" s="1"/>
  <c r="K73" i="15"/>
  <c r="E17" i="15"/>
  <c r="Z1035" i="17"/>
  <c r="G1026" i="17"/>
  <c r="L1026" i="17" s="1"/>
  <c r="Q1026" i="17" s="1"/>
  <c r="V1026" i="17" s="1"/>
  <c r="U1025" i="17"/>
  <c r="Z1024" i="17"/>
  <c r="AA1024" i="17"/>
  <c r="K1024" i="17"/>
  <c r="P1024" i="17" s="1"/>
  <c r="U1024" i="17" s="1"/>
  <c r="X1024" i="17"/>
  <c r="L1024" i="17"/>
  <c r="Q1024" i="17" s="1"/>
  <c r="V1024" i="17" s="1"/>
  <c r="Y1024" i="17"/>
  <c r="Y1014" i="17"/>
  <c r="Z1014" i="17"/>
  <c r="AA1014" i="17"/>
  <c r="J1014" i="17"/>
  <c r="O1014" i="17" s="1"/>
  <c r="T1014" i="17" s="1"/>
  <c r="W1014" i="17"/>
  <c r="K1014" i="17"/>
  <c r="P1014" i="17" s="1"/>
  <c r="U1014" i="17" s="1"/>
  <c r="X1014" i="17"/>
  <c r="I1012" i="17"/>
  <c r="N1012" i="17" s="1"/>
  <c r="S1012" i="17" s="1"/>
  <c r="G994" i="17"/>
  <c r="J994" i="17" s="1"/>
  <c r="O994" i="17" s="1"/>
  <c r="T994" i="17" s="1"/>
  <c r="G991" i="17"/>
  <c r="I991" i="17" s="1"/>
  <c r="N991" i="17" s="1"/>
  <c r="S991" i="17" s="1"/>
  <c r="G953" i="17"/>
  <c r="G945" i="17"/>
  <c r="H945" i="17" s="1"/>
  <c r="M945" i="17" s="1"/>
  <c r="R945" i="17" s="1"/>
  <c r="K945" i="17"/>
  <c r="P945" i="17" s="1"/>
  <c r="U945" i="17" s="1"/>
  <c r="Z929" i="17"/>
  <c r="W929" i="17"/>
  <c r="X929" i="17"/>
  <c r="Y929" i="17"/>
  <c r="AA929" i="17"/>
  <c r="W912" i="17"/>
  <c r="Y912" i="17"/>
  <c r="Z912" i="17"/>
  <c r="AA912" i="17"/>
  <c r="Y904" i="17"/>
  <c r="Z904" i="17"/>
  <c r="X904" i="17"/>
  <c r="W904" i="17"/>
  <c r="AA904" i="17"/>
  <c r="Y865" i="17"/>
  <c r="W865" i="17"/>
  <c r="Z865" i="17"/>
  <c r="X865" i="17"/>
  <c r="AA865" i="17"/>
  <c r="C43" i="15" a="1"/>
  <c r="C14" i="15" a="1"/>
  <c r="Y1035" i="17"/>
  <c r="L1033" i="17"/>
  <c r="Q1033" i="17" s="1"/>
  <c r="V1033" i="17" s="1"/>
  <c r="Z1020" i="17"/>
  <c r="AA1016" i="17"/>
  <c r="W1016" i="17"/>
  <c r="X1016" i="17"/>
  <c r="Y1016" i="17"/>
  <c r="Z1016" i="17"/>
  <c r="X1013" i="17"/>
  <c r="Z1013" i="17"/>
  <c r="AA1013" i="17"/>
  <c r="W1013" i="17"/>
  <c r="Y1013" i="17"/>
  <c r="X1004" i="17"/>
  <c r="Z998" i="17"/>
  <c r="Y998" i="17"/>
  <c r="W998" i="17"/>
  <c r="X998" i="17"/>
  <c r="AA998" i="17"/>
  <c r="AA988" i="17"/>
  <c r="W988" i="17"/>
  <c r="X988" i="17"/>
  <c r="Y988" i="17"/>
  <c r="W960" i="17"/>
  <c r="X960" i="17"/>
  <c r="Z960" i="17"/>
  <c r="Y960" i="17"/>
  <c r="AA960" i="17"/>
  <c r="J960" i="17"/>
  <c r="O960" i="17" s="1"/>
  <c r="T960" i="17" s="1"/>
  <c r="Y936" i="17"/>
  <c r="W936" i="17"/>
  <c r="Z936" i="17"/>
  <c r="X936" i="17"/>
  <c r="AA936" i="17"/>
  <c r="AA817" i="17"/>
  <c r="Y817" i="17"/>
  <c r="W817" i="17"/>
  <c r="X817" i="17"/>
  <c r="Z817" i="17"/>
  <c r="D57" i="15"/>
  <c r="D54" i="15"/>
  <c r="D45" i="15"/>
  <c r="W1037" i="17"/>
  <c r="X1037" i="17"/>
  <c r="Y1037" i="17"/>
  <c r="Z1037" i="17"/>
  <c r="AA1037" i="17"/>
  <c r="K1033" i="17"/>
  <c r="P1033" i="17" s="1"/>
  <c r="U1033" i="17" s="1"/>
  <c r="G998" i="17"/>
  <c r="L998" i="17" s="1"/>
  <c r="Q998" i="17" s="1"/>
  <c r="V998" i="17" s="1"/>
  <c r="I1016" i="17"/>
  <c r="N1016" i="17" s="1"/>
  <c r="S1016" i="17" s="1"/>
  <c r="J1016" i="17"/>
  <c r="O1016" i="17" s="1"/>
  <c r="T1016" i="17" s="1"/>
  <c r="K1016" i="17"/>
  <c r="P1016" i="17" s="1"/>
  <c r="U1016" i="17" s="1"/>
  <c r="L1016" i="17"/>
  <c r="Q1016" i="17" s="1"/>
  <c r="V1016" i="17" s="1"/>
  <c r="H1016" i="17"/>
  <c r="M1016" i="17" s="1"/>
  <c r="R1016" i="17" s="1"/>
  <c r="K1011" i="17"/>
  <c r="P1011" i="17" s="1"/>
  <c r="U1011" i="17" s="1"/>
  <c r="W1007" i="17"/>
  <c r="AA1007" i="17"/>
  <c r="J1007" i="17"/>
  <c r="O1007" i="17" s="1"/>
  <c r="T1007" i="17" s="1"/>
  <c r="Y1007" i="17"/>
  <c r="L1007" i="17"/>
  <c r="Q1007" i="17" s="1"/>
  <c r="V1007" i="17" s="1"/>
  <c r="Z1007" i="17"/>
  <c r="K1004" i="17"/>
  <c r="P1004" i="17" s="1"/>
  <c r="U1004" i="17" s="1"/>
  <c r="W999" i="17"/>
  <c r="Y999" i="17"/>
  <c r="Z999" i="17"/>
  <c r="AA999" i="17"/>
  <c r="X999" i="17"/>
  <c r="X992" i="17"/>
  <c r="Y992" i="17"/>
  <c r="Z992" i="17"/>
  <c r="AA992" i="17"/>
  <c r="W992" i="17"/>
  <c r="AA986" i="17"/>
  <c r="X980" i="17"/>
  <c r="G963" i="17"/>
  <c r="H963" i="17" s="1"/>
  <c r="M963" i="17" s="1"/>
  <c r="R963" i="17" s="1"/>
  <c r="AA958" i="17"/>
  <c r="Y947" i="17"/>
  <c r="AA947" i="17"/>
  <c r="W947" i="17"/>
  <c r="X947" i="17"/>
  <c r="Z947" i="17"/>
  <c r="Z933" i="17"/>
  <c r="X933" i="17"/>
  <c r="Y933" i="17"/>
  <c r="AA1020" i="17"/>
  <c r="W1020" i="17"/>
  <c r="G997" i="17"/>
  <c r="K997" i="17" s="1"/>
  <c r="P997" i="17" s="1"/>
  <c r="U997" i="17" s="1"/>
  <c r="G972" i="17"/>
  <c r="H972" i="17" s="1"/>
  <c r="M972" i="17" s="1"/>
  <c r="R972" i="17" s="1"/>
  <c r="K972" i="17"/>
  <c r="P972" i="17" s="1"/>
  <c r="U972" i="17" s="1"/>
  <c r="H968" i="17"/>
  <c r="M968" i="17" s="1"/>
  <c r="R968" i="17" s="1"/>
  <c r="G968" i="17"/>
  <c r="J968" i="17" s="1"/>
  <c r="O968" i="17" s="1"/>
  <c r="T968" i="17" s="1"/>
  <c r="Y1020" i="17"/>
  <c r="F1015" i="17"/>
  <c r="I1015" i="17" s="1"/>
  <c r="N1015" i="17" s="1"/>
  <c r="S1015" i="17" s="1"/>
  <c r="J1036" i="17"/>
  <c r="O1036" i="17" s="1"/>
  <c r="T1036" i="17" s="1"/>
  <c r="W1035" i="17"/>
  <c r="Z1034" i="17"/>
  <c r="Z1027" i="17"/>
  <c r="W1024" i="17"/>
  <c r="L1037" i="17"/>
  <c r="Q1037" i="17" s="1"/>
  <c r="V1037" i="17" s="1"/>
  <c r="I1036" i="17"/>
  <c r="N1036" i="17" s="1"/>
  <c r="S1036" i="17" s="1"/>
  <c r="L1031" i="17"/>
  <c r="Q1031" i="17" s="1"/>
  <c r="V1031" i="17" s="1"/>
  <c r="Y1027" i="17"/>
  <c r="AA1026" i="17"/>
  <c r="X1017" i="17"/>
  <c r="W1017" i="17"/>
  <c r="Y1017" i="17"/>
  <c r="Z1017" i="17"/>
  <c r="AA1017" i="17"/>
  <c r="AA1012" i="17"/>
  <c r="Z1012" i="17"/>
  <c r="K1012" i="17"/>
  <c r="P1012" i="17" s="1"/>
  <c r="U1012" i="17" s="1"/>
  <c r="X1012" i="17"/>
  <c r="L1012" i="17"/>
  <c r="Q1012" i="17" s="1"/>
  <c r="V1012" i="17" s="1"/>
  <c r="Y1012" i="17"/>
  <c r="J1011" i="17"/>
  <c r="O1011" i="17" s="1"/>
  <c r="T1011" i="17" s="1"/>
  <c r="J1004" i="17"/>
  <c r="O1004" i="17" s="1"/>
  <c r="T1004" i="17" s="1"/>
  <c r="G995" i="17"/>
  <c r="L995" i="17" s="1"/>
  <c r="Q995" i="17" s="1"/>
  <c r="V995" i="17" s="1"/>
  <c r="G992" i="17"/>
  <c r="I992" i="17" s="1"/>
  <c r="N992" i="17" s="1"/>
  <c r="S992" i="17" s="1"/>
  <c r="Y989" i="17"/>
  <c r="W989" i="17"/>
  <c r="X989" i="17"/>
  <c r="Z989" i="17"/>
  <c r="Y986" i="17"/>
  <c r="K980" i="17"/>
  <c r="P980" i="17" s="1"/>
  <c r="U980" i="17" s="1"/>
  <c r="Y939" i="17"/>
  <c r="X939" i="17"/>
  <c r="Z939" i="17"/>
  <c r="W939" i="17"/>
  <c r="AA939" i="17"/>
  <c r="G922" i="17"/>
  <c r="I922" i="17" s="1"/>
  <c r="N922" i="17" s="1"/>
  <c r="S922" i="17" s="1"/>
  <c r="G1019" i="17"/>
  <c r="I1019" i="17" s="1"/>
  <c r="N1019" i="17" s="1"/>
  <c r="S1019" i="17" s="1"/>
  <c r="E16" i="15"/>
  <c r="E19" i="15"/>
  <c r="E22" i="15"/>
  <c r="E25" i="15"/>
  <c r="E28" i="15"/>
  <c r="E31" i="15"/>
  <c r="E15" i="15"/>
  <c r="E18" i="15"/>
  <c r="E21" i="15"/>
  <c r="E24" i="15"/>
  <c r="E27" i="15"/>
  <c r="E30" i="15"/>
  <c r="E33" i="15"/>
  <c r="G74" i="15"/>
  <c r="X1035" i="17"/>
  <c r="Z1006" i="17"/>
  <c r="J1006" i="17"/>
  <c r="O1006" i="17" s="1"/>
  <c r="T1006" i="17" s="1"/>
  <c r="X1006" i="17"/>
  <c r="K1006" i="17"/>
  <c r="P1006" i="17" s="1"/>
  <c r="U1006" i="17" s="1"/>
  <c r="Y1006" i="17"/>
  <c r="L1006" i="17"/>
  <c r="Q1006" i="17" s="1"/>
  <c r="V1006" i="17" s="1"/>
  <c r="AA1006" i="17"/>
  <c r="Z970" i="17"/>
  <c r="W970" i="17"/>
  <c r="X970" i="17"/>
  <c r="AA970" i="17"/>
  <c r="Y970" i="17"/>
  <c r="Y849" i="17"/>
  <c r="AA849" i="17"/>
  <c r="X849" i="17"/>
  <c r="Z849" i="17"/>
  <c r="W849" i="17"/>
  <c r="K1037" i="17"/>
  <c r="P1037" i="17" s="1"/>
  <c r="U1037" i="17" s="1"/>
  <c r="Z1032" i="17"/>
  <c r="AA1032" i="17"/>
  <c r="L1032" i="17"/>
  <c r="Q1032" i="17" s="1"/>
  <c r="V1032" i="17" s="1"/>
  <c r="X1032" i="17"/>
  <c r="K1031" i="17"/>
  <c r="P1031" i="17" s="1"/>
  <c r="U1031" i="17" s="1"/>
  <c r="K1028" i="17"/>
  <c r="P1028" i="17" s="1"/>
  <c r="U1028" i="17" s="1"/>
  <c r="X1027" i="17"/>
  <c r="Z1026" i="17"/>
  <c r="G1017" i="17"/>
  <c r="H1017" i="17" s="1"/>
  <c r="M1017" i="17" s="1"/>
  <c r="R1017" i="17" s="1"/>
  <c r="I1011" i="17"/>
  <c r="N1011" i="17" s="1"/>
  <c r="S1011" i="17" s="1"/>
  <c r="X1000" i="17"/>
  <c r="AA1000" i="17"/>
  <c r="I1000" i="17"/>
  <c r="N1000" i="17" s="1"/>
  <c r="S1000" i="17" s="1"/>
  <c r="W1000" i="17"/>
  <c r="J1000" i="17"/>
  <c r="O1000" i="17" s="1"/>
  <c r="T1000" i="17" s="1"/>
  <c r="Y1000" i="17"/>
  <c r="L1000" i="17"/>
  <c r="Q1000" i="17" s="1"/>
  <c r="V1000" i="17" s="1"/>
  <c r="Z1000" i="17"/>
  <c r="H999" i="17"/>
  <c r="M999" i="17" s="1"/>
  <c r="R999" i="17" s="1"/>
  <c r="I999" i="17"/>
  <c r="N999" i="17" s="1"/>
  <c r="S999" i="17" s="1"/>
  <c r="AA987" i="17"/>
  <c r="I978" i="17"/>
  <c r="N978" i="17" s="1"/>
  <c r="S978" i="17" s="1"/>
  <c r="Y955" i="17"/>
  <c r="X955" i="17"/>
  <c r="Z955" i="17"/>
  <c r="W955" i="17"/>
  <c r="I942" i="17"/>
  <c r="N942" i="17" s="1"/>
  <c r="S942" i="17" s="1"/>
  <c r="AA911" i="17"/>
  <c r="W1027" i="17"/>
  <c r="L1020" i="17"/>
  <c r="Q1020" i="17" s="1"/>
  <c r="V1020" i="17" s="1"/>
  <c r="F996" i="17"/>
  <c r="J996" i="17" s="1"/>
  <c r="O996" i="17" s="1"/>
  <c r="T996" i="17" s="1"/>
  <c r="L986" i="17"/>
  <c r="Q986" i="17" s="1"/>
  <c r="V986" i="17" s="1"/>
  <c r="W975" i="17"/>
  <c r="Y975" i="17"/>
  <c r="Z975" i="17"/>
  <c r="AA975" i="17"/>
  <c r="W958" i="17"/>
  <c r="X958" i="17"/>
  <c r="Z958" i="17"/>
  <c r="L1035" i="17"/>
  <c r="Q1035" i="17" s="1"/>
  <c r="V1035" i="17" s="1"/>
  <c r="W1029" i="17"/>
  <c r="X1029" i="17"/>
  <c r="Y1029" i="17"/>
  <c r="Z1029" i="17"/>
  <c r="AA1029" i="17"/>
  <c r="I1029" i="17"/>
  <c r="N1029" i="17" s="1"/>
  <c r="S1029" i="17" s="1"/>
  <c r="J1029" i="17"/>
  <c r="O1029" i="17" s="1"/>
  <c r="T1029" i="17" s="1"/>
  <c r="W1006" i="17"/>
  <c r="AA1001" i="17"/>
  <c r="J1001" i="17"/>
  <c r="O1001" i="17" s="1"/>
  <c r="T1001" i="17" s="1"/>
  <c r="X1001" i="17"/>
  <c r="K1001" i="17"/>
  <c r="P1001" i="17" s="1"/>
  <c r="U1001" i="17" s="1"/>
  <c r="Y1001" i="17"/>
  <c r="L1001" i="17"/>
  <c r="Q1001" i="17" s="1"/>
  <c r="V1001" i="17" s="1"/>
  <c r="Z1001" i="17"/>
  <c r="X993" i="17"/>
  <c r="Y993" i="17"/>
  <c r="Z993" i="17"/>
  <c r="AA993" i="17"/>
  <c r="W993" i="17"/>
  <c r="Z990" i="17"/>
  <c r="W990" i="17"/>
  <c r="X990" i="17"/>
  <c r="Y990" i="17"/>
  <c r="AA990" i="17"/>
  <c r="K986" i="17"/>
  <c r="P986" i="17" s="1"/>
  <c r="U986" i="17" s="1"/>
  <c r="I966" i="17"/>
  <c r="N966" i="17" s="1"/>
  <c r="S966" i="17" s="1"/>
  <c r="J966" i="17"/>
  <c r="O966" i="17" s="1"/>
  <c r="T966" i="17" s="1"/>
  <c r="K966" i="17"/>
  <c r="P966" i="17" s="1"/>
  <c r="U966" i="17" s="1"/>
  <c r="J965" i="17"/>
  <c r="O965" i="17" s="1"/>
  <c r="T965" i="17" s="1"/>
  <c r="G965" i="17"/>
  <c r="K965" i="17" s="1"/>
  <c r="P965" i="17" s="1"/>
  <c r="U965" i="17" s="1"/>
  <c r="W942" i="17"/>
  <c r="X942" i="17"/>
  <c r="Y942" i="17"/>
  <c r="Z942" i="17"/>
  <c r="AA942" i="17"/>
  <c r="J942" i="17"/>
  <c r="O942" i="17" s="1"/>
  <c r="T942" i="17" s="1"/>
  <c r="K942" i="17"/>
  <c r="P942" i="17" s="1"/>
  <c r="U942" i="17" s="1"/>
  <c r="L942" i="17"/>
  <c r="Q942" i="17" s="1"/>
  <c r="V942" i="17" s="1"/>
  <c r="L940" i="17"/>
  <c r="Q940" i="17" s="1"/>
  <c r="V940" i="17" s="1"/>
  <c r="I940" i="17"/>
  <c r="N940" i="17" s="1"/>
  <c r="S940" i="17" s="1"/>
  <c r="K940" i="17"/>
  <c r="P940" i="17" s="1"/>
  <c r="U940" i="17" s="1"/>
  <c r="W809" i="17"/>
  <c r="Z809" i="17"/>
  <c r="Y809" i="17"/>
  <c r="AA809" i="17"/>
  <c r="X809" i="17"/>
  <c r="L1004" i="17"/>
  <c r="Q1004" i="17" s="1"/>
  <c r="V1004" i="17" s="1"/>
  <c r="Z1004" i="17"/>
  <c r="AA1004" i="17"/>
  <c r="Z1002" i="17"/>
  <c r="J1002" i="17"/>
  <c r="O1002" i="17" s="1"/>
  <c r="T1002" i="17" s="1"/>
  <c r="X1002" i="17"/>
  <c r="K1002" i="17"/>
  <c r="P1002" i="17" s="1"/>
  <c r="U1002" i="17" s="1"/>
  <c r="Y1002" i="17"/>
  <c r="L1002" i="17"/>
  <c r="Q1002" i="17" s="1"/>
  <c r="V1002" i="17" s="1"/>
  <c r="AA1002" i="17"/>
  <c r="W985" i="17"/>
  <c r="X985" i="17"/>
  <c r="Y985" i="17"/>
  <c r="Y980" i="17"/>
  <c r="W980" i="17"/>
  <c r="I980" i="17"/>
  <c r="N980" i="17" s="1"/>
  <c r="S980" i="17" s="1"/>
  <c r="AA980" i="17"/>
  <c r="I935" i="17"/>
  <c r="N935" i="17" s="1"/>
  <c r="S935" i="17" s="1"/>
  <c r="J935" i="17"/>
  <c r="O935" i="17" s="1"/>
  <c r="T935" i="17" s="1"/>
  <c r="W921" i="17"/>
  <c r="Z921" i="17"/>
  <c r="AA921" i="17"/>
  <c r="X921" i="17"/>
  <c r="Y921" i="17"/>
  <c r="D44" i="15"/>
  <c r="D47" i="15"/>
  <c r="D50" i="15"/>
  <c r="D53" i="15"/>
  <c r="D56" i="15"/>
  <c r="D59" i="15"/>
  <c r="D62" i="15"/>
  <c r="G87" i="15"/>
  <c r="K87" i="15" s="1"/>
  <c r="D43" i="15"/>
  <c r="D46" i="15"/>
  <c r="D49" i="15"/>
  <c r="D52" i="15"/>
  <c r="D55" i="15"/>
  <c r="D58" i="15"/>
  <c r="D61" i="15"/>
  <c r="E32" i="15"/>
  <c r="K1020" i="17"/>
  <c r="P1020" i="17" s="1"/>
  <c r="U1020" i="17" s="1"/>
  <c r="W1018" i="17"/>
  <c r="X1018" i="17"/>
  <c r="Y1018" i="17"/>
  <c r="Z1018" i="17"/>
  <c r="E29" i="15"/>
  <c r="Z1036" i="17"/>
  <c r="AA1036" i="17"/>
  <c r="L1036" i="17"/>
  <c r="Q1036" i="17" s="1"/>
  <c r="V1036" i="17" s="1"/>
  <c r="X1036" i="17"/>
  <c r="K1035" i="17"/>
  <c r="P1035" i="17" s="1"/>
  <c r="U1035" i="17" s="1"/>
  <c r="J1033" i="17"/>
  <c r="O1033" i="17" s="1"/>
  <c r="T1033" i="17" s="1"/>
  <c r="W1030" i="17"/>
  <c r="X1030" i="17"/>
  <c r="Y1030" i="17"/>
  <c r="I1024" i="17"/>
  <c r="N1024" i="17" s="1"/>
  <c r="S1024" i="17" s="1"/>
  <c r="G1018" i="17"/>
  <c r="H1018" i="17" s="1"/>
  <c r="M1018" i="17" s="1"/>
  <c r="R1018" i="17" s="1"/>
  <c r="G993" i="17"/>
  <c r="J993" i="17" s="1"/>
  <c r="O993" i="17" s="1"/>
  <c r="T993" i="17" s="1"/>
  <c r="E44" i="15"/>
  <c r="E47" i="15"/>
  <c r="E50" i="15"/>
  <c r="E53" i="15"/>
  <c r="E56" i="15"/>
  <c r="E59" i="15"/>
  <c r="E62" i="15"/>
  <c r="G89" i="15"/>
  <c r="E43" i="15"/>
  <c r="E46" i="15"/>
  <c r="E49" i="15"/>
  <c r="E52" i="15"/>
  <c r="E55" i="15"/>
  <c r="E58" i="15"/>
  <c r="E61" i="15"/>
  <c r="E26" i="15"/>
  <c r="W1036" i="17"/>
  <c r="G1034" i="17"/>
  <c r="K1034" i="17" s="1"/>
  <c r="P1034" i="17" s="1"/>
  <c r="U1034" i="17" s="1"/>
  <c r="H1033" i="17"/>
  <c r="M1033" i="17" s="1"/>
  <c r="R1033" i="17" s="1"/>
  <c r="Z1031" i="17"/>
  <c r="H1030" i="17"/>
  <c r="M1030" i="17" s="1"/>
  <c r="R1030" i="17" s="1"/>
  <c r="I1030" i="17"/>
  <c r="N1030" i="17" s="1"/>
  <c r="S1030" i="17" s="1"/>
  <c r="J1030" i="17"/>
  <c r="O1030" i="17" s="1"/>
  <c r="T1030" i="17" s="1"/>
  <c r="K1030" i="17"/>
  <c r="P1030" i="17" s="1"/>
  <c r="U1030" i="17" s="1"/>
  <c r="L1030" i="17"/>
  <c r="Q1030" i="17" s="1"/>
  <c r="V1030" i="17" s="1"/>
  <c r="L1029" i="17"/>
  <c r="Q1029" i="17" s="1"/>
  <c r="V1029" i="17" s="1"/>
  <c r="L1027" i="17"/>
  <c r="Q1027" i="17" s="1"/>
  <c r="V1027" i="17" s="1"/>
  <c r="W1025" i="17"/>
  <c r="X1025" i="17"/>
  <c r="Y1025" i="17"/>
  <c r="Z1025" i="17"/>
  <c r="AA1025" i="17"/>
  <c r="I1025" i="17"/>
  <c r="N1025" i="17" s="1"/>
  <c r="S1025" i="17" s="1"/>
  <c r="J1025" i="17"/>
  <c r="O1025" i="17" s="1"/>
  <c r="T1025" i="17" s="1"/>
  <c r="H1024" i="17"/>
  <c r="M1024" i="17" s="1"/>
  <c r="R1024" i="17" s="1"/>
  <c r="W1008" i="17"/>
  <c r="AA997" i="17"/>
  <c r="W997" i="17"/>
  <c r="X997" i="17"/>
  <c r="Y997" i="17"/>
  <c r="Z997" i="17"/>
  <c r="W972" i="17"/>
  <c r="Y972" i="17"/>
  <c r="X972" i="17"/>
  <c r="Z972" i="17"/>
  <c r="AA972" i="17"/>
  <c r="W953" i="17"/>
  <c r="X912" i="17"/>
  <c r="G864" i="17"/>
  <c r="L864" i="17" s="1"/>
  <c r="Q864" i="17" s="1"/>
  <c r="V864" i="17" s="1"/>
  <c r="G983" i="17"/>
  <c r="L983" i="17" s="1"/>
  <c r="Q983" i="17" s="1"/>
  <c r="V983" i="17" s="1"/>
  <c r="Y978" i="17"/>
  <c r="K978" i="17"/>
  <c r="P978" i="17" s="1"/>
  <c r="U978" i="17" s="1"/>
  <c r="L977" i="17"/>
  <c r="Q977" i="17" s="1"/>
  <c r="V977" i="17" s="1"/>
  <c r="X974" i="17"/>
  <c r="AA968" i="17"/>
  <c r="X968" i="17"/>
  <c r="Y965" i="17"/>
  <c r="W963" i="17"/>
  <c r="X963" i="17"/>
  <c r="W956" i="17"/>
  <c r="Y956" i="17"/>
  <c r="G938" i="17"/>
  <c r="L938" i="17" s="1"/>
  <c r="Q938" i="17" s="1"/>
  <c r="V938" i="17" s="1"/>
  <c r="L934" i="17"/>
  <c r="Q934" i="17" s="1"/>
  <c r="V934" i="17" s="1"/>
  <c r="Y899" i="17"/>
  <c r="W899" i="17"/>
  <c r="X899" i="17"/>
  <c r="Z899" i="17"/>
  <c r="G896" i="17"/>
  <c r="J896" i="17" s="1"/>
  <c r="O896" i="17" s="1"/>
  <c r="T896" i="17" s="1"/>
  <c r="Z869" i="17"/>
  <c r="G843" i="17"/>
  <c r="Y836" i="17"/>
  <c r="Z836" i="17"/>
  <c r="AA836" i="17"/>
  <c r="W836" i="17"/>
  <c r="X836" i="17"/>
  <c r="Y824" i="17"/>
  <c r="W824" i="17"/>
  <c r="X824" i="17"/>
  <c r="Z824" i="17"/>
  <c r="AA824" i="17"/>
  <c r="L814" i="17"/>
  <c r="Q814" i="17" s="1"/>
  <c r="V814" i="17" s="1"/>
  <c r="I814" i="17"/>
  <c r="N814" i="17" s="1"/>
  <c r="S814" i="17" s="1"/>
  <c r="K814" i="17"/>
  <c r="P814" i="17" s="1"/>
  <c r="U814" i="17" s="1"/>
  <c r="W749" i="17"/>
  <c r="X749" i="17"/>
  <c r="Y749" i="17"/>
  <c r="Z749" i="17"/>
  <c r="AA749" i="17"/>
  <c r="W701" i="17"/>
  <c r="X701" i="17"/>
  <c r="Z701" i="17"/>
  <c r="AA701" i="17"/>
  <c r="Y701" i="17"/>
  <c r="L979" i="17"/>
  <c r="Q979" i="17" s="1"/>
  <c r="V979" i="17" s="1"/>
  <c r="X978" i="17"/>
  <c r="J978" i="17"/>
  <c r="O978" i="17" s="1"/>
  <c r="T978" i="17" s="1"/>
  <c r="K977" i="17"/>
  <c r="P977" i="17" s="1"/>
  <c r="U977" i="17" s="1"/>
  <c r="L976" i="17"/>
  <c r="Q976" i="17" s="1"/>
  <c r="V976" i="17" s="1"/>
  <c r="G970" i="17"/>
  <c r="L970" i="17" s="1"/>
  <c r="Q970" i="17" s="1"/>
  <c r="V970" i="17" s="1"/>
  <c r="K969" i="17"/>
  <c r="P969" i="17" s="1"/>
  <c r="U969" i="17" s="1"/>
  <c r="X965" i="17"/>
  <c r="Z945" i="17"/>
  <c r="W945" i="17"/>
  <c r="X945" i="17"/>
  <c r="AA945" i="17"/>
  <c r="X937" i="17"/>
  <c r="Y937" i="17"/>
  <c r="Z937" i="17"/>
  <c r="AA922" i="17"/>
  <c r="X922" i="17"/>
  <c r="Y922" i="17"/>
  <c r="G915" i="17"/>
  <c r="G881" i="17"/>
  <c r="G880" i="17"/>
  <c r="H880" i="17" s="1"/>
  <c r="M880" i="17" s="1"/>
  <c r="R880" i="17" s="1"/>
  <c r="Y873" i="17"/>
  <c r="X873" i="17"/>
  <c r="Z873" i="17"/>
  <c r="AA873" i="17"/>
  <c r="W873" i="17"/>
  <c r="W871" i="17"/>
  <c r="Y864" i="17"/>
  <c r="W864" i="17"/>
  <c r="AA864" i="17"/>
  <c r="X864" i="17"/>
  <c r="Z864" i="17"/>
  <c r="W837" i="17"/>
  <c r="AA837" i="17"/>
  <c r="X837" i="17"/>
  <c r="Y837" i="17"/>
  <c r="W833" i="17"/>
  <c r="Z833" i="17"/>
  <c r="AA833" i="17"/>
  <c r="X833" i="17"/>
  <c r="G822" i="17"/>
  <c r="W788" i="17"/>
  <c r="X788" i="17"/>
  <c r="AA788" i="17"/>
  <c r="Z788" i="17"/>
  <c r="Y788" i="17"/>
  <c r="X727" i="17"/>
  <c r="Y727" i="17"/>
  <c r="Z727" i="17"/>
  <c r="AA727" i="17"/>
  <c r="W727" i="17"/>
  <c r="I727" i="17"/>
  <c r="N727" i="17" s="1"/>
  <c r="S727" i="17" s="1"/>
  <c r="J727" i="17"/>
  <c r="O727" i="17" s="1"/>
  <c r="T727" i="17" s="1"/>
  <c r="K727" i="17"/>
  <c r="P727" i="17" s="1"/>
  <c r="U727" i="17" s="1"/>
  <c r="W978" i="17"/>
  <c r="J969" i="17"/>
  <c r="O969" i="17" s="1"/>
  <c r="T969" i="17" s="1"/>
  <c r="F948" i="17"/>
  <c r="J948" i="17" s="1"/>
  <c r="O948" i="17" s="1"/>
  <c r="T948" i="17" s="1"/>
  <c r="G937" i="17"/>
  <c r="I937" i="17" s="1"/>
  <c r="N937" i="17" s="1"/>
  <c r="S937" i="17" s="1"/>
  <c r="K937" i="17"/>
  <c r="P937" i="17" s="1"/>
  <c r="U937" i="17" s="1"/>
  <c r="J937" i="17"/>
  <c r="O937" i="17" s="1"/>
  <c r="T937" i="17" s="1"/>
  <c r="L933" i="17"/>
  <c r="Q933" i="17" s="1"/>
  <c r="V933" i="17" s="1"/>
  <c r="I933" i="17"/>
  <c r="N933" i="17" s="1"/>
  <c r="S933" i="17" s="1"/>
  <c r="J933" i="17"/>
  <c r="O933" i="17" s="1"/>
  <c r="T933" i="17" s="1"/>
  <c r="W918" i="17"/>
  <c r="L918" i="17"/>
  <c r="Q918" i="17" s="1"/>
  <c r="V918" i="17" s="1"/>
  <c r="AA918" i="17"/>
  <c r="L912" i="17"/>
  <c r="Q912" i="17" s="1"/>
  <c r="V912" i="17" s="1"/>
  <c r="Z901" i="17"/>
  <c r="AA901" i="17"/>
  <c r="Y901" i="17"/>
  <c r="W901" i="17"/>
  <c r="X901" i="17"/>
  <c r="W892" i="17"/>
  <c r="X892" i="17"/>
  <c r="Z892" i="17"/>
  <c r="G873" i="17"/>
  <c r="I873" i="17" s="1"/>
  <c r="N873" i="17" s="1"/>
  <c r="S873" i="17" s="1"/>
  <c r="J871" i="17"/>
  <c r="O871" i="17" s="1"/>
  <c r="T871" i="17" s="1"/>
  <c r="I832" i="17"/>
  <c r="N832" i="17" s="1"/>
  <c r="S832" i="17" s="1"/>
  <c r="G832" i="17"/>
  <c r="K832" i="17" s="1"/>
  <c r="P832" i="17" s="1"/>
  <c r="U832" i="17" s="1"/>
  <c r="F820" i="17"/>
  <c r="H820" i="17" s="1"/>
  <c r="M820" i="17" s="1"/>
  <c r="R820" i="17" s="1"/>
  <c r="G790" i="17"/>
  <c r="I790" i="17" s="1"/>
  <c r="N790" i="17" s="1"/>
  <c r="S790" i="17" s="1"/>
  <c r="G780" i="17"/>
  <c r="L780" i="17"/>
  <c r="Q780" i="17" s="1"/>
  <c r="V780" i="17" s="1"/>
  <c r="G901" i="17"/>
  <c r="K901" i="17" s="1"/>
  <c r="P901" i="17" s="1"/>
  <c r="U901" i="17" s="1"/>
  <c r="G893" i="17"/>
  <c r="K893" i="17" s="1"/>
  <c r="P893" i="17" s="1"/>
  <c r="U893" i="17" s="1"/>
  <c r="I893" i="17"/>
  <c r="N893" i="17" s="1"/>
  <c r="S893" i="17" s="1"/>
  <c r="Y889" i="17"/>
  <c r="W885" i="17"/>
  <c r="K883" i="17"/>
  <c r="P883" i="17" s="1"/>
  <c r="U883" i="17" s="1"/>
  <c r="G876" i="17"/>
  <c r="H876" i="17" s="1"/>
  <c r="M876" i="17" s="1"/>
  <c r="R876" i="17" s="1"/>
  <c r="Y871" i="17"/>
  <c r="AA871" i="17"/>
  <c r="X871" i="17"/>
  <c r="Z871" i="17"/>
  <c r="W869" i="17"/>
  <c r="AA869" i="17"/>
  <c r="X869" i="17"/>
  <c r="Y852" i="17"/>
  <c r="Z852" i="17"/>
  <c r="W852" i="17"/>
  <c r="X852" i="17"/>
  <c r="AA852" i="17"/>
  <c r="G849" i="17"/>
  <c r="I849" i="17" s="1"/>
  <c r="N849" i="17" s="1"/>
  <c r="S849" i="17" s="1"/>
  <c r="G827" i="17"/>
  <c r="L827" i="17" s="1"/>
  <c r="Q827" i="17" s="1"/>
  <c r="V827" i="17" s="1"/>
  <c r="Y789" i="17"/>
  <c r="X789" i="17"/>
  <c r="Z789" i="17"/>
  <c r="AA789" i="17"/>
  <c r="W789" i="17"/>
  <c r="Y304" i="17"/>
  <c r="Z304" i="17"/>
  <c r="W304" i="17"/>
  <c r="X304" i="17"/>
  <c r="AA304" i="17"/>
  <c r="Z978" i="17"/>
  <c r="AA978" i="17"/>
  <c r="G921" i="17"/>
  <c r="I921" i="17" s="1"/>
  <c r="N921" i="17" s="1"/>
  <c r="S921" i="17" s="1"/>
  <c r="Y917" i="17"/>
  <c r="Z917" i="17"/>
  <c r="AA917" i="17"/>
  <c r="G868" i="17"/>
  <c r="I868" i="17" s="1"/>
  <c r="N868" i="17" s="1"/>
  <c r="S868" i="17" s="1"/>
  <c r="J1035" i="17"/>
  <c r="O1035" i="17" s="1"/>
  <c r="T1035" i="17" s="1"/>
  <c r="H1023" i="17"/>
  <c r="M1023" i="17" s="1"/>
  <c r="R1023" i="17" s="1"/>
  <c r="Y1019" i="17"/>
  <c r="W979" i="17"/>
  <c r="Z979" i="17"/>
  <c r="Z962" i="17"/>
  <c r="X962" i="17"/>
  <c r="W957" i="17"/>
  <c r="X957" i="17"/>
  <c r="Z957" i="17"/>
  <c r="F952" i="17"/>
  <c r="K952" i="17" s="1"/>
  <c r="P952" i="17" s="1"/>
  <c r="U952" i="17" s="1"/>
  <c r="Y931" i="17"/>
  <c r="Z931" i="17"/>
  <c r="W931" i="17"/>
  <c r="AA931" i="17"/>
  <c r="W920" i="17"/>
  <c r="X920" i="17"/>
  <c r="Z920" i="17"/>
  <c r="AA892" i="17"/>
  <c r="G891" i="17"/>
  <c r="K891" i="17" s="1"/>
  <c r="P891" i="17" s="1"/>
  <c r="U891" i="17" s="1"/>
  <c r="Y884" i="17"/>
  <c r="W884" i="17"/>
  <c r="Z884" i="17"/>
  <c r="W878" i="17"/>
  <c r="Y860" i="17"/>
  <c r="X860" i="17"/>
  <c r="Z860" i="17"/>
  <c r="AA860" i="17"/>
  <c r="W860" i="17"/>
  <c r="G852" i="17"/>
  <c r="Y815" i="17"/>
  <c r="Z815" i="17"/>
  <c r="W815" i="17"/>
  <c r="X815" i="17"/>
  <c r="AA815" i="17"/>
  <c r="W776" i="17"/>
  <c r="Z776" i="17"/>
  <c r="X776" i="17"/>
  <c r="Y776" i="17"/>
  <c r="AA776" i="17"/>
  <c r="G598" i="17"/>
  <c r="J451" i="17"/>
  <c r="O451" i="17" s="1"/>
  <c r="T451" i="17" s="1"/>
  <c r="K451" i="17"/>
  <c r="P451" i="17" s="1"/>
  <c r="U451" i="17" s="1"/>
  <c r="H451" i="17"/>
  <c r="M451" i="17" s="1"/>
  <c r="R451" i="17" s="1"/>
  <c r="Y431" i="17"/>
  <c r="Z431" i="17"/>
  <c r="W431" i="17"/>
  <c r="X431" i="17"/>
  <c r="AA431" i="17"/>
  <c r="J1031" i="17"/>
  <c r="O1031" i="17" s="1"/>
  <c r="T1031" i="17" s="1"/>
  <c r="J1027" i="17"/>
  <c r="O1027" i="17" s="1"/>
  <c r="T1027" i="17" s="1"/>
  <c r="J1020" i="17"/>
  <c r="O1020" i="17" s="1"/>
  <c r="T1020" i="17" s="1"/>
  <c r="H1009" i="17"/>
  <c r="M1009" i="17" s="1"/>
  <c r="R1009" i="17" s="1"/>
  <c r="K999" i="17"/>
  <c r="P999" i="17" s="1"/>
  <c r="U999" i="17" s="1"/>
  <c r="L999" i="17"/>
  <c r="Q999" i="17" s="1"/>
  <c r="V999" i="17" s="1"/>
  <c r="J986" i="17"/>
  <c r="O986" i="17" s="1"/>
  <c r="T986" i="17" s="1"/>
  <c r="K985" i="17"/>
  <c r="P985" i="17" s="1"/>
  <c r="U985" i="17" s="1"/>
  <c r="Z984" i="17"/>
  <c r="I1035" i="17"/>
  <c r="N1035" i="17" s="1"/>
  <c r="S1035" i="17" s="1"/>
  <c r="I1031" i="17"/>
  <c r="N1031" i="17" s="1"/>
  <c r="S1031" i="17" s="1"/>
  <c r="I1027" i="17"/>
  <c r="N1027" i="17" s="1"/>
  <c r="S1027" i="17" s="1"/>
  <c r="I1020" i="17"/>
  <c r="N1020" i="17" s="1"/>
  <c r="S1020" i="17" s="1"/>
  <c r="X1019" i="17"/>
  <c r="I1014" i="17"/>
  <c r="N1014" i="17" s="1"/>
  <c r="S1014" i="17" s="1"/>
  <c r="H1000" i="17"/>
  <c r="M1000" i="17" s="1"/>
  <c r="R1000" i="17" s="1"/>
  <c r="K1000" i="17"/>
  <c r="P1000" i="17" s="1"/>
  <c r="U1000" i="17" s="1"/>
  <c r="I986" i="17"/>
  <c r="N986" i="17" s="1"/>
  <c r="S986" i="17" s="1"/>
  <c r="J985" i="17"/>
  <c r="O985" i="17" s="1"/>
  <c r="T985" i="17" s="1"/>
  <c r="Y984" i="17"/>
  <c r="X983" i="17"/>
  <c r="G975" i="17"/>
  <c r="K975" i="17" s="1"/>
  <c r="P975" i="17" s="1"/>
  <c r="U975" i="17" s="1"/>
  <c r="Y973" i="17"/>
  <c r="W971" i="17"/>
  <c r="X971" i="17"/>
  <c r="Z971" i="17"/>
  <c r="Z964" i="17"/>
  <c r="Y962" i="17"/>
  <c r="K960" i="17"/>
  <c r="P960" i="17" s="1"/>
  <c r="U960" i="17" s="1"/>
  <c r="H960" i="17"/>
  <c r="M960" i="17" s="1"/>
  <c r="R960" i="17" s="1"/>
  <c r="I960" i="17"/>
  <c r="N960" i="17" s="1"/>
  <c r="S960" i="17" s="1"/>
  <c r="L960" i="17"/>
  <c r="Q960" i="17" s="1"/>
  <c r="V960" i="17" s="1"/>
  <c r="Y951" i="17"/>
  <c r="W951" i="17"/>
  <c r="X951" i="17"/>
  <c r="AA951" i="17"/>
  <c r="G947" i="17"/>
  <c r="H947" i="17" s="1"/>
  <c r="M947" i="17" s="1"/>
  <c r="R947" i="17" s="1"/>
  <c r="F944" i="17"/>
  <c r="H944" i="17" s="1"/>
  <c r="M944" i="17" s="1"/>
  <c r="R944" i="17" s="1"/>
  <c r="G932" i="17"/>
  <c r="H932" i="17" s="1"/>
  <c r="M932" i="17" s="1"/>
  <c r="R932" i="17" s="1"/>
  <c r="H913" i="17"/>
  <c r="M913" i="17" s="1"/>
  <c r="R913" i="17" s="1"/>
  <c r="X913" i="17"/>
  <c r="Z906" i="17"/>
  <c r="X906" i="17"/>
  <c r="Y906" i="17"/>
  <c r="W906" i="17"/>
  <c r="Y892" i="17"/>
  <c r="G874" i="17"/>
  <c r="I874" i="17" s="1"/>
  <c r="N874" i="17" s="1"/>
  <c r="S874" i="17" s="1"/>
  <c r="G860" i="17"/>
  <c r="K860" i="17" s="1"/>
  <c r="P860" i="17" s="1"/>
  <c r="U860" i="17" s="1"/>
  <c r="G815" i="17"/>
  <c r="J776" i="17"/>
  <c r="O776" i="17" s="1"/>
  <c r="T776" i="17" s="1"/>
  <c r="G776" i="17"/>
  <c r="L776" i="17" s="1"/>
  <c r="Q776" i="17" s="1"/>
  <c r="V776" i="17" s="1"/>
  <c r="Y969" i="17"/>
  <c r="Z969" i="17"/>
  <c r="H1035" i="17"/>
  <c r="M1035" i="17" s="1"/>
  <c r="R1035" i="17" s="1"/>
  <c r="H1031" i="17"/>
  <c r="M1031" i="17" s="1"/>
  <c r="R1031" i="17" s="1"/>
  <c r="H1027" i="17"/>
  <c r="M1027" i="17" s="1"/>
  <c r="R1027" i="17" s="1"/>
  <c r="G1021" i="17"/>
  <c r="I1021" i="17" s="1"/>
  <c r="N1021" i="17" s="1"/>
  <c r="S1021" i="17" s="1"/>
  <c r="H1020" i="17"/>
  <c r="M1020" i="17" s="1"/>
  <c r="R1020" i="17" s="1"/>
  <c r="I1001" i="17"/>
  <c r="N1001" i="17" s="1"/>
  <c r="S1001" i="17" s="1"/>
  <c r="AA995" i="17"/>
  <c r="H986" i="17"/>
  <c r="M986" i="17" s="1"/>
  <c r="R986" i="17" s="1"/>
  <c r="I985" i="17"/>
  <c r="N985" i="17" s="1"/>
  <c r="S985" i="17" s="1"/>
  <c r="X984" i="17"/>
  <c r="X973" i="17"/>
  <c r="K971" i="17"/>
  <c r="P971" i="17" s="1"/>
  <c r="U971" i="17" s="1"/>
  <c r="I971" i="17"/>
  <c r="N971" i="17" s="1"/>
  <c r="S971" i="17" s="1"/>
  <c r="J971" i="17"/>
  <c r="O971" i="17" s="1"/>
  <c r="T971" i="17" s="1"/>
  <c r="L969" i="17"/>
  <c r="Q969" i="17" s="1"/>
  <c r="V969" i="17" s="1"/>
  <c r="W967" i="17"/>
  <c r="Y967" i="17"/>
  <c r="L966" i="17"/>
  <c r="Q966" i="17" s="1"/>
  <c r="V966" i="17" s="1"/>
  <c r="W962" i="17"/>
  <c r="G959" i="17"/>
  <c r="L959" i="17" s="1"/>
  <c r="Q959" i="17" s="1"/>
  <c r="V959" i="17" s="1"/>
  <c r="AA957" i="17"/>
  <c r="Z954" i="17"/>
  <c r="J954" i="17"/>
  <c r="O954" i="17" s="1"/>
  <c r="T954" i="17" s="1"/>
  <c r="Y954" i="17"/>
  <c r="G934" i="17"/>
  <c r="I934" i="17" s="1"/>
  <c r="N934" i="17" s="1"/>
  <c r="S934" i="17" s="1"/>
  <c r="J928" i="17"/>
  <c r="O928" i="17" s="1"/>
  <c r="T928" i="17" s="1"/>
  <c r="I928" i="17"/>
  <c r="N928" i="17" s="1"/>
  <c r="S928" i="17" s="1"/>
  <c r="K928" i="17"/>
  <c r="P928" i="17" s="1"/>
  <c r="U928" i="17" s="1"/>
  <c r="H928" i="17"/>
  <c r="M928" i="17" s="1"/>
  <c r="R928" i="17" s="1"/>
  <c r="L928" i="17"/>
  <c r="Q928" i="17" s="1"/>
  <c r="V928" i="17" s="1"/>
  <c r="Y927" i="17"/>
  <c r="W927" i="17"/>
  <c r="Z927" i="17"/>
  <c r="AA927" i="17"/>
  <c r="Z924" i="17"/>
  <c r="AA920" i="17"/>
  <c r="X917" i="17"/>
  <c r="Z916" i="17"/>
  <c r="AA916" i="17"/>
  <c r="W916" i="17"/>
  <c r="X916" i="17"/>
  <c r="K912" i="17"/>
  <c r="P912" i="17" s="1"/>
  <c r="U912" i="17" s="1"/>
  <c r="X908" i="17"/>
  <c r="AA908" i="17"/>
  <c r="Z908" i="17"/>
  <c r="Y905" i="17"/>
  <c r="Z905" i="17"/>
  <c r="X905" i="17"/>
  <c r="W905" i="17"/>
  <c r="AA905" i="17"/>
  <c r="X889" i="17"/>
  <c r="Y887" i="17"/>
  <c r="AA887" i="17"/>
  <c r="Z887" i="17"/>
  <c r="W887" i="17"/>
  <c r="AA878" i="17"/>
  <c r="L878" i="17"/>
  <c r="Q878" i="17" s="1"/>
  <c r="V878" i="17" s="1"/>
  <c r="X878" i="17"/>
  <c r="H878" i="17"/>
  <c r="M878" i="17" s="1"/>
  <c r="R878" i="17" s="1"/>
  <c r="I878" i="17"/>
  <c r="N878" i="17" s="1"/>
  <c r="S878" i="17" s="1"/>
  <c r="J878" i="17"/>
  <c r="O878" i="17" s="1"/>
  <c r="T878" i="17" s="1"/>
  <c r="Y856" i="17"/>
  <c r="Z856" i="17"/>
  <c r="AA856" i="17"/>
  <c r="X856" i="17"/>
  <c r="AA853" i="17"/>
  <c r="W853" i="17"/>
  <c r="Y853" i="17"/>
  <c r="G846" i="17"/>
  <c r="I846" i="17" s="1"/>
  <c r="N846" i="17" s="1"/>
  <c r="S846" i="17" s="1"/>
  <c r="G839" i="17"/>
  <c r="J839" i="17" s="1"/>
  <c r="O839" i="17" s="1"/>
  <c r="T839" i="17" s="1"/>
  <c r="Y828" i="17"/>
  <c r="Z828" i="17"/>
  <c r="X828" i="17"/>
  <c r="AA828" i="17"/>
  <c r="W812" i="17"/>
  <c r="X812" i="17"/>
  <c r="AA812" i="17"/>
  <c r="Z812" i="17"/>
  <c r="Y812" i="17"/>
  <c r="G806" i="17"/>
  <c r="G773" i="17"/>
  <c r="K773" i="17" s="1"/>
  <c r="P773" i="17" s="1"/>
  <c r="U773" i="17" s="1"/>
  <c r="K1007" i="17"/>
  <c r="P1007" i="17" s="1"/>
  <c r="U1007" i="17" s="1"/>
  <c r="K1003" i="17"/>
  <c r="P1003" i="17" s="1"/>
  <c r="U1003" i="17" s="1"/>
  <c r="Z995" i="17"/>
  <c r="G988" i="17"/>
  <c r="L988" i="17" s="1"/>
  <c r="Q988" i="17" s="1"/>
  <c r="V988" i="17" s="1"/>
  <c r="G987" i="17"/>
  <c r="H987" i="17" s="1"/>
  <c r="M987" i="17" s="1"/>
  <c r="R987" i="17" s="1"/>
  <c r="H985" i="17"/>
  <c r="M985" i="17" s="1"/>
  <c r="R985" i="17" s="1"/>
  <c r="K979" i="17"/>
  <c r="P979" i="17" s="1"/>
  <c r="U979" i="17" s="1"/>
  <c r="H976" i="17"/>
  <c r="M976" i="17" s="1"/>
  <c r="R976" i="17" s="1"/>
  <c r="G973" i="17"/>
  <c r="H973" i="17" s="1"/>
  <c r="M973" i="17" s="1"/>
  <c r="R973" i="17" s="1"/>
  <c r="X964" i="17"/>
  <c r="H962" i="17"/>
  <c r="M962" i="17" s="1"/>
  <c r="R962" i="17" s="1"/>
  <c r="I962" i="17"/>
  <c r="N962" i="17" s="1"/>
  <c r="S962" i="17" s="1"/>
  <c r="K962" i="17"/>
  <c r="P962" i="17" s="1"/>
  <c r="U962" i="17" s="1"/>
  <c r="Z959" i="17"/>
  <c r="W959" i="17"/>
  <c r="Y959" i="17"/>
  <c r="Y957" i="17"/>
  <c r="G957" i="17"/>
  <c r="AA954" i="17"/>
  <c r="G946" i="17"/>
  <c r="Z938" i="17"/>
  <c r="AA938" i="17"/>
  <c r="W938" i="17"/>
  <c r="X938" i="17"/>
  <c r="AA934" i="17"/>
  <c r="Y934" i="17"/>
  <c r="Z934" i="17"/>
  <c r="G931" i="17"/>
  <c r="J927" i="17"/>
  <c r="O927" i="17" s="1"/>
  <c r="T927" i="17" s="1"/>
  <c r="H927" i="17"/>
  <c r="M927" i="17" s="1"/>
  <c r="R927" i="17" s="1"/>
  <c r="I927" i="17"/>
  <c r="N927" i="17" s="1"/>
  <c r="S927" i="17" s="1"/>
  <c r="K927" i="17"/>
  <c r="P927" i="17" s="1"/>
  <c r="U927" i="17" s="1"/>
  <c r="Y924" i="17"/>
  <c r="G924" i="17"/>
  <c r="Y920" i="17"/>
  <c r="W917" i="17"/>
  <c r="I912" i="17"/>
  <c r="N912" i="17" s="1"/>
  <c r="S912" i="17" s="1"/>
  <c r="Y907" i="17"/>
  <c r="X907" i="17"/>
  <c r="Z907" i="17"/>
  <c r="AA907" i="17"/>
  <c r="W907" i="17"/>
  <c r="K904" i="17"/>
  <c r="P904" i="17" s="1"/>
  <c r="U904" i="17" s="1"/>
  <c r="L904" i="17"/>
  <c r="Q904" i="17" s="1"/>
  <c r="V904" i="17" s="1"/>
  <c r="I904" i="17"/>
  <c r="N904" i="17" s="1"/>
  <c r="S904" i="17" s="1"/>
  <c r="H904" i="17"/>
  <c r="M904" i="17" s="1"/>
  <c r="R904" i="17" s="1"/>
  <c r="Y885" i="17"/>
  <c r="Z885" i="17"/>
  <c r="X885" i="17"/>
  <c r="Y872" i="17"/>
  <c r="W872" i="17"/>
  <c r="X872" i="17"/>
  <c r="AA872" i="17"/>
  <c r="I872" i="17"/>
  <c r="N872" i="17" s="1"/>
  <c r="S872" i="17" s="1"/>
  <c r="K872" i="17"/>
  <c r="P872" i="17" s="1"/>
  <c r="U872" i="17" s="1"/>
  <c r="L872" i="17"/>
  <c r="Q872" i="17" s="1"/>
  <c r="V872" i="17" s="1"/>
  <c r="Z837" i="17"/>
  <c r="Y833" i="17"/>
  <c r="X969" i="17"/>
  <c r="G958" i="17"/>
  <c r="I958" i="17" s="1"/>
  <c r="N958" i="17" s="1"/>
  <c r="S958" i="17" s="1"/>
  <c r="W928" i="17"/>
  <c r="Y928" i="17"/>
  <c r="Z928" i="17"/>
  <c r="AA928" i="17"/>
  <c r="H1008" i="17"/>
  <c r="M1008" i="17" s="1"/>
  <c r="R1008" i="17" s="1"/>
  <c r="Y995" i="17"/>
  <c r="G989" i="17"/>
  <c r="H980" i="17"/>
  <c r="M980" i="17" s="1"/>
  <c r="R980" i="17" s="1"/>
  <c r="L980" i="17"/>
  <c r="Q980" i="17" s="1"/>
  <c r="V980" i="17" s="1"/>
  <c r="AA959" i="17"/>
  <c r="G956" i="17"/>
  <c r="I956" i="17" s="1"/>
  <c r="N956" i="17" s="1"/>
  <c r="S956" i="17" s="1"/>
  <c r="X954" i="17"/>
  <c r="G951" i="17"/>
  <c r="H951" i="17" s="1"/>
  <c r="M951" i="17" s="1"/>
  <c r="R951" i="17" s="1"/>
  <c r="K948" i="17"/>
  <c r="P948" i="17" s="1"/>
  <c r="U948" i="17" s="1"/>
  <c r="G939" i="17"/>
  <c r="H939" i="17" s="1"/>
  <c r="M939" i="17" s="1"/>
  <c r="R939" i="17" s="1"/>
  <c r="L937" i="17"/>
  <c r="Q937" i="17" s="1"/>
  <c r="V937" i="17" s="1"/>
  <c r="K933" i="17"/>
  <c r="P933" i="17" s="1"/>
  <c r="U933" i="17" s="1"/>
  <c r="X931" i="17"/>
  <c r="X924" i="17"/>
  <c r="F923" i="17"/>
  <c r="L923" i="17" s="1"/>
  <c r="Q923" i="17" s="1"/>
  <c r="V923" i="17" s="1"/>
  <c r="K918" i="17"/>
  <c r="P918" i="17" s="1"/>
  <c r="U918" i="17" s="1"/>
  <c r="K916" i="17"/>
  <c r="P916" i="17" s="1"/>
  <c r="U916" i="17" s="1"/>
  <c r="L916" i="17"/>
  <c r="Q916" i="17" s="1"/>
  <c r="V916" i="17" s="1"/>
  <c r="H916" i="17"/>
  <c r="M916" i="17" s="1"/>
  <c r="R916" i="17" s="1"/>
  <c r="Y915" i="17"/>
  <c r="AA915" i="17"/>
  <c r="W915" i="17"/>
  <c r="X915" i="17"/>
  <c r="V914" i="17"/>
  <c r="H912" i="17"/>
  <c r="M912" i="17" s="1"/>
  <c r="R912" i="17" s="1"/>
  <c r="G910" i="17"/>
  <c r="H910" i="17" s="1"/>
  <c r="M910" i="17" s="1"/>
  <c r="R910" i="17" s="1"/>
  <c r="W909" i="17"/>
  <c r="X909" i="17"/>
  <c r="Y909" i="17"/>
  <c r="AA909" i="17"/>
  <c r="H908" i="17"/>
  <c r="M908" i="17" s="1"/>
  <c r="R908" i="17" s="1"/>
  <c r="I908" i="17"/>
  <c r="N908" i="17" s="1"/>
  <c r="S908" i="17" s="1"/>
  <c r="G906" i="17"/>
  <c r="I902" i="17"/>
  <c r="N902" i="17" s="1"/>
  <c r="S902" i="17" s="1"/>
  <c r="G900" i="17"/>
  <c r="K900" i="17" s="1"/>
  <c r="P900" i="17" s="1"/>
  <c r="U900" i="17" s="1"/>
  <c r="X898" i="17"/>
  <c r="W898" i="17"/>
  <c r="AA881" i="17"/>
  <c r="X881" i="17"/>
  <c r="Y881" i="17"/>
  <c r="G866" i="17"/>
  <c r="F857" i="17"/>
  <c r="H832" i="17"/>
  <c r="M832" i="17" s="1"/>
  <c r="R832" i="17" s="1"/>
  <c r="W712" i="17"/>
  <c r="X712" i="17"/>
  <c r="Y712" i="17"/>
  <c r="Z712" i="17"/>
  <c r="AA712" i="17"/>
  <c r="H1004" i="17"/>
  <c r="M1004" i="17" s="1"/>
  <c r="R1004" i="17" s="1"/>
  <c r="G990" i="17"/>
  <c r="J990" i="17" s="1"/>
  <c r="O990" i="17" s="1"/>
  <c r="T990" i="17" s="1"/>
  <c r="G984" i="17"/>
  <c r="K984" i="17" s="1"/>
  <c r="P984" i="17" s="1"/>
  <c r="U984" i="17" s="1"/>
  <c r="AA974" i="17"/>
  <c r="L967" i="17"/>
  <c r="Q967" i="17" s="1"/>
  <c r="V967" i="17" s="1"/>
  <c r="I1022" i="17"/>
  <c r="N1022" i="17" s="1"/>
  <c r="S1022" i="17" s="1"/>
  <c r="L1014" i="17"/>
  <c r="Q1014" i="17" s="1"/>
  <c r="V1014" i="17" s="1"/>
  <c r="I1010" i="17"/>
  <c r="N1010" i="17" s="1"/>
  <c r="S1010" i="17" s="1"/>
  <c r="K1009" i="17"/>
  <c r="P1009" i="17" s="1"/>
  <c r="U1009" i="17" s="1"/>
  <c r="J999" i="17"/>
  <c r="O999" i="17" s="1"/>
  <c r="T999" i="17" s="1"/>
  <c r="X995" i="17"/>
  <c r="J981" i="17"/>
  <c r="O981" i="17" s="1"/>
  <c r="T981" i="17" s="1"/>
  <c r="Y974" i="17"/>
  <c r="G974" i="17"/>
  <c r="I974" i="17" s="1"/>
  <c r="N974" i="17" s="1"/>
  <c r="S974" i="17" s="1"/>
  <c r="Z968" i="17"/>
  <c r="Z965" i="17"/>
  <c r="F961" i="17"/>
  <c r="H961" i="17" s="1"/>
  <c r="M961" i="17" s="1"/>
  <c r="R961" i="17" s="1"/>
  <c r="X959" i="17"/>
  <c r="W954" i="17"/>
  <c r="X934" i="17"/>
  <c r="H933" i="17"/>
  <c r="M933" i="17" s="1"/>
  <c r="R933" i="17" s="1"/>
  <c r="X927" i="17"/>
  <c r="W924" i="17"/>
  <c r="I918" i="17"/>
  <c r="N918" i="17" s="1"/>
  <c r="S918" i="17" s="1"/>
  <c r="Y916" i="17"/>
  <c r="Y913" i="17"/>
  <c r="Y900" i="17"/>
  <c r="Z900" i="17"/>
  <c r="X900" i="17"/>
  <c r="W900" i="17"/>
  <c r="Z897" i="17"/>
  <c r="W897" i="17"/>
  <c r="AA897" i="17"/>
  <c r="X897" i="17"/>
  <c r="F861" i="17"/>
  <c r="G844" i="17"/>
  <c r="L844" i="17" s="1"/>
  <c r="Q844" i="17" s="1"/>
  <c r="V844" i="17" s="1"/>
  <c r="G840" i="17"/>
  <c r="L840" i="17" s="1"/>
  <c r="Q840" i="17" s="1"/>
  <c r="V840" i="17" s="1"/>
  <c r="Y832" i="17"/>
  <c r="AA832" i="17"/>
  <c r="W832" i="17"/>
  <c r="X832" i="17"/>
  <c r="Z832" i="17"/>
  <c r="Y795" i="17"/>
  <c r="Z795" i="17"/>
  <c r="AA795" i="17"/>
  <c r="W795" i="17"/>
  <c r="X715" i="17"/>
  <c r="Y715" i="17"/>
  <c r="Z715" i="17"/>
  <c r="AA715" i="17"/>
  <c r="W715" i="17"/>
  <c r="I715" i="17"/>
  <c r="N715" i="17" s="1"/>
  <c r="S715" i="17" s="1"/>
  <c r="J715" i="17"/>
  <c r="O715" i="17" s="1"/>
  <c r="T715" i="17" s="1"/>
  <c r="K715" i="17"/>
  <c r="P715" i="17" s="1"/>
  <c r="U715" i="17" s="1"/>
  <c r="G930" i="17"/>
  <c r="L930" i="17" s="1"/>
  <c r="Q930" i="17" s="1"/>
  <c r="V930" i="17" s="1"/>
  <c r="G920" i="17"/>
  <c r="K920" i="17" s="1"/>
  <c r="P920" i="17" s="1"/>
  <c r="U920" i="17" s="1"/>
  <c r="K907" i="17"/>
  <c r="P907" i="17" s="1"/>
  <c r="U907" i="17" s="1"/>
  <c r="J907" i="17"/>
  <c r="O907" i="17" s="1"/>
  <c r="T907" i="17" s="1"/>
  <c r="L907" i="17"/>
  <c r="Q907" i="17" s="1"/>
  <c r="V907" i="17" s="1"/>
  <c r="I907" i="17"/>
  <c r="N907" i="17" s="1"/>
  <c r="S907" i="17" s="1"/>
  <c r="G905" i="17"/>
  <c r="L905" i="17" s="1"/>
  <c r="Q905" i="17" s="1"/>
  <c r="V905" i="17" s="1"/>
  <c r="J903" i="17"/>
  <c r="O903" i="17" s="1"/>
  <c r="T903" i="17" s="1"/>
  <c r="K903" i="17"/>
  <c r="P903" i="17" s="1"/>
  <c r="U903" i="17" s="1"/>
  <c r="I903" i="17"/>
  <c r="N903" i="17" s="1"/>
  <c r="S903" i="17" s="1"/>
  <c r="G897" i="17"/>
  <c r="K897" i="17" s="1"/>
  <c r="P897" i="17" s="1"/>
  <c r="U897" i="17" s="1"/>
  <c r="AA893" i="17"/>
  <c r="G886" i="17"/>
  <c r="H886" i="17" s="1"/>
  <c r="M886" i="17" s="1"/>
  <c r="R886" i="17" s="1"/>
  <c r="G870" i="17"/>
  <c r="K870" i="17" s="1"/>
  <c r="P870" i="17" s="1"/>
  <c r="U870" i="17" s="1"/>
  <c r="Y810" i="17"/>
  <c r="J810" i="17"/>
  <c r="O810" i="17" s="1"/>
  <c r="T810" i="17" s="1"/>
  <c r="AA810" i="17"/>
  <c r="W810" i="17"/>
  <c r="X810" i="17"/>
  <c r="I810" i="17"/>
  <c r="N810" i="17" s="1"/>
  <c r="S810" i="17" s="1"/>
  <c r="L810" i="17"/>
  <c r="Q810" i="17" s="1"/>
  <c r="V810" i="17" s="1"/>
  <c r="Z794" i="17"/>
  <c r="W794" i="17"/>
  <c r="H794" i="17"/>
  <c r="M794" i="17" s="1"/>
  <c r="R794" i="17" s="1"/>
  <c r="X794" i="17"/>
  <c r="I794" i="17"/>
  <c r="N794" i="17" s="1"/>
  <c r="S794" i="17" s="1"/>
  <c r="Y794" i="17"/>
  <c r="K794" i="17"/>
  <c r="P794" i="17" s="1"/>
  <c r="U794" i="17" s="1"/>
  <c r="AA794" i="17"/>
  <c r="G749" i="17"/>
  <c r="L749" i="17" s="1"/>
  <c r="Q749" i="17" s="1"/>
  <c r="V749" i="17" s="1"/>
  <c r="F743" i="17"/>
  <c r="G691" i="17"/>
  <c r="H691" i="17" s="1"/>
  <c r="M691" i="17" s="1"/>
  <c r="R691" i="17" s="1"/>
  <c r="I969" i="17"/>
  <c r="N969" i="17" s="1"/>
  <c r="S969" i="17" s="1"/>
  <c r="G909" i="17"/>
  <c r="G899" i="17"/>
  <c r="J899" i="17" s="1"/>
  <c r="O899" i="17" s="1"/>
  <c r="T899" i="17" s="1"/>
  <c r="Z893" i="17"/>
  <c r="Z850" i="17"/>
  <c r="Y848" i="17"/>
  <c r="W848" i="17"/>
  <c r="Z848" i="17"/>
  <c r="AA848" i="17"/>
  <c r="X848" i="17"/>
  <c r="Y847" i="17"/>
  <c r="AA847" i="17"/>
  <c r="W846" i="17"/>
  <c r="AA846" i="17"/>
  <c r="Y846" i="17"/>
  <c r="Z846" i="17"/>
  <c r="G842" i="17"/>
  <c r="H842" i="17" s="1"/>
  <c r="M842" i="17" s="1"/>
  <c r="R842" i="17" s="1"/>
  <c r="Y841" i="17"/>
  <c r="W841" i="17"/>
  <c r="X841" i="17"/>
  <c r="Y840" i="17"/>
  <c r="W840" i="17"/>
  <c r="G835" i="17"/>
  <c r="H835" i="17" s="1"/>
  <c r="M835" i="17" s="1"/>
  <c r="R835" i="17" s="1"/>
  <c r="AA825" i="17"/>
  <c r="L818" i="17"/>
  <c r="Q818" i="17" s="1"/>
  <c r="V818" i="17" s="1"/>
  <c r="G798" i="17"/>
  <c r="K798" i="17" s="1"/>
  <c r="P798" i="17" s="1"/>
  <c r="U798" i="17" s="1"/>
  <c r="Y759" i="17"/>
  <c r="Z759" i="17"/>
  <c r="W759" i="17"/>
  <c r="X759" i="17"/>
  <c r="K759" i="17"/>
  <c r="P759" i="17" s="1"/>
  <c r="U759" i="17" s="1"/>
  <c r="I759" i="17"/>
  <c r="N759" i="17" s="1"/>
  <c r="S759" i="17" s="1"/>
  <c r="J759" i="17"/>
  <c r="O759" i="17" s="1"/>
  <c r="T759" i="17" s="1"/>
  <c r="L759" i="17"/>
  <c r="Q759" i="17" s="1"/>
  <c r="V759" i="17" s="1"/>
  <c r="AA759" i="17"/>
  <c r="W732" i="17"/>
  <c r="X732" i="17"/>
  <c r="Y732" i="17"/>
  <c r="Z732" i="17"/>
  <c r="AA732" i="17"/>
  <c r="H732" i="17"/>
  <c r="M732" i="17" s="1"/>
  <c r="R732" i="17" s="1"/>
  <c r="W862" i="17"/>
  <c r="X862" i="17"/>
  <c r="W845" i="17"/>
  <c r="AA845" i="17"/>
  <c r="Y845" i="17"/>
  <c r="Z845" i="17"/>
  <c r="X845" i="17"/>
  <c r="W780" i="17"/>
  <c r="X780" i="17"/>
  <c r="Y780" i="17"/>
  <c r="Z780" i="17"/>
  <c r="X751" i="17"/>
  <c r="Y751" i="17"/>
  <c r="Z751" i="17"/>
  <c r="AA751" i="17"/>
  <c r="W751" i="17"/>
  <c r="K751" i="17"/>
  <c r="P751" i="17" s="1"/>
  <c r="U751" i="17" s="1"/>
  <c r="Y791" i="17"/>
  <c r="Z791" i="17"/>
  <c r="W791" i="17"/>
  <c r="X791" i="17"/>
  <c r="AA791" i="17"/>
  <c r="Y783" i="17"/>
  <c r="Z783" i="17"/>
  <c r="X783" i="17"/>
  <c r="W783" i="17"/>
  <c r="Y771" i="17"/>
  <c r="Z771" i="17"/>
  <c r="X771" i="17"/>
  <c r="AA771" i="17"/>
  <c r="W736" i="17"/>
  <c r="X736" i="17"/>
  <c r="Y736" i="17"/>
  <c r="Z736" i="17"/>
  <c r="AA736" i="17"/>
  <c r="Y935" i="17"/>
  <c r="Z935" i="17"/>
  <c r="AA935" i="17"/>
  <c r="Z926" i="17"/>
  <c r="G917" i="17"/>
  <c r="K917" i="17" s="1"/>
  <c r="P917" i="17" s="1"/>
  <c r="U917" i="17" s="1"/>
  <c r="Y914" i="17"/>
  <c r="I914" i="17"/>
  <c r="N914" i="17" s="1"/>
  <c r="S914" i="17" s="1"/>
  <c r="J908" i="17"/>
  <c r="O908" i="17" s="1"/>
  <c r="T908" i="17" s="1"/>
  <c r="K908" i="17"/>
  <c r="P908" i="17" s="1"/>
  <c r="U908" i="17" s="1"/>
  <c r="L908" i="17"/>
  <c r="Q908" i="17" s="1"/>
  <c r="V908" i="17" s="1"/>
  <c r="H907" i="17"/>
  <c r="M907" i="17" s="1"/>
  <c r="R907" i="17" s="1"/>
  <c r="H903" i="17"/>
  <c r="M903" i="17" s="1"/>
  <c r="R903" i="17" s="1"/>
  <c r="K898" i="17"/>
  <c r="P898" i="17" s="1"/>
  <c r="U898" i="17" s="1"/>
  <c r="G898" i="17"/>
  <c r="J898" i="17" s="1"/>
  <c r="O898" i="17" s="1"/>
  <c r="T898" i="17" s="1"/>
  <c r="K895" i="17"/>
  <c r="P895" i="17" s="1"/>
  <c r="U895" i="17" s="1"/>
  <c r="J890" i="17"/>
  <c r="O890" i="17" s="1"/>
  <c r="T890" i="17" s="1"/>
  <c r="Y876" i="17"/>
  <c r="Z876" i="17"/>
  <c r="X876" i="17"/>
  <c r="AA876" i="17"/>
  <c r="W876" i="17"/>
  <c r="W847" i="17"/>
  <c r="X846" i="17"/>
  <c r="X840" i="17"/>
  <c r="G824" i="17"/>
  <c r="K824" i="17" s="1"/>
  <c r="P824" i="17" s="1"/>
  <c r="U824" i="17" s="1"/>
  <c r="G799" i="17"/>
  <c r="L799" i="17" s="1"/>
  <c r="Q799" i="17" s="1"/>
  <c r="V799" i="17" s="1"/>
  <c r="G795" i="17"/>
  <c r="L795" i="17" s="1"/>
  <c r="Q795" i="17" s="1"/>
  <c r="V795" i="17" s="1"/>
  <c r="G783" i="17"/>
  <c r="L783" i="17" s="1"/>
  <c r="Q783" i="17" s="1"/>
  <c r="V783" i="17" s="1"/>
  <c r="H996" i="17"/>
  <c r="M996" i="17" s="1"/>
  <c r="R996" i="17" s="1"/>
  <c r="K967" i="17"/>
  <c r="P967" i="17" s="1"/>
  <c r="U967" i="17" s="1"/>
  <c r="G964" i="17"/>
  <c r="G955" i="17"/>
  <c r="L955" i="17" s="1"/>
  <c r="Q955" i="17" s="1"/>
  <c r="V955" i="17" s="1"/>
  <c r="G950" i="17"/>
  <c r="Z946" i="17"/>
  <c r="G936" i="17"/>
  <c r="I936" i="17" s="1"/>
  <c r="N936" i="17" s="1"/>
  <c r="S936" i="17" s="1"/>
  <c r="AA932" i="17"/>
  <c r="G929" i="17"/>
  <c r="I929" i="17" s="1"/>
  <c r="N929" i="17" s="1"/>
  <c r="S929" i="17" s="1"/>
  <c r="W926" i="17"/>
  <c r="G926" i="17"/>
  <c r="L926" i="17" s="1"/>
  <c r="Q926" i="17" s="1"/>
  <c r="V926" i="17" s="1"/>
  <c r="J918" i="17"/>
  <c r="O918" i="17" s="1"/>
  <c r="T918" i="17" s="1"/>
  <c r="Y903" i="17"/>
  <c r="X903" i="17"/>
  <c r="Z903" i="17"/>
  <c r="W903" i="17"/>
  <c r="AA895" i="17"/>
  <c r="I895" i="17"/>
  <c r="N895" i="17" s="1"/>
  <c r="S895" i="17" s="1"/>
  <c r="G894" i="17"/>
  <c r="H894" i="17" s="1"/>
  <c r="M894" i="17" s="1"/>
  <c r="R894" i="17" s="1"/>
  <c r="G892" i="17"/>
  <c r="L892" i="17" s="1"/>
  <c r="Q892" i="17" s="1"/>
  <c r="V892" i="17" s="1"/>
  <c r="Z886" i="17"/>
  <c r="AA886" i="17"/>
  <c r="W886" i="17"/>
  <c r="Y886" i="17"/>
  <c r="Y875" i="17"/>
  <c r="X875" i="17"/>
  <c r="H871" i="17"/>
  <c r="M871" i="17" s="1"/>
  <c r="R871" i="17" s="1"/>
  <c r="L871" i="17"/>
  <c r="Q871" i="17" s="1"/>
  <c r="V871" i="17" s="1"/>
  <c r="K871" i="17"/>
  <c r="P871" i="17" s="1"/>
  <c r="U871" i="17" s="1"/>
  <c r="G867" i="17"/>
  <c r="L867" i="17" s="1"/>
  <c r="Q867" i="17" s="1"/>
  <c r="V867" i="17" s="1"/>
  <c r="G859" i="17"/>
  <c r="H859" i="17" s="1"/>
  <c r="M859" i="17" s="1"/>
  <c r="R859" i="17" s="1"/>
  <c r="J856" i="17"/>
  <c r="O856" i="17" s="1"/>
  <c r="T856" i="17" s="1"/>
  <c r="L856" i="17"/>
  <c r="Q856" i="17" s="1"/>
  <c r="V856" i="17" s="1"/>
  <c r="H856" i="17"/>
  <c r="M856" i="17" s="1"/>
  <c r="R856" i="17" s="1"/>
  <c r="I856" i="17"/>
  <c r="N856" i="17" s="1"/>
  <c r="S856" i="17" s="1"/>
  <c r="K856" i="17"/>
  <c r="P856" i="17" s="1"/>
  <c r="U856" i="17" s="1"/>
  <c r="K847" i="17"/>
  <c r="P847" i="17" s="1"/>
  <c r="U847" i="17" s="1"/>
  <c r="J836" i="17"/>
  <c r="O836" i="17" s="1"/>
  <c r="T836" i="17" s="1"/>
  <c r="H836" i="17"/>
  <c r="M836" i="17" s="1"/>
  <c r="R836" i="17" s="1"/>
  <c r="I836" i="17"/>
  <c r="N836" i="17" s="1"/>
  <c r="S836" i="17" s="1"/>
  <c r="K836" i="17"/>
  <c r="P836" i="17" s="1"/>
  <c r="U836" i="17" s="1"/>
  <c r="L836" i="17"/>
  <c r="Q836" i="17" s="1"/>
  <c r="V836" i="17" s="1"/>
  <c r="AA829" i="17"/>
  <c r="W829" i="17"/>
  <c r="Y819" i="17"/>
  <c r="Z819" i="17"/>
  <c r="AA819" i="17"/>
  <c r="W819" i="17"/>
  <c r="X819" i="17"/>
  <c r="G809" i="17"/>
  <c r="J809" i="17" s="1"/>
  <c r="O809" i="17" s="1"/>
  <c r="T809" i="17" s="1"/>
  <c r="F777" i="17"/>
  <c r="Z769" i="17"/>
  <c r="AA769" i="17"/>
  <c r="G949" i="17"/>
  <c r="I949" i="17" s="1"/>
  <c r="N949" i="17" s="1"/>
  <c r="S949" i="17" s="1"/>
  <c r="L935" i="17"/>
  <c r="Q935" i="17" s="1"/>
  <c r="V935" i="17" s="1"/>
  <c r="K935" i="17"/>
  <c r="P935" i="17" s="1"/>
  <c r="U935" i="17" s="1"/>
  <c r="G925" i="17"/>
  <c r="H925" i="17" s="1"/>
  <c r="M925" i="17" s="1"/>
  <c r="R925" i="17" s="1"/>
  <c r="H919" i="17"/>
  <c r="M919" i="17" s="1"/>
  <c r="R919" i="17" s="1"/>
  <c r="K902" i="17"/>
  <c r="P902" i="17" s="1"/>
  <c r="U902" i="17" s="1"/>
  <c r="L902" i="17"/>
  <c r="Q902" i="17" s="1"/>
  <c r="V902" i="17" s="1"/>
  <c r="J902" i="17"/>
  <c r="O902" i="17" s="1"/>
  <c r="T902" i="17" s="1"/>
  <c r="Z895" i="17"/>
  <c r="H895" i="17"/>
  <c r="M895" i="17" s="1"/>
  <c r="R895" i="17" s="1"/>
  <c r="J863" i="17"/>
  <c r="O863" i="17" s="1"/>
  <c r="T863" i="17" s="1"/>
  <c r="G863" i="17"/>
  <c r="I863" i="17" s="1"/>
  <c r="N863" i="17" s="1"/>
  <c r="S863" i="17" s="1"/>
  <c r="G855" i="17"/>
  <c r="H855" i="17" s="1"/>
  <c r="M855" i="17" s="1"/>
  <c r="R855" i="17" s="1"/>
  <c r="G831" i="17"/>
  <c r="H831" i="17" s="1"/>
  <c r="M831" i="17" s="1"/>
  <c r="R831" i="17" s="1"/>
  <c r="G828" i="17"/>
  <c r="J828" i="17" s="1"/>
  <c r="O828" i="17" s="1"/>
  <c r="T828" i="17" s="1"/>
  <c r="Z810" i="17"/>
  <c r="W798" i="17"/>
  <c r="X798" i="17"/>
  <c r="Y798" i="17"/>
  <c r="AA798" i="17"/>
  <c r="Z798" i="17"/>
  <c r="J794" i="17"/>
  <c r="O794" i="17" s="1"/>
  <c r="T794" i="17" s="1"/>
  <c r="G781" i="17"/>
  <c r="I781" i="17" s="1"/>
  <c r="N781" i="17" s="1"/>
  <c r="S781" i="17" s="1"/>
  <c r="G769" i="17"/>
  <c r="Y763" i="17"/>
  <c r="Z763" i="17"/>
  <c r="X763" i="17"/>
  <c r="W763" i="17"/>
  <c r="AA763" i="17"/>
  <c r="W757" i="17"/>
  <c r="X757" i="17"/>
  <c r="Y757" i="17"/>
  <c r="Z757" i="17"/>
  <c r="AA757" i="17"/>
  <c r="Z880" i="17"/>
  <c r="J875" i="17"/>
  <c r="O875" i="17" s="1"/>
  <c r="T875" i="17" s="1"/>
  <c r="G869" i="17"/>
  <c r="J869" i="17" s="1"/>
  <c r="O869" i="17" s="1"/>
  <c r="T869" i="17" s="1"/>
  <c r="X863" i="17"/>
  <c r="AA839" i="17"/>
  <c r="G833" i="17"/>
  <c r="Z831" i="17"/>
  <c r="H823" i="17"/>
  <c r="M823" i="17" s="1"/>
  <c r="R823" i="17" s="1"/>
  <c r="L823" i="17"/>
  <c r="Q823" i="17" s="1"/>
  <c r="V823" i="17" s="1"/>
  <c r="W821" i="17"/>
  <c r="AA807" i="17"/>
  <c r="AA804" i="17"/>
  <c r="G804" i="17"/>
  <c r="G797" i="17"/>
  <c r="Z793" i="17"/>
  <c r="H784" i="17"/>
  <c r="M784" i="17" s="1"/>
  <c r="R784" i="17" s="1"/>
  <c r="I782" i="17"/>
  <c r="N782" i="17" s="1"/>
  <c r="S782" i="17" s="1"/>
  <c r="H782" i="17"/>
  <c r="M782" i="17" s="1"/>
  <c r="R782" i="17" s="1"/>
  <c r="J782" i="17"/>
  <c r="O782" i="17" s="1"/>
  <c r="T782" i="17" s="1"/>
  <c r="K782" i="17"/>
  <c r="P782" i="17" s="1"/>
  <c r="U782" i="17" s="1"/>
  <c r="H750" i="17"/>
  <c r="M750" i="17" s="1"/>
  <c r="R750" i="17" s="1"/>
  <c r="I750" i="17"/>
  <c r="N750" i="17" s="1"/>
  <c r="S750" i="17" s="1"/>
  <c r="K750" i="17"/>
  <c r="P750" i="17" s="1"/>
  <c r="U750" i="17" s="1"/>
  <c r="L750" i="17"/>
  <c r="Q750" i="17" s="1"/>
  <c r="V750" i="17" s="1"/>
  <c r="W740" i="17"/>
  <c r="X740" i="17"/>
  <c r="Y740" i="17"/>
  <c r="F733" i="17"/>
  <c r="G720" i="17"/>
  <c r="H720" i="17" s="1"/>
  <c r="M720" i="17" s="1"/>
  <c r="R720" i="17" s="1"/>
  <c r="J718" i="17"/>
  <c r="O718" i="17" s="1"/>
  <c r="T718" i="17" s="1"/>
  <c r="L718" i="17"/>
  <c r="Q718" i="17" s="1"/>
  <c r="V718" i="17" s="1"/>
  <c r="W573" i="17"/>
  <c r="X573" i="17"/>
  <c r="Y573" i="17"/>
  <c r="Z573" i="17"/>
  <c r="AA573" i="17"/>
  <c r="J872" i="17"/>
  <c r="O872" i="17" s="1"/>
  <c r="T872" i="17" s="1"/>
  <c r="H872" i="17"/>
  <c r="M872" i="17" s="1"/>
  <c r="R872" i="17" s="1"/>
  <c r="G862" i="17"/>
  <c r="K862" i="17" s="1"/>
  <c r="P862" i="17" s="1"/>
  <c r="U862" i="17" s="1"/>
  <c r="Y855" i="17"/>
  <c r="AA855" i="17"/>
  <c r="G841" i="17"/>
  <c r="L841" i="17" s="1"/>
  <c r="Q841" i="17" s="1"/>
  <c r="V841" i="17" s="1"/>
  <c r="Z839" i="17"/>
  <c r="X831" i="17"/>
  <c r="Y827" i="17"/>
  <c r="X827" i="17"/>
  <c r="G826" i="17"/>
  <c r="K826" i="17" s="1"/>
  <c r="P826" i="17" s="1"/>
  <c r="U826" i="17" s="1"/>
  <c r="Z818" i="17"/>
  <c r="W818" i="17"/>
  <c r="K818" i="17"/>
  <c r="P818" i="17" s="1"/>
  <c r="U818" i="17" s="1"/>
  <c r="Z804" i="17"/>
  <c r="F803" i="17"/>
  <c r="J803" i="17" s="1"/>
  <c r="O803" i="17" s="1"/>
  <c r="T803" i="17" s="1"/>
  <c r="F796" i="17"/>
  <c r="W785" i="17"/>
  <c r="Z785" i="17"/>
  <c r="Y785" i="17"/>
  <c r="AA785" i="17"/>
  <c r="Y767" i="17"/>
  <c r="Z767" i="17"/>
  <c r="W767" i="17"/>
  <c r="AA767" i="17"/>
  <c r="X723" i="17"/>
  <c r="Y723" i="17"/>
  <c r="Z723" i="17"/>
  <c r="AA723" i="17"/>
  <c r="H723" i="17"/>
  <c r="M723" i="17" s="1"/>
  <c r="R723" i="17" s="1"/>
  <c r="I723" i="17"/>
  <c r="N723" i="17" s="1"/>
  <c r="S723" i="17" s="1"/>
  <c r="K723" i="17"/>
  <c r="P723" i="17" s="1"/>
  <c r="U723" i="17" s="1"/>
  <c r="W870" i="17"/>
  <c r="AA870" i="17"/>
  <c r="G845" i="17"/>
  <c r="L845" i="17" s="1"/>
  <c r="Q845" i="17" s="1"/>
  <c r="V845" i="17" s="1"/>
  <c r="X839" i="17"/>
  <c r="G813" i="17"/>
  <c r="I813" i="17" s="1"/>
  <c r="N813" i="17" s="1"/>
  <c r="S813" i="17" s="1"/>
  <c r="H813" i="17"/>
  <c r="M813" i="17" s="1"/>
  <c r="R813" i="17" s="1"/>
  <c r="K813" i="17"/>
  <c r="P813" i="17" s="1"/>
  <c r="U813" i="17" s="1"/>
  <c r="Y804" i="17"/>
  <c r="G785" i="17"/>
  <c r="G767" i="17"/>
  <c r="H767" i="17" s="1"/>
  <c r="M767" i="17" s="1"/>
  <c r="R767" i="17" s="1"/>
  <c r="H754" i="17"/>
  <c r="M754" i="17" s="1"/>
  <c r="R754" i="17" s="1"/>
  <c r="I754" i="17"/>
  <c r="N754" i="17" s="1"/>
  <c r="S754" i="17" s="1"/>
  <c r="G753" i="17"/>
  <c r="I753" i="17" s="1"/>
  <c r="N753" i="17" s="1"/>
  <c r="S753" i="17" s="1"/>
  <c r="W748" i="17"/>
  <c r="X748" i="17"/>
  <c r="Y748" i="17"/>
  <c r="Z748" i="17"/>
  <c r="AA748" i="17"/>
  <c r="R735" i="17"/>
  <c r="X731" i="17"/>
  <c r="Y731" i="17"/>
  <c r="Z731" i="17"/>
  <c r="AA731" i="17"/>
  <c r="W731" i="17"/>
  <c r="J731" i="17"/>
  <c r="O731" i="17" s="1"/>
  <c r="T731" i="17" s="1"/>
  <c r="G677" i="17"/>
  <c r="G838" i="17"/>
  <c r="J838" i="17" s="1"/>
  <c r="O838" i="17" s="1"/>
  <c r="T838" i="17" s="1"/>
  <c r="Y831" i="17"/>
  <c r="AA831" i="17"/>
  <c r="W822" i="17"/>
  <c r="AA822" i="17"/>
  <c r="G812" i="17"/>
  <c r="H812" i="17" s="1"/>
  <c r="M812" i="17" s="1"/>
  <c r="R812" i="17" s="1"/>
  <c r="Y811" i="17"/>
  <c r="Z811" i="17"/>
  <c r="X811" i="17"/>
  <c r="W811" i="17"/>
  <c r="G791" i="17"/>
  <c r="I791" i="17" s="1"/>
  <c r="N791" i="17" s="1"/>
  <c r="S791" i="17" s="1"/>
  <c r="W784" i="17"/>
  <c r="Y784" i="17"/>
  <c r="X784" i="17"/>
  <c r="H778" i="17"/>
  <c r="M778" i="17" s="1"/>
  <c r="R778" i="17" s="1"/>
  <c r="I778" i="17"/>
  <c r="N778" i="17" s="1"/>
  <c r="S778" i="17" s="1"/>
  <c r="K778" i="17"/>
  <c r="P778" i="17" s="1"/>
  <c r="U778" i="17" s="1"/>
  <c r="F772" i="17"/>
  <c r="I772" i="17" s="1"/>
  <c r="N772" i="17" s="1"/>
  <c r="S772" i="17" s="1"/>
  <c r="I771" i="17"/>
  <c r="N771" i="17" s="1"/>
  <c r="S771" i="17" s="1"/>
  <c r="H770" i="17"/>
  <c r="M770" i="17" s="1"/>
  <c r="R770" i="17" s="1"/>
  <c r="W768" i="17"/>
  <c r="Y768" i="17"/>
  <c r="Z768" i="17"/>
  <c r="X768" i="17"/>
  <c r="AA768" i="17"/>
  <c r="I748" i="17"/>
  <c r="N748" i="17" s="1"/>
  <c r="S748" i="17" s="1"/>
  <c r="J748" i="17"/>
  <c r="O748" i="17" s="1"/>
  <c r="T748" i="17" s="1"/>
  <c r="K748" i="17"/>
  <c r="P748" i="17" s="1"/>
  <c r="U748" i="17" s="1"/>
  <c r="L748" i="17"/>
  <c r="Q748" i="17" s="1"/>
  <c r="V748" i="17" s="1"/>
  <c r="H748" i="17"/>
  <c r="M748" i="17" s="1"/>
  <c r="R748" i="17" s="1"/>
  <c r="G696" i="17"/>
  <c r="L696" i="17" s="1"/>
  <c r="Q696" i="17" s="1"/>
  <c r="V696" i="17" s="1"/>
  <c r="W808" i="17"/>
  <c r="Y808" i="17"/>
  <c r="X808" i="17"/>
  <c r="Y807" i="17"/>
  <c r="Z807" i="17"/>
  <c r="X807" i="17"/>
  <c r="G802" i="17"/>
  <c r="AA793" i="17"/>
  <c r="W793" i="17"/>
  <c r="Y793" i="17"/>
  <c r="F779" i="17"/>
  <c r="I779" i="17" s="1"/>
  <c r="N779" i="17" s="1"/>
  <c r="S779" i="17" s="1"/>
  <c r="G763" i="17"/>
  <c r="K763" i="17" s="1"/>
  <c r="P763" i="17" s="1"/>
  <c r="U763" i="17" s="1"/>
  <c r="W760" i="17"/>
  <c r="X760" i="17"/>
  <c r="Y760" i="17"/>
  <c r="L754" i="17"/>
  <c r="Q754" i="17" s="1"/>
  <c r="V754" i="17" s="1"/>
  <c r="W752" i="17"/>
  <c r="AA752" i="17"/>
  <c r="X752" i="17"/>
  <c r="Y752" i="17"/>
  <c r="Z752" i="17"/>
  <c r="F695" i="17"/>
  <c r="K695" i="17" s="1"/>
  <c r="P695" i="17" s="1"/>
  <c r="U695" i="17" s="1"/>
  <c r="J830" i="17"/>
  <c r="O830" i="17" s="1"/>
  <c r="T830" i="17" s="1"/>
  <c r="G825" i="17"/>
  <c r="J825" i="17" s="1"/>
  <c r="O825" i="17" s="1"/>
  <c r="T825" i="17" s="1"/>
  <c r="AA821" i="17"/>
  <c r="G819" i="17"/>
  <c r="H819" i="17" s="1"/>
  <c r="M819" i="17" s="1"/>
  <c r="R819" i="17" s="1"/>
  <c r="G805" i="17"/>
  <c r="H805" i="17" s="1"/>
  <c r="M805" i="17" s="1"/>
  <c r="R805" i="17" s="1"/>
  <c r="L794" i="17"/>
  <c r="Q794" i="17" s="1"/>
  <c r="V794" i="17" s="1"/>
  <c r="G789" i="17"/>
  <c r="J760" i="17"/>
  <c r="O760" i="17" s="1"/>
  <c r="T760" i="17" s="1"/>
  <c r="K760" i="17"/>
  <c r="P760" i="17" s="1"/>
  <c r="U760" i="17" s="1"/>
  <c r="H760" i="17"/>
  <c r="M760" i="17" s="1"/>
  <c r="R760" i="17" s="1"/>
  <c r="I760" i="17"/>
  <c r="N760" i="17" s="1"/>
  <c r="S760" i="17" s="1"/>
  <c r="L760" i="17"/>
  <c r="Q760" i="17" s="1"/>
  <c r="V760" i="17" s="1"/>
  <c r="F755" i="17"/>
  <c r="K754" i="17"/>
  <c r="P754" i="17" s="1"/>
  <c r="U754" i="17" s="1"/>
  <c r="I744" i="17"/>
  <c r="N744" i="17" s="1"/>
  <c r="S744" i="17" s="1"/>
  <c r="J744" i="17"/>
  <c r="O744" i="17" s="1"/>
  <c r="T744" i="17" s="1"/>
  <c r="K744" i="17"/>
  <c r="P744" i="17" s="1"/>
  <c r="U744" i="17" s="1"/>
  <c r="L744" i="17"/>
  <c r="Q744" i="17" s="1"/>
  <c r="V744" i="17" s="1"/>
  <c r="H744" i="17"/>
  <c r="M744" i="17" s="1"/>
  <c r="R744" i="17" s="1"/>
  <c r="W708" i="17"/>
  <c r="X708" i="17"/>
  <c r="Y708" i="17"/>
  <c r="H708" i="17"/>
  <c r="M708" i="17" s="1"/>
  <c r="R708" i="17" s="1"/>
  <c r="Z708" i="17"/>
  <c r="J940" i="17"/>
  <c r="O940" i="17" s="1"/>
  <c r="T940" i="17" s="1"/>
  <c r="J916" i="17"/>
  <c r="O916" i="17" s="1"/>
  <c r="T916" i="17" s="1"/>
  <c r="J912" i="17"/>
  <c r="O912" i="17" s="1"/>
  <c r="T912" i="17" s="1"/>
  <c r="G889" i="17"/>
  <c r="I889" i="17" s="1"/>
  <c r="N889" i="17" s="1"/>
  <c r="S889" i="17" s="1"/>
  <c r="G884" i="17"/>
  <c r="J884" i="17" s="1"/>
  <c r="O884" i="17" s="1"/>
  <c r="T884" i="17" s="1"/>
  <c r="G879" i="17"/>
  <c r="L879" i="17" s="1"/>
  <c r="Q879" i="17" s="1"/>
  <c r="V879" i="17" s="1"/>
  <c r="AA863" i="17"/>
  <c r="G857" i="17"/>
  <c r="Z855" i="17"/>
  <c r="G851" i="17"/>
  <c r="J851" i="17" s="1"/>
  <c r="O851" i="17" s="1"/>
  <c r="T851" i="17" s="1"/>
  <c r="Z838" i="17"/>
  <c r="I834" i="17"/>
  <c r="N834" i="17" s="1"/>
  <c r="S834" i="17" s="1"/>
  <c r="Y830" i="17"/>
  <c r="I830" i="17"/>
  <c r="N830" i="17" s="1"/>
  <c r="S830" i="17" s="1"/>
  <c r="AA827" i="17"/>
  <c r="Y821" i="17"/>
  <c r="I818" i="17"/>
  <c r="N818" i="17" s="1"/>
  <c r="S818" i="17" s="1"/>
  <c r="F816" i="17"/>
  <c r="L816" i="17" s="1"/>
  <c r="Q816" i="17" s="1"/>
  <c r="V816" i="17" s="1"/>
  <c r="J814" i="17"/>
  <c r="O814" i="17" s="1"/>
  <c r="T814" i="17" s="1"/>
  <c r="H814" i="17"/>
  <c r="M814" i="17" s="1"/>
  <c r="R814" i="17" s="1"/>
  <c r="AA808" i="17"/>
  <c r="G788" i="17"/>
  <c r="Y787" i="17"/>
  <c r="Z787" i="17"/>
  <c r="X787" i="17"/>
  <c r="W787" i="17"/>
  <c r="L778" i="17"/>
  <c r="Q778" i="17" s="1"/>
  <c r="V778" i="17" s="1"/>
  <c r="L771" i="17"/>
  <c r="Q771" i="17" s="1"/>
  <c r="V771" i="17" s="1"/>
  <c r="W766" i="17"/>
  <c r="X766" i="17"/>
  <c r="AA766" i="17"/>
  <c r="L766" i="17"/>
  <c r="Q766" i="17" s="1"/>
  <c r="V766" i="17" s="1"/>
  <c r="G758" i="17"/>
  <c r="J754" i="17"/>
  <c r="O754" i="17" s="1"/>
  <c r="T754" i="17" s="1"/>
  <c r="X747" i="17"/>
  <c r="Y747" i="17"/>
  <c r="Z747" i="17"/>
  <c r="AA747" i="17"/>
  <c r="K747" i="17"/>
  <c r="P747" i="17" s="1"/>
  <c r="U747" i="17" s="1"/>
  <c r="W747" i="17"/>
  <c r="J747" i="17"/>
  <c r="O747" i="17" s="1"/>
  <c r="T747" i="17" s="1"/>
  <c r="G740" i="17"/>
  <c r="I740" i="17" s="1"/>
  <c r="N740" i="17" s="1"/>
  <c r="S740" i="17" s="1"/>
  <c r="F737" i="17"/>
  <c r="W723" i="17"/>
  <c r="AA880" i="17"/>
  <c r="Y879" i="17"/>
  <c r="AA879" i="17"/>
  <c r="G865" i="17"/>
  <c r="H865" i="17" s="1"/>
  <c r="M865" i="17" s="1"/>
  <c r="R865" i="17" s="1"/>
  <c r="Z863" i="17"/>
  <c r="X855" i="17"/>
  <c r="Y851" i="17"/>
  <c r="X851" i="17"/>
  <c r="G850" i="17"/>
  <c r="G848" i="17"/>
  <c r="J848" i="17" s="1"/>
  <c r="O848" i="17" s="1"/>
  <c r="T848" i="17" s="1"/>
  <c r="H847" i="17"/>
  <c r="M847" i="17" s="1"/>
  <c r="R847" i="17" s="1"/>
  <c r="L847" i="17"/>
  <c r="Q847" i="17" s="1"/>
  <c r="V847" i="17" s="1"/>
  <c r="Y838" i="17"/>
  <c r="H834" i="17"/>
  <c r="M834" i="17" s="1"/>
  <c r="R834" i="17" s="1"/>
  <c r="X830" i="17"/>
  <c r="H830" i="17"/>
  <c r="M830" i="17" s="1"/>
  <c r="R830" i="17" s="1"/>
  <c r="Z827" i="17"/>
  <c r="X821" i="17"/>
  <c r="G821" i="17"/>
  <c r="H818" i="17"/>
  <c r="M818" i="17" s="1"/>
  <c r="R818" i="17" s="1"/>
  <c r="Z808" i="17"/>
  <c r="G807" i="17"/>
  <c r="F800" i="17"/>
  <c r="F792" i="17"/>
  <c r="K792" i="17" s="1"/>
  <c r="P792" i="17" s="1"/>
  <c r="U792" i="17" s="1"/>
  <c r="Y786" i="17"/>
  <c r="J786" i="17"/>
  <c r="O786" i="17" s="1"/>
  <c r="T786" i="17" s="1"/>
  <c r="AA786" i="17"/>
  <c r="L784" i="17"/>
  <c r="Q784" i="17" s="1"/>
  <c r="V784" i="17" s="1"/>
  <c r="J778" i="17"/>
  <c r="O778" i="17" s="1"/>
  <c r="T778" i="17" s="1"/>
  <c r="H771" i="17"/>
  <c r="M771" i="17" s="1"/>
  <c r="R771" i="17" s="1"/>
  <c r="G764" i="17"/>
  <c r="G761" i="17"/>
  <c r="K761" i="17" s="1"/>
  <c r="P761" i="17" s="1"/>
  <c r="U761" i="17" s="1"/>
  <c r="H756" i="17"/>
  <c r="M756" i="17" s="1"/>
  <c r="R756" i="17" s="1"/>
  <c r="I756" i="17"/>
  <c r="N756" i="17" s="1"/>
  <c r="S756" i="17" s="1"/>
  <c r="J723" i="17"/>
  <c r="O723" i="17" s="1"/>
  <c r="T723" i="17" s="1"/>
  <c r="F703" i="17"/>
  <c r="X638" i="17"/>
  <c r="Y638" i="17"/>
  <c r="AA638" i="17"/>
  <c r="I638" i="17"/>
  <c r="N638" i="17" s="1"/>
  <c r="S638" i="17" s="1"/>
  <c r="W638" i="17"/>
  <c r="Z638" i="17"/>
  <c r="X642" i="17"/>
  <c r="Y642" i="17"/>
  <c r="AA642" i="17"/>
  <c r="W642" i="17"/>
  <c r="Z642" i="17"/>
  <c r="F580" i="17"/>
  <c r="Y799" i="17"/>
  <c r="Z799" i="17"/>
  <c r="L775" i="17"/>
  <c r="Q775" i="17" s="1"/>
  <c r="V775" i="17" s="1"/>
  <c r="F764" i="17"/>
  <c r="H764" i="17" s="1"/>
  <c r="M764" i="17" s="1"/>
  <c r="R764" i="17" s="1"/>
  <c r="Z745" i="17"/>
  <c r="AA745" i="17"/>
  <c r="Y745" i="17"/>
  <c r="W744" i="17"/>
  <c r="X744" i="17"/>
  <c r="Y744" i="17"/>
  <c r="F741" i="17"/>
  <c r="G737" i="17"/>
  <c r="I736" i="17"/>
  <c r="N736" i="17" s="1"/>
  <c r="S736" i="17" s="1"/>
  <c r="J736" i="17"/>
  <c r="O736" i="17" s="1"/>
  <c r="T736" i="17" s="1"/>
  <c r="K736" i="17"/>
  <c r="P736" i="17" s="1"/>
  <c r="U736" i="17" s="1"/>
  <c r="L736" i="17"/>
  <c r="Q736" i="17" s="1"/>
  <c r="V736" i="17" s="1"/>
  <c r="H736" i="17"/>
  <c r="M736" i="17" s="1"/>
  <c r="R736" i="17" s="1"/>
  <c r="F729" i="17"/>
  <c r="W728" i="17"/>
  <c r="X728" i="17"/>
  <c r="Z728" i="17"/>
  <c r="Z725" i="17"/>
  <c r="H718" i="17"/>
  <c r="M718" i="17" s="1"/>
  <c r="R718" i="17" s="1"/>
  <c r="X659" i="17"/>
  <c r="Y659" i="17"/>
  <c r="H659" i="17"/>
  <c r="M659" i="17" s="1"/>
  <c r="R659" i="17" s="1"/>
  <c r="K659" i="17"/>
  <c r="P659" i="17" s="1"/>
  <c r="U659" i="17" s="1"/>
  <c r="W659" i="17"/>
  <c r="Z659" i="17"/>
  <c r="AA659" i="17"/>
  <c r="K654" i="17"/>
  <c r="P654" i="17" s="1"/>
  <c r="U654" i="17" s="1"/>
  <c r="H654" i="17"/>
  <c r="M654" i="17" s="1"/>
  <c r="R654" i="17" s="1"/>
  <c r="I654" i="17"/>
  <c r="N654" i="17" s="1"/>
  <c r="S654" i="17" s="1"/>
  <c r="J654" i="17"/>
  <c r="O654" i="17" s="1"/>
  <c r="T654" i="17" s="1"/>
  <c r="Y584" i="17"/>
  <c r="Z584" i="17"/>
  <c r="AA584" i="17"/>
  <c r="W584" i="17"/>
  <c r="X584" i="17"/>
  <c r="G745" i="17"/>
  <c r="H727" i="17"/>
  <c r="M727" i="17" s="1"/>
  <c r="R727" i="17" s="1"/>
  <c r="W716" i="17"/>
  <c r="X716" i="17"/>
  <c r="Y716" i="17"/>
  <c r="Z716" i="17"/>
  <c r="H715" i="17"/>
  <c r="M715" i="17" s="1"/>
  <c r="R715" i="17" s="1"/>
  <c r="J666" i="17"/>
  <c r="O666" i="17" s="1"/>
  <c r="T666" i="17" s="1"/>
  <c r="K666" i="17"/>
  <c r="P666" i="17" s="1"/>
  <c r="U666" i="17" s="1"/>
  <c r="X593" i="17"/>
  <c r="W593" i="17"/>
  <c r="Z593" i="17"/>
  <c r="Y593" i="17"/>
  <c r="AA593" i="17"/>
  <c r="H593" i="17"/>
  <c r="M593" i="17" s="1"/>
  <c r="R593" i="17" s="1"/>
  <c r="I593" i="17"/>
  <c r="N593" i="17" s="1"/>
  <c r="S593" i="17" s="1"/>
  <c r="K593" i="17"/>
  <c r="P593" i="17" s="1"/>
  <c r="U593" i="17" s="1"/>
  <c r="X589" i="17"/>
  <c r="Y589" i="17"/>
  <c r="Z589" i="17"/>
  <c r="W589" i="17"/>
  <c r="AA589" i="17"/>
  <c r="X739" i="17"/>
  <c r="K734" i="17"/>
  <c r="P734" i="17" s="1"/>
  <c r="U734" i="17" s="1"/>
  <c r="L734" i="17"/>
  <c r="Q734" i="17" s="1"/>
  <c r="V734" i="17" s="1"/>
  <c r="H734" i="17"/>
  <c r="M734" i="17" s="1"/>
  <c r="R734" i="17" s="1"/>
  <c r="J734" i="17"/>
  <c r="O734" i="17" s="1"/>
  <c r="T734" i="17" s="1"/>
  <c r="F717" i="17"/>
  <c r="I716" i="17"/>
  <c r="N716" i="17" s="1"/>
  <c r="S716" i="17" s="1"/>
  <c r="J716" i="17"/>
  <c r="O716" i="17" s="1"/>
  <c r="T716" i="17" s="1"/>
  <c r="K716" i="17"/>
  <c r="P716" i="17" s="1"/>
  <c r="U716" i="17" s="1"/>
  <c r="L716" i="17"/>
  <c r="Q716" i="17" s="1"/>
  <c r="V716" i="17" s="1"/>
  <c r="H716" i="17"/>
  <c r="M716" i="17" s="1"/>
  <c r="R716" i="17" s="1"/>
  <c r="X711" i="17"/>
  <c r="Y711" i="17"/>
  <c r="Z711" i="17"/>
  <c r="AA711" i="17"/>
  <c r="H711" i="17"/>
  <c r="M711" i="17" s="1"/>
  <c r="R711" i="17" s="1"/>
  <c r="I711" i="17"/>
  <c r="N711" i="17" s="1"/>
  <c r="S711" i="17" s="1"/>
  <c r="J711" i="17"/>
  <c r="O711" i="17" s="1"/>
  <c r="T711" i="17" s="1"/>
  <c r="K711" i="17"/>
  <c r="P711" i="17" s="1"/>
  <c r="U711" i="17" s="1"/>
  <c r="W700" i="17"/>
  <c r="X700" i="17"/>
  <c r="Y700" i="17"/>
  <c r="Z700" i="17"/>
  <c r="AA700" i="17"/>
  <c r="W696" i="17"/>
  <c r="X696" i="17"/>
  <c r="AA696" i="17"/>
  <c r="L595" i="17"/>
  <c r="Q595" i="17" s="1"/>
  <c r="V595" i="17" s="1"/>
  <c r="H595" i="17"/>
  <c r="M595" i="17" s="1"/>
  <c r="R595" i="17" s="1"/>
  <c r="Y595" i="17"/>
  <c r="I595" i="17"/>
  <c r="N595" i="17" s="1"/>
  <c r="S595" i="17" s="1"/>
  <c r="Z595" i="17"/>
  <c r="W595" i="17"/>
  <c r="X595" i="17"/>
  <c r="AA595" i="17"/>
  <c r="J595" i="17"/>
  <c r="O595" i="17" s="1"/>
  <c r="T595" i="17" s="1"/>
  <c r="K595" i="17"/>
  <c r="P595" i="17" s="1"/>
  <c r="U595" i="17" s="1"/>
  <c r="G877" i="17"/>
  <c r="G853" i="17"/>
  <c r="L853" i="17" s="1"/>
  <c r="Q853" i="17" s="1"/>
  <c r="V853" i="17" s="1"/>
  <c r="G829" i="17"/>
  <c r="AA823" i="17"/>
  <c r="H810" i="17"/>
  <c r="M810" i="17" s="1"/>
  <c r="R810" i="17" s="1"/>
  <c r="K810" i="17"/>
  <c r="P810" i="17" s="1"/>
  <c r="U810" i="17" s="1"/>
  <c r="AA805" i="17"/>
  <c r="H786" i="17"/>
  <c r="M786" i="17" s="1"/>
  <c r="R786" i="17" s="1"/>
  <c r="K786" i="17"/>
  <c r="P786" i="17" s="1"/>
  <c r="U786" i="17" s="1"/>
  <c r="AA781" i="17"/>
  <c r="I775" i="17"/>
  <c r="N775" i="17" s="1"/>
  <c r="S775" i="17" s="1"/>
  <c r="J771" i="17"/>
  <c r="O771" i="17" s="1"/>
  <c r="T771" i="17" s="1"/>
  <c r="K771" i="17"/>
  <c r="P771" i="17" s="1"/>
  <c r="U771" i="17" s="1"/>
  <c r="I766" i="17"/>
  <c r="N766" i="17" s="1"/>
  <c r="S766" i="17" s="1"/>
  <c r="J766" i="17"/>
  <c r="O766" i="17" s="1"/>
  <c r="T766" i="17" s="1"/>
  <c r="H766" i="17"/>
  <c r="M766" i="17" s="1"/>
  <c r="R766" i="17" s="1"/>
  <c r="I752" i="17"/>
  <c r="N752" i="17" s="1"/>
  <c r="S752" i="17" s="1"/>
  <c r="J752" i="17"/>
  <c r="O752" i="17" s="1"/>
  <c r="T752" i="17" s="1"/>
  <c r="K752" i="17"/>
  <c r="P752" i="17" s="1"/>
  <c r="U752" i="17" s="1"/>
  <c r="L752" i="17"/>
  <c r="Q752" i="17" s="1"/>
  <c r="V752" i="17" s="1"/>
  <c r="H752" i="17"/>
  <c r="M752" i="17" s="1"/>
  <c r="R752" i="17" s="1"/>
  <c r="L742" i="17"/>
  <c r="Q742" i="17" s="1"/>
  <c r="V742" i="17" s="1"/>
  <c r="I732" i="17"/>
  <c r="N732" i="17" s="1"/>
  <c r="S732" i="17" s="1"/>
  <c r="J732" i="17"/>
  <c r="O732" i="17" s="1"/>
  <c r="T732" i="17" s="1"/>
  <c r="K732" i="17"/>
  <c r="P732" i="17" s="1"/>
  <c r="U732" i="17" s="1"/>
  <c r="L732" i="17"/>
  <c r="Q732" i="17" s="1"/>
  <c r="V732" i="17" s="1"/>
  <c r="L731" i="17"/>
  <c r="Q731" i="17" s="1"/>
  <c r="V731" i="17" s="1"/>
  <c r="H731" i="17"/>
  <c r="M731" i="17" s="1"/>
  <c r="R731" i="17" s="1"/>
  <c r="I731" i="17"/>
  <c r="N731" i="17" s="1"/>
  <c r="S731" i="17" s="1"/>
  <c r="K731" i="17"/>
  <c r="P731" i="17" s="1"/>
  <c r="U731" i="17" s="1"/>
  <c r="AA716" i="17"/>
  <c r="Z713" i="17"/>
  <c r="AA713" i="17"/>
  <c r="I712" i="17"/>
  <c r="N712" i="17" s="1"/>
  <c r="S712" i="17" s="1"/>
  <c r="J712" i="17"/>
  <c r="O712" i="17" s="1"/>
  <c r="T712" i="17" s="1"/>
  <c r="K712" i="17"/>
  <c r="P712" i="17" s="1"/>
  <c r="U712" i="17" s="1"/>
  <c r="L712" i="17"/>
  <c r="Q712" i="17" s="1"/>
  <c r="V712" i="17" s="1"/>
  <c r="H712" i="17"/>
  <c r="M712" i="17" s="1"/>
  <c r="R712" i="17" s="1"/>
  <c r="W704" i="17"/>
  <c r="X704" i="17"/>
  <c r="AA704" i="17"/>
  <c r="Y704" i="17"/>
  <c r="Z704" i="17"/>
  <c r="G683" i="17"/>
  <c r="G675" i="17"/>
  <c r="J675" i="17" s="1"/>
  <c r="O675" i="17" s="1"/>
  <c r="T675" i="17" s="1"/>
  <c r="X655" i="17"/>
  <c r="W655" i="17"/>
  <c r="AA655" i="17"/>
  <c r="Y655" i="17"/>
  <c r="Z655" i="17"/>
  <c r="G621" i="17"/>
  <c r="F604" i="17"/>
  <c r="H604" i="17" s="1"/>
  <c r="M604" i="17" s="1"/>
  <c r="R604" i="17" s="1"/>
  <c r="X765" i="17"/>
  <c r="Y765" i="17"/>
  <c r="W765" i="17"/>
  <c r="H759" i="17"/>
  <c r="M759" i="17" s="1"/>
  <c r="R759" i="17" s="1"/>
  <c r="H751" i="17"/>
  <c r="M751" i="17" s="1"/>
  <c r="R751" i="17" s="1"/>
  <c r="I742" i="17"/>
  <c r="N742" i="17" s="1"/>
  <c r="S742" i="17" s="1"/>
  <c r="J735" i="17"/>
  <c r="O735" i="17" s="1"/>
  <c r="T735" i="17" s="1"/>
  <c r="L730" i="17"/>
  <c r="Q730" i="17" s="1"/>
  <c r="V730" i="17" s="1"/>
  <c r="W724" i="17"/>
  <c r="X724" i="17"/>
  <c r="Y724" i="17"/>
  <c r="Z724" i="17"/>
  <c r="G713" i="17"/>
  <c r="I708" i="17"/>
  <c r="N708" i="17" s="1"/>
  <c r="S708" i="17" s="1"/>
  <c r="J708" i="17"/>
  <c r="O708" i="17" s="1"/>
  <c r="T708" i="17" s="1"/>
  <c r="K708" i="17"/>
  <c r="P708" i="17" s="1"/>
  <c r="U708" i="17" s="1"/>
  <c r="L708" i="17"/>
  <c r="Q708" i="17" s="1"/>
  <c r="V708" i="17" s="1"/>
  <c r="F606" i="17"/>
  <c r="X814" i="17"/>
  <c r="AA814" i="17"/>
  <c r="J808" i="17"/>
  <c r="O808" i="17" s="1"/>
  <c r="T808" i="17" s="1"/>
  <c r="K808" i="17"/>
  <c r="P808" i="17" s="1"/>
  <c r="U808" i="17" s="1"/>
  <c r="I808" i="17"/>
  <c r="N808" i="17" s="1"/>
  <c r="S808" i="17" s="1"/>
  <c r="X790" i="17"/>
  <c r="AA790" i="17"/>
  <c r="J784" i="17"/>
  <c r="O784" i="17" s="1"/>
  <c r="T784" i="17" s="1"/>
  <c r="K784" i="17"/>
  <c r="P784" i="17" s="1"/>
  <c r="U784" i="17" s="1"/>
  <c r="I784" i="17"/>
  <c r="N784" i="17" s="1"/>
  <c r="S784" i="17" s="1"/>
  <c r="H742" i="17"/>
  <c r="M742" i="17" s="1"/>
  <c r="R742" i="17" s="1"/>
  <c r="I730" i="17"/>
  <c r="N730" i="17" s="1"/>
  <c r="S730" i="17" s="1"/>
  <c r="I724" i="17"/>
  <c r="N724" i="17" s="1"/>
  <c r="S724" i="17" s="1"/>
  <c r="J724" i="17"/>
  <c r="O724" i="17" s="1"/>
  <c r="T724" i="17" s="1"/>
  <c r="K724" i="17"/>
  <c r="P724" i="17" s="1"/>
  <c r="U724" i="17" s="1"/>
  <c r="L724" i="17"/>
  <c r="Q724" i="17" s="1"/>
  <c r="V724" i="17" s="1"/>
  <c r="H724" i="17"/>
  <c r="M724" i="17" s="1"/>
  <c r="R724" i="17" s="1"/>
  <c r="W720" i="17"/>
  <c r="X720" i="17"/>
  <c r="Y720" i="17"/>
  <c r="X719" i="17"/>
  <c r="Y719" i="17"/>
  <c r="Z719" i="17"/>
  <c r="AA719" i="17"/>
  <c r="W719" i="17"/>
  <c r="F692" i="17"/>
  <c r="L611" i="17"/>
  <c r="Q611" i="17" s="1"/>
  <c r="V611" i="17" s="1"/>
  <c r="K611" i="17"/>
  <c r="P611" i="17" s="1"/>
  <c r="U611" i="17" s="1"/>
  <c r="AA611" i="17"/>
  <c r="H611" i="17"/>
  <c r="M611" i="17" s="1"/>
  <c r="R611" i="17" s="1"/>
  <c r="I611" i="17"/>
  <c r="N611" i="17" s="1"/>
  <c r="S611" i="17" s="1"/>
  <c r="Z611" i="17"/>
  <c r="J611" i="17"/>
  <c r="O611" i="17" s="1"/>
  <c r="T611" i="17" s="1"/>
  <c r="W611" i="17"/>
  <c r="X611" i="17"/>
  <c r="Y611" i="17"/>
  <c r="W553" i="17"/>
  <c r="Z553" i="17"/>
  <c r="AA553" i="17"/>
  <c r="X553" i="17"/>
  <c r="Y553" i="17"/>
  <c r="G811" i="17"/>
  <c r="H811" i="17" s="1"/>
  <c r="M811" i="17" s="1"/>
  <c r="R811" i="17" s="1"/>
  <c r="G787" i="17"/>
  <c r="J787" i="17" s="1"/>
  <c r="O787" i="17" s="1"/>
  <c r="T787" i="17" s="1"/>
  <c r="Y775" i="17"/>
  <c r="Z775" i="17"/>
  <c r="J768" i="17"/>
  <c r="O768" i="17" s="1"/>
  <c r="T768" i="17" s="1"/>
  <c r="K768" i="17"/>
  <c r="P768" i="17" s="1"/>
  <c r="U768" i="17" s="1"/>
  <c r="I768" i="17"/>
  <c r="N768" i="17" s="1"/>
  <c r="S768" i="17" s="1"/>
  <c r="L768" i="17"/>
  <c r="Q768" i="17" s="1"/>
  <c r="V768" i="17" s="1"/>
  <c r="H768" i="17"/>
  <c r="M768" i="17" s="1"/>
  <c r="R768" i="17" s="1"/>
  <c r="AA765" i="17"/>
  <c r="G762" i="17"/>
  <c r="J762" i="17" s="1"/>
  <c r="O762" i="17" s="1"/>
  <c r="T762" i="17" s="1"/>
  <c r="H762" i="17"/>
  <c r="M762" i="17" s="1"/>
  <c r="R762" i="17" s="1"/>
  <c r="K746" i="17"/>
  <c r="P746" i="17" s="1"/>
  <c r="U746" i="17" s="1"/>
  <c r="L746" i="17"/>
  <c r="Q746" i="17" s="1"/>
  <c r="V746" i="17" s="1"/>
  <c r="J746" i="17"/>
  <c r="O746" i="17" s="1"/>
  <c r="T746" i="17" s="1"/>
  <c r="H730" i="17"/>
  <c r="M730" i="17" s="1"/>
  <c r="R730" i="17" s="1"/>
  <c r="G725" i="17"/>
  <c r="L725" i="17" s="1"/>
  <c r="Q725" i="17" s="1"/>
  <c r="V725" i="17" s="1"/>
  <c r="W711" i="17"/>
  <c r="X699" i="17"/>
  <c r="Y699" i="17"/>
  <c r="Z699" i="17"/>
  <c r="AA699" i="17"/>
  <c r="H699" i="17"/>
  <c r="M699" i="17" s="1"/>
  <c r="R699" i="17" s="1"/>
  <c r="I699" i="17"/>
  <c r="N699" i="17" s="1"/>
  <c r="S699" i="17" s="1"/>
  <c r="K699" i="17"/>
  <c r="P699" i="17" s="1"/>
  <c r="U699" i="17" s="1"/>
  <c r="Z696" i="17"/>
  <c r="J904" i="17"/>
  <c r="O904" i="17" s="1"/>
  <c r="T904" i="17" s="1"/>
  <c r="G885" i="17"/>
  <c r="H885" i="17" s="1"/>
  <c r="M885" i="17" s="1"/>
  <c r="R885" i="17" s="1"/>
  <c r="G861" i="17"/>
  <c r="G837" i="17"/>
  <c r="H837" i="17" s="1"/>
  <c r="M837" i="17" s="1"/>
  <c r="R837" i="17" s="1"/>
  <c r="G817" i="17"/>
  <c r="I817" i="17" s="1"/>
  <c r="N817" i="17" s="1"/>
  <c r="S817" i="17" s="1"/>
  <c r="X799" i="17"/>
  <c r="G793" i="17"/>
  <c r="I793" i="17" s="1"/>
  <c r="N793" i="17" s="1"/>
  <c r="S793" i="17" s="1"/>
  <c r="K770" i="17"/>
  <c r="P770" i="17" s="1"/>
  <c r="U770" i="17" s="1"/>
  <c r="Y770" i="17"/>
  <c r="Z770" i="17"/>
  <c r="J770" i="17"/>
  <c r="O770" i="17" s="1"/>
  <c r="T770" i="17" s="1"/>
  <c r="Z765" i="17"/>
  <c r="G765" i="17"/>
  <c r="W761" i="17"/>
  <c r="Y761" i="17"/>
  <c r="Z761" i="17"/>
  <c r="K739" i="17"/>
  <c r="P739" i="17" s="1"/>
  <c r="U739" i="17" s="1"/>
  <c r="X735" i="17"/>
  <c r="Y735" i="17"/>
  <c r="Z735" i="17"/>
  <c r="AA735" i="17"/>
  <c r="I735" i="17"/>
  <c r="N735" i="17" s="1"/>
  <c r="S735" i="17" s="1"/>
  <c r="K735" i="17"/>
  <c r="P735" i="17" s="1"/>
  <c r="U735" i="17" s="1"/>
  <c r="G728" i="17"/>
  <c r="I728" i="17" s="1"/>
  <c r="N728" i="17" s="1"/>
  <c r="S728" i="17" s="1"/>
  <c r="Z721" i="17"/>
  <c r="AA721" i="17"/>
  <c r="W721" i="17"/>
  <c r="Y721" i="17"/>
  <c r="Y696" i="17"/>
  <c r="L694" i="17"/>
  <c r="Q694" i="17" s="1"/>
  <c r="V694" i="17" s="1"/>
  <c r="H694" i="17"/>
  <c r="M694" i="17" s="1"/>
  <c r="R694" i="17" s="1"/>
  <c r="I694" i="17"/>
  <c r="N694" i="17" s="1"/>
  <c r="S694" i="17" s="1"/>
  <c r="J694" i="17"/>
  <c r="O694" i="17" s="1"/>
  <c r="T694" i="17" s="1"/>
  <c r="K694" i="17"/>
  <c r="P694" i="17" s="1"/>
  <c r="U694" i="17" s="1"/>
  <c r="Z622" i="17"/>
  <c r="AA622" i="17"/>
  <c r="Y622" i="17"/>
  <c r="W622" i="17"/>
  <c r="X622" i="17"/>
  <c r="G757" i="17"/>
  <c r="H757" i="17" s="1"/>
  <c r="M757" i="17" s="1"/>
  <c r="R757" i="17" s="1"/>
  <c r="L751" i="17"/>
  <c r="Q751" i="17" s="1"/>
  <c r="V751" i="17" s="1"/>
  <c r="J710" i="17"/>
  <c r="O710" i="17" s="1"/>
  <c r="T710" i="17" s="1"/>
  <c r="Y709" i="17"/>
  <c r="I698" i="17"/>
  <c r="N698" i="17" s="1"/>
  <c r="S698" i="17" s="1"/>
  <c r="G697" i="17"/>
  <c r="H697" i="17" s="1"/>
  <c r="M697" i="17" s="1"/>
  <c r="R697" i="17" s="1"/>
  <c r="Z693" i="17"/>
  <c r="X685" i="17"/>
  <c r="AA685" i="17"/>
  <c r="I685" i="17"/>
  <c r="N685" i="17" s="1"/>
  <c r="S685" i="17" s="1"/>
  <c r="W685" i="17"/>
  <c r="J685" i="17"/>
  <c r="O685" i="17" s="1"/>
  <c r="T685" i="17" s="1"/>
  <c r="Y685" i="17"/>
  <c r="K685" i="17"/>
  <c r="P685" i="17" s="1"/>
  <c r="U685" i="17" s="1"/>
  <c r="Z685" i="17"/>
  <c r="K673" i="17"/>
  <c r="P673" i="17" s="1"/>
  <c r="U673" i="17" s="1"/>
  <c r="I641" i="17"/>
  <c r="N641" i="17" s="1"/>
  <c r="S641" i="17" s="1"/>
  <c r="J641" i="17"/>
  <c r="O641" i="17" s="1"/>
  <c r="T641" i="17" s="1"/>
  <c r="L641" i="17"/>
  <c r="Q641" i="17" s="1"/>
  <c r="V641" i="17" s="1"/>
  <c r="F588" i="17"/>
  <c r="Z570" i="17"/>
  <c r="W570" i="17"/>
  <c r="X570" i="17"/>
  <c r="AA570" i="17"/>
  <c r="Y570" i="17"/>
  <c r="X707" i="17"/>
  <c r="Y707" i="17"/>
  <c r="Z707" i="17"/>
  <c r="AA707" i="17"/>
  <c r="I704" i="17"/>
  <c r="N704" i="17" s="1"/>
  <c r="S704" i="17" s="1"/>
  <c r="G704" i="17"/>
  <c r="H704" i="17" s="1"/>
  <c r="M704" i="17" s="1"/>
  <c r="R704" i="17" s="1"/>
  <c r="Y674" i="17"/>
  <c r="W674" i="17"/>
  <c r="X674" i="17"/>
  <c r="Z674" i="17"/>
  <c r="AA674" i="17"/>
  <c r="Z610" i="17"/>
  <c r="AA610" i="17"/>
  <c r="W610" i="17"/>
  <c r="X610" i="17"/>
  <c r="Y610" i="17"/>
  <c r="F592" i="17"/>
  <c r="K592" i="17" s="1"/>
  <c r="P592" i="17" s="1"/>
  <c r="U592" i="17" s="1"/>
  <c r="I592" i="17"/>
  <c r="N592" i="17" s="1"/>
  <c r="S592" i="17" s="1"/>
  <c r="Y572" i="17"/>
  <c r="Z572" i="17"/>
  <c r="AA572" i="17"/>
  <c r="L572" i="17"/>
  <c r="Q572" i="17" s="1"/>
  <c r="V572" i="17" s="1"/>
  <c r="X572" i="17"/>
  <c r="I572" i="17"/>
  <c r="N572" i="17" s="1"/>
  <c r="S572" i="17" s="1"/>
  <c r="J572" i="17"/>
  <c r="O572" i="17" s="1"/>
  <c r="T572" i="17" s="1"/>
  <c r="K572" i="17"/>
  <c r="P572" i="17" s="1"/>
  <c r="U572" i="17" s="1"/>
  <c r="W572" i="17"/>
  <c r="F566" i="17"/>
  <c r="Z548" i="17"/>
  <c r="X548" i="17"/>
  <c r="Y548" i="17"/>
  <c r="AA548" i="17"/>
  <c r="J548" i="17"/>
  <c r="O548" i="17" s="1"/>
  <c r="T548" i="17" s="1"/>
  <c r="G733" i="17"/>
  <c r="G721" i="17"/>
  <c r="L721" i="17" s="1"/>
  <c r="Q721" i="17" s="1"/>
  <c r="V721" i="17" s="1"/>
  <c r="H710" i="17"/>
  <c r="M710" i="17" s="1"/>
  <c r="R710" i="17" s="1"/>
  <c r="W709" i="17"/>
  <c r="G709" i="17"/>
  <c r="L709" i="17" s="1"/>
  <c r="Q709" i="17" s="1"/>
  <c r="V709" i="17" s="1"/>
  <c r="X693" i="17"/>
  <c r="G693" i="17"/>
  <c r="F689" i="17"/>
  <c r="L689" i="17" s="1"/>
  <c r="Q689" i="17" s="1"/>
  <c r="V689" i="17" s="1"/>
  <c r="X682" i="17"/>
  <c r="Z682" i="17"/>
  <c r="AA682" i="17"/>
  <c r="W682" i="17"/>
  <c r="F681" i="17"/>
  <c r="J681" i="17" s="1"/>
  <c r="O681" i="17" s="1"/>
  <c r="T681" i="17" s="1"/>
  <c r="F678" i="17"/>
  <c r="J678" i="17" s="1"/>
  <c r="O678" i="17" s="1"/>
  <c r="T678" i="17" s="1"/>
  <c r="G626" i="17"/>
  <c r="K626" i="17" s="1"/>
  <c r="P626" i="17" s="1"/>
  <c r="U626" i="17" s="1"/>
  <c r="J626" i="17"/>
  <c r="O626" i="17" s="1"/>
  <c r="T626" i="17" s="1"/>
  <c r="Y608" i="17"/>
  <c r="AA608" i="17"/>
  <c r="Z608" i="17"/>
  <c r="X608" i="17"/>
  <c r="G603" i="17"/>
  <c r="I603" i="17" s="1"/>
  <c r="N603" i="17" s="1"/>
  <c r="S603" i="17" s="1"/>
  <c r="L719" i="17"/>
  <c r="Q719" i="17" s="1"/>
  <c r="V719" i="17" s="1"/>
  <c r="L707" i="17"/>
  <c r="Q707" i="17" s="1"/>
  <c r="V707" i="17" s="1"/>
  <c r="G700" i="17"/>
  <c r="H700" i="17" s="1"/>
  <c r="M700" i="17" s="1"/>
  <c r="R700" i="17" s="1"/>
  <c r="W693" i="17"/>
  <c r="F684" i="17"/>
  <c r="H684" i="17" s="1"/>
  <c r="M684" i="17" s="1"/>
  <c r="R684" i="17" s="1"/>
  <c r="K684" i="17"/>
  <c r="P684" i="17" s="1"/>
  <c r="U684" i="17" s="1"/>
  <c r="AA683" i="17"/>
  <c r="W683" i="17"/>
  <c r="X683" i="17"/>
  <c r="Y683" i="17"/>
  <c r="G682" i="17"/>
  <c r="H682" i="17" s="1"/>
  <c r="M682" i="17" s="1"/>
  <c r="R682" i="17" s="1"/>
  <c r="G679" i="17"/>
  <c r="W675" i="17"/>
  <c r="X675" i="17"/>
  <c r="AA675" i="17"/>
  <c r="Y675" i="17"/>
  <c r="Z675" i="17"/>
  <c r="F671" i="17"/>
  <c r="L671" i="17" s="1"/>
  <c r="Q671" i="17" s="1"/>
  <c r="V671" i="17" s="1"/>
  <c r="H671" i="17"/>
  <c r="M671" i="17" s="1"/>
  <c r="R671" i="17" s="1"/>
  <c r="X650" i="17"/>
  <c r="Y650" i="17"/>
  <c r="AA650" i="17"/>
  <c r="W650" i="17"/>
  <c r="J650" i="17"/>
  <c r="O650" i="17" s="1"/>
  <c r="T650" i="17" s="1"/>
  <c r="K650" i="17"/>
  <c r="P650" i="17" s="1"/>
  <c r="U650" i="17" s="1"/>
  <c r="F621" i="17"/>
  <c r="F616" i="17"/>
  <c r="L616" i="17" s="1"/>
  <c r="Q616" i="17" s="1"/>
  <c r="V616" i="17" s="1"/>
  <c r="R613" i="17"/>
  <c r="G586" i="17"/>
  <c r="H586" i="17" s="1"/>
  <c r="M586" i="17" s="1"/>
  <c r="R586" i="17" s="1"/>
  <c r="I586" i="17"/>
  <c r="N586" i="17" s="1"/>
  <c r="S586" i="17" s="1"/>
  <c r="J820" i="17"/>
  <c r="O820" i="17" s="1"/>
  <c r="T820" i="17" s="1"/>
  <c r="K820" i="17"/>
  <c r="P820" i="17" s="1"/>
  <c r="U820" i="17" s="1"/>
  <c r="J772" i="17"/>
  <c r="O772" i="17" s="1"/>
  <c r="T772" i="17" s="1"/>
  <c r="L747" i="17"/>
  <c r="Q747" i="17" s="1"/>
  <c r="V747" i="17" s="1"/>
  <c r="K742" i="17"/>
  <c r="P742" i="17" s="1"/>
  <c r="U742" i="17" s="1"/>
  <c r="L735" i="17"/>
  <c r="Q735" i="17" s="1"/>
  <c r="V735" i="17" s="1"/>
  <c r="K730" i="17"/>
  <c r="P730" i="17" s="1"/>
  <c r="U730" i="17" s="1"/>
  <c r="L723" i="17"/>
  <c r="Q723" i="17" s="1"/>
  <c r="V723" i="17" s="1"/>
  <c r="K718" i="17"/>
  <c r="P718" i="17" s="1"/>
  <c r="U718" i="17" s="1"/>
  <c r="L711" i="17"/>
  <c r="Q711" i="17" s="1"/>
  <c r="V711" i="17" s="1"/>
  <c r="J706" i="17"/>
  <c r="O706" i="17" s="1"/>
  <c r="T706" i="17" s="1"/>
  <c r="L702" i="17"/>
  <c r="Q702" i="17" s="1"/>
  <c r="V702" i="17" s="1"/>
  <c r="L699" i="17"/>
  <c r="Q699" i="17" s="1"/>
  <c r="V699" i="17" s="1"/>
  <c r="J699" i="17"/>
  <c r="O699" i="17" s="1"/>
  <c r="T699" i="17" s="1"/>
  <c r="Z683" i="17"/>
  <c r="Y682" i="17"/>
  <c r="K663" i="17"/>
  <c r="P663" i="17" s="1"/>
  <c r="U663" i="17" s="1"/>
  <c r="K657" i="17"/>
  <c r="P657" i="17" s="1"/>
  <c r="U657" i="17" s="1"/>
  <c r="L657" i="17"/>
  <c r="Q657" i="17" s="1"/>
  <c r="V657" i="17" s="1"/>
  <c r="I657" i="17"/>
  <c r="N657" i="17" s="1"/>
  <c r="S657" i="17" s="1"/>
  <c r="J657" i="17"/>
  <c r="O657" i="17" s="1"/>
  <c r="T657" i="17" s="1"/>
  <c r="G655" i="17"/>
  <c r="J655" i="17" s="1"/>
  <c r="O655" i="17" s="1"/>
  <c r="T655" i="17" s="1"/>
  <c r="X651" i="17"/>
  <c r="Y651" i="17"/>
  <c r="Z651" i="17"/>
  <c r="AA651" i="17"/>
  <c r="H642" i="17"/>
  <c r="M642" i="17" s="1"/>
  <c r="R642" i="17" s="1"/>
  <c r="I642" i="17"/>
  <c r="N642" i="17" s="1"/>
  <c r="S642" i="17" s="1"/>
  <c r="J642" i="17"/>
  <c r="O642" i="17" s="1"/>
  <c r="T642" i="17" s="1"/>
  <c r="K642" i="17"/>
  <c r="P642" i="17" s="1"/>
  <c r="U642" i="17" s="1"/>
  <c r="H641" i="17"/>
  <c r="M641" i="17" s="1"/>
  <c r="R641" i="17" s="1"/>
  <c r="X639" i="17"/>
  <c r="W639" i="17"/>
  <c r="Y639" i="17"/>
  <c r="Z639" i="17"/>
  <c r="W618" i="17"/>
  <c r="X618" i="17"/>
  <c r="Z618" i="17"/>
  <c r="Y618" i="17"/>
  <c r="AA618" i="17"/>
  <c r="Z591" i="17"/>
  <c r="AA591" i="17"/>
  <c r="W591" i="17"/>
  <c r="X591" i="17"/>
  <c r="Y591" i="17"/>
  <c r="G589" i="17"/>
  <c r="Y576" i="17"/>
  <c r="Z576" i="17"/>
  <c r="AA576" i="17"/>
  <c r="X576" i="17"/>
  <c r="J576" i="17"/>
  <c r="O576" i="17" s="1"/>
  <c r="T576" i="17" s="1"/>
  <c r="I576" i="17"/>
  <c r="N576" i="17" s="1"/>
  <c r="S576" i="17" s="1"/>
  <c r="L576" i="17"/>
  <c r="Q576" i="17" s="1"/>
  <c r="V576" i="17" s="1"/>
  <c r="W576" i="17"/>
  <c r="K719" i="17"/>
  <c r="P719" i="17" s="1"/>
  <c r="U719" i="17" s="1"/>
  <c r="K707" i="17"/>
  <c r="P707" i="17" s="1"/>
  <c r="U707" i="17" s="1"/>
  <c r="G705" i="17"/>
  <c r="H705" i="17" s="1"/>
  <c r="M705" i="17" s="1"/>
  <c r="R705" i="17" s="1"/>
  <c r="W691" i="17"/>
  <c r="X691" i="17"/>
  <c r="Y691" i="17"/>
  <c r="Z691" i="17"/>
  <c r="G669" i="17"/>
  <c r="K669" i="17" s="1"/>
  <c r="P669" i="17" s="1"/>
  <c r="U669" i="17" s="1"/>
  <c r="G668" i="17"/>
  <c r="Z656" i="17"/>
  <c r="AA656" i="17"/>
  <c r="W656" i="17"/>
  <c r="X656" i="17"/>
  <c r="G651" i="17"/>
  <c r="K651" i="17" s="1"/>
  <c r="P651" i="17" s="1"/>
  <c r="U651" i="17" s="1"/>
  <c r="X634" i="17"/>
  <c r="Y634" i="17"/>
  <c r="AA634" i="17"/>
  <c r="H634" i="17"/>
  <c r="M634" i="17" s="1"/>
  <c r="R634" i="17" s="1"/>
  <c r="I634" i="17"/>
  <c r="N634" i="17" s="1"/>
  <c r="S634" i="17" s="1"/>
  <c r="J634" i="17"/>
  <c r="O634" i="17" s="1"/>
  <c r="T634" i="17" s="1"/>
  <c r="G618" i="17"/>
  <c r="H618" i="17" s="1"/>
  <c r="M618" i="17" s="1"/>
  <c r="R618" i="17" s="1"/>
  <c r="W602" i="17"/>
  <c r="X602" i="17"/>
  <c r="Z602" i="17"/>
  <c r="Y602" i="17"/>
  <c r="AA602" i="17"/>
  <c r="G591" i="17"/>
  <c r="I591" i="17" s="1"/>
  <c r="N591" i="17" s="1"/>
  <c r="S591" i="17" s="1"/>
  <c r="W557" i="17"/>
  <c r="X557" i="17"/>
  <c r="Y557" i="17"/>
  <c r="Z557" i="17"/>
  <c r="AA557" i="17"/>
  <c r="Z547" i="17"/>
  <c r="AA547" i="17"/>
  <c r="X547" i="17"/>
  <c r="K547" i="17"/>
  <c r="P547" i="17" s="1"/>
  <c r="U547" i="17" s="1"/>
  <c r="L547" i="17"/>
  <c r="Q547" i="17" s="1"/>
  <c r="V547" i="17" s="1"/>
  <c r="W547" i="17"/>
  <c r="Y547" i="17"/>
  <c r="H547" i="17"/>
  <c r="M547" i="17" s="1"/>
  <c r="R547" i="17" s="1"/>
  <c r="I547" i="17"/>
  <c r="N547" i="17" s="1"/>
  <c r="S547" i="17" s="1"/>
  <c r="J547" i="17"/>
  <c r="O547" i="17" s="1"/>
  <c r="T547" i="17" s="1"/>
  <c r="X647" i="17"/>
  <c r="AA647" i="17"/>
  <c r="Y647" i="17"/>
  <c r="Z647" i="17"/>
  <c r="Y624" i="17"/>
  <c r="AA624" i="17"/>
  <c r="Z624" i="17"/>
  <c r="W624" i="17"/>
  <c r="X624" i="17"/>
  <c r="I624" i="17"/>
  <c r="N624" i="17" s="1"/>
  <c r="S624" i="17" s="1"/>
  <c r="Y620" i="17"/>
  <c r="AA620" i="17"/>
  <c r="W620" i="17"/>
  <c r="Z620" i="17"/>
  <c r="X620" i="17"/>
  <c r="G602" i="17"/>
  <c r="J587" i="17"/>
  <c r="O587" i="17" s="1"/>
  <c r="T587" i="17" s="1"/>
  <c r="H585" i="17"/>
  <c r="M585" i="17" s="1"/>
  <c r="R585" i="17" s="1"/>
  <c r="I585" i="17"/>
  <c r="N585" i="17" s="1"/>
  <c r="S585" i="17" s="1"/>
  <c r="G557" i="17"/>
  <c r="K557" i="17" s="1"/>
  <c r="P557" i="17" s="1"/>
  <c r="U557" i="17" s="1"/>
  <c r="W476" i="17"/>
  <c r="X476" i="17"/>
  <c r="AA476" i="17"/>
  <c r="Y476" i="17"/>
  <c r="Z476" i="17"/>
  <c r="G801" i="17"/>
  <c r="H801" i="17" s="1"/>
  <c r="M801" i="17" s="1"/>
  <c r="R801" i="17" s="1"/>
  <c r="G777" i="17"/>
  <c r="G741" i="17"/>
  <c r="G729" i="17"/>
  <c r="I719" i="17"/>
  <c r="N719" i="17" s="1"/>
  <c r="S719" i="17" s="1"/>
  <c r="G717" i="17"/>
  <c r="L710" i="17"/>
  <c r="Q710" i="17" s="1"/>
  <c r="V710" i="17" s="1"/>
  <c r="AA709" i="17"/>
  <c r="I707" i="17"/>
  <c r="N707" i="17" s="1"/>
  <c r="S707" i="17" s="1"/>
  <c r="I702" i="17"/>
  <c r="N702" i="17" s="1"/>
  <c r="S702" i="17" s="1"/>
  <c r="G701" i="17"/>
  <c r="J701" i="17" s="1"/>
  <c r="O701" i="17" s="1"/>
  <c r="T701" i="17" s="1"/>
  <c r="K698" i="17"/>
  <c r="P698" i="17" s="1"/>
  <c r="U698" i="17" s="1"/>
  <c r="AA691" i="17"/>
  <c r="X690" i="17"/>
  <c r="W690" i="17"/>
  <c r="Y690" i="17"/>
  <c r="H685" i="17"/>
  <c r="M685" i="17" s="1"/>
  <c r="R685" i="17" s="1"/>
  <c r="I673" i="17"/>
  <c r="N673" i="17" s="1"/>
  <c r="S673" i="17" s="1"/>
  <c r="W663" i="17"/>
  <c r="X663" i="17"/>
  <c r="L663" i="17"/>
  <c r="Q663" i="17" s="1"/>
  <c r="V663" i="17" s="1"/>
  <c r="G652" i="17"/>
  <c r="I647" i="17"/>
  <c r="N647" i="17" s="1"/>
  <c r="S647" i="17" s="1"/>
  <c r="J647" i="17"/>
  <c r="O647" i="17" s="1"/>
  <c r="T647" i="17" s="1"/>
  <c r="L647" i="17"/>
  <c r="Q647" i="17" s="1"/>
  <c r="V647" i="17" s="1"/>
  <c r="K647" i="17"/>
  <c r="P647" i="17" s="1"/>
  <c r="U647" i="17" s="1"/>
  <c r="H647" i="17"/>
  <c r="M647" i="17" s="1"/>
  <c r="R647" i="17" s="1"/>
  <c r="K633" i="17"/>
  <c r="P633" i="17" s="1"/>
  <c r="U633" i="17" s="1"/>
  <c r="L633" i="17"/>
  <c r="Q633" i="17" s="1"/>
  <c r="V633" i="17" s="1"/>
  <c r="H633" i="17"/>
  <c r="M633" i="17" s="1"/>
  <c r="R633" i="17" s="1"/>
  <c r="I633" i="17"/>
  <c r="N633" i="17" s="1"/>
  <c r="S633" i="17" s="1"/>
  <c r="J633" i="17"/>
  <c r="O633" i="17" s="1"/>
  <c r="T633" i="17" s="1"/>
  <c r="F632" i="17"/>
  <c r="H632" i="17" s="1"/>
  <c r="M632" i="17" s="1"/>
  <c r="R632" i="17" s="1"/>
  <c r="J627" i="17"/>
  <c r="O627" i="17" s="1"/>
  <c r="T627" i="17" s="1"/>
  <c r="K627" i="17"/>
  <c r="P627" i="17" s="1"/>
  <c r="U627" i="17" s="1"/>
  <c r="G623" i="17"/>
  <c r="G607" i="17"/>
  <c r="K607" i="17" s="1"/>
  <c r="P607" i="17" s="1"/>
  <c r="U607" i="17" s="1"/>
  <c r="I607" i="17"/>
  <c r="N607" i="17" s="1"/>
  <c r="S607" i="17" s="1"/>
  <c r="X605" i="17"/>
  <c r="Y605" i="17"/>
  <c r="Z605" i="17"/>
  <c r="W605" i="17"/>
  <c r="AA605" i="17"/>
  <c r="X582" i="17"/>
  <c r="Y582" i="17"/>
  <c r="AA582" i="17"/>
  <c r="W582" i="17"/>
  <c r="Z582" i="17"/>
  <c r="J756" i="17"/>
  <c r="O756" i="17" s="1"/>
  <c r="T756" i="17" s="1"/>
  <c r="K756" i="17"/>
  <c r="P756" i="17" s="1"/>
  <c r="U756" i="17" s="1"/>
  <c r="L727" i="17"/>
  <c r="Q727" i="17" s="1"/>
  <c r="V727" i="17" s="1"/>
  <c r="H719" i="17"/>
  <c r="M719" i="17" s="1"/>
  <c r="R719" i="17" s="1"/>
  <c r="L715" i="17"/>
  <c r="Q715" i="17" s="1"/>
  <c r="V715" i="17" s="1"/>
  <c r="H707" i="17"/>
  <c r="M707" i="17" s="1"/>
  <c r="R707" i="17" s="1"/>
  <c r="G690" i="17"/>
  <c r="H690" i="17" s="1"/>
  <c r="M690" i="17" s="1"/>
  <c r="R690" i="17" s="1"/>
  <c r="X686" i="17"/>
  <c r="Z686" i="17"/>
  <c r="AA686" i="17"/>
  <c r="H673" i="17"/>
  <c r="M673" i="17" s="1"/>
  <c r="R673" i="17" s="1"/>
  <c r="F662" i="17"/>
  <c r="K662" i="17" s="1"/>
  <c r="P662" i="17" s="1"/>
  <c r="U662" i="17" s="1"/>
  <c r="Z650" i="17"/>
  <c r="I649" i="17"/>
  <c r="N649" i="17" s="1"/>
  <c r="S649" i="17" s="1"/>
  <c r="J649" i="17"/>
  <c r="O649" i="17" s="1"/>
  <c r="T649" i="17" s="1"/>
  <c r="K649" i="17"/>
  <c r="P649" i="17" s="1"/>
  <c r="U649" i="17" s="1"/>
  <c r="L649" i="17"/>
  <c r="Q649" i="17" s="1"/>
  <c r="V649" i="17" s="1"/>
  <c r="G630" i="17"/>
  <c r="I630" i="17" s="1"/>
  <c r="N630" i="17" s="1"/>
  <c r="S630" i="17" s="1"/>
  <c r="H620" i="17"/>
  <c r="M620" i="17" s="1"/>
  <c r="R620" i="17" s="1"/>
  <c r="I620" i="17"/>
  <c r="N620" i="17" s="1"/>
  <c r="S620" i="17" s="1"/>
  <c r="K620" i="17"/>
  <c r="P620" i="17" s="1"/>
  <c r="U620" i="17" s="1"/>
  <c r="J620" i="17"/>
  <c r="O620" i="17" s="1"/>
  <c r="T620" i="17" s="1"/>
  <c r="L620" i="17"/>
  <c r="Q620" i="17" s="1"/>
  <c r="V620" i="17" s="1"/>
  <c r="G605" i="17"/>
  <c r="L605" i="17" s="1"/>
  <c r="Q605" i="17" s="1"/>
  <c r="V605" i="17" s="1"/>
  <c r="H603" i="17"/>
  <c r="M603" i="17" s="1"/>
  <c r="R603" i="17" s="1"/>
  <c r="Y596" i="17"/>
  <c r="AA596" i="17"/>
  <c r="W596" i="17"/>
  <c r="J596" i="17"/>
  <c r="O596" i="17" s="1"/>
  <c r="T596" i="17" s="1"/>
  <c r="L596" i="17"/>
  <c r="Q596" i="17" s="1"/>
  <c r="V596" i="17" s="1"/>
  <c r="X596" i="17"/>
  <c r="H596" i="17"/>
  <c r="M596" i="17" s="1"/>
  <c r="R596" i="17" s="1"/>
  <c r="I596" i="17"/>
  <c r="N596" i="17" s="1"/>
  <c r="S596" i="17" s="1"/>
  <c r="F590" i="17"/>
  <c r="G582" i="17"/>
  <c r="L582" i="17" s="1"/>
  <c r="Q582" i="17" s="1"/>
  <c r="V582" i="17" s="1"/>
  <c r="I582" i="17"/>
  <c r="N582" i="17" s="1"/>
  <c r="S582" i="17" s="1"/>
  <c r="H572" i="17"/>
  <c r="M572" i="17" s="1"/>
  <c r="R572" i="17" s="1"/>
  <c r="X560" i="17"/>
  <c r="Y560" i="17"/>
  <c r="Z560" i="17"/>
  <c r="AA560" i="17"/>
  <c r="W560" i="17"/>
  <c r="H560" i="17"/>
  <c r="M560" i="17" s="1"/>
  <c r="R560" i="17" s="1"/>
  <c r="K560" i="17"/>
  <c r="P560" i="17" s="1"/>
  <c r="U560" i="17" s="1"/>
  <c r="W548" i="17"/>
  <c r="W485" i="17"/>
  <c r="Y485" i="17"/>
  <c r="X485" i="17"/>
  <c r="Z485" i="17"/>
  <c r="AA485" i="17"/>
  <c r="Z483" i="17"/>
  <c r="Y483" i="17"/>
  <c r="AA483" i="17"/>
  <c r="W483" i="17"/>
  <c r="X483" i="17"/>
  <c r="Z562" i="17"/>
  <c r="Z554" i="17"/>
  <c r="AA554" i="17"/>
  <c r="W554" i="17"/>
  <c r="G492" i="17"/>
  <c r="K492" i="17" s="1"/>
  <c r="P492" i="17" s="1"/>
  <c r="U492" i="17" s="1"/>
  <c r="Z680" i="17"/>
  <c r="AA680" i="17"/>
  <c r="H665" i="17"/>
  <c r="M665" i="17" s="1"/>
  <c r="R665" i="17" s="1"/>
  <c r="X660" i="17"/>
  <c r="Y660" i="17"/>
  <c r="L658" i="17"/>
  <c r="Q658" i="17" s="1"/>
  <c r="V658" i="17" s="1"/>
  <c r="G656" i="17"/>
  <c r="K656" i="17" s="1"/>
  <c r="P656" i="17" s="1"/>
  <c r="U656" i="17" s="1"/>
  <c r="H653" i="17"/>
  <c r="M653" i="17" s="1"/>
  <c r="R653" i="17" s="1"/>
  <c r="I645" i="17"/>
  <c r="N645" i="17" s="1"/>
  <c r="S645" i="17" s="1"/>
  <c r="F643" i="17"/>
  <c r="H643" i="17" s="1"/>
  <c r="M643" i="17" s="1"/>
  <c r="R643" i="17" s="1"/>
  <c r="I637" i="17"/>
  <c r="N637" i="17" s="1"/>
  <c r="S637" i="17" s="1"/>
  <c r="J637" i="17"/>
  <c r="O637" i="17" s="1"/>
  <c r="T637" i="17" s="1"/>
  <c r="X617" i="17"/>
  <c r="Y617" i="17"/>
  <c r="W617" i="17"/>
  <c r="G614" i="17"/>
  <c r="H614" i="17" s="1"/>
  <c r="M614" i="17" s="1"/>
  <c r="R614" i="17" s="1"/>
  <c r="R581" i="17"/>
  <c r="L571" i="17"/>
  <c r="Q571" i="17" s="1"/>
  <c r="V571" i="17" s="1"/>
  <c r="I571" i="17"/>
  <c r="N571" i="17" s="1"/>
  <c r="S571" i="17" s="1"/>
  <c r="J571" i="17"/>
  <c r="O571" i="17" s="1"/>
  <c r="T571" i="17" s="1"/>
  <c r="K571" i="17"/>
  <c r="P571" i="17" s="1"/>
  <c r="U571" i="17" s="1"/>
  <c r="F556" i="17"/>
  <c r="J556" i="17" s="1"/>
  <c r="O556" i="17" s="1"/>
  <c r="T556" i="17" s="1"/>
  <c r="I556" i="17"/>
  <c r="N556" i="17" s="1"/>
  <c r="S556" i="17" s="1"/>
  <c r="G449" i="17"/>
  <c r="K449" i="17" s="1"/>
  <c r="P449" i="17" s="1"/>
  <c r="U449" i="17" s="1"/>
  <c r="W424" i="17"/>
  <c r="Y424" i="17"/>
  <c r="Z424" i="17"/>
  <c r="X424" i="17"/>
  <c r="AA424" i="17"/>
  <c r="G660" i="17"/>
  <c r="J660" i="17" s="1"/>
  <c r="O660" i="17" s="1"/>
  <c r="T660" i="17" s="1"/>
  <c r="Y628" i="17"/>
  <c r="AA628" i="17"/>
  <c r="W628" i="17"/>
  <c r="X625" i="17"/>
  <c r="Z625" i="17"/>
  <c r="Z552" i="17"/>
  <c r="AA552" i="17"/>
  <c r="W552" i="17"/>
  <c r="Z546" i="17"/>
  <c r="AA546" i="17"/>
  <c r="X546" i="17"/>
  <c r="Y546" i="17"/>
  <c r="X628" i="17"/>
  <c r="K608" i="17"/>
  <c r="P608" i="17" s="1"/>
  <c r="U608" i="17" s="1"/>
  <c r="L608" i="17"/>
  <c r="Q608" i="17" s="1"/>
  <c r="V608" i="17" s="1"/>
  <c r="J608" i="17"/>
  <c r="O608" i="17" s="1"/>
  <c r="T608" i="17" s="1"/>
  <c r="Z607" i="17"/>
  <c r="AA607" i="17"/>
  <c r="W607" i="17"/>
  <c r="X607" i="17"/>
  <c r="Y607" i="17"/>
  <c r="Z594" i="17"/>
  <c r="AA594" i="17"/>
  <c r="W594" i="17"/>
  <c r="W586" i="17"/>
  <c r="Y586" i="17"/>
  <c r="Z586" i="17"/>
  <c r="AA586" i="17"/>
  <c r="W550" i="17"/>
  <c r="X550" i="17"/>
  <c r="Y550" i="17"/>
  <c r="Z550" i="17"/>
  <c r="AA550" i="17"/>
  <c r="F542" i="17"/>
  <c r="G519" i="17"/>
  <c r="G485" i="17"/>
  <c r="H485" i="17" s="1"/>
  <c r="M485" i="17" s="1"/>
  <c r="R485" i="17" s="1"/>
  <c r="H688" i="17"/>
  <c r="M688" i="17" s="1"/>
  <c r="R688" i="17" s="1"/>
  <c r="Y680" i="17"/>
  <c r="J680" i="17"/>
  <c r="O680" i="17" s="1"/>
  <c r="T680" i="17" s="1"/>
  <c r="W676" i="17"/>
  <c r="Z676" i="17"/>
  <c r="Y673" i="17"/>
  <c r="Z673" i="17"/>
  <c r="AA670" i="17"/>
  <c r="J670" i="17"/>
  <c r="O670" i="17" s="1"/>
  <c r="T670" i="17" s="1"/>
  <c r="L667" i="17"/>
  <c r="Q667" i="17" s="1"/>
  <c r="V667" i="17" s="1"/>
  <c r="X666" i="17"/>
  <c r="Y666" i="17"/>
  <c r="H650" i="17"/>
  <c r="M650" i="17" s="1"/>
  <c r="R650" i="17" s="1"/>
  <c r="F646" i="17"/>
  <c r="L642" i="17"/>
  <c r="Q642" i="17" s="1"/>
  <c r="V642" i="17" s="1"/>
  <c r="J638" i="17"/>
  <c r="O638" i="17" s="1"/>
  <c r="T638" i="17" s="1"/>
  <c r="K638" i="17"/>
  <c r="P638" i="17" s="1"/>
  <c r="U638" i="17" s="1"/>
  <c r="X636" i="17"/>
  <c r="Y636" i="17"/>
  <c r="L634" i="17"/>
  <c r="Q634" i="17" s="1"/>
  <c r="V634" i="17" s="1"/>
  <c r="L627" i="17"/>
  <c r="Q627" i="17" s="1"/>
  <c r="V627" i="17" s="1"/>
  <c r="K624" i="17"/>
  <c r="P624" i="17" s="1"/>
  <c r="U624" i="17" s="1"/>
  <c r="L624" i="17"/>
  <c r="Q624" i="17" s="1"/>
  <c r="V624" i="17" s="1"/>
  <c r="J624" i="17"/>
  <c r="O624" i="17" s="1"/>
  <c r="T624" i="17" s="1"/>
  <c r="H612" i="17"/>
  <c r="M612" i="17" s="1"/>
  <c r="R612" i="17" s="1"/>
  <c r="I609" i="17"/>
  <c r="N609" i="17" s="1"/>
  <c r="S609" i="17" s="1"/>
  <c r="H571" i="17"/>
  <c r="M571" i="17" s="1"/>
  <c r="R571" i="17" s="1"/>
  <c r="W551" i="17"/>
  <c r="X551" i="17"/>
  <c r="Y551" i="17"/>
  <c r="Z551" i="17"/>
  <c r="L685" i="17"/>
  <c r="Q685" i="17" s="1"/>
  <c r="V685" i="17" s="1"/>
  <c r="X680" i="17"/>
  <c r="I680" i="17"/>
  <c r="N680" i="17" s="1"/>
  <c r="S680" i="17" s="1"/>
  <c r="X676" i="17"/>
  <c r="Z670" i="17"/>
  <c r="I670" i="17"/>
  <c r="N670" i="17" s="1"/>
  <c r="S670" i="17" s="1"/>
  <c r="K667" i="17"/>
  <c r="P667" i="17" s="1"/>
  <c r="U667" i="17" s="1"/>
  <c r="L665" i="17"/>
  <c r="Q665" i="17" s="1"/>
  <c r="V665" i="17" s="1"/>
  <c r="X654" i="17"/>
  <c r="Y654" i="17"/>
  <c r="AA654" i="17"/>
  <c r="L653" i="17"/>
  <c r="Q653" i="17" s="1"/>
  <c r="V653" i="17" s="1"/>
  <c r="AA652" i="17"/>
  <c r="L650" i="17"/>
  <c r="Q650" i="17" s="1"/>
  <c r="V650" i="17" s="1"/>
  <c r="L645" i="17"/>
  <c r="Q645" i="17" s="1"/>
  <c r="V645" i="17" s="1"/>
  <c r="G640" i="17"/>
  <c r="I640" i="17" s="1"/>
  <c r="N640" i="17" s="1"/>
  <c r="S640" i="17" s="1"/>
  <c r="L638" i="17"/>
  <c r="Q638" i="17" s="1"/>
  <c r="V638" i="17" s="1"/>
  <c r="Z636" i="17"/>
  <c r="G636" i="17"/>
  <c r="J636" i="17" s="1"/>
  <c r="O636" i="17" s="1"/>
  <c r="T636" i="17" s="1"/>
  <c r="K635" i="17"/>
  <c r="P635" i="17" s="1"/>
  <c r="U635" i="17" s="1"/>
  <c r="X627" i="17"/>
  <c r="Z626" i="17"/>
  <c r="AA626" i="17"/>
  <c r="G610" i="17"/>
  <c r="K610" i="17" s="1"/>
  <c r="P610" i="17" s="1"/>
  <c r="U610" i="17" s="1"/>
  <c r="Y594" i="17"/>
  <c r="L579" i="17"/>
  <c r="Q579" i="17" s="1"/>
  <c r="V579" i="17" s="1"/>
  <c r="I579" i="17"/>
  <c r="N579" i="17" s="1"/>
  <c r="S579" i="17" s="1"/>
  <c r="J579" i="17"/>
  <c r="O579" i="17" s="1"/>
  <c r="T579" i="17" s="1"/>
  <c r="G578" i="17"/>
  <c r="J577" i="17"/>
  <c r="O577" i="17" s="1"/>
  <c r="T577" i="17" s="1"/>
  <c r="K577" i="17"/>
  <c r="P577" i="17" s="1"/>
  <c r="U577" i="17" s="1"/>
  <c r="L577" i="17"/>
  <c r="Q577" i="17" s="1"/>
  <c r="V577" i="17" s="1"/>
  <c r="H577" i="17"/>
  <c r="M577" i="17" s="1"/>
  <c r="R577" i="17" s="1"/>
  <c r="F561" i="17"/>
  <c r="K561" i="17" s="1"/>
  <c r="P561" i="17" s="1"/>
  <c r="U561" i="17" s="1"/>
  <c r="Y554" i="17"/>
  <c r="W525" i="17"/>
  <c r="AA525" i="17"/>
  <c r="X525" i="17"/>
  <c r="Y525" i="17"/>
  <c r="Z525" i="17"/>
  <c r="K507" i="17"/>
  <c r="P507" i="17" s="1"/>
  <c r="U507" i="17" s="1"/>
  <c r="I507" i="17"/>
  <c r="N507" i="17" s="1"/>
  <c r="S507" i="17" s="1"/>
  <c r="J507" i="17"/>
  <c r="O507" i="17" s="1"/>
  <c r="T507" i="17" s="1"/>
  <c r="Y439" i="17"/>
  <c r="Z439" i="17"/>
  <c r="AA439" i="17"/>
  <c r="W439" i="17"/>
  <c r="X439" i="17"/>
  <c r="H439" i="17"/>
  <c r="M439" i="17" s="1"/>
  <c r="R439" i="17" s="1"/>
  <c r="I439" i="17"/>
  <c r="N439" i="17" s="1"/>
  <c r="S439" i="17" s="1"/>
  <c r="J439" i="17"/>
  <c r="O439" i="17" s="1"/>
  <c r="T439" i="17" s="1"/>
  <c r="W680" i="17"/>
  <c r="H680" i="17"/>
  <c r="M680" i="17" s="1"/>
  <c r="R680" i="17" s="1"/>
  <c r="G674" i="17"/>
  <c r="K674" i="17" s="1"/>
  <c r="P674" i="17" s="1"/>
  <c r="U674" i="17" s="1"/>
  <c r="X670" i="17"/>
  <c r="H670" i="17"/>
  <c r="M670" i="17" s="1"/>
  <c r="R670" i="17" s="1"/>
  <c r="AA667" i="17"/>
  <c r="H667" i="17"/>
  <c r="M667" i="17" s="1"/>
  <c r="R667" i="17" s="1"/>
  <c r="K665" i="17"/>
  <c r="P665" i="17" s="1"/>
  <c r="U665" i="17" s="1"/>
  <c r="I663" i="17"/>
  <c r="N663" i="17" s="1"/>
  <c r="S663" i="17" s="1"/>
  <c r="J663" i="17"/>
  <c r="O663" i="17" s="1"/>
  <c r="T663" i="17" s="1"/>
  <c r="X658" i="17"/>
  <c r="Y658" i="17"/>
  <c r="AA658" i="17"/>
  <c r="K653" i="17"/>
  <c r="P653" i="17" s="1"/>
  <c r="U653" i="17" s="1"/>
  <c r="K645" i="17"/>
  <c r="P645" i="17" s="1"/>
  <c r="U645" i="17" s="1"/>
  <c r="Y644" i="17"/>
  <c r="L637" i="17"/>
  <c r="Q637" i="17" s="1"/>
  <c r="V637" i="17" s="1"/>
  <c r="W636" i="17"/>
  <c r="W627" i="17"/>
  <c r="K625" i="17"/>
  <c r="P625" i="17" s="1"/>
  <c r="U625" i="17" s="1"/>
  <c r="I619" i="17"/>
  <c r="N619" i="17" s="1"/>
  <c r="S619" i="17" s="1"/>
  <c r="J619" i="17"/>
  <c r="O619" i="17" s="1"/>
  <c r="T619" i="17" s="1"/>
  <c r="L619" i="17"/>
  <c r="Q619" i="17" s="1"/>
  <c r="V619" i="17" s="1"/>
  <c r="K619" i="17"/>
  <c r="P619" i="17" s="1"/>
  <c r="U619" i="17" s="1"/>
  <c r="I608" i="17"/>
  <c r="N608" i="17" s="1"/>
  <c r="S608" i="17" s="1"/>
  <c r="X594" i="17"/>
  <c r="X586" i="17"/>
  <c r="G575" i="17"/>
  <c r="H575" i="17" s="1"/>
  <c r="M575" i="17" s="1"/>
  <c r="R575" i="17" s="1"/>
  <c r="J569" i="17"/>
  <c r="O569" i="17" s="1"/>
  <c r="T569" i="17" s="1"/>
  <c r="K569" i="17"/>
  <c r="P569" i="17" s="1"/>
  <c r="U569" i="17" s="1"/>
  <c r="L569" i="17"/>
  <c r="Q569" i="17" s="1"/>
  <c r="V569" i="17" s="1"/>
  <c r="I569" i="17"/>
  <c r="N569" i="17" s="1"/>
  <c r="S569" i="17" s="1"/>
  <c r="H569" i="17"/>
  <c r="M569" i="17" s="1"/>
  <c r="R569" i="17" s="1"/>
  <c r="X554" i="17"/>
  <c r="W546" i="17"/>
  <c r="G525" i="17"/>
  <c r="L525" i="17" s="1"/>
  <c r="Q525" i="17" s="1"/>
  <c r="V525" i="17" s="1"/>
  <c r="W490" i="17"/>
  <c r="X490" i="17"/>
  <c r="Y490" i="17"/>
  <c r="Z490" i="17"/>
  <c r="AA490" i="17"/>
  <c r="I687" i="17"/>
  <c r="N687" i="17" s="1"/>
  <c r="S687" i="17" s="1"/>
  <c r="AA677" i="17"/>
  <c r="G676" i="17"/>
  <c r="L673" i="17"/>
  <c r="Q673" i="17" s="1"/>
  <c r="V673" i="17" s="1"/>
  <c r="Z661" i="17"/>
  <c r="G648" i="17"/>
  <c r="J645" i="17"/>
  <c r="O645" i="17" s="1"/>
  <c r="T645" i="17" s="1"/>
  <c r="G639" i="17"/>
  <c r="K639" i="17" s="1"/>
  <c r="P639" i="17" s="1"/>
  <c r="U639" i="17" s="1"/>
  <c r="K637" i="17"/>
  <c r="P637" i="17" s="1"/>
  <c r="U637" i="17" s="1"/>
  <c r="X635" i="17"/>
  <c r="Y635" i="17"/>
  <c r="I625" i="17"/>
  <c r="N625" i="17" s="1"/>
  <c r="S625" i="17" s="1"/>
  <c r="Z623" i="17"/>
  <c r="AA623" i="17"/>
  <c r="W623" i="17"/>
  <c r="X623" i="17"/>
  <c r="Y612" i="17"/>
  <c r="AA612" i="17"/>
  <c r="W612" i="17"/>
  <c r="X609" i="17"/>
  <c r="Z609" i="17"/>
  <c r="H608" i="17"/>
  <c r="M608" i="17" s="1"/>
  <c r="R608" i="17" s="1"/>
  <c r="G574" i="17"/>
  <c r="H574" i="17" s="1"/>
  <c r="M574" i="17" s="1"/>
  <c r="R574" i="17" s="1"/>
  <c r="Y552" i="17"/>
  <c r="W549" i="17"/>
  <c r="X549" i="17"/>
  <c r="Y549" i="17"/>
  <c r="Z549" i="17"/>
  <c r="AA549" i="17"/>
  <c r="G541" i="17"/>
  <c r="K541" i="17" s="1"/>
  <c r="P541" i="17" s="1"/>
  <c r="U541" i="17" s="1"/>
  <c r="Z492" i="17"/>
  <c r="W492" i="17"/>
  <c r="X492" i="17"/>
  <c r="Y492" i="17"/>
  <c r="AA492" i="17"/>
  <c r="W541" i="17"/>
  <c r="X541" i="17"/>
  <c r="Y541" i="17"/>
  <c r="W529" i="17"/>
  <c r="Z529" i="17"/>
  <c r="AA529" i="17"/>
  <c r="Y529" i="17"/>
  <c r="W517" i="17"/>
  <c r="Y517" i="17"/>
  <c r="X517" i="17"/>
  <c r="G496" i="17"/>
  <c r="G491" i="17"/>
  <c r="H491" i="17" s="1"/>
  <c r="M491" i="17" s="1"/>
  <c r="R491" i="17" s="1"/>
  <c r="W484" i="17"/>
  <c r="Y484" i="17"/>
  <c r="Z484" i="17"/>
  <c r="X484" i="17"/>
  <c r="AA484" i="17"/>
  <c r="J484" i="17"/>
  <c r="O484" i="17" s="1"/>
  <c r="T484" i="17" s="1"/>
  <c r="H484" i="17"/>
  <c r="M484" i="17" s="1"/>
  <c r="R484" i="17" s="1"/>
  <c r="W480" i="17"/>
  <c r="X480" i="17"/>
  <c r="Y480" i="17"/>
  <c r="Z480" i="17"/>
  <c r="AA480" i="17"/>
  <c r="L448" i="17"/>
  <c r="Q448" i="17" s="1"/>
  <c r="V448" i="17" s="1"/>
  <c r="I448" i="17"/>
  <c r="N448" i="17" s="1"/>
  <c r="S448" i="17" s="1"/>
  <c r="Z524" i="17"/>
  <c r="W524" i="17"/>
  <c r="X524" i="17"/>
  <c r="Y524" i="17"/>
  <c r="G517" i="17"/>
  <c r="H517" i="17" s="1"/>
  <c r="M517" i="17" s="1"/>
  <c r="R517" i="17" s="1"/>
  <c r="F505" i="17"/>
  <c r="H505" i="17" s="1"/>
  <c r="M505" i="17" s="1"/>
  <c r="R505" i="17" s="1"/>
  <c r="AA598" i="17"/>
  <c r="K596" i="17"/>
  <c r="P596" i="17" s="1"/>
  <c r="U596" i="17" s="1"/>
  <c r="K576" i="17"/>
  <c r="P576" i="17" s="1"/>
  <c r="U576" i="17" s="1"/>
  <c r="F568" i="17"/>
  <c r="I568" i="17" s="1"/>
  <c r="N568" i="17" s="1"/>
  <c r="S568" i="17" s="1"/>
  <c r="W565" i="17"/>
  <c r="X565" i="17"/>
  <c r="Y565" i="17"/>
  <c r="Z564" i="17"/>
  <c r="G562" i="17"/>
  <c r="G554" i="17"/>
  <c r="L554" i="17" s="1"/>
  <c r="Q554" i="17" s="1"/>
  <c r="V554" i="17" s="1"/>
  <c r="G553" i="17"/>
  <c r="I553" i="17" s="1"/>
  <c r="N553" i="17" s="1"/>
  <c r="S553" i="17" s="1"/>
  <c r="G552" i="17"/>
  <c r="J552" i="17" s="1"/>
  <c r="O552" i="17" s="1"/>
  <c r="T552" i="17" s="1"/>
  <c r="I549" i="17"/>
  <c r="N549" i="17" s="1"/>
  <c r="S549" i="17" s="1"/>
  <c r="Z544" i="17"/>
  <c r="X544" i="17"/>
  <c r="Y544" i="17"/>
  <c r="W543" i="17"/>
  <c r="AA543" i="17"/>
  <c r="H531" i="17"/>
  <c r="M531" i="17" s="1"/>
  <c r="R531" i="17" s="1"/>
  <c r="I531" i="17"/>
  <c r="N531" i="17" s="1"/>
  <c r="S531" i="17" s="1"/>
  <c r="G523" i="17"/>
  <c r="J523" i="17" s="1"/>
  <c r="O523" i="17" s="1"/>
  <c r="T523" i="17" s="1"/>
  <c r="X518" i="17"/>
  <c r="W518" i="17"/>
  <c r="Y518" i="17"/>
  <c r="AA518" i="17"/>
  <c r="W478" i="17"/>
  <c r="X478" i="17"/>
  <c r="Y478" i="17"/>
  <c r="Y467" i="17"/>
  <c r="Z467" i="17"/>
  <c r="K467" i="17"/>
  <c r="P467" i="17" s="1"/>
  <c r="U467" i="17" s="1"/>
  <c r="H467" i="17"/>
  <c r="M467" i="17" s="1"/>
  <c r="R467" i="17" s="1"/>
  <c r="I467" i="17"/>
  <c r="N467" i="17" s="1"/>
  <c r="S467" i="17" s="1"/>
  <c r="J467" i="17"/>
  <c r="O467" i="17" s="1"/>
  <c r="T467" i="17" s="1"/>
  <c r="L467" i="17"/>
  <c r="Q467" i="17" s="1"/>
  <c r="V467" i="17" s="1"/>
  <c r="X467" i="17"/>
  <c r="AA467" i="17"/>
  <c r="W467" i="17"/>
  <c r="Y463" i="17"/>
  <c r="Z463" i="17"/>
  <c r="AA463" i="17"/>
  <c r="W463" i="17"/>
  <c r="X463" i="17"/>
  <c r="H463" i="17"/>
  <c r="M463" i="17" s="1"/>
  <c r="R463" i="17" s="1"/>
  <c r="I463" i="17"/>
  <c r="N463" i="17" s="1"/>
  <c r="S463" i="17" s="1"/>
  <c r="J463" i="17"/>
  <c r="O463" i="17" s="1"/>
  <c r="T463" i="17" s="1"/>
  <c r="G384" i="17"/>
  <c r="K384" i="17" s="1"/>
  <c r="P384" i="17" s="1"/>
  <c r="U384" i="17" s="1"/>
  <c r="F600" i="17"/>
  <c r="L600" i="17" s="1"/>
  <c r="Q600" i="17" s="1"/>
  <c r="V600" i="17" s="1"/>
  <c r="G594" i="17"/>
  <c r="J584" i="17"/>
  <c r="O584" i="17" s="1"/>
  <c r="T584" i="17" s="1"/>
  <c r="K584" i="17"/>
  <c r="P584" i="17" s="1"/>
  <c r="U584" i="17" s="1"/>
  <c r="W577" i="17"/>
  <c r="X577" i="17"/>
  <c r="Z577" i="17"/>
  <c r="G565" i="17"/>
  <c r="K555" i="17"/>
  <c r="P555" i="17" s="1"/>
  <c r="U555" i="17" s="1"/>
  <c r="L555" i="17"/>
  <c r="Q555" i="17" s="1"/>
  <c r="V555" i="17" s="1"/>
  <c r="G551" i="17"/>
  <c r="K551" i="17" s="1"/>
  <c r="P551" i="17" s="1"/>
  <c r="U551" i="17" s="1"/>
  <c r="G544" i="17"/>
  <c r="J544" i="17" s="1"/>
  <c r="O544" i="17" s="1"/>
  <c r="T544" i="17" s="1"/>
  <c r="G543" i="17"/>
  <c r="H543" i="17" s="1"/>
  <c r="M543" i="17" s="1"/>
  <c r="R543" i="17" s="1"/>
  <c r="F530" i="17"/>
  <c r="L513" i="17"/>
  <c r="Q513" i="17" s="1"/>
  <c r="V513" i="17" s="1"/>
  <c r="H513" i="17"/>
  <c r="M513" i="17" s="1"/>
  <c r="R513" i="17" s="1"/>
  <c r="I513" i="17"/>
  <c r="N513" i="17" s="1"/>
  <c r="S513" i="17" s="1"/>
  <c r="J513" i="17"/>
  <c r="O513" i="17" s="1"/>
  <c r="T513" i="17" s="1"/>
  <c r="F501" i="17"/>
  <c r="W497" i="17"/>
  <c r="Z497" i="17"/>
  <c r="X497" i="17"/>
  <c r="Y497" i="17"/>
  <c r="AA497" i="17"/>
  <c r="X449" i="17"/>
  <c r="Y449" i="17"/>
  <c r="Z449" i="17"/>
  <c r="W449" i="17"/>
  <c r="AA449" i="17"/>
  <c r="AA441" i="17"/>
  <c r="X441" i="17"/>
  <c r="Y441" i="17"/>
  <c r="Z441" i="17"/>
  <c r="W441" i="17"/>
  <c r="G421" i="17"/>
  <c r="L421" i="17" s="1"/>
  <c r="Q421" i="17" s="1"/>
  <c r="V421" i="17" s="1"/>
  <c r="I643" i="17"/>
  <c r="N643" i="17" s="1"/>
  <c r="S643" i="17" s="1"/>
  <c r="J643" i="17"/>
  <c r="O643" i="17" s="1"/>
  <c r="T643" i="17" s="1"/>
  <c r="K641" i="17"/>
  <c r="P641" i="17" s="1"/>
  <c r="U641" i="17" s="1"/>
  <c r="Z640" i="17"/>
  <c r="AA631" i="17"/>
  <c r="G622" i="17"/>
  <c r="I622" i="17" s="1"/>
  <c r="N622" i="17" s="1"/>
  <c r="S622" i="17" s="1"/>
  <c r="AA615" i="17"/>
  <c r="G606" i="17"/>
  <c r="AA599" i="17"/>
  <c r="G590" i="17"/>
  <c r="W585" i="17"/>
  <c r="X585" i="17"/>
  <c r="J555" i="17"/>
  <c r="O555" i="17" s="1"/>
  <c r="T555" i="17" s="1"/>
  <c r="Y543" i="17"/>
  <c r="R533" i="17"/>
  <c r="X529" i="17"/>
  <c r="Z517" i="17"/>
  <c r="W495" i="17"/>
  <c r="X495" i="17"/>
  <c r="Y495" i="17"/>
  <c r="AA495" i="17"/>
  <c r="J483" i="17"/>
  <c r="O483" i="17" s="1"/>
  <c r="T483" i="17" s="1"/>
  <c r="I483" i="17"/>
  <c r="N483" i="17" s="1"/>
  <c r="S483" i="17" s="1"/>
  <c r="G483" i="17"/>
  <c r="H483" i="17" s="1"/>
  <c r="M483" i="17" s="1"/>
  <c r="R483" i="17" s="1"/>
  <c r="G567" i="17"/>
  <c r="I567" i="17" s="1"/>
  <c r="N567" i="17" s="1"/>
  <c r="S567" i="17" s="1"/>
  <c r="S537" i="17"/>
  <c r="L511" i="17"/>
  <c r="Q511" i="17" s="1"/>
  <c r="V511" i="17" s="1"/>
  <c r="Z511" i="17"/>
  <c r="W511" i="17"/>
  <c r="X511" i="17"/>
  <c r="Y511" i="17"/>
  <c r="AA511" i="17"/>
  <c r="J511" i="17"/>
  <c r="O511" i="17" s="1"/>
  <c r="T511" i="17" s="1"/>
  <c r="K511" i="17"/>
  <c r="P511" i="17" s="1"/>
  <c r="U511" i="17" s="1"/>
  <c r="F502" i="17"/>
  <c r="I502" i="17" s="1"/>
  <c r="N502" i="17" s="1"/>
  <c r="S502" i="17" s="1"/>
  <c r="G498" i="17"/>
  <c r="H474" i="17"/>
  <c r="M474" i="17" s="1"/>
  <c r="R474" i="17" s="1"/>
  <c r="X601" i="17"/>
  <c r="Y601" i="17"/>
  <c r="L584" i="17"/>
  <c r="Q584" i="17" s="1"/>
  <c r="V584" i="17" s="1"/>
  <c r="Y583" i="17"/>
  <c r="Z583" i="17"/>
  <c r="Z578" i="17"/>
  <c r="AA578" i="17"/>
  <c r="W569" i="17"/>
  <c r="X569" i="17"/>
  <c r="AA569" i="17"/>
  <c r="H559" i="17"/>
  <c r="M559" i="17" s="1"/>
  <c r="R559" i="17" s="1"/>
  <c r="I559" i="17"/>
  <c r="N559" i="17" s="1"/>
  <c r="S559" i="17" s="1"/>
  <c r="K559" i="17"/>
  <c r="P559" i="17" s="1"/>
  <c r="U559" i="17" s="1"/>
  <c r="H555" i="17"/>
  <c r="M555" i="17" s="1"/>
  <c r="R555" i="17" s="1"/>
  <c r="Z540" i="17"/>
  <c r="W540" i="17"/>
  <c r="X540" i="17"/>
  <c r="Y540" i="17"/>
  <c r="AA540" i="17"/>
  <c r="W539" i="17"/>
  <c r="X539" i="17"/>
  <c r="Y539" i="17"/>
  <c r="Z539" i="17"/>
  <c r="AA539" i="17"/>
  <c r="R537" i="17"/>
  <c r="Z526" i="17"/>
  <c r="W526" i="17"/>
  <c r="X526" i="17"/>
  <c r="Y526" i="17"/>
  <c r="AA526" i="17"/>
  <c r="AA524" i="17"/>
  <c r="W522" i="17"/>
  <c r="X522" i="17"/>
  <c r="Y522" i="17"/>
  <c r="Z522" i="17"/>
  <c r="AA522" i="17"/>
  <c r="I512" i="17"/>
  <c r="N512" i="17" s="1"/>
  <c r="S512" i="17" s="1"/>
  <c r="I484" i="17"/>
  <c r="N484" i="17" s="1"/>
  <c r="S484" i="17" s="1"/>
  <c r="Y459" i="17"/>
  <c r="Z459" i="17"/>
  <c r="W459" i="17"/>
  <c r="X459" i="17"/>
  <c r="AA459" i="17"/>
  <c r="L666" i="17"/>
  <c r="Q666" i="17" s="1"/>
  <c r="V666" i="17" s="1"/>
  <c r="L654" i="17"/>
  <c r="Q654" i="17" s="1"/>
  <c r="V654" i="17" s="1"/>
  <c r="G644" i="17"/>
  <c r="I644" i="17" s="1"/>
  <c r="N644" i="17" s="1"/>
  <c r="S644" i="17" s="1"/>
  <c r="G617" i="17"/>
  <c r="L617" i="17" s="1"/>
  <c r="Q617" i="17" s="1"/>
  <c r="V617" i="17" s="1"/>
  <c r="W601" i="17"/>
  <c r="J601" i="17"/>
  <c r="O601" i="17" s="1"/>
  <c r="T601" i="17" s="1"/>
  <c r="G601" i="17"/>
  <c r="L601" i="17" s="1"/>
  <c r="Q601" i="17" s="1"/>
  <c r="V601" i="17" s="1"/>
  <c r="W587" i="17"/>
  <c r="X587" i="17"/>
  <c r="Z587" i="17"/>
  <c r="J585" i="17"/>
  <c r="O585" i="17" s="1"/>
  <c r="T585" i="17" s="1"/>
  <c r="K585" i="17"/>
  <c r="P585" i="17" s="1"/>
  <c r="U585" i="17" s="1"/>
  <c r="L585" i="17"/>
  <c r="Q585" i="17" s="1"/>
  <c r="V585" i="17" s="1"/>
  <c r="I584" i="17"/>
  <c r="N584" i="17" s="1"/>
  <c r="S584" i="17" s="1"/>
  <c r="Z574" i="17"/>
  <c r="H549" i="17"/>
  <c r="M549" i="17" s="1"/>
  <c r="R549" i="17" s="1"/>
  <c r="F528" i="17"/>
  <c r="J528" i="17" s="1"/>
  <c r="O528" i="17" s="1"/>
  <c r="T528" i="17" s="1"/>
  <c r="G526" i="17"/>
  <c r="AA515" i="17"/>
  <c r="H515" i="17"/>
  <c r="M515" i="17" s="1"/>
  <c r="R515" i="17" s="1"/>
  <c r="I515" i="17"/>
  <c r="N515" i="17" s="1"/>
  <c r="S515" i="17" s="1"/>
  <c r="J515" i="17"/>
  <c r="O515" i="17" s="1"/>
  <c r="T515" i="17" s="1"/>
  <c r="K515" i="17"/>
  <c r="P515" i="17" s="1"/>
  <c r="U515" i="17" s="1"/>
  <c r="L515" i="17"/>
  <c r="Q515" i="17" s="1"/>
  <c r="V515" i="17" s="1"/>
  <c r="W515" i="17"/>
  <c r="X515" i="17"/>
  <c r="H512" i="17"/>
  <c r="M512" i="17" s="1"/>
  <c r="R512" i="17" s="1"/>
  <c r="Z500" i="17"/>
  <c r="X500" i="17"/>
  <c r="Y500" i="17"/>
  <c r="AA500" i="17"/>
  <c r="W500" i="17"/>
  <c r="G464" i="17"/>
  <c r="J464" i="17" s="1"/>
  <c r="O464" i="17" s="1"/>
  <c r="T464" i="17" s="1"/>
  <c r="I667" i="17"/>
  <c r="N667" i="17" s="1"/>
  <c r="S667" i="17" s="1"/>
  <c r="J667" i="17"/>
  <c r="O667" i="17" s="1"/>
  <c r="T667" i="17" s="1"/>
  <c r="I659" i="17"/>
  <c r="N659" i="17" s="1"/>
  <c r="S659" i="17" s="1"/>
  <c r="J659" i="17"/>
  <c r="O659" i="17" s="1"/>
  <c r="T659" i="17" s="1"/>
  <c r="L659" i="17"/>
  <c r="Q659" i="17" s="1"/>
  <c r="V659" i="17" s="1"/>
  <c r="I635" i="17"/>
  <c r="N635" i="17" s="1"/>
  <c r="S635" i="17" s="1"/>
  <c r="J635" i="17"/>
  <c r="O635" i="17" s="1"/>
  <c r="T635" i="17" s="1"/>
  <c r="L635" i="17"/>
  <c r="Q635" i="17" s="1"/>
  <c r="V635" i="17" s="1"/>
  <c r="G631" i="17"/>
  <c r="I631" i="17" s="1"/>
  <c r="N631" i="17" s="1"/>
  <c r="S631" i="17" s="1"/>
  <c r="W619" i="17"/>
  <c r="X619" i="17"/>
  <c r="Z619" i="17"/>
  <c r="G615" i="17"/>
  <c r="J615" i="17" s="1"/>
  <c r="O615" i="17" s="1"/>
  <c r="T615" i="17" s="1"/>
  <c r="W603" i="17"/>
  <c r="X603" i="17"/>
  <c r="Z603" i="17"/>
  <c r="G599" i="17"/>
  <c r="H587" i="17"/>
  <c r="M587" i="17" s="1"/>
  <c r="R587" i="17" s="1"/>
  <c r="I587" i="17"/>
  <c r="N587" i="17" s="1"/>
  <c r="S587" i="17" s="1"/>
  <c r="K587" i="17"/>
  <c r="P587" i="17" s="1"/>
  <c r="U587" i="17" s="1"/>
  <c r="H584" i="17"/>
  <c r="M584" i="17" s="1"/>
  <c r="R584" i="17" s="1"/>
  <c r="Y578" i="17"/>
  <c r="Z569" i="17"/>
  <c r="H568" i="17"/>
  <c r="M568" i="17" s="1"/>
  <c r="R568" i="17" s="1"/>
  <c r="G550" i="17"/>
  <c r="K550" i="17" s="1"/>
  <c r="P550" i="17" s="1"/>
  <c r="U550" i="17" s="1"/>
  <c r="H539" i="17"/>
  <c r="M539" i="17" s="1"/>
  <c r="R539" i="17" s="1"/>
  <c r="F538" i="17"/>
  <c r="K538" i="17" s="1"/>
  <c r="P538" i="17" s="1"/>
  <c r="U538" i="17" s="1"/>
  <c r="L531" i="17"/>
  <c r="Q531" i="17" s="1"/>
  <c r="V531" i="17" s="1"/>
  <c r="G529" i="17"/>
  <c r="I529" i="17" s="1"/>
  <c r="N529" i="17" s="1"/>
  <c r="S529" i="17" s="1"/>
  <c r="W493" i="17"/>
  <c r="X493" i="17"/>
  <c r="Y493" i="17"/>
  <c r="Z493" i="17"/>
  <c r="AA493" i="17"/>
  <c r="W491" i="17"/>
  <c r="X491" i="17"/>
  <c r="Y491" i="17"/>
  <c r="Z491" i="17"/>
  <c r="AA491" i="17"/>
  <c r="H448" i="17"/>
  <c r="M448" i="17" s="1"/>
  <c r="R448" i="17" s="1"/>
  <c r="W494" i="17"/>
  <c r="X494" i="17"/>
  <c r="Y494" i="17"/>
  <c r="Z494" i="17"/>
  <c r="I481" i="17"/>
  <c r="N481" i="17" s="1"/>
  <c r="S481" i="17" s="1"/>
  <c r="X481" i="17"/>
  <c r="J481" i="17"/>
  <c r="O481" i="17" s="1"/>
  <c r="T481" i="17" s="1"/>
  <c r="Y481" i="17"/>
  <c r="K481" i="17"/>
  <c r="P481" i="17" s="1"/>
  <c r="U481" i="17" s="1"/>
  <c r="Z481" i="17"/>
  <c r="L481" i="17"/>
  <c r="Q481" i="17" s="1"/>
  <c r="V481" i="17" s="1"/>
  <c r="Z479" i="17"/>
  <c r="W479" i="17"/>
  <c r="AA479" i="17"/>
  <c r="W477" i="17"/>
  <c r="AA477" i="17"/>
  <c r="Y445" i="17"/>
  <c r="Z445" i="17"/>
  <c r="AA445" i="17"/>
  <c r="W445" i="17"/>
  <c r="X445" i="17"/>
  <c r="F443" i="17"/>
  <c r="L443" i="17" s="1"/>
  <c r="Q443" i="17" s="1"/>
  <c r="V443" i="17" s="1"/>
  <c r="G518" i="17"/>
  <c r="K518" i="17" s="1"/>
  <c r="P518" i="17" s="1"/>
  <c r="U518" i="17" s="1"/>
  <c r="Z509" i="17"/>
  <c r="X503" i="17"/>
  <c r="H495" i="17"/>
  <c r="M495" i="17" s="1"/>
  <c r="R495" i="17" s="1"/>
  <c r="I495" i="17"/>
  <c r="N495" i="17" s="1"/>
  <c r="S495" i="17" s="1"/>
  <c r="J495" i="17"/>
  <c r="O495" i="17" s="1"/>
  <c r="T495" i="17" s="1"/>
  <c r="K495" i="17"/>
  <c r="P495" i="17" s="1"/>
  <c r="U495" i="17" s="1"/>
  <c r="G487" i="17"/>
  <c r="G479" i="17"/>
  <c r="K479" i="17" s="1"/>
  <c r="P479" i="17" s="1"/>
  <c r="U479" i="17" s="1"/>
  <c r="H479" i="17"/>
  <c r="M479" i="17" s="1"/>
  <c r="R479" i="17" s="1"/>
  <c r="G477" i="17"/>
  <c r="K477" i="17" s="1"/>
  <c r="P477" i="17" s="1"/>
  <c r="U477" i="17" s="1"/>
  <c r="F472" i="17"/>
  <c r="K472" i="17" s="1"/>
  <c r="P472" i="17" s="1"/>
  <c r="U472" i="17" s="1"/>
  <c r="W416" i="17"/>
  <c r="X416" i="17"/>
  <c r="Y416" i="17"/>
  <c r="AA416" i="17"/>
  <c r="H398" i="17"/>
  <c r="M398" i="17" s="1"/>
  <c r="R398" i="17" s="1"/>
  <c r="I398" i="17"/>
  <c r="N398" i="17" s="1"/>
  <c r="S398" i="17" s="1"/>
  <c r="J398" i="17"/>
  <c r="O398" i="17" s="1"/>
  <c r="T398" i="17" s="1"/>
  <c r="K398" i="17"/>
  <c r="P398" i="17" s="1"/>
  <c r="U398" i="17" s="1"/>
  <c r="L398" i="17"/>
  <c r="Q398" i="17" s="1"/>
  <c r="V398" i="17" s="1"/>
  <c r="L560" i="17"/>
  <c r="Q560" i="17" s="1"/>
  <c r="V560" i="17" s="1"/>
  <c r="K548" i="17"/>
  <c r="P548" i="17" s="1"/>
  <c r="U548" i="17" s="1"/>
  <c r="L548" i="17"/>
  <c r="Q548" i="17" s="1"/>
  <c r="V548" i="17" s="1"/>
  <c r="H540" i="17"/>
  <c r="M540" i="17" s="1"/>
  <c r="R540" i="17" s="1"/>
  <c r="I540" i="17"/>
  <c r="N540" i="17" s="1"/>
  <c r="S540" i="17" s="1"/>
  <c r="J540" i="17"/>
  <c r="O540" i="17" s="1"/>
  <c r="T540" i="17" s="1"/>
  <c r="K540" i="17"/>
  <c r="P540" i="17" s="1"/>
  <c r="U540" i="17" s="1"/>
  <c r="L540" i="17"/>
  <c r="Q540" i="17" s="1"/>
  <c r="V540" i="17" s="1"/>
  <c r="W537" i="17"/>
  <c r="Z537" i="17"/>
  <c r="AA537" i="17"/>
  <c r="Z535" i="17"/>
  <c r="L535" i="17"/>
  <c r="Q535" i="17" s="1"/>
  <c r="V535" i="17" s="1"/>
  <c r="AA535" i="17"/>
  <c r="W533" i="17"/>
  <c r="AA533" i="17"/>
  <c r="G524" i="17"/>
  <c r="L524" i="17" s="1"/>
  <c r="Q524" i="17" s="1"/>
  <c r="V524" i="17" s="1"/>
  <c r="W523" i="17"/>
  <c r="X523" i="17"/>
  <c r="Y523" i="17"/>
  <c r="Z523" i="17"/>
  <c r="Z512" i="17"/>
  <c r="K512" i="17"/>
  <c r="P512" i="17" s="1"/>
  <c r="U512" i="17" s="1"/>
  <c r="Y512" i="17"/>
  <c r="X509" i="17"/>
  <c r="Z508" i="17"/>
  <c r="W508" i="17"/>
  <c r="H508" i="17"/>
  <c r="M508" i="17" s="1"/>
  <c r="R508" i="17" s="1"/>
  <c r="W503" i="17"/>
  <c r="AA482" i="17"/>
  <c r="X482" i="17"/>
  <c r="Y482" i="17"/>
  <c r="Z482" i="17"/>
  <c r="W482" i="17"/>
  <c r="L474" i="17"/>
  <c r="Q474" i="17" s="1"/>
  <c r="V474" i="17" s="1"/>
  <c r="I474" i="17"/>
  <c r="N474" i="17" s="1"/>
  <c r="S474" i="17" s="1"/>
  <c r="J474" i="17"/>
  <c r="O474" i="17" s="1"/>
  <c r="T474" i="17" s="1"/>
  <c r="K474" i="17"/>
  <c r="P474" i="17" s="1"/>
  <c r="U474" i="17" s="1"/>
  <c r="W464" i="17"/>
  <c r="Y464" i="17"/>
  <c r="Z464" i="17"/>
  <c r="AA464" i="17"/>
  <c r="G462" i="17"/>
  <c r="H462" i="17" s="1"/>
  <c r="M462" i="17" s="1"/>
  <c r="R462" i="17" s="1"/>
  <c r="G416" i="17"/>
  <c r="J625" i="17"/>
  <c r="O625" i="17" s="1"/>
  <c r="T625" i="17" s="1"/>
  <c r="L625" i="17"/>
  <c r="Q625" i="17" s="1"/>
  <c r="V625" i="17" s="1"/>
  <c r="J609" i="17"/>
  <c r="O609" i="17" s="1"/>
  <c r="T609" i="17" s="1"/>
  <c r="L609" i="17"/>
  <c r="Q609" i="17" s="1"/>
  <c r="V609" i="17" s="1"/>
  <c r="J593" i="17"/>
  <c r="O593" i="17" s="1"/>
  <c r="T593" i="17" s="1"/>
  <c r="L593" i="17"/>
  <c r="Q593" i="17" s="1"/>
  <c r="V593" i="17" s="1"/>
  <c r="W581" i="17"/>
  <c r="X581" i="17"/>
  <c r="G570" i="17"/>
  <c r="K570" i="17" s="1"/>
  <c r="P570" i="17" s="1"/>
  <c r="U570" i="17" s="1"/>
  <c r="J539" i="17"/>
  <c r="O539" i="17" s="1"/>
  <c r="T539" i="17" s="1"/>
  <c r="K539" i="17"/>
  <c r="P539" i="17" s="1"/>
  <c r="U539" i="17" s="1"/>
  <c r="L539" i="17"/>
  <c r="Q539" i="17" s="1"/>
  <c r="V539" i="17" s="1"/>
  <c r="X527" i="17"/>
  <c r="W527" i="17"/>
  <c r="Y527" i="17"/>
  <c r="Z527" i="17"/>
  <c r="AA527" i="17"/>
  <c r="X508" i="17"/>
  <c r="Y507" i="17"/>
  <c r="AA507" i="17"/>
  <c r="H507" i="17"/>
  <c r="M507" i="17" s="1"/>
  <c r="R507" i="17" s="1"/>
  <c r="Z504" i="17"/>
  <c r="Y504" i="17"/>
  <c r="AA504" i="17"/>
  <c r="K503" i="17"/>
  <c r="P503" i="17" s="1"/>
  <c r="U503" i="17" s="1"/>
  <c r="G501" i="17"/>
  <c r="G490" i="17"/>
  <c r="K490" i="17" s="1"/>
  <c r="P490" i="17" s="1"/>
  <c r="U490" i="17" s="1"/>
  <c r="AA481" i="17"/>
  <c r="X479" i="17"/>
  <c r="Y477" i="17"/>
  <c r="Z469" i="17"/>
  <c r="AA469" i="17"/>
  <c r="W469" i="17"/>
  <c r="X469" i="17"/>
  <c r="Y469" i="17"/>
  <c r="G446" i="17"/>
  <c r="I446" i="17" s="1"/>
  <c r="N446" i="17" s="1"/>
  <c r="S446" i="17" s="1"/>
  <c r="G438" i="17"/>
  <c r="Y435" i="17"/>
  <c r="Z435" i="17"/>
  <c r="W435" i="17"/>
  <c r="X435" i="17"/>
  <c r="AA435" i="17"/>
  <c r="Y419" i="17"/>
  <c r="Z419" i="17"/>
  <c r="W419" i="17"/>
  <c r="X419" i="17"/>
  <c r="AA419" i="17"/>
  <c r="W404" i="17"/>
  <c r="X404" i="17"/>
  <c r="Y404" i="17"/>
  <c r="AA404" i="17"/>
  <c r="Z404" i="17"/>
  <c r="AA371" i="17"/>
  <c r="W371" i="17"/>
  <c r="X371" i="17"/>
  <c r="Y371" i="17"/>
  <c r="Z371" i="17"/>
  <c r="W369" i="17"/>
  <c r="X369" i="17"/>
  <c r="Y369" i="17"/>
  <c r="Z369" i="17"/>
  <c r="AA369" i="17"/>
  <c r="X347" i="17"/>
  <c r="AA347" i="17"/>
  <c r="Z347" i="17"/>
  <c r="W347" i="17"/>
  <c r="Y347" i="17"/>
  <c r="H522" i="17"/>
  <c r="M522" i="17" s="1"/>
  <c r="R522" i="17" s="1"/>
  <c r="I522" i="17"/>
  <c r="N522" i="17" s="1"/>
  <c r="S522" i="17" s="1"/>
  <c r="J522" i="17"/>
  <c r="O522" i="17" s="1"/>
  <c r="T522" i="17" s="1"/>
  <c r="K522" i="17"/>
  <c r="P522" i="17" s="1"/>
  <c r="U522" i="17" s="1"/>
  <c r="L522" i="17"/>
  <c r="Q522" i="17" s="1"/>
  <c r="V522" i="17" s="1"/>
  <c r="W521" i="17"/>
  <c r="X521" i="17"/>
  <c r="Y521" i="17"/>
  <c r="Z521" i="17"/>
  <c r="AA521" i="17"/>
  <c r="Z516" i="17"/>
  <c r="Y516" i="17"/>
  <c r="L509" i="17"/>
  <c r="Q509" i="17" s="1"/>
  <c r="V509" i="17" s="1"/>
  <c r="J503" i="17"/>
  <c r="O503" i="17" s="1"/>
  <c r="T503" i="17" s="1"/>
  <c r="W499" i="17"/>
  <c r="X499" i="17"/>
  <c r="Y499" i="17"/>
  <c r="Z499" i="17"/>
  <c r="AA499" i="17"/>
  <c r="W489" i="17"/>
  <c r="X489" i="17"/>
  <c r="Y488" i="17"/>
  <c r="Z488" i="17"/>
  <c r="W488" i="17"/>
  <c r="W481" i="17"/>
  <c r="X477" i="17"/>
  <c r="K466" i="17"/>
  <c r="P466" i="17" s="1"/>
  <c r="U466" i="17" s="1"/>
  <c r="L466" i="17"/>
  <c r="Q466" i="17" s="1"/>
  <c r="V466" i="17" s="1"/>
  <c r="Y465" i="17"/>
  <c r="X465" i="17"/>
  <c r="Z465" i="17"/>
  <c r="G413" i="17"/>
  <c r="L413" i="17" s="1"/>
  <c r="Q413" i="17" s="1"/>
  <c r="V413" i="17" s="1"/>
  <c r="G410" i="17"/>
  <c r="L410" i="17" s="1"/>
  <c r="Q410" i="17" s="1"/>
  <c r="V410" i="17" s="1"/>
  <c r="G369" i="17"/>
  <c r="H369" i="17" s="1"/>
  <c r="M369" i="17" s="1"/>
  <c r="R369" i="17" s="1"/>
  <c r="G566" i="17"/>
  <c r="I563" i="17"/>
  <c r="N563" i="17" s="1"/>
  <c r="S563" i="17" s="1"/>
  <c r="J560" i="17"/>
  <c r="O560" i="17" s="1"/>
  <c r="T560" i="17" s="1"/>
  <c r="K549" i="17"/>
  <c r="P549" i="17" s="1"/>
  <c r="U549" i="17" s="1"/>
  <c r="J549" i="17"/>
  <c r="O549" i="17" s="1"/>
  <c r="T549" i="17" s="1"/>
  <c r="L549" i="17"/>
  <c r="Q549" i="17" s="1"/>
  <c r="V549" i="17" s="1"/>
  <c r="I548" i="17"/>
  <c r="N548" i="17" s="1"/>
  <c r="S548" i="17" s="1"/>
  <c r="G542" i="17"/>
  <c r="H542" i="17" s="1"/>
  <c r="M542" i="17" s="1"/>
  <c r="R542" i="17" s="1"/>
  <c r="Z536" i="17"/>
  <c r="AA536" i="17"/>
  <c r="Z532" i="17"/>
  <c r="L532" i="17"/>
  <c r="Q532" i="17" s="1"/>
  <c r="V532" i="17" s="1"/>
  <c r="AA532" i="17"/>
  <c r="K521" i="17"/>
  <c r="P521" i="17" s="1"/>
  <c r="U521" i="17" s="1"/>
  <c r="H521" i="17"/>
  <c r="M521" i="17" s="1"/>
  <c r="R521" i="17" s="1"/>
  <c r="I521" i="17"/>
  <c r="N521" i="17" s="1"/>
  <c r="S521" i="17" s="1"/>
  <c r="J521" i="17"/>
  <c r="O521" i="17" s="1"/>
  <c r="T521" i="17" s="1"/>
  <c r="L521" i="17"/>
  <c r="Q521" i="17" s="1"/>
  <c r="V521" i="17" s="1"/>
  <c r="Z520" i="17"/>
  <c r="W520" i="17"/>
  <c r="X520" i="17"/>
  <c r="Y520" i="17"/>
  <c r="X516" i="17"/>
  <c r="L510" i="17"/>
  <c r="Q510" i="17" s="1"/>
  <c r="V510" i="17" s="1"/>
  <c r="Z510" i="17"/>
  <c r="Z507" i="17"/>
  <c r="X504" i="17"/>
  <c r="K504" i="17"/>
  <c r="P504" i="17" s="1"/>
  <c r="U504" i="17" s="1"/>
  <c r="L504" i="17"/>
  <c r="Q504" i="17" s="1"/>
  <c r="V504" i="17" s="1"/>
  <c r="H500" i="17"/>
  <c r="M500" i="17" s="1"/>
  <c r="R500" i="17" s="1"/>
  <c r="J500" i="17"/>
  <c r="O500" i="17" s="1"/>
  <c r="T500" i="17" s="1"/>
  <c r="K500" i="17"/>
  <c r="P500" i="17" s="1"/>
  <c r="U500" i="17" s="1"/>
  <c r="L500" i="17"/>
  <c r="Q500" i="17" s="1"/>
  <c r="V500" i="17" s="1"/>
  <c r="Y498" i="17"/>
  <c r="W498" i="17"/>
  <c r="X498" i="17"/>
  <c r="Z498" i="17"/>
  <c r="AA498" i="17"/>
  <c r="H476" i="17"/>
  <c r="M476" i="17" s="1"/>
  <c r="R476" i="17" s="1"/>
  <c r="AA461" i="17"/>
  <c r="Z461" i="17"/>
  <c r="W461" i="17"/>
  <c r="Y461" i="17"/>
  <c r="Y433" i="17"/>
  <c r="Z433" i="17"/>
  <c r="W433" i="17"/>
  <c r="X433" i="17"/>
  <c r="J629" i="17"/>
  <c r="O629" i="17" s="1"/>
  <c r="T629" i="17" s="1"/>
  <c r="J613" i="17"/>
  <c r="O613" i="17" s="1"/>
  <c r="T613" i="17" s="1"/>
  <c r="L613" i="17"/>
  <c r="Q613" i="17" s="1"/>
  <c r="V613" i="17" s="1"/>
  <c r="J597" i="17"/>
  <c r="O597" i="17" s="1"/>
  <c r="T597" i="17" s="1"/>
  <c r="L597" i="17"/>
  <c r="Q597" i="17" s="1"/>
  <c r="V597" i="17" s="1"/>
  <c r="J581" i="17"/>
  <c r="O581" i="17" s="1"/>
  <c r="T581" i="17" s="1"/>
  <c r="K581" i="17"/>
  <c r="P581" i="17" s="1"/>
  <c r="U581" i="17" s="1"/>
  <c r="L581" i="17"/>
  <c r="Q581" i="17" s="1"/>
  <c r="V581" i="17" s="1"/>
  <c r="G573" i="17"/>
  <c r="H573" i="17" s="1"/>
  <c r="M573" i="17" s="1"/>
  <c r="R573" i="17" s="1"/>
  <c r="I560" i="17"/>
  <c r="N560" i="17" s="1"/>
  <c r="S560" i="17" s="1"/>
  <c r="G558" i="17"/>
  <c r="I558" i="17" s="1"/>
  <c r="N558" i="17" s="1"/>
  <c r="S558" i="17" s="1"/>
  <c r="H558" i="17"/>
  <c r="M558" i="17" s="1"/>
  <c r="R558" i="17" s="1"/>
  <c r="H548" i="17"/>
  <c r="M548" i="17" s="1"/>
  <c r="R548" i="17" s="1"/>
  <c r="L537" i="17"/>
  <c r="Q537" i="17" s="1"/>
  <c r="V537" i="17" s="1"/>
  <c r="K535" i="17"/>
  <c r="P535" i="17" s="1"/>
  <c r="U535" i="17" s="1"/>
  <c r="L533" i="17"/>
  <c r="Q533" i="17" s="1"/>
  <c r="V533" i="17" s="1"/>
  <c r="K527" i="17"/>
  <c r="P527" i="17" s="1"/>
  <c r="U527" i="17" s="1"/>
  <c r="I527" i="17"/>
  <c r="N527" i="17" s="1"/>
  <c r="S527" i="17" s="1"/>
  <c r="J527" i="17"/>
  <c r="O527" i="17" s="1"/>
  <c r="T527" i="17" s="1"/>
  <c r="L527" i="17"/>
  <c r="Q527" i="17" s="1"/>
  <c r="V527" i="17" s="1"/>
  <c r="G520" i="17"/>
  <c r="L520" i="17" s="1"/>
  <c r="Q520" i="17" s="1"/>
  <c r="V520" i="17" s="1"/>
  <c r="W516" i="17"/>
  <c r="L512" i="17"/>
  <c r="Q512" i="17" s="1"/>
  <c r="V512" i="17" s="1"/>
  <c r="X507" i="17"/>
  <c r="W504" i="17"/>
  <c r="L495" i="17"/>
  <c r="Q495" i="17" s="1"/>
  <c r="V495" i="17" s="1"/>
  <c r="G470" i="17"/>
  <c r="K470" i="17" s="1"/>
  <c r="P470" i="17" s="1"/>
  <c r="U470" i="17" s="1"/>
  <c r="Y455" i="17"/>
  <c r="Z455" i="17"/>
  <c r="W455" i="17"/>
  <c r="X455" i="17"/>
  <c r="W453" i="17"/>
  <c r="X453" i="17"/>
  <c r="Y453" i="17"/>
  <c r="Z453" i="17"/>
  <c r="W509" i="17"/>
  <c r="J509" i="17"/>
  <c r="O509" i="17" s="1"/>
  <c r="T509" i="17" s="1"/>
  <c r="Y509" i="17"/>
  <c r="F506" i="17"/>
  <c r="L506" i="17" s="1"/>
  <c r="Q506" i="17" s="1"/>
  <c r="V506" i="17" s="1"/>
  <c r="L503" i="17"/>
  <c r="Q503" i="17" s="1"/>
  <c r="V503" i="17" s="1"/>
  <c r="Z503" i="17"/>
  <c r="AA503" i="17"/>
  <c r="H503" i="17"/>
  <c r="M503" i="17" s="1"/>
  <c r="R503" i="17" s="1"/>
  <c r="J499" i="17"/>
  <c r="O499" i="17" s="1"/>
  <c r="T499" i="17" s="1"/>
  <c r="I499" i="17"/>
  <c r="N499" i="17" s="1"/>
  <c r="S499" i="17" s="1"/>
  <c r="K499" i="17"/>
  <c r="P499" i="17" s="1"/>
  <c r="U499" i="17" s="1"/>
  <c r="L499" i="17"/>
  <c r="Q499" i="17" s="1"/>
  <c r="V499" i="17" s="1"/>
  <c r="Z496" i="17"/>
  <c r="AA496" i="17"/>
  <c r="W496" i="17"/>
  <c r="X496" i="17"/>
  <c r="AA470" i="17"/>
  <c r="X470" i="17"/>
  <c r="Y470" i="17"/>
  <c r="Z470" i="17"/>
  <c r="G455" i="17"/>
  <c r="J455" i="17" s="1"/>
  <c r="O455" i="17" s="1"/>
  <c r="T455" i="17" s="1"/>
  <c r="G453" i="17"/>
  <c r="K453" i="17" s="1"/>
  <c r="P453" i="17" s="1"/>
  <c r="U453" i="17" s="1"/>
  <c r="I453" i="17"/>
  <c r="N453" i="17" s="1"/>
  <c r="S453" i="17" s="1"/>
  <c r="W436" i="17"/>
  <c r="Z436" i="17"/>
  <c r="AA436" i="17"/>
  <c r="H436" i="17"/>
  <c r="M436" i="17" s="1"/>
  <c r="R436" i="17" s="1"/>
  <c r="I436" i="17"/>
  <c r="N436" i="17" s="1"/>
  <c r="S436" i="17" s="1"/>
  <c r="G429" i="17"/>
  <c r="L429" i="17" s="1"/>
  <c r="Q429" i="17" s="1"/>
  <c r="V429" i="17" s="1"/>
  <c r="H429" i="17"/>
  <c r="M429" i="17" s="1"/>
  <c r="R429" i="17" s="1"/>
  <c r="W396" i="17"/>
  <c r="X396" i="17"/>
  <c r="Z396" i="17"/>
  <c r="AA396" i="17"/>
  <c r="Y396" i="17"/>
  <c r="G465" i="17"/>
  <c r="L465" i="17" s="1"/>
  <c r="Q465" i="17" s="1"/>
  <c r="V465" i="17" s="1"/>
  <c r="W456" i="17"/>
  <c r="X456" i="17"/>
  <c r="Y456" i="17"/>
  <c r="Z456" i="17"/>
  <c r="G441" i="17"/>
  <c r="K441" i="17" s="1"/>
  <c r="P441" i="17" s="1"/>
  <c r="U441" i="17" s="1"/>
  <c r="H441" i="17"/>
  <c r="M441" i="17" s="1"/>
  <c r="R441" i="17" s="1"/>
  <c r="G435" i="17"/>
  <c r="I435" i="17" s="1"/>
  <c r="N435" i="17" s="1"/>
  <c r="S435" i="17" s="1"/>
  <c r="L435" i="17"/>
  <c r="Q435" i="17" s="1"/>
  <c r="V435" i="17" s="1"/>
  <c r="W429" i="17"/>
  <c r="X429" i="17"/>
  <c r="Y474" i="17"/>
  <c r="Z474" i="17"/>
  <c r="G461" i="17"/>
  <c r="H461" i="17" s="1"/>
  <c r="M461" i="17" s="1"/>
  <c r="R461" i="17" s="1"/>
  <c r="W460" i="17"/>
  <c r="Z460" i="17"/>
  <c r="AA460" i="17"/>
  <c r="J456" i="17"/>
  <c r="O456" i="17" s="1"/>
  <c r="T456" i="17" s="1"/>
  <c r="K456" i="17"/>
  <c r="P456" i="17" s="1"/>
  <c r="U456" i="17" s="1"/>
  <c r="H456" i="17"/>
  <c r="M456" i="17" s="1"/>
  <c r="R456" i="17" s="1"/>
  <c r="I456" i="17"/>
  <c r="N456" i="17" s="1"/>
  <c r="S456" i="17" s="1"/>
  <c r="G450" i="17"/>
  <c r="J450" i="17" s="1"/>
  <c r="O450" i="17" s="1"/>
  <c r="T450" i="17" s="1"/>
  <c r="Z446" i="17"/>
  <c r="AA446" i="17"/>
  <c r="W446" i="17"/>
  <c r="W440" i="17"/>
  <c r="X440" i="17"/>
  <c r="Y440" i="17"/>
  <c r="Z440" i="17"/>
  <c r="G431" i="17"/>
  <c r="AA367" i="17"/>
  <c r="W367" i="17"/>
  <c r="X367" i="17"/>
  <c r="Y367" i="17"/>
  <c r="Z367" i="17"/>
  <c r="K367" i="17"/>
  <c r="P367" i="17" s="1"/>
  <c r="U367" i="17" s="1"/>
  <c r="L367" i="17"/>
  <c r="Q367" i="17" s="1"/>
  <c r="V367" i="17" s="1"/>
  <c r="G530" i="17"/>
  <c r="H511" i="17"/>
  <c r="M511" i="17" s="1"/>
  <c r="R511" i="17" s="1"/>
  <c r="AA486" i="17"/>
  <c r="K476" i="17"/>
  <c r="P476" i="17" s="1"/>
  <c r="U476" i="17" s="1"/>
  <c r="I476" i="17"/>
  <c r="N476" i="17" s="1"/>
  <c r="S476" i="17" s="1"/>
  <c r="J476" i="17"/>
  <c r="O476" i="17" s="1"/>
  <c r="T476" i="17" s="1"/>
  <c r="L476" i="17"/>
  <c r="Q476" i="17" s="1"/>
  <c r="V476" i="17" s="1"/>
  <c r="Z473" i="17"/>
  <c r="H468" i="17"/>
  <c r="M468" i="17" s="1"/>
  <c r="R468" i="17" s="1"/>
  <c r="J466" i="17"/>
  <c r="O466" i="17" s="1"/>
  <c r="T466" i="17" s="1"/>
  <c r="Z466" i="17"/>
  <c r="X460" i="17"/>
  <c r="X458" i="17"/>
  <c r="Y458" i="17"/>
  <c r="W458" i="17"/>
  <c r="Z458" i="17"/>
  <c r="AA458" i="17"/>
  <c r="W454" i="17"/>
  <c r="L454" i="17"/>
  <c r="Q454" i="17" s="1"/>
  <c r="V454" i="17" s="1"/>
  <c r="Y451" i="17"/>
  <c r="Z451" i="17"/>
  <c r="AA451" i="17"/>
  <c r="I444" i="17"/>
  <c r="N444" i="17" s="1"/>
  <c r="S444" i="17" s="1"/>
  <c r="G423" i="17"/>
  <c r="H423" i="17" s="1"/>
  <c r="M423" i="17" s="1"/>
  <c r="R423" i="17" s="1"/>
  <c r="L386" i="17"/>
  <c r="Q386" i="17" s="1"/>
  <c r="V386" i="17" s="1"/>
  <c r="J386" i="17"/>
  <c r="O386" i="17" s="1"/>
  <c r="T386" i="17" s="1"/>
  <c r="K386" i="17"/>
  <c r="P386" i="17" s="1"/>
  <c r="U386" i="17" s="1"/>
  <c r="I386" i="17"/>
  <c r="N386" i="17" s="1"/>
  <c r="S386" i="17" s="1"/>
  <c r="K537" i="17"/>
  <c r="P537" i="17" s="1"/>
  <c r="U537" i="17" s="1"/>
  <c r="H534" i="17"/>
  <c r="M534" i="17" s="1"/>
  <c r="R534" i="17" s="1"/>
  <c r="J508" i="17"/>
  <c r="O508" i="17" s="1"/>
  <c r="T508" i="17" s="1"/>
  <c r="L507" i="17"/>
  <c r="Q507" i="17" s="1"/>
  <c r="V507" i="17" s="1"/>
  <c r="G480" i="17"/>
  <c r="K480" i="17" s="1"/>
  <c r="P480" i="17" s="1"/>
  <c r="U480" i="17" s="1"/>
  <c r="L471" i="17"/>
  <c r="Q471" i="17" s="1"/>
  <c r="V471" i="17" s="1"/>
  <c r="G459" i="17"/>
  <c r="J459" i="17" s="1"/>
  <c r="O459" i="17" s="1"/>
  <c r="T459" i="17" s="1"/>
  <c r="L451" i="17"/>
  <c r="Q451" i="17" s="1"/>
  <c r="V451" i="17" s="1"/>
  <c r="I451" i="17"/>
  <c r="N451" i="17" s="1"/>
  <c r="S451" i="17" s="1"/>
  <c r="J447" i="17"/>
  <c r="O447" i="17" s="1"/>
  <c r="T447" i="17" s="1"/>
  <c r="L442" i="17"/>
  <c r="Q442" i="17" s="1"/>
  <c r="V442" i="17" s="1"/>
  <c r="I442" i="17"/>
  <c r="N442" i="17" s="1"/>
  <c r="S442" i="17" s="1"/>
  <c r="Y442" i="17"/>
  <c r="G427" i="17"/>
  <c r="I422" i="17"/>
  <c r="N422" i="17" s="1"/>
  <c r="S422" i="17" s="1"/>
  <c r="K422" i="17"/>
  <c r="P422" i="17" s="1"/>
  <c r="U422" i="17" s="1"/>
  <c r="L422" i="17"/>
  <c r="Q422" i="17" s="1"/>
  <c r="V422" i="17" s="1"/>
  <c r="H422" i="17"/>
  <c r="M422" i="17" s="1"/>
  <c r="R422" i="17" s="1"/>
  <c r="H419" i="17"/>
  <c r="M419" i="17" s="1"/>
  <c r="R419" i="17" s="1"/>
  <c r="K419" i="17"/>
  <c r="P419" i="17" s="1"/>
  <c r="U419" i="17" s="1"/>
  <c r="L419" i="17"/>
  <c r="Q419" i="17" s="1"/>
  <c r="V419" i="17" s="1"/>
  <c r="G404" i="17"/>
  <c r="F399" i="17"/>
  <c r="L399" i="17" s="1"/>
  <c r="Q399" i="17" s="1"/>
  <c r="V399" i="17" s="1"/>
  <c r="H374" i="17"/>
  <c r="M374" i="17" s="1"/>
  <c r="R374" i="17" s="1"/>
  <c r="H353" i="17"/>
  <c r="M353" i="17" s="1"/>
  <c r="R353" i="17" s="1"/>
  <c r="K509" i="17"/>
  <c r="P509" i="17" s="1"/>
  <c r="U509" i="17" s="1"/>
  <c r="I509" i="17"/>
  <c r="N509" i="17" s="1"/>
  <c r="S509" i="17" s="1"/>
  <c r="I482" i="17"/>
  <c r="N482" i="17" s="1"/>
  <c r="S482" i="17" s="1"/>
  <c r="J482" i="17"/>
  <c r="O482" i="17" s="1"/>
  <c r="T482" i="17" s="1"/>
  <c r="K482" i="17"/>
  <c r="P482" i="17" s="1"/>
  <c r="U482" i="17" s="1"/>
  <c r="Z475" i="17"/>
  <c r="W475" i="17"/>
  <c r="X475" i="17"/>
  <c r="Y475" i="17"/>
  <c r="X473" i="17"/>
  <c r="Z462" i="17"/>
  <c r="AA462" i="17"/>
  <c r="Y462" i="17"/>
  <c r="Z442" i="17"/>
  <c r="Z438" i="17"/>
  <c r="AA438" i="17"/>
  <c r="X438" i="17"/>
  <c r="AA429" i="17"/>
  <c r="H414" i="17"/>
  <c r="M414" i="17" s="1"/>
  <c r="R414" i="17" s="1"/>
  <c r="I414" i="17"/>
  <c r="N414" i="17" s="1"/>
  <c r="S414" i="17" s="1"/>
  <c r="K414" i="17"/>
  <c r="P414" i="17" s="1"/>
  <c r="U414" i="17" s="1"/>
  <c r="H510" i="17"/>
  <c r="M510" i="17" s="1"/>
  <c r="R510" i="17" s="1"/>
  <c r="I510" i="17"/>
  <c r="N510" i="17" s="1"/>
  <c r="S510" i="17" s="1"/>
  <c r="G486" i="17"/>
  <c r="G475" i="17"/>
  <c r="L475" i="17" s="1"/>
  <c r="Q475" i="17" s="1"/>
  <c r="V475" i="17" s="1"/>
  <c r="W473" i="17"/>
  <c r="W468" i="17"/>
  <c r="X468" i="17"/>
  <c r="Y468" i="17"/>
  <c r="G458" i="17"/>
  <c r="Y457" i="17"/>
  <c r="Z457" i="17"/>
  <c r="Z429" i="17"/>
  <c r="G425" i="17"/>
  <c r="H425" i="17" s="1"/>
  <c r="M425" i="17" s="1"/>
  <c r="R425" i="17" s="1"/>
  <c r="W420" i="17"/>
  <c r="AA420" i="17"/>
  <c r="G417" i="17"/>
  <c r="I417" i="17" s="1"/>
  <c r="N417" i="17" s="1"/>
  <c r="S417" i="17" s="1"/>
  <c r="W374" i="17"/>
  <c r="X374" i="17"/>
  <c r="Y374" i="17"/>
  <c r="Z374" i="17"/>
  <c r="AA374" i="17"/>
  <c r="K513" i="17"/>
  <c r="P513" i="17" s="1"/>
  <c r="U513" i="17" s="1"/>
  <c r="G497" i="17"/>
  <c r="H497" i="17" s="1"/>
  <c r="M497" i="17" s="1"/>
  <c r="R497" i="17" s="1"/>
  <c r="G494" i="17"/>
  <c r="G493" i="17"/>
  <c r="L493" i="17" s="1"/>
  <c r="Q493" i="17" s="1"/>
  <c r="V493" i="17" s="1"/>
  <c r="L456" i="17"/>
  <c r="Q456" i="17" s="1"/>
  <c r="V456" i="17" s="1"/>
  <c r="Y447" i="17"/>
  <c r="Z447" i="17"/>
  <c r="K447" i="17"/>
  <c r="P447" i="17" s="1"/>
  <c r="U447" i="17" s="1"/>
  <c r="L447" i="17"/>
  <c r="Q447" i="17" s="1"/>
  <c r="V447" i="17" s="1"/>
  <c r="H447" i="17"/>
  <c r="M447" i="17" s="1"/>
  <c r="R447" i="17" s="1"/>
  <c r="X447" i="17"/>
  <c r="W444" i="17"/>
  <c r="X444" i="17"/>
  <c r="AA437" i="17"/>
  <c r="Y437" i="17"/>
  <c r="Z437" i="17"/>
  <c r="Y429" i="17"/>
  <c r="G420" i="17"/>
  <c r="F411" i="17"/>
  <c r="K411" i="17" s="1"/>
  <c r="P411" i="17" s="1"/>
  <c r="U411" i="17" s="1"/>
  <c r="W417" i="17"/>
  <c r="X417" i="17"/>
  <c r="X409" i="17"/>
  <c r="Y409" i="17"/>
  <c r="AA409" i="17"/>
  <c r="W409" i="17"/>
  <c r="F407" i="17"/>
  <c r="L407" i="17" s="1"/>
  <c r="Q407" i="17" s="1"/>
  <c r="V407" i="17" s="1"/>
  <c r="K406" i="17"/>
  <c r="P406" i="17" s="1"/>
  <c r="U406" i="17" s="1"/>
  <c r="L406" i="17"/>
  <c r="Q406" i="17" s="1"/>
  <c r="V406" i="17" s="1"/>
  <c r="H406" i="17"/>
  <c r="M406" i="17" s="1"/>
  <c r="R406" i="17" s="1"/>
  <c r="J406" i="17"/>
  <c r="O406" i="17" s="1"/>
  <c r="T406" i="17" s="1"/>
  <c r="L394" i="17"/>
  <c r="Q394" i="17" s="1"/>
  <c r="V394" i="17" s="1"/>
  <c r="H394" i="17"/>
  <c r="M394" i="17" s="1"/>
  <c r="R394" i="17" s="1"/>
  <c r="I394" i="17"/>
  <c r="N394" i="17" s="1"/>
  <c r="S394" i="17" s="1"/>
  <c r="J394" i="17"/>
  <c r="O394" i="17" s="1"/>
  <c r="T394" i="17" s="1"/>
  <c r="K394" i="17"/>
  <c r="P394" i="17" s="1"/>
  <c r="U394" i="17" s="1"/>
  <c r="W370" i="17"/>
  <c r="X370" i="17"/>
  <c r="Y370" i="17"/>
  <c r="Z370" i="17"/>
  <c r="AA370" i="17"/>
  <c r="G368" i="17"/>
  <c r="I368" i="17" s="1"/>
  <c r="N368" i="17" s="1"/>
  <c r="S368" i="17" s="1"/>
  <c r="K294" i="17"/>
  <c r="P294" i="17" s="1"/>
  <c r="U294" i="17" s="1"/>
  <c r="W294" i="17"/>
  <c r="Y294" i="17"/>
  <c r="AA294" i="17"/>
  <c r="I294" i="17"/>
  <c r="N294" i="17" s="1"/>
  <c r="S294" i="17" s="1"/>
  <c r="J294" i="17"/>
  <c r="O294" i="17" s="1"/>
  <c r="T294" i="17" s="1"/>
  <c r="L294" i="17"/>
  <c r="Q294" i="17" s="1"/>
  <c r="V294" i="17" s="1"/>
  <c r="Z294" i="17"/>
  <c r="H294" i="17"/>
  <c r="M294" i="17" s="1"/>
  <c r="R294" i="17" s="1"/>
  <c r="X294" i="17"/>
  <c r="G437" i="17"/>
  <c r="I437" i="17" s="1"/>
  <c r="N437" i="17" s="1"/>
  <c r="S437" i="17" s="1"/>
  <c r="Y427" i="17"/>
  <c r="Z427" i="17"/>
  <c r="H418" i="17"/>
  <c r="M418" i="17" s="1"/>
  <c r="R418" i="17" s="1"/>
  <c r="I418" i="17"/>
  <c r="N418" i="17" s="1"/>
  <c r="S418" i="17" s="1"/>
  <c r="W408" i="17"/>
  <c r="X408" i="17"/>
  <c r="W403" i="17"/>
  <c r="X403" i="17"/>
  <c r="Y403" i="17"/>
  <c r="Z403" i="17"/>
  <c r="AA403" i="17"/>
  <c r="W357" i="17"/>
  <c r="X357" i="17"/>
  <c r="Y357" i="17"/>
  <c r="AA357" i="17"/>
  <c r="H357" i="17"/>
  <c r="M357" i="17" s="1"/>
  <c r="R357" i="17" s="1"/>
  <c r="L357" i="17"/>
  <c r="Q357" i="17" s="1"/>
  <c r="V357" i="17" s="1"/>
  <c r="Y415" i="17"/>
  <c r="Z415" i="17"/>
  <c r="AA415" i="17"/>
  <c r="W415" i="17"/>
  <c r="X415" i="17"/>
  <c r="G408" i="17"/>
  <c r="L408" i="17" s="1"/>
  <c r="Q408" i="17" s="1"/>
  <c r="V408" i="17" s="1"/>
  <c r="X376" i="17"/>
  <c r="W376" i="17"/>
  <c r="Y376" i="17"/>
  <c r="Z376" i="17"/>
  <c r="AA376" i="17"/>
  <c r="W373" i="17"/>
  <c r="X373" i="17"/>
  <c r="Y373" i="17"/>
  <c r="Z373" i="17"/>
  <c r="AA373" i="17"/>
  <c r="G360" i="17"/>
  <c r="I360" i="17" s="1"/>
  <c r="N360" i="17" s="1"/>
  <c r="S360" i="17" s="1"/>
  <c r="H360" i="17"/>
  <c r="M360" i="17" s="1"/>
  <c r="R360" i="17" s="1"/>
  <c r="AA355" i="17"/>
  <c r="H355" i="17"/>
  <c r="M355" i="17" s="1"/>
  <c r="R355" i="17" s="1"/>
  <c r="W355" i="17"/>
  <c r="I355" i="17"/>
  <c r="N355" i="17" s="1"/>
  <c r="S355" i="17" s="1"/>
  <c r="X355" i="17"/>
  <c r="J355" i="17"/>
  <c r="O355" i="17" s="1"/>
  <c r="T355" i="17" s="1"/>
  <c r="Y355" i="17"/>
  <c r="K355" i="17"/>
  <c r="P355" i="17" s="1"/>
  <c r="U355" i="17" s="1"/>
  <c r="Z355" i="17"/>
  <c r="L355" i="17"/>
  <c r="Q355" i="17" s="1"/>
  <c r="V355" i="17" s="1"/>
  <c r="K533" i="17"/>
  <c r="P533" i="17" s="1"/>
  <c r="U533" i="17" s="1"/>
  <c r="K484" i="17"/>
  <c r="P484" i="17" s="1"/>
  <c r="U484" i="17" s="1"/>
  <c r="L484" i="17"/>
  <c r="Q484" i="17" s="1"/>
  <c r="V484" i="17" s="1"/>
  <c r="H454" i="17"/>
  <c r="M454" i="17" s="1"/>
  <c r="R454" i="17" s="1"/>
  <c r="I454" i="17"/>
  <c r="N454" i="17" s="1"/>
  <c r="S454" i="17" s="1"/>
  <c r="Y452" i="17"/>
  <c r="Z434" i="17"/>
  <c r="G433" i="17"/>
  <c r="H433" i="17" s="1"/>
  <c r="M433" i="17" s="1"/>
  <c r="R433" i="17" s="1"/>
  <c r="H428" i="17"/>
  <c r="M428" i="17" s="1"/>
  <c r="R428" i="17" s="1"/>
  <c r="G424" i="17"/>
  <c r="J424" i="17" s="1"/>
  <c r="O424" i="17" s="1"/>
  <c r="T424" i="17" s="1"/>
  <c r="Y423" i="17"/>
  <c r="Z423" i="17"/>
  <c r="W423" i="17"/>
  <c r="X423" i="17"/>
  <c r="J419" i="17"/>
  <c r="O419" i="17" s="1"/>
  <c r="T419" i="17" s="1"/>
  <c r="J414" i="17"/>
  <c r="O414" i="17" s="1"/>
  <c r="T414" i="17" s="1"/>
  <c r="L414" i="17"/>
  <c r="Q414" i="17" s="1"/>
  <c r="V414" i="17" s="1"/>
  <c r="W412" i="17"/>
  <c r="X412" i="17"/>
  <c r="Y412" i="17"/>
  <c r="AA412" i="17"/>
  <c r="Z408" i="17"/>
  <c r="W400" i="17"/>
  <c r="X400" i="17"/>
  <c r="AA400" i="17"/>
  <c r="L390" i="17"/>
  <c r="Q390" i="17" s="1"/>
  <c r="V390" i="17" s="1"/>
  <c r="H390" i="17"/>
  <c r="M390" i="17" s="1"/>
  <c r="R390" i="17" s="1"/>
  <c r="I390" i="17"/>
  <c r="N390" i="17" s="1"/>
  <c r="S390" i="17" s="1"/>
  <c r="J390" i="17"/>
  <c r="O390" i="17" s="1"/>
  <c r="T390" i="17" s="1"/>
  <c r="K390" i="17"/>
  <c r="P390" i="17" s="1"/>
  <c r="U390" i="17" s="1"/>
  <c r="W387" i="17"/>
  <c r="X387" i="17"/>
  <c r="Y387" i="17"/>
  <c r="Z387" i="17"/>
  <c r="AA387" i="17"/>
  <c r="X380" i="17"/>
  <c r="Y380" i="17"/>
  <c r="Z380" i="17"/>
  <c r="I380" i="17"/>
  <c r="N380" i="17" s="1"/>
  <c r="S380" i="17" s="1"/>
  <c r="J380" i="17"/>
  <c r="O380" i="17" s="1"/>
  <c r="T380" i="17" s="1"/>
  <c r="K380" i="17"/>
  <c r="P380" i="17" s="1"/>
  <c r="U380" i="17" s="1"/>
  <c r="H473" i="17"/>
  <c r="M473" i="17" s="1"/>
  <c r="R473" i="17" s="1"/>
  <c r="G457" i="17"/>
  <c r="J448" i="17"/>
  <c r="O448" i="17" s="1"/>
  <c r="T448" i="17" s="1"/>
  <c r="K448" i="17"/>
  <c r="P448" i="17" s="1"/>
  <c r="U448" i="17" s="1"/>
  <c r="G440" i="17"/>
  <c r="J440" i="17" s="1"/>
  <c r="O440" i="17" s="1"/>
  <c r="T440" i="17" s="1"/>
  <c r="K439" i="17"/>
  <c r="P439" i="17" s="1"/>
  <c r="U439" i="17" s="1"/>
  <c r="L439" i="17"/>
  <c r="Q439" i="17" s="1"/>
  <c r="V439" i="17" s="1"/>
  <c r="J436" i="17"/>
  <c r="O436" i="17" s="1"/>
  <c r="T436" i="17" s="1"/>
  <c r="K436" i="17"/>
  <c r="P436" i="17" s="1"/>
  <c r="U436" i="17" s="1"/>
  <c r="L436" i="17"/>
  <c r="Q436" i="17" s="1"/>
  <c r="V436" i="17" s="1"/>
  <c r="G434" i="17"/>
  <c r="G430" i="17"/>
  <c r="H430" i="17" s="1"/>
  <c r="M430" i="17" s="1"/>
  <c r="R430" i="17" s="1"/>
  <c r="Y426" i="17"/>
  <c r="L415" i="17"/>
  <c r="Q415" i="17" s="1"/>
  <c r="V415" i="17" s="1"/>
  <c r="Y408" i="17"/>
  <c r="X372" i="17"/>
  <c r="Z372" i="17"/>
  <c r="W372" i="17"/>
  <c r="Y372" i="17"/>
  <c r="AA372" i="17"/>
  <c r="F361" i="17"/>
  <c r="X356" i="17"/>
  <c r="Y356" i="17"/>
  <c r="Z356" i="17"/>
  <c r="W356" i="17"/>
  <c r="AA356" i="17"/>
  <c r="G478" i="17"/>
  <c r="K463" i="17"/>
  <c r="P463" i="17" s="1"/>
  <c r="U463" i="17" s="1"/>
  <c r="L463" i="17"/>
  <c r="Q463" i="17" s="1"/>
  <c r="V463" i="17" s="1"/>
  <c r="J460" i="17"/>
  <c r="O460" i="17" s="1"/>
  <c r="T460" i="17" s="1"/>
  <c r="K460" i="17"/>
  <c r="P460" i="17" s="1"/>
  <c r="U460" i="17" s="1"/>
  <c r="L460" i="17"/>
  <c r="Q460" i="17" s="1"/>
  <c r="V460" i="17" s="1"/>
  <c r="G452" i="17"/>
  <c r="J452" i="17" s="1"/>
  <c r="O452" i="17" s="1"/>
  <c r="T452" i="17" s="1"/>
  <c r="X434" i="17"/>
  <c r="Y434" i="17"/>
  <c r="G432" i="17"/>
  <c r="K432" i="17" s="1"/>
  <c r="P432" i="17" s="1"/>
  <c r="U432" i="17" s="1"/>
  <c r="X426" i="17"/>
  <c r="G418" i="17"/>
  <c r="K418" i="17" s="1"/>
  <c r="P418" i="17" s="1"/>
  <c r="U418" i="17" s="1"/>
  <c r="K415" i="17"/>
  <c r="P415" i="17" s="1"/>
  <c r="U415" i="17" s="1"/>
  <c r="H407" i="17"/>
  <c r="M407" i="17" s="1"/>
  <c r="R407" i="17" s="1"/>
  <c r="W365" i="17"/>
  <c r="X365" i="17"/>
  <c r="Y365" i="17"/>
  <c r="Z365" i="17"/>
  <c r="L365" i="17"/>
  <c r="Q365" i="17" s="1"/>
  <c r="V365" i="17" s="1"/>
  <c r="G313" i="17"/>
  <c r="F375" i="17"/>
  <c r="H375" i="17" s="1"/>
  <c r="M375" i="17" s="1"/>
  <c r="R375" i="17" s="1"/>
  <c r="W432" i="17"/>
  <c r="X432" i="17"/>
  <c r="Y432" i="17"/>
  <c r="H415" i="17"/>
  <c r="M415" i="17" s="1"/>
  <c r="R415" i="17" s="1"/>
  <c r="F383" i="17"/>
  <c r="I383" i="17" s="1"/>
  <c r="N383" i="17" s="1"/>
  <c r="S383" i="17" s="1"/>
  <c r="G372" i="17"/>
  <c r="L372" i="17" s="1"/>
  <c r="Q372" i="17" s="1"/>
  <c r="V372" i="17" s="1"/>
  <c r="Z357" i="17"/>
  <c r="G354" i="17"/>
  <c r="H354" i="17" s="1"/>
  <c r="M354" i="17" s="1"/>
  <c r="R354" i="17" s="1"/>
  <c r="F287" i="17"/>
  <c r="H287" i="17" s="1"/>
  <c r="M287" i="17" s="1"/>
  <c r="R287" i="17" s="1"/>
  <c r="G412" i="17"/>
  <c r="I412" i="17" s="1"/>
  <c r="N412" i="17" s="1"/>
  <c r="S412" i="17" s="1"/>
  <c r="G409" i="17"/>
  <c r="L409" i="17" s="1"/>
  <c r="Q409" i="17" s="1"/>
  <c r="V409" i="17" s="1"/>
  <c r="H402" i="17"/>
  <c r="M402" i="17" s="1"/>
  <c r="R402" i="17" s="1"/>
  <c r="G392" i="17"/>
  <c r="L392" i="17" s="1"/>
  <c r="Q392" i="17" s="1"/>
  <c r="V392" i="17" s="1"/>
  <c r="H381" i="17"/>
  <c r="M381" i="17" s="1"/>
  <c r="R381" i="17" s="1"/>
  <c r="H352" i="17"/>
  <c r="M352" i="17" s="1"/>
  <c r="R352" i="17" s="1"/>
  <c r="W340" i="17"/>
  <c r="X340" i="17"/>
  <c r="Y340" i="17"/>
  <c r="F316" i="17"/>
  <c r="H316" i="17" s="1"/>
  <c r="M316" i="17" s="1"/>
  <c r="R316" i="17" s="1"/>
  <c r="W388" i="17"/>
  <c r="X388" i="17"/>
  <c r="X350" i="17"/>
  <c r="Y350" i="17"/>
  <c r="Z350" i="17"/>
  <c r="AA350" i="17"/>
  <c r="K330" i="17"/>
  <c r="P330" i="17" s="1"/>
  <c r="U330" i="17" s="1"/>
  <c r="G405" i="17"/>
  <c r="H405" i="17" s="1"/>
  <c r="M405" i="17" s="1"/>
  <c r="R405" i="17" s="1"/>
  <c r="G400" i="17"/>
  <c r="K400" i="17" s="1"/>
  <c r="P400" i="17" s="1"/>
  <c r="U400" i="17" s="1"/>
  <c r="G388" i="17"/>
  <c r="I388" i="17" s="1"/>
  <c r="N388" i="17" s="1"/>
  <c r="S388" i="17" s="1"/>
  <c r="I387" i="17"/>
  <c r="N387" i="17" s="1"/>
  <c r="S387" i="17" s="1"/>
  <c r="K387" i="17"/>
  <c r="P387" i="17" s="1"/>
  <c r="U387" i="17" s="1"/>
  <c r="L387" i="17"/>
  <c r="Q387" i="17" s="1"/>
  <c r="V387" i="17" s="1"/>
  <c r="AA351" i="17"/>
  <c r="I351" i="17"/>
  <c r="N351" i="17" s="1"/>
  <c r="S351" i="17" s="1"/>
  <c r="X351" i="17"/>
  <c r="J351" i="17"/>
  <c r="O351" i="17" s="1"/>
  <c r="T351" i="17" s="1"/>
  <c r="Y351" i="17"/>
  <c r="K351" i="17"/>
  <c r="P351" i="17" s="1"/>
  <c r="U351" i="17" s="1"/>
  <c r="Z351" i="17"/>
  <c r="L351" i="17"/>
  <c r="Q351" i="17" s="1"/>
  <c r="V351" i="17" s="1"/>
  <c r="G350" i="17"/>
  <c r="I347" i="17"/>
  <c r="N347" i="17" s="1"/>
  <c r="S347" i="17" s="1"/>
  <c r="J347" i="17"/>
  <c r="O347" i="17" s="1"/>
  <c r="T347" i="17" s="1"/>
  <c r="K347" i="17"/>
  <c r="P347" i="17" s="1"/>
  <c r="U347" i="17" s="1"/>
  <c r="J345" i="17"/>
  <c r="O345" i="17" s="1"/>
  <c r="T345" i="17" s="1"/>
  <c r="W329" i="17"/>
  <c r="AA329" i="17"/>
  <c r="Z329" i="17"/>
  <c r="J387" i="17"/>
  <c r="O387" i="17" s="1"/>
  <c r="T387" i="17" s="1"/>
  <c r="W384" i="17"/>
  <c r="X384" i="17"/>
  <c r="X368" i="17"/>
  <c r="Z368" i="17"/>
  <c r="W368" i="17"/>
  <c r="Y368" i="17"/>
  <c r="X360" i="17"/>
  <c r="Y360" i="17"/>
  <c r="Z360" i="17"/>
  <c r="W360" i="17"/>
  <c r="AA360" i="17"/>
  <c r="W353" i="17"/>
  <c r="X353" i="17"/>
  <c r="Y353" i="17"/>
  <c r="L353" i="17"/>
  <c r="Q353" i="17" s="1"/>
  <c r="V353" i="17" s="1"/>
  <c r="G340" i="17"/>
  <c r="I340" i="17" s="1"/>
  <c r="N340" i="17" s="1"/>
  <c r="S340" i="17" s="1"/>
  <c r="H330" i="17"/>
  <c r="M330" i="17" s="1"/>
  <c r="R330" i="17" s="1"/>
  <c r="I330" i="17"/>
  <c r="N330" i="17" s="1"/>
  <c r="S330" i="17" s="1"/>
  <c r="G329" i="17"/>
  <c r="J329" i="17" s="1"/>
  <c r="O329" i="17" s="1"/>
  <c r="T329" i="17" s="1"/>
  <c r="I329" i="17"/>
  <c r="N329" i="17" s="1"/>
  <c r="S329" i="17" s="1"/>
  <c r="H345" i="17"/>
  <c r="M345" i="17" s="1"/>
  <c r="R345" i="17" s="1"/>
  <c r="I345" i="17"/>
  <c r="N345" i="17" s="1"/>
  <c r="S345" i="17" s="1"/>
  <c r="L345" i="17"/>
  <c r="Q345" i="17" s="1"/>
  <c r="V345" i="17" s="1"/>
  <c r="F342" i="17"/>
  <c r="J342" i="17" s="1"/>
  <c r="O342" i="17" s="1"/>
  <c r="T342" i="17" s="1"/>
  <c r="X335" i="17"/>
  <c r="Y335" i="17"/>
  <c r="Z335" i="17"/>
  <c r="H335" i="17"/>
  <c r="M335" i="17" s="1"/>
  <c r="R335" i="17" s="1"/>
  <c r="AA335" i="17"/>
  <c r="I335" i="17"/>
  <c r="N335" i="17" s="1"/>
  <c r="S335" i="17" s="1"/>
  <c r="J335" i="17"/>
  <c r="O335" i="17" s="1"/>
  <c r="T335" i="17" s="1"/>
  <c r="K335" i="17"/>
  <c r="P335" i="17" s="1"/>
  <c r="U335" i="17" s="1"/>
  <c r="X331" i="17"/>
  <c r="Y331" i="17"/>
  <c r="W331" i="17"/>
  <c r="Z331" i="17"/>
  <c r="AA331" i="17"/>
  <c r="X299" i="17"/>
  <c r="Y299" i="17"/>
  <c r="W299" i="17"/>
  <c r="AA299" i="17"/>
  <c r="Z299" i="17"/>
  <c r="J468" i="17"/>
  <c r="O468" i="17" s="1"/>
  <c r="T468" i="17" s="1"/>
  <c r="K468" i="17"/>
  <c r="P468" i="17" s="1"/>
  <c r="U468" i="17" s="1"/>
  <c r="J444" i="17"/>
  <c r="O444" i="17" s="1"/>
  <c r="T444" i="17" s="1"/>
  <c r="K444" i="17"/>
  <c r="P444" i="17" s="1"/>
  <c r="U444" i="17" s="1"/>
  <c r="G397" i="17"/>
  <c r="H397" i="17" s="1"/>
  <c r="M397" i="17" s="1"/>
  <c r="R397" i="17" s="1"/>
  <c r="K393" i="17"/>
  <c r="P393" i="17" s="1"/>
  <c r="U393" i="17" s="1"/>
  <c r="L389" i="17"/>
  <c r="Q389" i="17" s="1"/>
  <c r="V389" i="17" s="1"/>
  <c r="Z384" i="17"/>
  <c r="H382" i="17"/>
  <c r="M382" i="17" s="1"/>
  <c r="R382" i="17" s="1"/>
  <c r="G370" i="17"/>
  <c r="J363" i="17"/>
  <c r="O363" i="17" s="1"/>
  <c r="T363" i="17" s="1"/>
  <c r="L356" i="17"/>
  <c r="Q356" i="17" s="1"/>
  <c r="V356" i="17" s="1"/>
  <c r="H356" i="17"/>
  <c r="M356" i="17" s="1"/>
  <c r="R356" i="17" s="1"/>
  <c r="I356" i="17"/>
  <c r="N356" i="17" s="1"/>
  <c r="S356" i="17" s="1"/>
  <c r="J356" i="17"/>
  <c r="O356" i="17" s="1"/>
  <c r="T356" i="17" s="1"/>
  <c r="K356" i="17"/>
  <c r="P356" i="17" s="1"/>
  <c r="U356" i="17" s="1"/>
  <c r="G331" i="17"/>
  <c r="H331" i="17" s="1"/>
  <c r="M331" i="17" s="1"/>
  <c r="R331" i="17" s="1"/>
  <c r="K328" i="17"/>
  <c r="P328" i="17" s="1"/>
  <c r="U328" i="17" s="1"/>
  <c r="G311" i="17"/>
  <c r="K311" i="17" s="1"/>
  <c r="P311" i="17" s="1"/>
  <c r="U311" i="17" s="1"/>
  <c r="H481" i="17"/>
  <c r="M481" i="17" s="1"/>
  <c r="R481" i="17" s="1"/>
  <c r="G469" i="17"/>
  <c r="K469" i="17" s="1"/>
  <c r="P469" i="17" s="1"/>
  <c r="U469" i="17" s="1"/>
  <c r="G445" i="17"/>
  <c r="H445" i="17" s="1"/>
  <c r="M445" i="17" s="1"/>
  <c r="R445" i="17" s="1"/>
  <c r="L405" i="17"/>
  <c r="Q405" i="17" s="1"/>
  <c r="V405" i="17" s="1"/>
  <c r="L403" i="17"/>
  <c r="Q403" i="17" s="1"/>
  <c r="V403" i="17" s="1"/>
  <c r="L402" i="17"/>
  <c r="Q402" i="17" s="1"/>
  <c r="V402" i="17" s="1"/>
  <c r="J393" i="17"/>
  <c r="O393" i="17" s="1"/>
  <c r="T393" i="17" s="1"/>
  <c r="Y384" i="17"/>
  <c r="H371" i="17"/>
  <c r="M371" i="17" s="1"/>
  <c r="R371" i="17" s="1"/>
  <c r="I371" i="17"/>
  <c r="N371" i="17" s="1"/>
  <c r="S371" i="17" s="1"/>
  <c r="J371" i="17"/>
  <c r="O371" i="17" s="1"/>
  <c r="T371" i="17" s="1"/>
  <c r="K371" i="17"/>
  <c r="P371" i="17" s="1"/>
  <c r="U371" i="17" s="1"/>
  <c r="L371" i="17"/>
  <c r="Q371" i="17" s="1"/>
  <c r="V371" i="17" s="1"/>
  <c r="AA368" i="17"/>
  <c r="X364" i="17"/>
  <c r="Z364" i="17"/>
  <c r="I363" i="17"/>
  <c r="N363" i="17" s="1"/>
  <c r="S363" i="17" s="1"/>
  <c r="AA353" i="17"/>
  <c r="W351" i="17"/>
  <c r="W350" i="17"/>
  <c r="K348" i="17"/>
  <c r="P348" i="17" s="1"/>
  <c r="U348" i="17" s="1"/>
  <c r="L344" i="17"/>
  <c r="Q344" i="17" s="1"/>
  <c r="V344" i="17" s="1"/>
  <c r="AA340" i="17"/>
  <c r="AA332" i="17"/>
  <c r="W332" i="17"/>
  <c r="X332" i="17"/>
  <c r="H328" i="17"/>
  <c r="M328" i="17" s="1"/>
  <c r="R328" i="17" s="1"/>
  <c r="X327" i="17"/>
  <c r="Y327" i="17"/>
  <c r="W327" i="17"/>
  <c r="Z327" i="17"/>
  <c r="AA327" i="17"/>
  <c r="F323" i="17"/>
  <c r="K323" i="17" s="1"/>
  <c r="P323" i="17" s="1"/>
  <c r="U323" i="17" s="1"/>
  <c r="I323" i="17"/>
  <c r="N323" i="17" s="1"/>
  <c r="S323" i="17" s="1"/>
  <c r="AA318" i="17"/>
  <c r="K318" i="17"/>
  <c r="P318" i="17" s="1"/>
  <c r="U318" i="17" s="1"/>
  <c r="Y318" i="17"/>
  <c r="L318" i="17"/>
  <c r="Q318" i="17" s="1"/>
  <c r="V318" i="17" s="1"/>
  <c r="Z318" i="17"/>
  <c r="H318" i="17"/>
  <c r="M318" i="17" s="1"/>
  <c r="R318" i="17" s="1"/>
  <c r="I318" i="17"/>
  <c r="N318" i="17" s="1"/>
  <c r="S318" i="17" s="1"/>
  <c r="J318" i="17"/>
  <c r="O318" i="17" s="1"/>
  <c r="T318" i="17" s="1"/>
  <c r="W318" i="17"/>
  <c r="W275" i="17"/>
  <c r="X275" i="17"/>
  <c r="Y275" i="17"/>
  <c r="Z275" i="17"/>
  <c r="AA275" i="17"/>
  <c r="I275" i="17"/>
  <c r="N275" i="17" s="1"/>
  <c r="S275" i="17" s="1"/>
  <c r="J275" i="17"/>
  <c r="O275" i="17" s="1"/>
  <c r="T275" i="17" s="1"/>
  <c r="J407" i="17"/>
  <c r="O407" i="17" s="1"/>
  <c r="T407" i="17" s="1"/>
  <c r="J402" i="17"/>
  <c r="O402" i="17" s="1"/>
  <c r="T402" i="17" s="1"/>
  <c r="G396" i="17"/>
  <c r="I396" i="17" s="1"/>
  <c r="N396" i="17" s="1"/>
  <c r="S396" i="17" s="1"/>
  <c r="F395" i="17"/>
  <c r="H395" i="17" s="1"/>
  <c r="M395" i="17" s="1"/>
  <c r="R395" i="17" s="1"/>
  <c r="F391" i="17"/>
  <c r="L391" i="17" s="1"/>
  <c r="Q391" i="17" s="1"/>
  <c r="V391" i="17" s="1"/>
  <c r="H387" i="17"/>
  <c r="M387" i="17" s="1"/>
  <c r="R387" i="17" s="1"/>
  <c r="K385" i="17"/>
  <c r="P385" i="17" s="1"/>
  <c r="U385" i="17" s="1"/>
  <c r="K381" i="17"/>
  <c r="P381" i="17" s="1"/>
  <c r="U381" i="17" s="1"/>
  <c r="W377" i="17"/>
  <c r="X377" i="17"/>
  <c r="Y377" i="17"/>
  <c r="G376" i="17"/>
  <c r="H376" i="17" s="1"/>
  <c r="M376" i="17" s="1"/>
  <c r="R376" i="17" s="1"/>
  <c r="I374" i="17"/>
  <c r="N374" i="17" s="1"/>
  <c r="S374" i="17" s="1"/>
  <c r="J374" i="17"/>
  <c r="O374" i="17" s="1"/>
  <c r="T374" i="17" s="1"/>
  <c r="K374" i="17"/>
  <c r="P374" i="17" s="1"/>
  <c r="U374" i="17" s="1"/>
  <c r="L374" i="17"/>
  <c r="Q374" i="17" s="1"/>
  <c r="V374" i="17" s="1"/>
  <c r="I373" i="17"/>
  <c r="N373" i="17" s="1"/>
  <c r="S373" i="17" s="1"/>
  <c r="K373" i="17"/>
  <c r="P373" i="17" s="1"/>
  <c r="U373" i="17" s="1"/>
  <c r="H373" i="17"/>
  <c r="M373" i="17" s="1"/>
  <c r="R373" i="17" s="1"/>
  <c r="J373" i="17"/>
  <c r="O373" i="17" s="1"/>
  <c r="T373" i="17" s="1"/>
  <c r="L373" i="17"/>
  <c r="Q373" i="17" s="1"/>
  <c r="V373" i="17" s="1"/>
  <c r="AA364" i="17"/>
  <c r="I348" i="17"/>
  <c r="N348" i="17" s="1"/>
  <c r="S348" i="17" s="1"/>
  <c r="H347" i="17"/>
  <c r="M347" i="17" s="1"/>
  <c r="R347" i="17" s="1"/>
  <c r="J334" i="17"/>
  <c r="O334" i="17" s="1"/>
  <c r="T334" i="17" s="1"/>
  <c r="L334" i="17"/>
  <c r="Q334" i="17" s="1"/>
  <c r="V334" i="17" s="1"/>
  <c r="H332" i="17"/>
  <c r="M332" i="17" s="1"/>
  <c r="R332" i="17" s="1"/>
  <c r="Y329" i="17"/>
  <c r="J428" i="17"/>
  <c r="O428" i="17" s="1"/>
  <c r="T428" i="17" s="1"/>
  <c r="K428" i="17"/>
  <c r="P428" i="17" s="1"/>
  <c r="U428" i="17" s="1"/>
  <c r="J415" i="17"/>
  <c r="O415" i="17" s="1"/>
  <c r="T415" i="17" s="1"/>
  <c r="G401" i="17"/>
  <c r="J401" i="17" s="1"/>
  <c r="O401" i="17" s="1"/>
  <c r="T401" i="17" s="1"/>
  <c r="Z393" i="17"/>
  <c r="W392" i="17"/>
  <c r="X392" i="17"/>
  <c r="J381" i="17"/>
  <c r="O381" i="17" s="1"/>
  <c r="T381" i="17" s="1"/>
  <c r="G378" i="17"/>
  <c r="H378" i="17" s="1"/>
  <c r="M378" i="17" s="1"/>
  <c r="R378" i="17" s="1"/>
  <c r="G377" i="17"/>
  <c r="AA346" i="17"/>
  <c r="W346" i="17"/>
  <c r="H346" i="17"/>
  <c r="M346" i="17" s="1"/>
  <c r="R346" i="17" s="1"/>
  <c r="X346" i="17"/>
  <c r="I346" i="17"/>
  <c r="N346" i="17" s="1"/>
  <c r="S346" i="17" s="1"/>
  <c r="Y346" i="17"/>
  <c r="J346" i="17"/>
  <c r="O346" i="17" s="1"/>
  <c r="T346" i="17" s="1"/>
  <c r="Z346" i="17"/>
  <c r="K346" i="17"/>
  <c r="P346" i="17" s="1"/>
  <c r="U346" i="17" s="1"/>
  <c r="L346" i="17"/>
  <c r="Q346" i="17" s="1"/>
  <c r="V346" i="17" s="1"/>
  <c r="X329" i="17"/>
  <c r="Z328" i="17"/>
  <c r="AA328" i="17"/>
  <c r="W328" i="17"/>
  <c r="X328" i="17"/>
  <c r="W308" i="17"/>
  <c r="X308" i="17"/>
  <c r="AA308" i="17"/>
  <c r="Y308" i="17"/>
  <c r="Z308" i="17"/>
  <c r="G308" i="17"/>
  <c r="K308" i="17" s="1"/>
  <c r="P308" i="17" s="1"/>
  <c r="U308" i="17" s="1"/>
  <c r="R302" i="17"/>
  <c r="Z226" i="17"/>
  <c r="W226" i="17"/>
  <c r="X226" i="17"/>
  <c r="Y226" i="17"/>
  <c r="AA226" i="17"/>
  <c r="X352" i="17"/>
  <c r="Y352" i="17"/>
  <c r="Z352" i="17"/>
  <c r="X315" i="17"/>
  <c r="Y315" i="17"/>
  <c r="W315" i="17"/>
  <c r="X311" i="17"/>
  <c r="Y311" i="17"/>
  <c r="W311" i="17"/>
  <c r="G301" i="17"/>
  <c r="I393" i="17"/>
  <c r="N393" i="17" s="1"/>
  <c r="S393" i="17" s="1"/>
  <c r="I389" i="17"/>
  <c r="N389" i="17" s="1"/>
  <c r="S389" i="17" s="1"/>
  <c r="I385" i="17"/>
  <c r="N385" i="17" s="1"/>
  <c r="S385" i="17" s="1"/>
  <c r="H380" i="17"/>
  <c r="M380" i="17" s="1"/>
  <c r="R380" i="17" s="1"/>
  <c r="I379" i="17"/>
  <c r="N379" i="17" s="1"/>
  <c r="S379" i="17" s="1"/>
  <c r="X378" i="17"/>
  <c r="J367" i="17"/>
  <c r="O367" i="17" s="1"/>
  <c r="T367" i="17" s="1"/>
  <c r="K366" i="17"/>
  <c r="P366" i="17" s="1"/>
  <c r="U366" i="17" s="1"/>
  <c r="H365" i="17"/>
  <c r="M365" i="17" s="1"/>
  <c r="R365" i="17" s="1"/>
  <c r="K359" i="17"/>
  <c r="P359" i="17" s="1"/>
  <c r="U359" i="17" s="1"/>
  <c r="Z358" i="17"/>
  <c r="L349" i="17"/>
  <c r="Q349" i="17" s="1"/>
  <c r="V349" i="17" s="1"/>
  <c r="X348" i="17"/>
  <c r="Y348" i="17"/>
  <c r="Z348" i="17"/>
  <c r="J344" i="17"/>
  <c r="O344" i="17" s="1"/>
  <c r="T344" i="17" s="1"/>
  <c r="AA330" i="17"/>
  <c r="L330" i="17"/>
  <c r="Q330" i="17" s="1"/>
  <c r="V330" i="17" s="1"/>
  <c r="Z330" i="17"/>
  <c r="I328" i="17"/>
  <c r="N328" i="17" s="1"/>
  <c r="S328" i="17" s="1"/>
  <c r="J328" i="17"/>
  <c r="O328" i="17" s="1"/>
  <c r="T328" i="17" s="1"/>
  <c r="L328" i="17"/>
  <c r="Q328" i="17" s="1"/>
  <c r="V328" i="17" s="1"/>
  <c r="I320" i="17"/>
  <c r="N320" i="17" s="1"/>
  <c r="S320" i="17" s="1"/>
  <c r="J320" i="17"/>
  <c r="O320" i="17" s="1"/>
  <c r="T320" i="17" s="1"/>
  <c r="AA315" i="17"/>
  <c r="AA311" i="17"/>
  <c r="G296" i="17"/>
  <c r="H296" i="17" s="1"/>
  <c r="M296" i="17" s="1"/>
  <c r="R296" i="17" s="1"/>
  <c r="L286" i="17"/>
  <c r="Q286" i="17" s="1"/>
  <c r="V286" i="17" s="1"/>
  <c r="L215" i="17"/>
  <c r="Q215" i="17" s="1"/>
  <c r="V215" i="17" s="1"/>
  <c r="J215" i="17"/>
  <c r="O215" i="17" s="1"/>
  <c r="T215" i="17" s="1"/>
  <c r="I215" i="17"/>
  <c r="N215" i="17" s="1"/>
  <c r="S215" i="17" s="1"/>
  <c r="F212" i="17"/>
  <c r="K212" i="17" s="1"/>
  <c r="P212" i="17" s="1"/>
  <c r="U212" i="17" s="1"/>
  <c r="H393" i="17"/>
  <c r="M393" i="17" s="1"/>
  <c r="R393" i="17" s="1"/>
  <c r="H389" i="17"/>
  <c r="M389" i="17" s="1"/>
  <c r="R389" i="17" s="1"/>
  <c r="H385" i="17"/>
  <c r="M385" i="17" s="1"/>
  <c r="R385" i="17" s="1"/>
  <c r="I367" i="17"/>
  <c r="N367" i="17" s="1"/>
  <c r="S367" i="17" s="1"/>
  <c r="X366" i="17"/>
  <c r="J366" i="17"/>
  <c r="O366" i="17" s="1"/>
  <c r="T366" i="17" s="1"/>
  <c r="Y359" i="17"/>
  <c r="J359" i="17"/>
  <c r="O359" i="17" s="1"/>
  <c r="T359" i="17" s="1"/>
  <c r="Y358" i="17"/>
  <c r="AA354" i="17"/>
  <c r="L352" i="17"/>
  <c r="Q352" i="17" s="1"/>
  <c r="V352" i="17" s="1"/>
  <c r="Z349" i="17"/>
  <c r="H349" i="17"/>
  <c r="M349" i="17" s="1"/>
  <c r="R349" i="17" s="1"/>
  <c r="K345" i="17"/>
  <c r="P345" i="17" s="1"/>
  <c r="U345" i="17" s="1"/>
  <c r="H344" i="17"/>
  <c r="M344" i="17" s="1"/>
  <c r="R344" i="17" s="1"/>
  <c r="AA341" i="17"/>
  <c r="K341" i="17"/>
  <c r="P341" i="17" s="1"/>
  <c r="U341" i="17" s="1"/>
  <c r="Z334" i="17"/>
  <c r="I334" i="17"/>
  <c r="N334" i="17" s="1"/>
  <c r="S334" i="17" s="1"/>
  <c r="G325" i="17"/>
  <c r="L325" i="17"/>
  <c r="Q325" i="17" s="1"/>
  <c r="V325" i="17" s="1"/>
  <c r="Z315" i="17"/>
  <c r="L315" i="17"/>
  <c r="Q315" i="17" s="1"/>
  <c r="V315" i="17" s="1"/>
  <c r="H315" i="17"/>
  <c r="M315" i="17" s="1"/>
  <c r="R315" i="17" s="1"/>
  <c r="I315" i="17"/>
  <c r="N315" i="17" s="1"/>
  <c r="S315" i="17" s="1"/>
  <c r="Z311" i="17"/>
  <c r="W310" i="17"/>
  <c r="AA310" i="17"/>
  <c r="X303" i="17"/>
  <c r="Y303" i="17"/>
  <c r="W303" i="17"/>
  <c r="Z303" i="17"/>
  <c r="AA303" i="17"/>
  <c r="I298" i="17"/>
  <c r="N298" i="17" s="1"/>
  <c r="S298" i="17" s="1"/>
  <c r="Y251" i="17"/>
  <c r="W251" i="17"/>
  <c r="X251" i="17"/>
  <c r="Z251" i="17"/>
  <c r="AA251" i="17"/>
  <c r="H367" i="17"/>
  <c r="M367" i="17" s="1"/>
  <c r="R367" i="17" s="1"/>
  <c r="I366" i="17"/>
  <c r="N366" i="17" s="1"/>
  <c r="S366" i="17" s="1"/>
  <c r="X359" i="17"/>
  <c r="I359" i="17"/>
  <c r="N359" i="17" s="1"/>
  <c r="S359" i="17" s="1"/>
  <c r="X358" i="17"/>
  <c r="I357" i="17"/>
  <c r="N357" i="17" s="1"/>
  <c r="S357" i="17" s="1"/>
  <c r="J357" i="17"/>
  <c r="O357" i="17" s="1"/>
  <c r="T357" i="17" s="1"/>
  <c r="K357" i="17"/>
  <c r="P357" i="17" s="1"/>
  <c r="U357" i="17" s="1"/>
  <c r="Z354" i="17"/>
  <c r="Y349" i="17"/>
  <c r="G343" i="17"/>
  <c r="Z341" i="17"/>
  <c r="Y334" i="17"/>
  <c r="H334" i="17"/>
  <c r="M334" i="17" s="1"/>
  <c r="R334" i="17" s="1"/>
  <c r="W324" i="17"/>
  <c r="X324" i="17"/>
  <c r="Y324" i="17"/>
  <c r="X319" i="17"/>
  <c r="Y319" i="17"/>
  <c r="K319" i="17"/>
  <c r="P319" i="17" s="1"/>
  <c r="U319" i="17" s="1"/>
  <c r="AA319" i="17"/>
  <c r="AA314" i="17"/>
  <c r="H314" i="17"/>
  <c r="M314" i="17" s="1"/>
  <c r="R314" i="17" s="1"/>
  <c r="I314" i="17"/>
  <c r="N314" i="17" s="1"/>
  <c r="S314" i="17" s="1"/>
  <c r="W314" i="17"/>
  <c r="L314" i="17"/>
  <c r="Q314" i="17" s="1"/>
  <c r="V314" i="17" s="1"/>
  <c r="Z314" i="17"/>
  <c r="G285" i="17"/>
  <c r="L285" i="17" s="1"/>
  <c r="Q285" i="17" s="1"/>
  <c r="V285" i="17" s="1"/>
  <c r="H362" i="17"/>
  <c r="M362" i="17" s="1"/>
  <c r="R362" i="17" s="1"/>
  <c r="Y354" i="17"/>
  <c r="L348" i="17"/>
  <c r="Q348" i="17" s="1"/>
  <c r="V348" i="17" s="1"/>
  <c r="Y341" i="17"/>
  <c r="X339" i="17"/>
  <c r="Y339" i="17"/>
  <c r="X334" i="17"/>
  <c r="L326" i="17"/>
  <c r="Q326" i="17" s="1"/>
  <c r="V326" i="17" s="1"/>
  <c r="K299" i="17"/>
  <c r="P299" i="17" s="1"/>
  <c r="U299" i="17" s="1"/>
  <c r="G281" i="17"/>
  <c r="K281" i="17" s="1"/>
  <c r="P281" i="17" s="1"/>
  <c r="U281" i="17" s="1"/>
  <c r="W263" i="17"/>
  <c r="X263" i="17"/>
  <c r="Y263" i="17"/>
  <c r="Z263" i="17"/>
  <c r="AA263" i="17"/>
  <c r="I381" i="17"/>
  <c r="N381" i="17" s="1"/>
  <c r="S381" i="17" s="1"/>
  <c r="L364" i="17"/>
  <c r="Q364" i="17" s="1"/>
  <c r="V364" i="17" s="1"/>
  <c r="X354" i="17"/>
  <c r="I353" i="17"/>
  <c r="N353" i="17" s="1"/>
  <c r="S353" i="17" s="1"/>
  <c r="J353" i="17"/>
  <c r="O353" i="17" s="1"/>
  <c r="T353" i="17" s="1"/>
  <c r="K353" i="17"/>
  <c r="P353" i="17" s="1"/>
  <c r="U353" i="17" s="1"/>
  <c r="G339" i="17"/>
  <c r="L339" i="17" s="1"/>
  <c r="Q339" i="17" s="1"/>
  <c r="V339" i="17" s="1"/>
  <c r="L332" i="17"/>
  <c r="Q332" i="17" s="1"/>
  <c r="V332" i="17" s="1"/>
  <c r="L327" i="17"/>
  <c r="Q327" i="17" s="1"/>
  <c r="V327" i="17" s="1"/>
  <c r="I327" i="17"/>
  <c r="N327" i="17" s="1"/>
  <c r="S327" i="17" s="1"/>
  <c r="J327" i="17"/>
  <c r="O327" i="17" s="1"/>
  <c r="T327" i="17" s="1"/>
  <c r="K327" i="17"/>
  <c r="P327" i="17" s="1"/>
  <c r="U327" i="17" s="1"/>
  <c r="G292" i="17"/>
  <c r="J292" i="17" s="1"/>
  <c r="O292" i="17" s="1"/>
  <c r="T292" i="17" s="1"/>
  <c r="Z286" i="17"/>
  <c r="AA286" i="17"/>
  <c r="W286" i="17"/>
  <c r="Y286" i="17"/>
  <c r="X286" i="17"/>
  <c r="J286" i="17"/>
  <c r="O286" i="17" s="1"/>
  <c r="T286" i="17" s="1"/>
  <c r="L380" i="17"/>
  <c r="Q380" i="17" s="1"/>
  <c r="V380" i="17" s="1"/>
  <c r="I365" i="17"/>
  <c r="N365" i="17" s="1"/>
  <c r="S365" i="17" s="1"/>
  <c r="K365" i="17"/>
  <c r="P365" i="17" s="1"/>
  <c r="U365" i="17" s="1"/>
  <c r="G358" i="17"/>
  <c r="H358" i="17" s="1"/>
  <c r="M358" i="17" s="1"/>
  <c r="R358" i="17" s="1"/>
  <c r="H341" i="17"/>
  <c r="M341" i="17" s="1"/>
  <c r="R341" i="17" s="1"/>
  <c r="I341" i="17"/>
  <c r="N341" i="17" s="1"/>
  <c r="S341" i="17" s="1"/>
  <c r="J341" i="17"/>
  <c r="O341" i="17" s="1"/>
  <c r="T341" i="17" s="1"/>
  <c r="K332" i="17"/>
  <c r="P332" i="17" s="1"/>
  <c r="U332" i="17" s="1"/>
  <c r="Z324" i="17"/>
  <c r="L320" i="17"/>
  <c r="Q320" i="17" s="1"/>
  <c r="V320" i="17" s="1"/>
  <c r="X314" i="17"/>
  <c r="G312" i="17"/>
  <c r="L312" i="17" s="1"/>
  <c r="Q312" i="17" s="1"/>
  <c r="V312" i="17" s="1"/>
  <c r="Z309" i="17"/>
  <c r="Y309" i="17"/>
  <c r="AA309" i="17"/>
  <c r="W300" i="17"/>
  <c r="X300" i="17"/>
  <c r="Y300" i="17"/>
  <c r="Z300" i="17"/>
  <c r="AA300" i="17"/>
  <c r="W283" i="17"/>
  <c r="X283" i="17"/>
  <c r="Y283" i="17"/>
  <c r="AA283" i="17"/>
  <c r="Z283" i="17"/>
  <c r="G217" i="17"/>
  <c r="H366" i="17"/>
  <c r="M366" i="17" s="1"/>
  <c r="R366" i="17" s="1"/>
  <c r="J352" i="17"/>
  <c r="O352" i="17" s="1"/>
  <c r="T352" i="17" s="1"/>
  <c r="I349" i="17"/>
  <c r="N349" i="17" s="1"/>
  <c r="S349" i="17" s="1"/>
  <c r="J349" i="17"/>
  <c r="O349" i="17" s="1"/>
  <c r="T349" i="17" s="1"/>
  <c r="K349" i="17"/>
  <c r="P349" i="17" s="1"/>
  <c r="U349" i="17" s="1"/>
  <c r="I344" i="17"/>
  <c r="N344" i="17" s="1"/>
  <c r="S344" i="17" s="1"/>
  <c r="G337" i="17"/>
  <c r="L337" i="17" s="1"/>
  <c r="Q337" i="17" s="1"/>
  <c r="V337" i="17" s="1"/>
  <c r="AA326" i="17"/>
  <c r="I326" i="17"/>
  <c r="N326" i="17" s="1"/>
  <c r="S326" i="17" s="1"/>
  <c r="W326" i="17"/>
  <c r="J326" i="17"/>
  <c r="O326" i="17" s="1"/>
  <c r="T326" i="17" s="1"/>
  <c r="X326" i="17"/>
  <c r="K326" i="17"/>
  <c r="P326" i="17" s="1"/>
  <c r="U326" i="17" s="1"/>
  <c r="Y326" i="17"/>
  <c r="G321" i="17"/>
  <c r="I321" i="17" s="1"/>
  <c r="N321" i="17" s="1"/>
  <c r="S321" i="17" s="1"/>
  <c r="K320" i="17"/>
  <c r="P320" i="17" s="1"/>
  <c r="U320" i="17" s="1"/>
  <c r="W313" i="17"/>
  <c r="X313" i="17"/>
  <c r="AA313" i="17"/>
  <c r="Y312" i="17"/>
  <c r="Z312" i="17"/>
  <c r="AA312" i="17"/>
  <c r="G309" i="17"/>
  <c r="X307" i="17"/>
  <c r="Y307" i="17"/>
  <c r="W307" i="17"/>
  <c r="Z307" i="17"/>
  <c r="AA307" i="17"/>
  <c r="U284" i="17"/>
  <c r="W279" i="17"/>
  <c r="X279" i="17"/>
  <c r="AA279" i="17"/>
  <c r="Y279" i="17"/>
  <c r="Z279" i="17"/>
  <c r="I255" i="17"/>
  <c r="N255" i="17" s="1"/>
  <c r="S255" i="17" s="1"/>
  <c r="K255" i="17"/>
  <c r="P255" i="17" s="1"/>
  <c r="U255" i="17" s="1"/>
  <c r="X285" i="17"/>
  <c r="Z285" i="17"/>
  <c r="G277" i="17"/>
  <c r="K277" i="17" s="1"/>
  <c r="P277" i="17" s="1"/>
  <c r="U277" i="17" s="1"/>
  <c r="F245" i="17"/>
  <c r="H245" i="17" s="1"/>
  <c r="M245" i="17" s="1"/>
  <c r="R245" i="17" s="1"/>
  <c r="L236" i="17"/>
  <c r="Q236" i="17" s="1"/>
  <c r="V236" i="17" s="1"/>
  <c r="W276" i="17"/>
  <c r="X276" i="17"/>
  <c r="AA276" i="17"/>
  <c r="F260" i="17"/>
  <c r="G225" i="17"/>
  <c r="W207" i="17"/>
  <c r="X207" i="17"/>
  <c r="I207" i="17"/>
  <c r="N207" i="17" s="1"/>
  <c r="S207" i="17" s="1"/>
  <c r="J207" i="17"/>
  <c r="O207" i="17" s="1"/>
  <c r="T207" i="17" s="1"/>
  <c r="Y207" i="17"/>
  <c r="Z207" i="17"/>
  <c r="AA207" i="17"/>
  <c r="K204" i="17"/>
  <c r="P204" i="17" s="1"/>
  <c r="U204" i="17" s="1"/>
  <c r="J204" i="17"/>
  <c r="O204" i="17" s="1"/>
  <c r="T204" i="17" s="1"/>
  <c r="G304" i="17"/>
  <c r="K302" i="17"/>
  <c r="P302" i="17" s="1"/>
  <c r="U302" i="17" s="1"/>
  <c r="W302" i="17"/>
  <c r="Y302" i="17"/>
  <c r="AA302" i="17"/>
  <c r="K297" i="17"/>
  <c r="P297" i="17" s="1"/>
  <c r="U297" i="17" s="1"/>
  <c r="J289" i="17"/>
  <c r="O289" i="17" s="1"/>
  <c r="T289" i="17" s="1"/>
  <c r="X284" i="17"/>
  <c r="Z284" i="17"/>
  <c r="G276" i="17"/>
  <c r="K276" i="17" s="1"/>
  <c r="P276" i="17" s="1"/>
  <c r="U276" i="17" s="1"/>
  <c r="H255" i="17"/>
  <c r="M255" i="17" s="1"/>
  <c r="R255" i="17" s="1"/>
  <c r="G254" i="17"/>
  <c r="J254" i="17" s="1"/>
  <c r="O254" i="17" s="1"/>
  <c r="T254" i="17" s="1"/>
  <c r="Y241" i="17"/>
  <c r="Z241" i="17"/>
  <c r="W241" i="17"/>
  <c r="X241" i="17"/>
  <c r="L347" i="17"/>
  <c r="Q347" i="17" s="1"/>
  <c r="V347" i="17" s="1"/>
  <c r="I332" i="17"/>
  <c r="N332" i="17" s="1"/>
  <c r="S332" i="17" s="1"/>
  <c r="J332" i="17"/>
  <c r="O332" i="17" s="1"/>
  <c r="T332" i="17" s="1"/>
  <c r="Z325" i="17"/>
  <c r="K324" i="17"/>
  <c r="P324" i="17" s="1"/>
  <c r="U324" i="17" s="1"/>
  <c r="H323" i="17"/>
  <c r="M323" i="17" s="1"/>
  <c r="R323" i="17" s="1"/>
  <c r="J307" i="17"/>
  <c r="O307" i="17" s="1"/>
  <c r="T307" i="17" s="1"/>
  <c r="K300" i="17"/>
  <c r="P300" i="17" s="1"/>
  <c r="U300" i="17" s="1"/>
  <c r="H299" i="17"/>
  <c r="M299" i="17" s="1"/>
  <c r="R299" i="17" s="1"/>
  <c r="J299" i="17"/>
  <c r="O299" i="17" s="1"/>
  <c r="T299" i="17" s="1"/>
  <c r="L299" i="17"/>
  <c r="Q299" i="17" s="1"/>
  <c r="V299" i="17" s="1"/>
  <c r="L298" i="17"/>
  <c r="Q298" i="17" s="1"/>
  <c r="V298" i="17" s="1"/>
  <c r="Y297" i="17"/>
  <c r="I297" i="17"/>
  <c r="N297" i="17" s="1"/>
  <c r="S297" i="17" s="1"/>
  <c r="W292" i="17"/>
  <c r="AA284" i="17"/>
  <c r="AA280" i="17"/>
  <c r="Y276" i="17"/>
  <c r="G249" i="17"/>
  <c r="J249" i="17" s="1"/>
  <c r="O249" i="17" s="1"/>
  <c r="T249" i="17" s="1"/>
  <c r="K249" i="17"/>
  <c r="P249" i="17" s="1"/>
  <c r="U249" i="17" s="1"/>
  <c r="Y243" i="17"/>
  <c r="AA243" i="17"/>
  <c r="K243" i="17"/>
  <c r="P243" i="17" s="1"/>
  <c r="U243" i="17" s="1"/>
  <c r="W243" i="17"/>
  <c r="X243" i="17"/>
  <c r="Z243" i="17"/>
  <c r="F228" i="17"/>
  <c r="L228" i="17" s="1"/>
  <c r="Q228" i="17" s="1"/>
  <c r="V228" i="17" s="1"/>
  <c r="Y325" i="17"/>
  <c r="H324" i="17"/>
  <c r="M324" i="17" s="1"/>
  <c r="R324" i="17" s="1"/>
  <c r="I307" i="17"/>
  <c r="N307" i="17" s="1"/>
  <c r="S307" i="17" s="1"/>
  <c r="K306" i="17"/>
  <c r="P306" i="17" s="1"/>
  <c r="U306" i="17" s="1"/>
  <c r="W306" i="17"/>
  <c r="AA306" i="17"/>
  <c r="J298" i="17"/>
  <c r="O298" i="17" s="1"/>
  <c r="T298" i="17" s="1"/>
  <c r="X297" i="17"/>
  <c r="H297" i="17"/>
  <c r="M297" i="17" s="1"/>
  <c r="R297" i="17" s="1"/>
  <c r="K290" i="17"/>
  <c r="P290" i="17" s="1"/>
  <c r="U290" i="17" s="1"/>
  <c r="L288" i="17"/>
  <c r="Q288" i="17" s="1"/>
  <c r="V288" i="17" s="1"/>
  <c r="Y284" i="17"/>
  <c r="H284" i="17"/>
  <c r="M284" i="17" s="1"/>
  <c r="R284" i="17" s="1"/>
  <c r="I284" i="17"/>
  <c r="N284" i="17" s="1"/>
  <c r="S284" i="17" s="1"/>
  <c r="J284" i="17"/>
  <c r="O284" i="17" s="1"/>
  <c r="T284" i="17" s="1"/>
  <c r="L284" i="17"/>
  <c r="Q284" i="17" s="1"/>
  <c r="V284" i="17" s="1"/>
  <c r="Z280" i="17"/>
  <c r="W274" i="17"/>
  <c r="Z274" i="17"/>
  <c r="AA274" i="17"/>
  <c r="X274" i="17"/>
  <c r="L274" i="17"/>
  <c r="Q274" i="17" s="1"/>
  <c r="V274" i="17" s="1"/>
  <c r="J269" i="17"/>
  <c r="O269" i="17" s="1"/>
  <c r="T269" i="17" s="1"/>
  <c r="J267" i="17"/>
  <c r="O267" i="17" s="1"/>
  <c r="T267" i="17" s="1"/>
  <c r="W266" i="17"/>
  <c r="Z266" i="17"/>
  <c r="AA266" i="17"/>
  <c r="H266" i="17"/>
  <c r="M266" i="17" s="1"/>
  <c r="R266" i="17" s="1"/>
  <c r="X266" i="17"/>
  <c r="I266" i="17"/>
  <c r="N266" i="17" s="1"/>
  <c r="S266" i="17" s="1"/>
  <c r="Y266" i="17"/>
  <c r="K264" i="17"/>
  <c r="P264" i="17" s="1"/>
  <c r="U264" i="17" s="1"/>
  <c r="I262" i="17"/>
  <c r="N262" i="17" s="1"/>
  <c r="S262" i="17" s="1"/>
  <c r="G246" i="17"/>
  <c r="H246" i="17"/>
  <c r="M246" i="17" s="1"/>
  <c r="R246" i="17" s="1"/>
  <c r="I239" i="17"/>
  <c r="N239" i="17" s="1"/>
  <c r="S239" i="17" s="1"/>
  <c r="L335" i="17"/>
  <c r="Q335" i="17" s="1"/>
  <c r="V335" i="17" s="1"/>
  <c r="L319" i="17"/>
  <c r="Q319" i="17" s="1"/>
  <c r="V319" i="17" s="1"/>
  <c r="W297" i="17"/>
  <c r="F291" i="17"/>
  <c r="I291" i="17" s="1"/>
  <c r="N291" i="17" s="1"/>
  <c r="S291" i="17" s="1"/>
  <c r="W284" i="17"/>
  <c r="X280" i="17"/>
  <c r="J243" i="17"/>
  <c r="O243" i="17" s="1"/>
  <c r="T243" i="17" s="1"/>
  <c r="Z222" i="17"/>
  <c r="I222" i="17"/>
  <c r="N222" i="17" s="1"/>
  <c r="S222" i="17" s="1"/>
  <c r="W222" i="17"/>
  <c r="J222" i="17"/>
  <c r="O222" i="17" s="1"/>
  <c r="T222" i="17" s="1"/>
  <c r="X222" i="17"/>
  <c r="Y222" i="17"/>
  <c r="AA222" i="17"/>
  <c r="I289" i="17"/>
  <c r="N289" i="17" s="1"/>
  <c r="S289" i="17" s="1"/>
  <c r="I286" i="17"/>
  <c r="N286" i="17" s="1"/>
  <c r="S286" i="17" s="1"/>
  <c r="K286" i="17"/>
  <c r="P286" i="17" s="1"/>
  <c r="U286" i="17" s="1"/>
  <c r="Z273" i="17"/>
  <c r="X273" i="17"/>
  <c r="Y273" i="17"/>
  <c r="AA273" i="17"/>
  <c r="W271" i="17"/>
  <c r="X271" i="17"/>
  <c r="AA271" i="17"/>
  <c r="W267" i="17"/>
  <c r="X267" i="17"/>
  <c r="Y267" i="17"/>
  <c r="Z267" i="17"/>
  <c r="Y264" i="17"/>
  <c r="AA264" i="17"/>
  <c r="H279" i="17"/>
  <c r="M279" i="17" s="1"/>
  <c r="R279" i="17" s="1"/>
  <c r="K279" i="17"/>
  <c r="P279" i="17" s="1"/>
  <c r="U279" i="17" s="1"/>
  <c r="L279" i="17"/>
  <c r="Q279" i="17" s="1"/>
  <c r="V279" i="17" s="1"/>
  <c r="J279" i="17"/>
  <c r="O279" i="17" s="1"/>
  <c r="T279" i="17" s="1"/>
  <c r="G273" i="17"/>
  <c r="K273" i="17" s="1"/>
  <c r="P273" i="17" s="1"/>
  <c r="U273" i="17" s="1"/>
  <c r="G272" i="17"/>
  <c r="F270" i="17"/>
  <c r="W268" i="17"/>
  <c r="Y268" i="17"/>
  <c r="Z268" i="17"/>
  <c r="AA268" i="17"/>
  <c r="F265" i="17"/>
  <c r="W253" i="17"/>
  <c r="X253" i="17"/>
  <c r="Z253" i="17"/>
  <c r="AA253" i="17"/>
  <c r="H235" i="17"/>
  <c r="M235" i="17" s="1"/>
  <c r="R235" i="17" s="1"/>
  <c r="K229" i="17"/>
  <c r="P229" i="17" s="1"/>
  <c r="U229" i="17" s="1"/>
  <c r="Y229" i="17"/>
  <c r="L229" i="17"/>
  <c r="Q229" i="17" s="1"/>
  <c r="V229" i="17" s="1"/>
  <c r="Z229" i="17"/>
  <c r="AA229" i="17"/>
  <c r="H229" i="17"/>
  <c r="M229" i="17" s="1"/>
  <c r="R229" i="17" s="1"/>
  <c r="I229" i="17"/>
  <c r="N229" i="17" s="1"/>
  <c r="S229" i="17" s="1"/>
  <c r="W229" i="17"/>
  <c r="J229" i="17"/>
  <c r="O229" i="17" s="1"/>
  <c r="T229" i="17" s="1"/>
  <c r="X229" i="17"/>
  <c r="Z198" i="17"/>
  <c r="AA198" i="17"/>
  <c r="W198" i="17"/>
  <c r="Y198" i="17"/>
  <c r="X198" i="17"/>
  <c r="J198" i="17"/>
  <c r="O198" i="17" s="1"/>
  <c r="T198" i="17" s="1"/>
  <c r="L303" i="17"/>
  <c r="Q303" i="17" s="1"/>
  <c r="V303" i="17" s="1"/>
  <c r="L302" i="17"/>
  <c r="Q302" i="17" s="1"/>
  <c r="V302" i="17" s="1"/>
  <c r="Y301" i="17"/>
  <c r="G300" i="17"/>
  <c r="H300" i="17" s="1"/>
  <c r="M300" i="17" s="1"/>
  <c r="R300" i="17" s="1"/>
  <c r="K298" i="17"/>
  <c r="P298" i="17" s="1"/>
  <c r="U298" i="17" s="1"/>
  <c r="W298" i="17"/>
  <c r="Y298" i="17"/>
  <c r="AA298" i="17"/>
  <c r="F293" i="17"/>
  <c r="J293" i="17" s="1"/>
  <c r="O293" i="17" s="1"/>
  <c r="T293" i="17" s="1"/>
  <c r="Z290" i="17"/>
  <c r="AA290" i="17"/>
  <c r="L290" i="17"/>
  <c r="Q290" i="17" s="1"/>
  <c r="V290" i="17" s="1"/>
  <c r="H290" i="17"/>
  <c r="M290" i="17" s="1"/>
  <c r="R290" i="17" s="1"/>
  <c r="AA288" i="17"/>
  <c r="W288" i="17"/>
  <c r="F278" i="17"/>
  <c r="I278" i="17" s="1"/>
  <c r="N278" i="17" s="1"/>
  <c r="S278" i="17" s="1"/>
  <c r="G263" i="17"/>
  <c r="H263" i="17" s="1"/>
  <c r="M263" i="17" s="1"/>
  <c r="R263" i="17" s="1"/>
  <c r="W262" i="17"/>
  <c r="Z262" i="17"/>
  <c r="AA262" i="17"/>
  <c r="J262" i="17"/>
  <c r="O262" i="17" s="1"/>
  <c r="T262" i="17" s="1"/>
  <c r="L262" i="17"/>
  <c r="Q262" i="17" s="1"/>
  <c r="V262" i="17" s="1"/>
  <c r="H261" i="17"/>
  <c r="M261" i="17" s="1"/>
  <c r="R261" i="17" s="1"/>
  <c r="K232" i="17"/>
  <c r="P232" i="17" s="1"/>
  <c r="U232" i="17" s="1"/>
  <c r="Y232" i="17"/>
  <c r="L232" i="17"/>
  <c r="Q232" i="17" s="1"/>
  <c r="V232" i="17" s="1"/>
  <c r="Z232" i="17"/>
  <c r="AA232" i="17"/>
  <c r="I232" i="17"/>
  <c r="N232" i="17" s="1"/>
  <c r="S232" i="17" s="1"/>
  <c r="W232" i="17"/>
  <c r="J232" i="17"/>
  <c r="O232" i="17" s="1"/>
  <c r="T232" i="17" s="1"/>
  <c r="X232" i="17"/>
  <c r="I324" i="17"/>
  <c r="N324" i="17" s="1"/>
  <c r="S324" i="17" s="1"/>
  <c r="J324" i="17"/>
  <c r="O324" i="17" s="1"/>
  <c r="T324" i="17" s="1"/>
  <c r="H307" i="17"/>
  <c r="M307" i="17" s="1"/>
  <c r="R307" i="17" s="1"/>
  <c r="L307" i="17"/>
  <c r="Q307" i="17" s="1"/>
  <c r="V307" i="17" s="1"/>
  <c r="J302" i="17"/>
  <c r="O302" i="17" s="1"/>
  <c r="T302" i="17" s="1"/>
  <c r="X301" i="17"/>
  <c r="Y290" i="17"/>
  <c r="Z288" i="17"/>
  <c r="I269" i="17"/>
  <c r="N269" i="17" s="1"/>
  <c r="S269" i="17" s="1"/>
  <c r="K269" i="17"/>
  <c r="P269" i="17" s="1"/>
  <c r="U269" i="17" s="1"/>
  <c r="L269" i="17"/>
  <c r="Q269" i="17" s="1"/>
  <c r="V269" i="17" s="1"/>
  <c r="H264" i="17"/>
  <c r="M264" i="17" s="1"/>
  <c r="R264" i="17" s="1"/>
  <c r="I264" i="17"/>
  <c r="N264" i="17" s="1"/>
  <c r="S264" i="17" s="1"/>
  <c r="J264" i="17"/>
  <c r="O264" i="17" s="1"/>
  <c r="T264" i="17" s="1"/>
  <c r="L264" i="17"/>
  <c r="Q264" i="17" s="1"/>
  <c r="V264" i="17" s="1"/>
  <c r="W259" i="17"/>
  <c r="X259" i="17"/>
  <c r="Y259" i="17"/>
  <c r="AA259" i="17"/>
  <c r="F240" i="17"/>
  <c r="H236" i="17"/>
  <c r="M236" i="17" s="1"/>
  <c r="R236" i="17" s="1"/>
  <c r="H268" i="17"/>
  <c r="M268" i="17" s="1"/>
  <c r="R268" i="17" s="1"/>
  <c r="I268" i="17"/>
  <c r="N268" i="17" s="1"/>
  <c r="S268" i="17" s="1"/>
  <c r="K257" i="17"/>
  <c r="P257" i="17" s="1"/>
  <c r="U257" i="17" s="1"/>
  <c r="W252" i="17"/>
  <c r="X252" i="17"/>
  <c r="G241" i="17"/>
  <c r="L241" i="17" s="1"/>
  <c r="Q241" i="17" s="1"/>
  <c r="V241" i="17" s="1"/>
  <c r="Y237" i="17"/>
  <c r="AA237" i="17"/>
  <c r="W237" i="17"/>
  <c r="W231" i="17"/>
  <c r="J231" i="17"/>
  <c r="O231" i="17" s="1"/>
  <c r="T231" i="17" s="1"/>
  <c r="Y231" i="17"/>
  <c r="L231" i="17"/>
  <c r="Q231" i="17" s="1"/>
  <c r="V231" i="17" s="1"/>
  <c r="Z231" i="17"/>
  <c r="AA231" i="17"/>
  <c r="H231" i="17"/>
  <c r="M231" i="17" s="1"/>
  <c r="R231" i="17" s="1"/>
  <c r="Z230" i="17"/>
  <c r="J230" i="17"/>
  <c r="O230" i="17" s="1"/>
  <c r="T230" i="17" s="1"/>
  <c r="X230" i="17"/>
  <c r="K230" i="17"/>
  <c r="P230" i="17" s="1"/>
  <c r="U230" i="17" s="1"/>
  <c r="Y230" i="17"/>
  <c r="AA230" i="17"/>
  <c r="H230" i="17"/>
  <c r="M230" i="17" s="1"/>
  <c r="R230" i="17" s="1"/>
  <c r="Z200" i="17"/>
  <c r="AA200" i="17"/>
  <c r="W200" i="17"/>
  <c r="J200" i="17"/>
  <c r="O200" i="17" s="1"/>
  <c r="T200" i="17" s="1"/>
  <c r="Y200" i="17"/>
  <c r="K274" i="17"/>
  <c r="P274" i="17" s="1"/>
  <c r="U274" i="17" s="1"/>
  <c r="J271" i="17"/>
  <c r="O271" i="17" s="1"/>
  <c r="T271" i="17" s="1"/>
  <c r="J257" i="17"/>
  <c r="O257" i="17" s="1"/>
  <c r="T257" i="17" s="1"/>
  <c r="J252" i="17"/>
  <c r="O252" i="17" s="1"/>
  <c r="T252" i="17" s="1"/>
  <c r="I252" i="17"/>
  <c r="N252" i="17" s="1"/>
  <c r="S252" i="17" s="1"/>
  <c r="K252" i="17"/>
  <c r="P252" i="17" s="1"/>
  <c r="U252" i="17" s="1"/>
  <c r="Y250" i="17"/>
  <c r="Z250" i="17"/>
  <c r="L233" i="17"/>
  <c r="Q233" i="17" s="1"/>
  <c r="V233" i="17" s="1"/>
  <c r="G221" i="17"/>
  <c r="J221" i="17" s="1"/>
  <c r="O221" i="17" s="1"/>
  <c r="T221" i="17" s="1"/>
  <c r="Z214" i="17"/>
  <c r="AA214" i="17"/>
  <c r="X214" i="17"/>
  <c r="Y214" i="17"/>
  <c r="W248" i="17"/>
  <c r="H243" i="17"/>
  <c r="M243" i="17" s="1"/>
  <c r="R243" i="17" s="1"/>
  <c r="W217" i="17"/>
  <c r="X217" i="17"/>
  <c r="Y217" i="17"/>
  <c r="S191" i="17"/>
  <c r="Y282" i="17"/>
  <c r="I282" i="17"/>
  <c r="N282" i="17" s="1"/>
  <c r="S282" i="17" s="1"/>
  <c r="W281" i="17"/>
  <c r="Y277" i="17"/>
  <c r="I267" i="17"/>
  <c r="N267" i="17" s="1"/>
  <c r="S267" i="17" s="1"/>
  <c r="H260" i="17"/>
  <c r="M260" i="17" s="1"/>
  <c r="R260" i="17" s="1"/>
  <c r="Y258" i="17"/>
  <c r="I258" i="17"/>
  <c r="N258" i="17" s="1"/>
  <c r="S258" i="17" s="1"/>
  <c r="J256" i="17"/>
  <c r="O256" i="17" s="1"/>
  <c r="T256" i="17" s="1"/>
  <c r="AA254" i="17"/>
  <c r="L248" i="17"/>
  <c r="Q248" i="17" s="1"/>
  <c r="V248" i="17" s="1"/>
  <c r="G240" i="17"/>
  <c r="J235" i="17"/>
  <c r="O235" i="17" s="1"/>
  <c r="T235" i="17" s="1"/>
  <c r="Z218" i="17"/>
  <c r="W218" i="17"/>
  <c r="X218" i="17"/>
  <c r="Y218" i="17"/>
  <c r="H288" i="17"/>
  <c r="M288" i="17" s="1"/>
  <c r="R288" i="17" s="1"/>
  <c r="I288" i="17"/>
  <c r="N288" i="17" s="1"/>
  <c r="S288" i="17" s="1"/>
  <c r="X277" i="17"/>
  <c r="H275" i="17"/>
  <c r="M275" i="17" s="1"/>
  <c r="R275" i="17" s="1"/>
  <c r="K275" i="17"/>
  <c r="P275" i="17" s="1"/>
  <c r="U275" i="17" s="1"/>
  <c r="L275" i="17"/>
  <c r="Q275" i="17" s="1"/>
  <c r="V275" i="17" s="1"/>
  <c r="L268" i="17"/>
  <c r="Q268" i="17" s="1"/>
  <c r="V268" i="17" s="1"/>
  <c r="K266" i="17"/>
  <c r="P266" i="17" s="1"/>
  <c r="U266" i="17" s="1"/>
  <c r="X258" i="17"/>
  <c r="L255" i="17"/>
  <c r="Q255" i="17" s="1"/>
  <c r="V255" i="17" s="1"/>
  <c r="W242" i="17"/>
  <c r="X242" i="17"/>
  <c r="X231" i="17"/>
  <c r="G218" i="17"/>
  <c r="K268" i="17"/>
  <c r="P268" i="17" s="1"/>
  <c r="U268" i="17" s="1"/>
  <c r="G253" i="17"/>
  <c r="L253" i="17" s="1"/>
  <c r="Q253" i="17" s="1"/>
  <c r="V253" i="17" s="1"/>
  <c r="I253" i="17"/>
  <c r="N253" i="17" s="1"/>
  <c r="S253" i="17" s="1"/>
  <c r="I247" i="17"/>
  <c r="N247" i="17" s="1"/>
  <c r="S247" i="17" s="1"/>
  <c r="Y239" i="17"/>
  <c r="W239" i="17"/>
  <c r="AA239" i="17"/>
  <c r="Z236" i="17"/>
  <c r="X236" i="17"/>
  <c r="G226" i="17"/>
  <c r="I226" i="17" s="1"/>
  <c r="N226" i="17" s="1"/>
  <c r="S226" i="17" s="1"/>
  <c r="W223" i="17"/>
  <c r="X223" i="17"/>
  <c r="Y223" i="17"/>
  <c r="Z223" i="17"/>
  <c r="AA223" i="17"/>
  <c r="Z186" i="17"/>
  <c r="AA186" i="17"/>
  <c r="K186" i="17"/>
  <c r="P186" i="17" s="1"/>
  <c r="U186" i="17" s="1"/>
  <c r="Y186" i="17"/>
  <c r="L186" i="17"/>
  <c r="Q186" i="17" s="1"/>
  <c r="V186" i="17" s="1"/>
  <c r="H186" i="17"/>
  <c r="M186" i="17" s="1"/>
  <c r="R186" i="17" s="1"/>
  <c r="I186" i="17"/>
  <c r="N186" i="17" s="1"/>
  <c r="S186" i="17" s="1"/>
  <c r="W186" i="17"/>
  <c r="X186" i="17"/>
  <c r="J186" i="17"/>
  <c r="O186" i="17" s="1"/>
  <c r="T186" i="17" s="1"/>
  <c r="W282" i="17"/>
  <c r="Z282" i="17"/>
  <c r="AA282" i="17"/>
  <c r="J274" i="17"/>
  <c r="O274" i="17" s="1"/>
  <c r="T274" i="17" s="1"/>
  <c r="H271" i="17"/>
  <c r="M271" i="17" s="1"/>
  <c r="R271" i="17" s="1"/>
  <c r="K271" i="17"/>
  <c r="P271" i="17" s="1"/>
  <c r="U271" i="17" s="1"/>
  <c r="L271" i="17"/>
  <c r="Q271" i="17" s="1"/>
  <c r="V271" i="17" s="1"/>
  <c r="AA269" i="17"/>
  <c r="J268" i="17"/>
  <c r="O268" i="17" s="1"/>
  <c r="T268" i="17" s="1"/>
  <c r="K262" i="17"/>
  <c r="P262" i="17" s="1"/>
  <c r="U262" i="17" s="1"/>
  <c r="K258" i="17"/>
  <c r="P258" i="17" s="1"/>
  <c r="U258" i="17" s="1"/>
  <c r="W258" i="17"/>
  <c r="Z258" i="17"/>
  <c r="AA258" i="17"/>
  <c r="AA255" i="17"/>
  <c r="J255" i="17"/>
  <c r="O255" i="17" s="1"/>
  <c r="T255" i="17" s="1"/>
  <c r="X249" i="17"/>
  <c r="AA249" i="17"/>
  <c r="AA244" i="17"/>
  <c r="L243" i="17"/>
  <c r="Q243" i="17" s="1"/>
  <c r="V243" i="17" s="1"/>
  <c r="Z239" i="17"/>
  <c r="H239" i="17"/>
  <c r="M239" i="17" s="1"/>
  <c r="R239" i="17" s="1"/>
  <c r="J239" i="17"/>
  <c r="O239" i="17" s="1"/>
  <c r="T239" i="17" s="1"/>
  <c r="L239" i="17"/>
  <c r="Q239" i="17" s="1"/>
  <c r="V239" i="17" s="1"/>
  <c r="Y236" i="17"/>
  <c r="J236" i="17"/>
  <c r="O236" i="17" s="1"/>
  <c r="T236" i="17" s="1"/>
  <c r="K236" i="17"/>
  <c r="P236" i="17" s="1"/>
  <c r="U236" i="17" s="1"/>
  <c r="W235" i="17"/>
  <c r="Y235" i="17"/>
  <c r="AA235" i="17"/>
  <c r="X235" i="17"/>
  <c r="F219" i="17"/>
  <c r="W211" i="17"/>
  <c r="X211" i="17"/>
  <c r="AA211" i="17"/>
  <c r="Y211" i="17"/>
  <c r="Z211" i="17"/>
  <c r="G201" i="17"/>
  <c r="L201" i="17" s="1"/>
  <c r="Q201" i="17" s="1"/>
  <c r="V201" i="17" s="1"/>
  <c r="G184" i="17"/>
  <c r="I184" i="17" s="1"/>
  <c r="N184" i="17" s="1"/>
  <c r="S184" i="17" s="1"/>
  <c r="W154" i="17"/>
  <c r="Y154" i="17"/>
  <c r="AA154" i="17"/>
  <c r="X154" i="17"/>
  <c r="Z154" i="17"/>
  <c r="G251" i="17"/>
  <c r="J251" i="17" s="1"/>
  <c r="O251" i="17" s="1"/>
  <c r="T251" i="17" s="1"/>
  <c r="W238" i="17"/>
  <c r="Y238" i="17"/>
  <c r="AA238" i="17"/>
  <c r="W227" i="17"/>
  <c r="X227" i="17"/>
  <c r="Y227" i="17"/>
  <c r="Z227" i="17"/>
  <c r="AA227" i="17"/>
  <c r="AA217" i="17"/>
  <c r="G211" i="17"/>
  <c r="L211" i="17" s="1"/>
  <c r="Q211" i="17" s="1"/>
  <c r="V211" i="17" s="1"/>
  <c r="Y166" i="17"/>
  <c r="AA166" i="17"/>
  <c r="L166" i="17"/>
  <c r="Q166" i="17" s="1"/>
  <c r="V166" i="17" s="1"/>
  <c r="K166" i="17"/>
  <c r="P166" i="17" s="1"/>
  <c r="U166" i="17" s="1"/>
  <c r="H166" i="17"/>
  <c r="M166" i="17" s="1"/>
  <c r="R166" i="17" s="1"/>
  <c r="Z166" i="17"/>
  <c r="I166" i="17"/>
  <c r="N166" i="17" s="1"/>
  <c r="S166" i="17" s="1"/>
  <c r="J166" i="17"/>
  <c r="O166" i="17" s="1"/>
  <c r="T166" i="17" s="1"/>
  <c r="W166" i="17"/>
  <c r="X166" i="17"/>
  <c r="G283" i="17"/>
  <c r="J283" i="17" s="1"/>
  <c r="O283" i="17" s="1"/>
  <c r="T283" i="17" s="1"/>
  <c r="K282" i="17"/>
  <c r="P282" i="17" s="1"/>
  <c r="U282" i="17" s="1"/>
  <c r="H274" i="17"/>
  <c r="M274" i="17" s="1"/>
  <c r="R274" i="17" s="1"/>
  <c r="X269" i="17"/>
  <c r="H267" i="17"/>
  <c r="M267" i="17" s="1"/>
  <c r="R267" i="17" s="1"/>
  <c r="K267" i="17"/>
  <c r="P267" i="17" s="1"/>
  <c r="U267" i="17" s="1"/>
  <c r="L267" i="17"/>
  <c r="Q267" i="17" s="1"/>
  <c r="V267" i="17" s="1"/>
  <c r="G259" i="17"/>
  <c r="K259" i="17" s="1"/>
  <c r="P259" i="17" s="1"/>
  <c r="U259" i="17" s="1"/>
  <c r="K256" i="17"/>
  <c r="P256" i="17" s="1"/>
  <c r="U256" i="17" s="1"/>
  <c r="X255" i="17"/>
  <c r="AA252" i="17"/>
  <c r="H252" i="17"/>
  <c r="M252" i="17" s="1"/>
  <c r="R252" i="17" s="1"/>
  <c r="K250" i="17"/>
  <c r="P250" i="17" s="1"/>
  <c r="U250" i="17" s="1"/>
  <c r="W249" i="17"/>
  <c r="Y247" i="17"/>
  <c r="J247" i="17"/>
  <c r="O247" i="17" s="1"/>
  <c r="T247" i="17" s="1"/>
  <c r="W247" i="17"/>
  <c r="L247" i="17"/>
  <c r="Q247" i="17" s="1"/>
  <c r="V247" i="17" s="1"/>
  <c r="Z247" i="17"/>
  <c r="X244" i="17"/>
  <c r="G244" i="17"/>
  <c r="H244" i="17" s="1"/>
  <c r="M244" i="17" s="1"/>
  <c r="R244" i="17" s="1"/>
  <c r="K237" i="17"/>
  <c r="P237" i="17" s="1"/>
  <c r="U237" i="17" s="1"/>
  <c r="Z234" i="17"/>
  <c r="Y234" i="17"/>
  <c r="J234" i="17"/>
  <c r="O234" i="17" s="1"/>
  <c r="T234" i="17" s="1"/>
  <c r="X234" i="17"/>
  <c r="K234" i="17"/>
  <c r="P234" i="17" s="1"/>
  <c r="U234" i="17" s="1"/>
  <c r="H234" i="17"/>
  <c r="M234" i="17" s="1"/>
  <c r="R234" i="17" s="1"/>
  <c r="K227" i="17"/>
  <c r="P227" i="17" s="1"/>
  <c r="U227" i="17" s="1"/>
  <c r="I227" i="17"/>
  <c r="N227" i="17" s="1"/>
  <c r="S227" i="17" s="1"/>
  <c r="H227" i="17"/>
  <c r="M227" i="17" s="1"/>
  <c r="R227" i="17" s="1"/>
  <c r="J227" i="17"/>
  <c r="O227" i="17" s="1"/>
  <c r="T227" i="17" s="1"/>
  <c r="L227" i="17"/>
  <c r="Q227" i="17" s="1"/>
  <c r="V227" i="17" s="1"/>
  <c r="Z217" i="17"/>
  <c r="I214" i="17"/>
  <c r="N214" i="17" s="1"/>
  <c r="S214" i="17" s="1"/>
  <c r="L213" i="17"/>
  <c r="Q213" i="17" s="1"/>
  <c r="V213" i="17" s="1"/>
  <c r="Z206" i="17"/>
  <c r="AA206" i="17"/>
  <c r="Y206" i="17"/>
  <c r="W206" i="17"/>
  <c r="X206" i="17"/>
  <c r="I206" i="17"/>
  <c r="N206" i="17" s="1"/>
  <c r="S206" i="17" s="1"/>
  <c r="F199" i="17"/>
  <c r="H199" i="17" s="1"/>
  <c r="M199" i="17" s="1"/>
  <c r="R199" i="17" s="1"/>
  <c r="I235" i="17"/>
  <c r="N235" i="17" s="1"/>
  <c r="S235" i="17" s="1"/>
  <c r="AA233" i="17"/>
  <c r="J233" i="17"/>
  <c r="O233" i="17" s="1"/>
  <c r="T233" i="17" s="1"/>
  <c r="X233" i="17"/>
  <c r="K233" i="17"/>
  <c r="P233" i="17" s="1"/>
  <c r="U233" i="17" s="1"/>
  <c r="Y233" i="17"/>
  <c r="Z233" i="17"/>
  <c r="H233" i="17"/>
  <c r="M233" i="17" s="1"/>
  <c r="R233" i="17" s="1"/>
  <c r="AA224" i="17"/>
  <c r="W224" i="17"/>
  <c r="X224" i="17"/>
  <c r="Y224" i="17"/>
  <c r="Z224" i="17"/>
  <c r="W221" i="17"/>
  <c r="X221" i="17"/>
  <c r="Y221" i="17"/>
  <c r="Z221" i="17"/>
  <c r="AA221" i="17"/>
  <c r="F203" i="17"/>
  <c r="W187" i="17"/>
  <c r="X187" i="17"/>
  <c r="Y187" i="17"/>
  <c r="J187" i="17"/>
  <c r="O187" i="17" s="1"/>
  <c r="T187" i="17" s="1"/>
  <c r="Z187" i="17"/>
  <c r="AA187" i="17"/>
  <c r="H187" i="17"/>
  <c r="M187" i="17" s="1"/>
  <c r="R187" i="17" s="1"/>
  <c r="J237" i="17"/>
  <c r="O237" i="17" s="1"/>
  <c r="T237" i="17" s="1"/>
  <c r="G219" i="17"/>
  <c r="K214" i="17"/>
  <c r="P214" i="17" s="1"/>
  <c r="U214" i="17" s="1"/>
  <c r="K213" i="17"/>
  <c r="P213" i="17" s="1"/>
  <c r="U213" i="17" s="1"/>
  <c r="L206" i="17"/>
  <c r="Q206" i="17" s="1"/>
  <c r="V206" i="17" s="1"/>
  <c r="AA192" i="17"/>
  <c r="K188" i="17"/>
  <c r="P188" i="17" s="1"/>
  <c r="U188" i="17" s="1"/>
  <c r="L183" i="17"/>
  <c r="Q183" i="17" s="1"/>
  <c r="V183" i="17" s="1"/>
  <c r="H183" i="17"/>
  <c r="M183" i="17" s="1"/>
  <c r="R183" i="17" s="1"/>
  <c r="I183" i="17"/>
  <c r="N183" i="17" s="1"/>
  <c r="S183" i="17" s="1"/>
  <c r="J183" i="17"/>
  <c r="O183" i="17" s="1"/>
  <c r="T183" i="17" s="1"/>
  <c r="K183" i="17"/>
  <c r="P183" i="17" s="1"/>
  <c r="U183" i="17" s="1"/>
  <c r="H176" i="17"/>
  <c r="M176" i="17" s="1"/>
  <c r="R176" i="17" s="1"/>
  <c r="J214" i="17"/>
  <c r="O214" i="17" s="1"/>
  <c r="T214" i="17" s="1"/>
  <c r="J213" i="17"/>
  <c r="O213" i="17" s="1"/>
  <c r="T213" i="17" s="1"/>
  <c r="G209" i="17"/>
  <c r="L209" i="17" s="1"/>
  <c r="Q209" i="17" s="1"/>
  <c r="V209" i="17" s="1"/>
  <c r="J206" i="17"/>
  <c r="O206" i="17" s="1"/>
  <c r="T206" i="17" s="1"/>
  <c r="F205" i="17"/>
  <c r="L205" i="17" s="1"/>
  <c r="Q205" i="17" s="1"/>
  <c r="V205" i="17" s="1"/>
  <c r="Z202" i="17"/>
  <c r="AA202" i="17"/>
  <c r="K202" i="17"/>
  <c r="P202" i="17" s="1"/>
  <c r="U202" i="17" s="1"/>
  <c r="Y202" i="17"/>
  <c r="L202" i="17"/>
  <c r="Q202" i="17" s="1"/>
  <c r="V202" i="17" s="1"/>
  <c r="H202" i="17"/>
  <c r="M202" i="17" s="1"/>
  <c r="R202" i="17" s="1"/>
  <c r="L200" i="17"/>
  <c r="Q200" i="17" s="1"/>
  <c r="V200" i="17" s="1"/>
  <c r="Z192" i="17"/>
  <c r="H191" i="17"/>
  <c r="M191" i="17" s="1"/>
  <c r="R191" i="17" s="1"/>
  <c r="F178" i="17"/>
  <c r="J178" i="17" s="1"/>
  <c r="O178" i="17" s="1"/>
  <c r="T178" i="17" s="1"/>
  <c r="H207" i="17"/>
  <c r="M207" i="17" s="1"/>
  <c r="R207" i="17" s="1"/>
  <c r="F190" i="17"/>
  <c r="K190" i="17" s="1"/>
  <c r="P190" i="17" s="1"/>
  <c r="U190" i="17" s="1"/>
  <c r="I243" i="17"/>
  <c r="N243" i="17" s="1"/>
  <c r="S243" i="17" s="1"/>
  <c r="K242" i="17"/>
  <c r="P242" i="17" s="1"/>
  <c r="U242" i="17" s="1"/>
  <c r="L222" i="17"/>
  <c r="Q222" i="17" s="1"/>
  <c r="V222" i="17" s="1"/>
  <c r="X216" i="17"/>
  <c r="J216" i="17"/>
  <c r="O216" i="17" s="1"/>
  <c r="T216" i="17" s="1"/>
  <c r="H215" i="17"/>
  <c r="M215" i="17" s="1"/>
  <c r="R215" i="17" s="1"/>
  <c r="J212" i="17"/>
  <c r="O212" i="17" s="1"/>
  <c r="T212" i="17" s="1"/>
  <c r="AA208" i="17"/>
  <c r="W202" i="17"/>
  <c r="H197" i="17"/>
  <c r="M197" i="17" s="1"/>
  <c r="R197" i="17" s="1"/>
  <c r="Z188" i="17"/>
  <c r="AA188" i="17"/>
  <c r="X179" i="17"/>
  <c r="W179" i="17"/>
  <c r="Z179" i="17"/>
  <c r="AA179" i="17"/>
  <c r="F141" i="17"/>
  <c r="J242" i="17"/>
  <c r="O242" i="17" s="1"/>
  <c r="T242" i="17" s="1"/>
  <c r="L234" i="17"/>
  <c r="Q234" i="17" s="1"/>
  <c r="V234" i="17" s="1"/>
  <c r="K231" i="17"/>
  <c r="P231" i="17" s="1"/>
  <c r="U231" i="17" s="1"/>
  <c r="K222" i="17"/>
  <c r="P222" i="17" s="1"/>
  <c r="U222" i="17" s="1"/>
  <c r="AA220" i="17"/>
  <c r="W216" i="17"/>
  <c r="F210" i="17"/>
  <c r="J210" i="17" s="1"/>
  <c r="O210" i="17" s="1"/>
  <c r="T210" i="17" s="1"/>
  <c r="AA204" i="17"/>
  <c r="H198" i="17"/>
  <c r="M198" i="17" s="1"/>
  <c r="R198" i="17" s="1"/>
  <c r="I198" i="17"/>
  <c r="N198" i="17" s="1"/>
  <c r="S198" i="17" s="1"/>
  <c r="K198" i="17"/>
  <c r="P198" i="17" s="1"/>
  <c r="U198" i="17" s="1"/>
  <c r="L198" i="17"/>
  <c r="Q198" i="17" s="1"/>
  <c r="V198" i="17" s="1"/>
  <c r="L193" i="17"/>
  <c r="Q193" i="17" s="1"/>
  <c r="V193" i="17" s="1"/>
  <c r="L188" i="17"/>
  <c r="Q188" i="17" s="1"/>
  <c r="V188" i="17" s="1"/>
  <c r="W180" i="17"/>
  <c r="Z180" i="17"/>
  <c r="L180" i="17"/>
  <c r="Q180" i="17" s="1"/>
  <c r="V180" i="17" s="1"/>
  <c r="AA180" i="17"/>
  <c r="L179" i="17"/>
  <c r="Q179" i="17" s="1"/>
  <c r="V179" i="17" s="1"/>
  <c r="I179" i="17"/>
  <c r="N179" i="17" s="1"/>
  <c r="S179" i="17" s="1"/>
  <c r="J179" i="17"/>
  <c r="O179" i="17" s="1"/>
  <c r="T179" i="17" s="1"/>
  <c r="H179" i="17"/>
  <c r="M179" i="17" s="1"/>
  <c r="R179" i="17" s="1"/>
  <c r="K179" i="17"/>
  <c r="P179" i="17" s="1"/>
  <c r="U179" i="17" s="1"/>
  <c r="F174" i="17"/>
  <c r="K174" i="17" s="1"/>
  <c r="P174" i="17" s="1"/>
  <c r="U174" i="17" s="1"/>
  <c r="H173" i="17"/>
  <c r="M173" i="17" s="1"/>
  <c r="R173" i="17" s="1"/>
  <c r="I173" i="17"/>
  <c r="N173" i="17" s="1"/>
  <c r="S173" i="17" s="1"/>
  <c r="J173" i="17"/>
  <c r="O173" i="17" s="1"/>
  <c r="T173" i="17" s="1"/>
  <c r="K173" i="17"/>
  <c r="P173" i="17" s="1"/>
  <c r="U173" i="17" s="1"/>
  <c r="L173" i="17"/>
  <c r="Q173" i="17" s="1"/>
  <c r="V173" i="17" s="1"/>
  <c r="K235" i="17"/>
  <c r="P235" i="17" s="1"/>
  <c r="U235" i="17" s="1"/>
  <c r="L235" i="17"/>
  <c r="Q235" i="17" s="1"/>
  <c r="V235" i="17" s="1"/>
  <c r="W215" i="17"/>
  <c r="Z215" i="17"/>
  <c r="W196" i="17"/>
  <c r="X196" i="17"/>
  <c r="Z196" i="17"/>
  <c r="AA196" i="17"/>
  <c r="I187" i="17"/>
  <c r="N187" i="17" s="1"/>
  <c r="S187" i="17" s="1"/>
  <c r="K185" i="17"/>
  <c r="P185" i="17" s="1"/>
  <c r="U185" i="17" s="1"/>
  <c r="L185" i="17"/>
  <c r="Q185" i="17" s="1"/>
  <c r="V185" i="17" s="1"/>
  <c r="H185" i="17"/>
  <c r="M185" i="17" s="1"/>
  <c r="R185" i="17" s="1"/>
  <c r="I185" i="17"/>
  <c r="N185" i="17" s="1"/>
  <c r="S185" i="17" s="1"/>
  <c r="X159" i="17"/>
  <c r="Z159" i="17"/>
  <c r="AA159" i="17"/>
  <c r="W159" i="17"/>
  <c r="Y159" i="17"/>
  <c r="K206" i="17"/>
  <c r="P206" i="17" s="1"/>
  <c r="U206" i="17" s="1"/>
  <c r="H204" i="17"/>
  <c r="M204" i="17" s="1"/>
  <c r="R204" i="17" s="1"/>
  <c r="I204" i="17"/>
  <c r="N204" i="17" s="1"/>
  <c r="S204" i="17" s="1"/>
  <c r="L204" i="17"/>
  <c r="Q204" i="17" s="1"/>
  <c r="V204" i="17" s="1"/>
  <c r="W197" i="17"/>
  <c r="X197" i="17"/>
  <c r="Z197" i="17"/>
  <c r="AA197" i="17"/>
  <c r="W195" i="17"/>
  <c r="X195" i="17"/>
  <c r="Y195" i="17"/>
  <c r="Z195" i="17"/>
  <c r="AA195" i="17"/>
  <c r="F194" i="17"/>
  <c r="J194" i="17" s="1"/>
  <c r="O194" i="17" s="1"/>
  <c r="T194" i="17" s="1"/>
  <c r="W192" i="17"/>
  <c r="X192" i="17"/>
  <c r="Y192" i="17"/>
  <c r="J191" i="17"/>
  <c r="O191" i="17" s="1"/>
  <c r="T191" i="17" s="1"/>
  <c r="G171" i="17"/>
  <c r="H171" i="17" s="1"/>
  <c r="M171" i="17" s="1"/>
  <c r="R171" i="17" s="1"/>
  <c r="F162" i="17"/>
  <c r="L162" i="17" s="1"/>
  <c r="Q162" i="17" s="1"/>
  <c r="V162" i="17" s="1"/>
  <c r="H222" i="17"/>
  <c r="M222" i="17" s="1"/>
  <c r="R222" i="17" s="1"/>
  <c r="H208" i="17"/>
  <c r="M208" i="17" s="1"/>
  <c r="R208" i="17" s="1"/>
  <c r="I208" i="17"/>
  <c r="N208" i="17" s="1"/>
  <c r="S208" i="17" s="1"/>
  <c r="K208" i="17"/>
  <c r="P208" i="17" s="1"/>
  <c r="U208" i="17" s="1"/>
  <c r="W204" i="17"/>
  <c r="K200" i="17"/>
  <c r="P200" i="17" s="1"/>
  <c r="U200" i="17" s="1"/>
  <c r="I197" i="17"/>
  <c r="N197" i="17" s="1"/>
  <c r="S197" i="17" s="1"/>
  <c r="J197" i="17"/>
  <c r="O197" i="17" s="1"/>
  <c r="T197" i="17" s="1"/>
  <c r="L197" i="17"/>
  <c r="Q197" i="17" s="1"/>
  <c r="V197" i="17" s="1"/>
  <c r="W193" i="17"/>
  <c r="X193" i="17"/>
  <c r="Y193" i="17"/>
  <c r="Y188" i="17"/>
  <c r="K180" i="17"/>
  <c r="P180" i="17" s="1"/>
  <c r="U180" i="17" s="1"/>
  <c r="X175" i="17"/>
  <c r="AA175" i="17"/>
  <c r="Y175" i="17"/>
  <c r="Z175" i="17"/>
  <c r="G224" i="17"/>
  <c r="I224" i="17" s="1"/>
  <c r="N224" i="17" s="1"/>
  <c r="S224" i="17" s="1"/>
  <c r="G223" i="17"/>
  <c r="I223" i="17" s="1"/>
  <c r="N223" i="17" s="1"/>
  <c r="S223" i="17" s="1"/>
  <c r="K215" i="17"/>
  <c r="P215" i="17" s="1"/>
  <c r="U215" i="17" s="1"/>
  <c r="Y197" i="17"/>
  <c r="G196" i="17"/>
  <c r="L196" i="17" s="1"/>
  <c r="Q196" i="17" s="1"/>
  <c r="V196" i="17" s="1"/>
  <c r="F182" i="17"/>
  <c r="L182" i="17" s="1"/>
  <c r="Q182" i="17" s="1"/>
  <c r="V182" i="17" s="1"/>
  <c r="X176" i="17"/>
  <c r="J176" i="17"/>
  <c r="O176" i="17" s="1"/>
  <c r="T176" i="17" s="1"/>
  <c r="Y176" i="17"/>
  <c r="L237" i="17"/>
  <c r="Q237" i="17" s="1"/>
  <c r="V237" i="17" s="1"/>
  <c r="G220" i="17"/>
  <c r="K220" i="17" s="1"/>
  <c r="P220" i="17" s="1"/>
  <c r="U220" i="17" s="1"/>
  <c r="H216" i="17"/>
  <c r="M216" i="17" s="1"/>
  <c r="R216" i="17" s="1"/>
  <c r="L216" i="17"/>
  <c r="Q216" i="17" s="1"/>
  <c r="V216" i="17" s="1"/>
  <c r="Z209" i="17"/>
  <c r="J202" i="17"/>
  <c r="O202" i="17" s="1"/>
  <c r="T202" i="17" s="1"/>
  <c r="G192" i="17"/>
  <c r="K192" i="17" s="1"/>
  <c r="P192" i="17" s="1"/>
  <c r="U192" i="17" s="1"/>
  <c r="X152" i="17"/>
  <c r="Y152" i="17"/>
  <c r="AA152" i="17"/>
  <c r="W152" i="17"/>
  <c r="Z152" i="17"/>
  <c r="X148" i="17"/>
  <c r="Y148" i="17"/>
  <c r="Z148" i="17"/>
  <c r="AA148" i="17"/>
  <c r="W148" i="17"/>
  <c r="AA189" i="17"/>
  <c r="AA169" i="17"/>
  <c r="G156" i="17"/>
  <c r="I156" i="17" s="1"/>
  <c r="N156" i="17" s="1"/>
  <c r="S156" i="17" s="1"/>
  <c r="X140" i="17"/>
  <c r="Y140" i="17"/>
  <c r="W140" i="17"/>
  <c r="Z140" i="17"/>
  <c r="AA140" i="17"/>
  <c r="F134" i="17"/>
  <c r="J134" i="17" s="1"/>
  <c r="O134" i="17" s="1"/>
  <c r="T134" i="17" s="1"/>
  <c r="L189" i="17"/>
  <c r="Q189" i="17" s="1"/>
  <c r="V189" i="17" s="1"/>
  <c r="L170" i="17"/>
  <c r="Q170" i="17" s="1"/>
  <c r="V170" i="17" s="1"/>
  <c r="Z169" i="17"/>
  <c r="G168" i="17"/>
  <c r="K168" i="17" s="1"/>
  <c r="P168" i="17" s="1"/>
  <c r="U168" i="17" s="1"/>
  <c r="G159" i="17"/>
  <c r="K159" i="17" s="1"/>
  <c r="P159" i="17" s="1"/>
  <c r="U159" i="17" s="1"/>
  <c r="W137" i="17"/>
  <c r="X137" i="17"/>
  <c r="Y137" i="17"/>
  <c r="Z137" i="17"/>
  <c r="AA137" i="17"/>
  <c r="X163" i="17"/>
  <c r="Z163" i="17"/>
  <c r="AA135" i="17"/>
  <c r="K135" i="17"/>
  <c r="P135" i="17" s="1"/>
  <c r="U135" i="17" s="1"/>
  <c r="X135" i="17"/>
  <c r="L135" i="17"/>
  <c r="Q135" i="17" s="1"/>
  <c r="V135" i="17" s="1"/>
  <c r="Y135" i="17"/>
  <c r="Z135" i="17"/>
  <c r="W135" i="17"/>
  <c r="H135" i="17"/>
  <c r="M135" i="17" s="1"/>
  <c r="R135" i="17" s="1"/>
  <c r="I135" i="17"/>
  <c r="N135" i="17" s="1"/>
  <c r="S135" i="17" s="1"/>
  <c r="I119" i="17"/>
  <c r="N119" i="17" s="1"/>
  <c r="S119" i="17" s="1"/>
  <c r="K119" i="17"/>
  <c r="P119" i="17" s="1"/>
  <c r="U119" i="17" s="1"/>
  <c r="F112" i="17"/>
  <c r="K112" i="17" s="1"/>
  <c r="P112" i="17" s="1"/>
  <c r="U112" i="17" s="1"/>
  <c r="L175" i="17"/>
  <c r="Q175" i="17" s="1"/>
  <c r="V175" i="17" s="1"/>
  <c r="X161" i="17"/>
  <c r="AA161" i="17"/>
  <c r="Y158" i="17"/>
  <c r="AA158" i="17"/>
  <c r="W158" i="17"/>
  <c r="X158" i="17"/>
  <c r="G154" i="17"/>
  <c r="L154" i="17" s="1"/>
  <c r="Q154" i="17" s="1"/>
  <c r="V154" i="17" s="1"/>
  <c r="H154" i="17"/>
  <c r="M154" i="17" s="1"/>
  <c r="R154" i="17" s="1"/>
  <c r="X153" i="17"/>
  <c r="W153" i="17"/>
  <c r="Y153" i="17"/>
  <c r="Z153" i="17"/>
  <c r="L131" i="17"/>
  <c r="Q131" i="17" s="1"/>
  <c r="V131" i="17" s="1"/>
  <c r="H131" i="17"/>
  <c r="M131" i="17" s="1"/>
  <c r="R131" i="17" s="1"/>
  <c r="I131" i="17"/>
  <c r="N131" i="17" s="1"/>
  <c r="S131" i="17" s="1"/>
  <c r="J131" i="17"/>
  <c r="O131" i="17" s="1"/>
  <c r="T131" i="17" s="1"/>
  <c r="G127" i="17"/>
  <c r="H127" i="17"/>
  <c r="M127" i="17" s="1"/>
  <c r="R127" i="17" s="1"/>
  <c r="I127" i="17"/>
  <c r="N127" i="17" s="1"/>
  <c r="S127" i="17" s="1"/>
  <c r="F99" i="17"/>
  <c r="H232" i="17"/>
  <c r="M232" i="17" s="1"/>
  <c r="R232" i="17" s="1"/>
  <c r="H200" i="17"/>
  <c r="M200" i="17" s="1"/>
  <c r="R200" i="17" s="1"/>
  <c r="I200" i="17"/>
  <c r="N200" i="17" s="1"/>
  <c r="S200" i="17" s="1"/>
  <c r="K193" i="17"/>
  <c r="P193" i="17" s="1"/>
  <c r="U193" i="17" s="1"/>
  <c r="Y181" i="17"/>
  <c r="AA172" i="17"/>
  <c r="Z171" i="17"/>
  <c r="W170" i="17"/>
  <c r="H170" i="17"/>
  <c r="M170" i="17" s="1"/>
  <c r="R170" i="17" s="1"/>
  <c r="G169" i="17"/>
  <c r="J169" i="17" s="1"/>
  <c r="O169" i="17" s="1"/>
  <c r="T169" i="17" s="1"/>
  <c r="Z167" i="17"/>
  <c r="J163" i="17"/>
  <c r="O163" i="17" s="1"/>
  <c r="T163" i="17" s="1"/>
  <c r="L163" i="17"/>
  <c r="Q163" i="17" s="1"/>
  <c r="V163" i="17" s="1"/>
  <c r="K163" i="17"/>
  <c r="P163" i="17" s="1"/>
  <c r="U163" i="17" s="1"/>
  <c r="W161" i="17"/>
  <c r="G153" i="17"/>
  <c r="J153" i="17" s="1"/>
  <c r="O153" i="17" s="1"/>
  <c r="T153" i="17" s="1"/>
  <c r="J146" i="17"/>
  <c r="O146" i="17" s="1"/>
  <c r="T146" i="17" s="1"/>
  <c r="F93" i="17"/>
  <c r="I93" i="17" s="1"/>
  <c r="N93" i="17" s="1"/>
  <c r="S93" i="17" s="1"/>
  <c r="J193" i="17"/>
  <c r="O193" i="17" s="1"/>
  <c r="T193" i="17" s="1"/>
  <c r="X181" i="17"/>
  <c r="I180" i="17"/>
  <c r="N180" i="17" s="1"/>
  <c r="S180" i="17" s="1"/>
  <c r="H180" i="17"/>
  <c r="M180" i="17" s="1"/>
  <c r="R180" i="17" s="1"/>
  <c r="J180" i="17"/>
  <c r="O180" i="17" s="1"/>
  <c r="T180" i="17" s="1"/>
  <c r="I176" i="17"/>
  <c r="N176" i="17" s="1"/>
  <c r="S176" i="17" s="1"/>
  <c r="Y167" i="17"/>
  <c r="Z164" i="17"/>
  <c r="G152" i="17"/>
  <c r="H152" i="17" s="1"/>
  <c r="M152" i="17" s="1"/>
  <c r="R152" i="17" s="1"/>
  <c r="F122" i="17"/>
  <c r="G120" i="17"/>
  <c r="I120" i="17" s="1"/>
  <c r="N120" i="17" s="1"/>
  <c r="S120" i="17" s="1"/>
  <c r="I193" i="17"/>
  <c r="N193" i="17" s="1"/>
  <c r="S193" i="17" s="1"/>
  <c r="W191" i="17"/>
  <c r="X191" i="17"/>
  <c r="K187" i="17"/>
  <c r="P187" i="17" s="1"/>
  <c r="U187" i="17" s="1"/>
  <c r="L187" i="17"/>
  <c r="Q187" i="17" s="1"/>
  <c r="V187" i="17" s="1"/>
  <c r="L165" i="17"/>
  <c r="Q165" i="17" s="1"/>
  <c r="V165" i="17" s="1"/>
  <c r="AA153" i="17"/>
  <c r="X150" i="17"/>
  <c r="Y150" i="17"/>
  <c r="AA150" i="17"/>
  <c r="K148" i="17"/>
  <c r="P148" i="17" s="1"/>
  <c r="U148" i="17" s="1"/>
  <c r="H148" i="17"/>
  <c r="M148" i="17" s="1"/>
  <c r="R148" i="17" s="1"/>
  <c r="I148" i="17"/>
  <c r="N148" i="17" s="1"/>
  <c r="S148" i="17" s="1"/>
  <c r="J148" i="17"/>
  <c r="O148" i="17" s="1"/>
  <c r="T148" i="17" s="1"/>
  <c r="L146" i="17"/>
  <c r="Q146" i="17" s="1"/>
  <c r="V146" i="17" s="1"/>
  <c r="H146" i="17"/>
  <c r="M146" i="17" s="1"/>
  <c r="R146" i="17" s="1"/>
  <c r="H145" i="17"/>
  <c r="M145" i="17" s="1"/>
  <c r="R145" i="17" s="1"/>
  <c r="Z145" i="17"/>
  <c r="J145" i="17"/>
  <c r="O145" i="17" s="1"/>
  <c r="T145" i="17" s="1"/>
  <c r="AA145" i="17"/>
  <c r="K145" i="17"/>
  <c r="P145" i="17" s="1"/>
  <c r="U145" i="17" s="1"/>
  <c r="L145" i="17"/>
  <c r="Q145" i="17" s="1"/>
  <c r="V145" i="17" s="1"/>
  <c r="G142" i="17"/>
  <c r="L142" i="17" s="1"/>
  <c r="Q142" i="17" s="1"/>
  <c r="V142" i="17" s="1"/>
  <c r="AA139" i="17"/>
  <c r="W139" i="17"/>
  <c r="Y139" i="17"/>
  <c r="Z139" i="17"/>
  <c r="X132" i="17"/>
  <c r="Z132" i="17"/>
  <c r="AA132" i="17"/>
  <c r="H132" i="17"/>
  <c r="M132" i="17" s="1"/>
  <c r="R132" i="17" s="1"/>
  <c r="I132" i="17"/>
  <c r="N132" i="17" s="1"/>
  <c r="S132" i="17" s="1"/>
  <c r="J132" i="17"/>
  <c r="O132" i="17" s="1"/>
  <c r="T132" i="17" s="1"/>
  <c r="K132" i="17"/>
  <c r="P132" i="17" s="1"/>
  <c r="U132" i="17" s="1"/>
  <c r="W132" i="17"/>
  <c r="H188" i="17"/>
  <c r="M188" i="17" s="1"/>
  <c r="R188" i="17" s="1"/>
  <c r="I188" i="17"/>
  <c r="N188" i="17" s="1"/>
  <c r="S188" i="17" s="1"/>
  <c r="Y177" i="17"/>
  <c r="Z177" i="17"/>
  <c r="K175" i="17"/>
  <c r="P175" i="17" s="1"/>
  <c r="U175" i="17" s="1"/>
  <c r="X160" i="17"/>
  <c r="AA160" i="17"/>
  <c r="J150" i="17"/>
  <c r="O150" i="17" s="1"/>
  <c r="T150" i="17" s="1"/>
  <c r="K150" i="17"/>
  <c r="P150" i="17" s="1"/>
  <c r="U150" i="17" s="1"/>
  <c r="L150" i="17"/>
  <c r="Q150" i="17" s="1"/>
  <c r="V150" i="17" s="1"/>
  <c r="I150" i="17"/>
  <c r="N150" i="17" s="1"/>
  <c r="S150" i="17" s="1"/>
  <c r="F128" i="17"/>
  <c r="J128" i="17" s="1"/>
  <c r="O128" i="17" s="1"/>
  <c r="T128" i="17" s="1"/>
  <c r="G195" i="17"/>
  <c r="Y183" i="17"/>
  <c r="H181" i="17"/>
  <c r="M181" i="17" s="1"/>
  <c r="R181" i="17" s="1"/>
  <c r="I181" i="17"/>
  <c r="N181" i="17" s="1"/>
  <c r="S181" i="17" s="1"/>
  <c r="J175" i="17"/>
  <c r="O175" i="17" s="1"/>
  <c r="T175" i="17" s="1"/>
  <c r="G172" i="17"/>
  <c r="I172" i="17" s="1"/>
  <c r="N172" i="17" s="1"/>
  <c r="S172" i="17" s="1"/>
  <c r="Z168" i="17"/>
  <c r="J165" i="17"/>
  <c r="O165" i="17" s="1"/>
  <c r="T165" i="17" s="1"/>
  <c r="W164" i="17"/>
  <c r="Y160" i="17"/>
  <c r="G160" i="17"/>
  <c r="J160" i="17" s="1"/>
  <c r="O160" i="17" s="1"/>
  <c r="T160" i="17" s="1"/>
  <c r="G157" i="17"/>
  <c r="H157" i="17" s="1"/>
  <c r="M157" i="17" s="1"/>
  <c r="R157" i="17" s="1"/>
  <c r="K157" i="17"/>
  <c r="P157" i="17" s="1"/>
  <c r="U157" i="17" s="1"/>
  <c r="H139" i="17"/>
  <c r="M139" i="17" s="1"/>
  <c r="R139" i="17" s="1"/>
  <c r="I139" i="17"/>
  <c r="N139" i="17" s="1"/>
  <c r="S139" i="17" s="1"/>
  <c r="J139" i="17"/>
  <c r="O139" i="17" s="1"/>
  <c r="T139" i="17" s="1"/>
  <c r="L139" i="17"/>
  <c r="Q139" i="17" s="1"/>
  <c r="V139" i="17" s="1"/>
  <c r="K139" i="17"/>
  <c r="P139" i="17" s="1"/>
  <c r="U139" i="17" s="1"/>
  <c r="H133" i="17"/>
  <c r="M133" i="17" s="1"/>
  <c r="R133" i="17" s="1"/>
  <c r="J133" i="17"/>
  <c r="O133" i="17" s="1"/>
  <c r="T133" i="17" s="1"/>
  <c r="K133" i="17"/>
  <c r="P133" i="17" s="1"/>
  <c r="U133" i="17" s="1"/>
  <c r="K207" i="17"/>
  <c r="P207" i="17" s="1"/>
  <c r="U207" i="17" s="1"/>
  <c r="L207" i="17"/>
  <c r="Q207" i="17" s="1"/>
  <c r="V207" i="17" s="1"/>
  <c r="K191" i="17"/>
  <c r="P191" i="17" s="1"/>
  <c r="U191" i="17" s="1"/>
  <c r="L191" i="17"/>
  <c r="Q191" i="17" s="1"/>
  <c r="V191" i="17" s="1"/>
  <c r="L176" i="17"/>
  <c r="Q176" i="17" s="1"/>
  <c r="V176" i="17" s="1"/>
  <c r="I175" i="17"/>
  <c r="N175" i="17" s="1"/>
  <c r="S175" i="17" s="1"/>
  <c r="W160" i="17"/>
  <c r="Y121" i="17"/>
  <c r="W121" i="17"/>
  <c r="X121" i="17"/>
  <c r="Z121" i="17"/>
  <c r="AA121" i="17"/>
  <c r="Z94" i="17"/>
  <c r="W94" i="17"/>
  <c r="H94" i="17"/>
  <c r="M94" i="17" s="1"/>
  <c r="R94" i="17" s="1"/>
  <c r="I94" i="17"/>
  <c r="N94" i="17" s="1"/>
  <c r="S94" i="17" s="1"/>
  <c r="K94" i="17"/>
  <c r="P94" i="17" s="1"/>
  <c r="U94" i="17" s="1"/>
  <c r="X94" i="17"/>
  <c r="AA94" i="17"/>
  <c r="Y94" i="17"/>
  <c r="X129" i="17"/>
  <c r="Z129" i="17"/>
  <c r="AA129" i="17"/>
  <c r="H129" i="17"/>
  <c r="M129" i="17" s="1"/>
  <c r="R129" i="17" s="1"/>
  <c r="AA127" i="17"/>
  <c r="W127" i="17"/>
  <c r="X127" i="17"/>
  <c r="Y127" i="17"/>
  <c r="Z127" i="17"/>
  <c r="Y126" i="17"/>
  <c r="W126" i="17"/>
  <c r="X126" i="17"/>
  <c r="AA126" i="17"/>
  <c r="H111" i="17"/>
  <c r="M111" i="17" s="1"/>
  <c r="R111" i="17" s="1"/>
  <c r="L111" i="17"/>
  <c r="Q111" i="17" s="1"/>
  <c r="V111" i="17" s="1"/>
  <c r="R83" i="17"/>
  <c r="K129" i="17"/>
  <c r="P129" i="17" s="1"/>
  <c r="U129" i="17" s="1"/>
  <c r="G126" i="17"/>
  <c r="H126" i="17" s="1"/>
  <c r="M126" i="17" s="1"/>
  <c r="R126" i="17" s="1"/>
  <c r="W124" i="17"/>
  <c r="Y124" i="17"/>
  <c r="Z124" i="17"/>
  <c r="G121" i="17"/>
  <c r="H121" i="17" s="1"/>
  <c r="M121" i="17" s="1"/>
  <c r="R121" i="17" s="1"/>
  <c r="J121" i="17"/>
  <c r="O121" i="17" s="1"/>
  <c r="T121" i="17" s="1"/>
  <c r="Y106" i="17"/>
  <c r="Z106" i="17"/>
  <c r="AA106" i="17"/>
  <c r="W106" i="17"/>
  <c r="X106" i="17"/>
  <c r="K106" i="17"/>
  <c r="P106" i="17" s="1"/>
  <c r="U106" i="17" s="1"/>
  <c r="G164" i="17"/>
  <c r="H164" i="17" s="1"/>
  <c r="M164" i="17" s="1"/>
  <c r="R164" i="17" s="1"/>
  <c r="J158" i="17"/>
  <c r="O158" i="17" s="1"/>
  <c r="T158" i="17" s="1"/>
  <c r="Y157" i="17"/>
  <c r="Y156" i="17"/>
  <c r="F155" i="17"/>
  <c r="H155" i="17"/>
  <c r="M155" i="17" s="1"/>
  <c r="R155" i="17" s="1"/>
  <c r="H149" i="17"/>
  <c r="M149" i="17" s="1"/>
  <c r="R149" i="17" s="1"/>
  <c r="I147" i="17"/>
  <c r="N147" i="17" s="1"/>
  <c r="S147" i="17" s="1"/>
  <c r="G141" i="17"/>
  <c r="W138" i="17"/>
  <c r="X138" i="17"/>
  <c r="Y138" i="17"/>
  <c r="AA138" i="17"/>
  <c r="H137" i="17"/>
  <c r="M137" i="17" s="1"/>
  <c r="R137" i="17" s="1"/>
  <c r="W129" i="17"/>
  <c r="W156" i="17"/>
  <c r="H147" i="17"/>
  <c r="M147" i="17" s="1"/>
  <c r="R147" i="17" s="1"/>
  <c r="Z138" i="17"/>
  <c r="I138" i="17"/>
  <c r="N138" i="17" s="1"/>
  <c r="S138" i="17" s="1"/>
  <c r="J138" i="17"/>
  <c r="O138" i="17" s="1"/>
  <c r="T138" i="17" s="1"/>
  <c r="K138" i="17"/>
  <c r="P138" i="17" s="1"/>
  <c r="U138" i="17" s="1"/>
  <c r="L138" i="17"/>
  <c r="Q138" i="17" s="1"/>
  <c r="V138" i="17" s="1"/>
  <c r="K118" i="17"/>
  <c r="P118" i="17" s="1"/>
  <c r="U118" i="17" s="1"/>
  <c r="AA151" i="17"/>
  <c r="W151" i="17"/>
  <c r="Y151" i="17"/>
  <c r="X149" i="17"/>
  <c r="Y149" i="17"/>
  <c r="Z149" i="17"/>
  <c r="Z126" i="17"/>
  <c r="AA124" i="17"/>
  <c r="AA147" i="17"/>
  <c r="L147" i="17"/>
  <c r="Q147" i="17" s="1"/>
  <c r="V147" i="17" s="1"/>
  <c r="Y147" i="17"/>
  <c r="Z147" i="17"/>
  <c r="X124" i="17"/>
  <c r="F114" i="17"/>
  <c r="J114" i="17" s="1"/>
  <c r="O114" i="17" s="1"/>
  <c r="T114" i="17" s="1"/>
  <c r="I151" i="17"/>
  <c r="N151" i="17" s="1"/>
  <c r="S151" i="17" s="1"/>
  <c r="J151" i="17"/>
  <c r="O151" i="17" s="1"/>
  <c r="T151" i="17" s="1"/>
  <c r="L151" i="17"/>
  <c r="Q151" i="17" s="1"/>
  <c r="V151" i="17" s="1"/>
  <c r="AA142" i="17"/>
  <c r="F116" i="17"/>
  <c r="H116" i="17" s="1"/>
  <c r="M116" i="17" s="1"/>
  <c r="R116" i="17" s="1"/>
  <c r="I149" i="17"/>
  <c r="N149" i="17" s="1"/>
  <c r="S149" i="17" s="1"/>
  <c r="K149" i="17"/>
  <c r="P149" i="17" s="1"/>
  <c r="U149" i="17" s="1"/>
  <c r="L149" i="17"/>
  <c r="Q149" i="17" s="1"/>
  <c r="V149" i="17" s="1"/>
  <c r="G140" i="17"/>
  <c r="J140" i="17" s="1"/>
  <c r="O140" i="17" s="1"/>
  <c r="T140" i="17" s="1"/>
  <c r="I137" i="17"/>
  <c r="N137" i="17" s="1"/>
  <c r="S137" i="17" s="1"/>
  <c r="J137" i="17"/>
  <c r="O137" i="17" s="1"/>
  <c r="T137" i="17" s="1"/>
  <c r="K137" i="17"/>
  <c r="P137" i="17" s="1"/>
  <c r="U137" i="17" s="1"/>
  <c r="L137" i="17"/>
  <c r="Q137" i="17" s="1"/>
  <c r="V137" i="17" s="1"/>
  <c r="G130" i="17"/>
  <c r="J130" i="17" s="1"/>
  <c r="O130" i="17" s="1"/>
  <c r="T130" i="17" s="1"/>
  <c r="Y118" i="17"/>
  <c r="Z118" i="17"/>
  <c r="H118" i="17"/>
  <c r="M118" i="17" s="1"/>
  <c r="R118" i="17" s="1"/>
  <c r="AA118" i="17"/>
  <c r="G113" i="17"/>
  <c r="I113" i="17" s="1"/>
  <c r="N113" i="17" s="1"/>
  <c r="S113" i="17" s="1"/>
  <c r="W98" i="17"/>
  <c r="X98" i="17"/>
  <c r="Y98" i="17"/>
  <c r="Z98" i="17"/>
  <c r="AA98" i="17"/>
  <c r="F136" i="17"/>
  <c r="H136" i="17" s="1"/>
  <c r="M136" i="17" s="1"/>
  <c r="R136" i="17" s="1"/>
  <c r="J129" i="17"/>
  <c r="O129" i="17" s="1"/>
  <c r="T129" i="17" s="1"/>
  <c r="X120" i="17"/>
  <c r="AA120" i="17"/>
  <c r="W120" i="17"/>
  <c r="Y120" i="17"/>
  <c r="Z120" i="17"/>
  <c r="K105" i="17"/>
  <c r="P105" i="17" s="1"/>
  <c r="U105" i="17" s="1"/>
  <c r="G95" i="17"/>
  <c r="I95" i="17" s="1"/>
  <c r="N95" i="17" s="1"/>
  <c r="S95" i="17" s="1"/>
  <c r="W72" i="17"/>
  <c r="X72" i="17"/>
  <c r="Y72" i="17"/>
  <c r="Z72" i="17"/>
  <c r="AA72" i="17"/>
  <c r="J118" i="17"/>
  <c r="O118" i="17" s="1"/>
  <c r="T118" i="17" s="1"/>
  <c r="I117" i="17"/>
  <c r="N117" i="17" s="1"/>
  <c r="S117" i="17" s="1"/>
  <c r="AA107" i="17"/>
  <c r="AA104" i="17"/>
  <c r="H104" i="17"/>
  <c r="M104" i="17" s="1"/>
  <c r="R104" i="17" s="1"/>
  <c r="W104" i="17"/>
  <c r="I104" i="17"/>
  <c r="N104" i="17" s="1"/>
  <c r="S104" i="17" s="1"/>
  <c r="X104" i="17"/>
  <c r="Z100" i="17"/>
  <c r="Y110" i="17"/>
  <c r="Z110" i="17"/>
  <c r="Y107" i="17"/>
  <c r="X100" i="17"/>
  <c r="G67" i="17"/>
  <c r="I67" i="17" s="1"/>
  <c r="N67" i="17" s="1"/>
  <c r="S67" i="17" s="1"/>
  <c r="Y56" i="17"/>
  <c r="H56" i="17"/>
  <c r="M56" i="17" s="1"/>
  <c r="R56" i="17" s="1"/>
  <c r="X56" i="17"/>
  <c r="Z56" i="17"/>
  <c r="W56" i="17"/>
  <c r="X49" i="17"/>
  <c r="Y49" i="17"/>
  <c r="Z49" i="17"/>
  <c r="W49" i="17"/>
  <c r="AA49" i="17"/>
  <c r="H49" i="17"/>
  <c r="M49" i="17" s="1"/>
  <c r="R49" i="17" s="1"/>
  <c r="X123" i="17"/>
  <c r="G122" i="17"/>
  <c r="X119" i="17"/>
  <c r="H119" i="17"/>
  <c r="M119" i="17" s="1"/>
  <c r="R119" i="17" s="1"/>
  <c r="G99" i="17"/>
  <c r="Y97" i="17"/>
  <c r="W97" i="17"/>
  <c r="X97" i="17"/>
  <c r="J89" i="17"/>
  <c r="O89" i="17" s="1"/>
  <c r="T89" i="17" s="1"/>
  <c r="Y84" i="17"/>
  <c r="Z84" i="17"/>
  <c r="X83" i="17"/>
  <c r="Z83" i="17"/>
  <c r="W83" i="17"/>
  <c r="Y60" i="17"/>
  <c r="W60" i="17"/>
  <c r="I60" i="17"/>
  <c r="N60" i="17" s="1"/>
  <c r="S60" i="17" s="1"/>
  <c r="J60" i="17"/>
  <c r="O60" i="17" s="1"/>
  <c r="T60" i="17" s="1"/>
  <c r="K60" i="17"/>
  <c r="P60" i="17" s="1"/>
  <c r="U60" i="17" s="1"/>
  <c r="L60" i="17"/>
  <c r="Q60" i="17" s="1"/>
  <c r="V60" i="17" s="1"/>
  <c r="X60" i="17"/>
  <c r="H60" i="17"/>
  <c r="M60" i="17" s="1"/>
  <c r="R60" i="17" s="1"/>
  <c r="AA60" i="17"/>
  <c r="L148" i="17"/>
  <c r="Q148" i="17" s="1"/>
  <c r="V148" i="17" s="1"/>
  <c r="H143" i="17"/>
  <c r="M143" i="17" s="1"/>
  <c r="R143" i="17" s="1"/>
  <c r="I129" i="17"/>
  <c r="N129" i="17" s="1"/>
  <c r="S129" i="17" s="1"/>
  <c r="L129" i="17"/>
  <c r="Q129" i="17" s="1"/>
  <c r="V129" i="17" s="1"/>
  <c r="Z125" i="17"/>
  <c r="K125" i="17"/>
  <c r="P125" i="17" s="1"/>
  <c r="U125" i="17" s="1"/>
  <c r="W119" i="17"/>
  <c r="I111" i="17"/>
  <c r="N111" i="17" s="1"/>
  <c r="S111" i="17" s="1"/>
  <c r="L109" i="17"/>
  <c r="Q109" i="17" s="1"/>
  <c r="V109" i="17" s="1"/>
  <c r="AA108" i="17"/>
  <c r="H103" i="17"/>
  <c r="M103" i="17" s="1"/>
  <c r="R103" i="17" s="1"/>
  <c r="G98" i="17"/>
  <c r="H98" i="17" s="1"/>
  <c r="M98" i="17" s="1"/>
  <c r="R98" i="17" s="1"/>
  <c r="W91" i="17"/>
  <c r="Z91" i="17"/>
  <c r="J83" i="17"/>
  <c r="O83" i="17" s="1"/>
  <c r="T83" i="17" s="1"/>
  <c r="L83" i="17"/>
  <c r="Q83" i="17" s="1"/>
  <c r="V83" i="17" s="1"/>
  <c r="K83" i="17"/>
  <c r="P83" i="17" s="1"/>
  <c r="U83" i="17" s="1"/>
  <c r="I83" i="17"/>
  <c r="N83" i="17" s="1"/>
  <c r="S83" i="17" s="1"/>
  <c r="L77" i="17"/>
  <c r="Q77" i="17" s="1"/>
  <c r="V77" i="17" s="1"/>
  <c r="X75" i="17"/>
  <c r="Y75" i="17"/>
  <c r="AA75" i="17"/>
  <c r="W75" i="17"/>
  <c r="G73" i="17"/>
  <c r="H73" i="17" s="1"/>
  <c r="M73" i="17" s="1"/>
  <c r="R73" i="17" s="1"/>
  <c r="K109" i="17"/>
  <c r="P109" i="17" s="1"/>
  <c r="U109" i="17" s="1"/>
  <c r="W96" i="17"/>
  <c r="Y96" i="17"/>
  <c r="Z96" i="17"/>
  <c r="AA96" i="17"/>
  <c r="G92" i="17"/>
  <c r="I92" i="17" s="1"/>
  <c r="N92" i="17" s="1"/>
  <c r="S92" i="17" s="1"/>
  <c r="Z90" i="17"/>
  <c r="X90" i="17"/>
  <c r="AA90" i="17"/>
  <c r="W90" i="17"/>
  <c r="Y78" i="17"/>
  <c r="AA78" i="17"/>
  <c r="W78" i="17"/>
  <c r="H78" i="17"/>
  <c r="M78" i="17" s="1"/>
  <c r="R78" i="17" s="1"/>
  <c r="X78" i="17"/>
  <c r="I78" i="17"/>
  <c r="N78" i="17" s="1"/>
  <c r="S78" i="17" s="1"/>
  <c r="J78" i="17"/>
  <c r="O78" i="17" s="1"/>
  <c r="T78" i="17" s="1"/>
  <c r="K78" i="17"/>
  <c r="P78" i="17" s="1"/>
  <c r="U78" i="17" s="1"/>
  <c r="L78" i="17"/>
  <c r="Q78" i="17" s="1"/>
  <c r="V78" i="17" s="1"/>
  <c r="G75" i="17"/>
  <c r="J75" i="17" s="1"/>
  <c r="O75" i="17" s="1"/>
  <c r="T75" i="17" s="1"/>
  <c r="X125" i="17"/>
  <c r="I125" i="17"/>
  <c r="N125" i="17" s="1"/>
  <c r="S125" i="17" s="1"/>
  <c r="J123" i="17"/>
  <c r="O123" i="17" s="1"/>
  <c r="T123" i="17" s="1"/>
  <c r="I123" i="17"/>
  <c r="N123" i="17" s="1"/>
  <c r="S123" i="17" s="1"/>
  <c r="L118" i="17"/>
  <c r="Q118" i="17" s="1"/>
  <c r="V118" i="17" s="1"/>
  <c r="AA111" i="17"/>
  <c r="J109" i="17"/>
  <c r="O109" i="17" s="1"/>
  <c r="T109" i="17" s="1"/>
  <c r="Y108" i="17"/>
  <c r="Y89" i="17"/>
  <c r="W89" i="17"/>
  <c r="Z89" i="17"/>
  <c r="AA89" i="17"/>
  <c r="J77" i="17"/>
  <c r="O77" i="17" s="1"/>
  <c r="T77" i="17" s="1"/>
  <c r="I145" i="17"/>
  <c r="N145" i="17" s="1"/>
  <c r="S145" i="17" s="1"/>
  <c r="I133" i="17"/>
  <c r="N133" i="17" s="1"/>
  <c r="S133" i="17" s="1"/>
  <c r="L132" i="17"/>
  <c r="Q132" i="17" s="1"/>
  <c r="V132" i="17" s="1"/>
  <c r="H125" i="17"/>
  <c r="M125" i="17" s="1"/>
  <c r="R125" i="17" s="1"/>
  <c r="Z111" i="17"/>
  <c r="L110" i="17"/>
  <c r="Q110" i="17" s="1"/>
  <c r="V110" i="17" s="1"/>
  <c r="I109" i="17"/>
  <c r="N109" i="17" s="1"/>
  <c r="S109" i="17" s="1"/>
  <c r="X108" i="17"/>
  <c r="J106" i="17"/>
  <c r="O106" i="17" s="1"/>
  <c r="T106" i="17" s="1"/>
  <c r="L106" i="17"/>
  <c r="Q106" i="17" s="1"/>
  <c r="V106" i="17" s="1"/>
  <c r="I106" i="17"/>
  <c r="N106" i="17" s="1"/>
  <c r="S106" i="17" s="1"/>
  <c r="L104" i="17"/>
  <c r="Q104" i="17" s="1"/>
  <c r="V104" i="17" s="1"/>
  <c r="L102" i="17"/>
  <c r="Q102" i="17" s="1"/>
  <c r="V102" i="17" s="1"/>
  <c r="AA97" i="17"/>
  <c r="J119" i="17"/>
  <c r="O119" i="17" s="1"/>
  <c r="T119" i="17" s="1"/>
  <c r="L119" i="17"/>
  <c r="Q119" i="17" s="1"/>
  <c r="V119" i="17" s="1"/>
  <c r="L117" i="17"/>
  <c r="Q117" i="17" s="1"/>
  <c r="V117" i="17" s="1"/>
  <c r="K110" i="17"/>
  <c r="P110" i="17" s="1"/>
  <c r="U110" i="17" s="1"/>
  <c r="H109" i="17"/>
  <c r="M109" i="17" s="1"/>
  <c r="R109" i="17" s="1"/>
  <c r="L107" i="17"/>
  <c r="Q107" i="17" s="1"/>
  <c r="V107" i="17" s="1"/>
  <c r="Y105" i="17"/>
  <c r="Z105" i="17"/>
  <c r="AA105" i="17"/>
  <c r="W105" i="17"/>
  <c r="X105" i="17"/>
  <c r="K104" i="17"/>
  <c r="P104" i="17" s="1"/>
  <c r="U104" i="17" s="1"/>
  <c r="K102" i="17"/>
  <c r="P102" i="17" s="1"/>
  <c r="U102" i="17" s="1"/>
  <c r="Z97" i="17"/>
  <c r="J96" i="17"/>
  <c r="O96" i="17" s="1"/>
  <c r="T96" i="17" s="1"/>
  <c r="L96" i="17"/>
  <c r="Q96" i="17" s="1"/>
  <c r="V96" i="17" s="1"/>
  <c r="H96" i="17"/>
  <c r="M96" i="17" s="1"/>
  <c r="R96" i="17" s="1"/>
  <c r="K96" i="17"/>
  <c r="P96" i="17" s="1"/>
  <c r="U96" i="17" s="1"/>
  <c r="G90" i="17"/>
  <c r="J90" i="17" s="1"/>
  <c r="O90" i="17" s="1"/>
  <c r="T90" i="17" s="1"/>
  <c r="F88" i="17"/>
  <c r="H88" i="17" s="1"/>
  <c r="M88" i="17" s="1"/>
  <c r="R88" i="17" s="1"/>
  <c r="F87" i="17"/>
  <c r="I87" i="17" s="1"/>
  <c r="N87" i="17" s="1"/>
  <c r="S87" i="17" s="1"/>
  <c r="H87" i="17"/>
  <c r="M87" i="17" s="1"/>
  <c r="R87" i="17" s="1"/>
  <c r="AA84" i="17"/>
  <c r="F76" i="17"/>
  <c r="G124" i="17"/>
  <c r="G115" i="17"/>
  <c r="H115" i="17" s="1"/>
  <c r="M115" i="17" s="1"/>
  <c r="R115" i="17" s="1"/>
  <c r="J111" i="17"/>
  <c r="O111" i="17" s="1"/>
  <c r="T111" i="17" s="1"/>
  <c r="K111" i="17"/>
  <c r="P111" i="17" s="1"/>
  <c r="U111" i="17" s="1"/>
  <c r="J110" i="17"/>
  <c r="O110" i="17" s="1"/>
  <c r="T110" i="17" s="1"/>
  <c r="I107" i="17"/>
  <c r="N107" i="17" s="1"/>
  <c r="S107" i="17" s="1"/>
  <c r="L105" i="17"/>
  <c r="Q105" i="17" s="1"/>
  <c r="V105" i="17" s="1"/>
  <c r="H105" i="17"/>
  <c r="M105" i="17" s="1"/>
  <c r="R105" i="17" s="1"/>
  <c r="I105" i="17"/>
  <c r="N105" i="17" s="1"/>
  <c r="S105" i="17" s="1"/>
  <c r="J105" i="17"/>
  <c r="O105" i="17" s="1"/>
  <c r="T105" i="17" s="1"/>
  <c r="J104" i="17"/>
  <c r="O104" i="17" s="1"/>
  <c r="T104" i="17" s="1"/>
  <c r="I102" i="17"/>
  <c r="N102" i="17" s="1"/>
  <c r="S102" i="17" s="1"/>
  <c r="X96" i="17"/>
  <c r="G79" i="17"/>
  <c r="J79" i="17" s="1"/>
  <c r="O79" i="17" s="1"/>
  <c r="T79" i="17" s="1"/>
  <c r="Y62" i="17"/>
  <c r="I62" i="17"/>
  <c r="N62" i="17" s="1"/>
  <c r="S62" i="17" s="1"/>
  <c r="AA62" i="17"/>
  <c r="J62" i="17"/>
  <c r="O62" i="17" s="1"/>
  <c r="T62" i="17" s="1"/>
  <c r="K62" i="17"/>
  <c r="P62" i="17" s="1"/>
  <c r="U62" i="17" s="1"/>
  <c r="L62" i="17"/>
  <c r="Q62" i="17" s="1"/>
  <c r="V62" i="17" s="1"/>
  <c r="G51" i="17"/>
  <c r="K51" i="17" s="1"/>
  <c r="P51" i="17" s="1"/>
  <c r="U51" i="17" s="1"/>
  <c r="W47" i="17"/>
  <c r="X47" i="17"/>
  <c r="Y47" i="17"/>
  <c r="Z47" i="17"/>
  <c r="AA47" i="17"/>
  <c r="Y74" i="17"/>
  <c r="AA74" i="17"/>
  <c r="W74" i="17"/>
  <c r="Y70" i="17"/>
  <c r="X70" i="17"/>
  <c r="W70" i="17"/>
  <c r="I56" i="17"/>
  <c r="N56" i="17" s="1"/>
  <c r="S56" i="17" s="1"/>
  <c r="X103" i="17"/>
  <c r="I103" i="17"/>
  <c r="N103" i="17" s="1"/>
  <c r="S103" i="17" s="1"/>
  <c r="G100" i="17"/>
  <c r="L100" i="17" s="1"/>
  <c r="Q100" i="17" s="1"/>
  <c r="V100" i="17" s="1"/>
  <c r="Z95" i="17"/>
  <c r="AA92" i="17"/>
  <c r="G91" i="17"/>
  <c r="I89" i="17"/>
  <c r="N89" i="17" s="1"/>
  <c r="S89" i="17" s="1"/>
  <c r="K89" i="17"/>
  <c r="P89" i="17" s="1"/>
  <c r="U89" i="17" s="1"/>
  <c r="L89" i="17"/>
  <c r="Q89" i="17" s="1"/>
  <c r="V89" i="17" s="1"/>
  <c r="G85" i="17"/>
  <c r="Z74" i="17"/>
  <c r="J107" i="17"/>
  <c r="O107" i="17" s="1"/>
  <c r="T107" i="17" s="1"/>
  <c r="K107" i="17"/>
  <c r="P107" i="17" s="1"/>
  <c r="U107" i="17" s="1"/>
  <c r="W103" i="17"/>
  <c r="H97" i="17"/>
  <c r="M97" i="17" s="1"/>
  <c r="R97" i="17" s="1"/>
  <c r="J97" i="17"/>
  <c r="O97" i="17" s="1"/>
  <c r="T97" i="17" s="1"/>
  <c r="K97" i="17"/>
  <c r="P97" i="17" s="1"/>
  <c r="U97" i="17" s="1"/>
  <c r="J94" i="17"/>
  <c r="O94" i="17" s="1"/>
  <c r="T94" i="17" s="1"/>
  <c r="L94" i="17"/>
  <c r="Q94" i="17" s="1"/>
  <c r="V94" i="17" s="1"/>
  <c r="Y92" i="17"/>
  <c r="Y82" i="17"/>
  <c r="AA82" i="17"/>
  <c r="W82" i="17"/>
  <c r="X82" i="17"/>
  <c r="AA80" i="17"/>
  <c r="X74" i="17"/>
  <c r="Y68" i="17"/>
  <c r="W68" i="17"/>
  <c r="Y50" i="17"/>
  <c r="X50" i="17"/>
  <c r="Z50" i="17"/>
  <c r="AA50" i="17"/>
  <c r="Y48" i="17"/>
  <c r="W48" i="17"/>
  <c r="X48" i="17"/>
  <c r="Z48" i="17"/>
  <c r="AA48" i="17"/>
  <c r="G108" i="17"/>
  <c r="I108" i="17" s="1"/>
  <c r="N108" i="17" s="1"/>
  <c r="S108" i="17" s="1"/>
  <c r="Y95" i="17"/>
  <c r="AA95" i="17"/>
  <c r="L81" i="17"/>
  <c r="Q81" i="17" s="1"/>
  <c r="V81" i="17" s="1"/>
  <c r="Z80" i="17"/>
  <c r="X79" i="17"/>
  <c r="W79" i="17"/>
  <c r="Z79" i="17"/>
  <c r="J71" i="17"/>
  <c r="O71" i="17" s="1"/>
  <c r="T71" i="17" s="1"/>
  <c r="H71" i="17"/>
  <c r="M71" i="17" s="1"/>
  <c r="R71" i="17" s="1"/>
  <c r="K71" i="17"/>
  <c r="P71" i="17" s="1"/>
  <c r="U71" i="17" s="1"/>
  <c r="I71" i="17"/>
  <c r="N71" i="17" s="1"/>
  <c r="S71" i="17" s="1"/>
  <c r="L71" i="17"/>
  <c r="Q71" i="17" s="1"/>
  <c r="V71" i="17" s="1"/>
  <c r="G68" i="17"/>
  <c r="I68" i="17" s="1"/>
  <c r="N68" i="17" s="1"/>
  <c r="S68" i="17" s="1"/>
  <c r="G50" i="17"/>
  <c r="H77" i="17"/>
  <c r="M77" i="17" s="1"/>
  <c r="R77" i="17" s="1"/>
  <c r="G69" i="17"/>
  <c r="J69" i="17" s="1"/>
  <c r="O69" i="17" s="1"/>
  <c r="T69" i="17" s="1"/>
  <c r="F66" i="17"/>
  <c r="G112" i="17"/>
  <c r="J102" i="17"/>
  <c r="O102" i="17" s="1"/>
  <c r="T102" i="17" s="1"/>
  <c r="G88" i="17"/>
  <c r="G86" i="17"/>
  <c r="H86" i="17" s="1"/>
  <c r="M86" i="17" s="1"/>
  <c r="R86" i="17" s="1"/>
  <c r="W80" i="17"/>
  <c r="L74" i="17"/>
  <c r="Q74" i="17" s="1"/>
  <c r="V74" i="17" s="1"/>
  <c r="Z62" i="17"/>
  <c r="AA55" i="17"/>
  <c r="Y55" i="17"/>
  <c r="Z55" i="17"/>
  <c r="F58" i="17"/>
  <c r="K58" i="17" s="1"/>
  <c r="P58" i="17" s="1"/>
  <c r="U58" i="17" s="1"/>
  <c r="G48" i="17"/>
  <c r="I48" i="17" s="1"/>
  <c r="N48" i="17" s="1"/>
  <c r="S48" i="17" s="1"/>
  <c r="J47" i="17"/>
  <c r="O47" i="17" s="1"/>
  <c r="T47" i="17" s="1"/>
  <c r="H47" i="17"/>
  <c r="M47" i="17" s="1"/>
  <c r="R47" i="17" s="1"/>
  <c r="I47" i="17"/>
  <c r="N47" i="17" s="1"/>
  <c r="S47" i="17" s="1"/>
  <c r="K47" i="17"/>
  <c r="P47" i="17" s="1"/>
  <c r="U47" i="17" s="1"/>
  <c r="G80" i="17"/>
  <c r="G72" i="17"/>
  <c r="H72" i="17" s="1"/>
  <c r="M72" i="17" s="1"/>
  <c r="R72" i="17" s="1"/>
  <c r="G70" i="17"/>
  <c r="I63" i="17"/>
  <c r="N63" i="17" s="1"/>
  <c r="S63" i="17" s="1"/>
  <c r="G55" i="17"/>
  <c r="L55" i="17" s="1"/>
  <c r="Q55" i="17" s="1"/>
  <c r="V55" i="17" s="1"/>
  <c r="H53" i="17"/>
  <c r="M53" i="17" s="1"/>
  <c r="R53" i="17" s="1"/>
  <c r="Y40" i="17"/>
  <c r="W40" i="17"/>
  <c r="X40" i="17"/>
  <c r="Z40" i="17"/>
  <c r="AA40" i="17"/>
  <c r="H63" i="17"/>
  <c r="M63" i="17" s="1"/>
  <c r="R63" i="17" s="1"/>
  <c r="H59" i="17"/>
  <c r="M59" i="17" s="1"/>
  <c r="R59" i="17" s="1"/>
  <c r="X55" i="17"/>
  <c r="Y54" i="17"/>
  <c r="AA54" i="17"/>
  <c r="X54" i="17"/>
  <c r="G84" i="17"/>
  <c r="K84" i="17" s="1"/>
  <c r="P84" i="17" s="1"/>
  <c r="U84" i="17" s="1"/>
  <c r="W61" i="17"/>
  <c r="I61" i="17"/>
  <c r="N61" i="17" s="1"/>
  <c r="S61" i="17" s="1"/>
  <c r="AA61" i="17"/>
  <c r="AA59" i="17"/>
  <c r="W55" i="17"/>
  <c r="Z53" i="17"/>
  <c r="AA53" i="17"/>
  <c r="X69" i="17"/>
  <c r="W69" i="17"/>
  <c r="K56" i="17"/>
  <c r="P56" i="17" s="1"/>
  <c r="U56" i="17" s="1"/>
  <c r="I82" i="17"/>
  <c r="N82" i="17" s="1"/>
  <c r="S82" i="17" s="1"/>
  <c r="J81" i="17"/>
  <c r="O81" i="17" s="1"/>
  <c r="T81" i="17" s="1"/>
  <c r="Z69" i="17"/>
  <c r="L64" i="17"/>
  <c r="Q64" i="17" s="1"/>
  <c r="V64" i="17" s="1"/>
  <c r="Y59" i="17"/>
  <c r="J56" i="17"/>
  <c r="O56" i="17" s="1"/>
  <c r="T56" i="17" s="1"/>
  <c r="W54" i="17"/>
  <c r="Y69" i="17"/>
  <c r="G65" i="17"/>
  <c r="L65" i="17" s="1"/>
  <c r="Q65" i="17" s="1"/>
  <c r="V65" i="17" s="1"/>
  <c r="J53" i="17"/>
  <c r="O53" i="17" s="1"/>
  <c r="T53" i="17" s="1"/>
  <c r="L53" i="17"/>
  <c r="Q53" i="17" s="1"/>
  <c r="V53" i="17" s="1"/>
  <c r="I53" i="17"/>
  <c r="N53" i="17" s="1"/>
  <c r="S53" i="17" s="1"/>
  <c r="K53" i="17"/>
  <c r="P53" i="17" s="1"/>
  <c r="U53" i="17" s="1"/>
  <c r="Y52" i="17"/>
  <c r="Z52" i="17"/>
  <c r="AA52" i="17"/>
  <c r="W52" i="17"/>
  <c r="L47" i="17"/>
  <c r="Q47" i="17" s="1"/>
  <c r="V47" i="17" s="1"/>
  <c r="J63" i="17"/>
  <c r="O63" i="17" s="1"/>
  <c r="T63" i="17" s="1"/>
  <c r="C9" i="17"/>
  <c r="H45" i="17"/>
  <c r="M45" i="17" s="1"/>
  <c r="R45" i="17" s="1"/>
  <c r="W45" i="17"/>
  <c r="X45" i="17"/>
  <c r="I45" i="17"/>
  <c r="N45" i="17" s="1"/>
  <c r="S45" i="17" s="1"/>
  <c r="G40" i="17"/>
  <c r="K40" i="17" s="1"/>
  <c r="P40" i="17" s="1"/>
  <c r="U40" i="17" s="1"/>
  <c r="G66" i="17"/>
  <c r="G52" i="17"/>
  <c r="L52" i="17"/>
  <c r="Q52" i="17" s="1"/>
  <c r="V52" i="17" s="1"/>
  <c r="Y46" i="17"/>
  <c r="W46" i="17"/>
  <c r="X46" i="17"/>
  <c r="Y44" i="17"/>
  <c r="W44" i="17"/>
  <c r="G42" i="17"/>
  <c r="H42" i="17" s="1"/>
  <c r="M42" i="17" s="1"/>
  <c r="R42" i="17" s="1"/>
  <c r="G54" i="17"/>
  <c r="Z44" i="17"/>
  <c r="G44" i="17"/>
  <c r="H44" i="17" s="1"/>
  <c r="M44" i="17" s="1"/>
  <c r="R44" i="17" s="1"/>
  <c r="X42" i="17"/>
  <c r="G76" i="17"/>
  <c r="L56" i="17"/>
  <c r="Q56" i="17" s="1"/>
  <c r="V56" i="17" s="1"/>
  <c r="J49" i="17"/>
  <c r="O49" i="17" s="1"/>
  <c r="T49" i="17" s="1"/>
  <c r="I49" i="17"/>
  <c r="N49" i="17" s="1"/>
  <c r="S49" i="17" s="1"/>
  <c r="K49" i="17"/>
  <c r="P49" i="17" s="1"/>
  <c r="U49" i="17" s="1"/>
  <c r="L49" i="17"/>
  <c r="Q49" i="17" s="1"/>
  <c r="V49" i="17" s="1"/>
  <c r="AA46" i="17"/>
  <c r="X44" i="17"/>
  <c r="U43" i="17"/>
  <c r="W42" i="17"/>
  <c r="C122" i="19"/>
  <c r="C142" i="19"/>
  <c r="C145" i="19"/>
  <c r="F38" i="17"/>
  <c r="K38" i="17" s="1"/>
  <c r="P38" i="17" s="1"/>
  <c r="G18" i="19"/>
  <c r="D28" i="19"/>
  <c r="C30" i="19"/>
  <c r="C32" i="19" s="1"/>
  <c r="J57" i="17"/>
  <c r="O57" i="17" s="1"/>
  <c r="T57" i="17" s="1"/>
  <c r="AA51" i="17"/>
  <c r="J46" i="17"/>
  <c r="O46" i="17" s="1"/>
  <c r="T46" i="17" s="1"/>
  <c r="H43" i="17"/>
  <c r="M43" i="17" s="1"/>
  <c r="R43" i="17" s="1"/>
  <c r="C64" i="18"/>
  <c r="C66" i="18" s="1"/>
  <c r="G47" i="18" s="1"/>
  <c r="G48" i="18" s="1"/>
  <c r="J59" i="17"/>
  <c r="O59" i="17" s="1"/>
  <c r="T59" i="17" s="1"/>
  <c r="Z51" i="17"/>
  <c r="I46" i="17"/>
  <c r="N46" i="17" s="1"/>
  <c r="S46" i="17" s="1"/>
  <c r="H125" i="19"/>
  <c r="G124" i="19"/>
  <c r="G126" i="19" s="1"/>
  <c r="G127" i="19" s="1"/>
  <c r="C137" i="19"/>
  <c r="C139" i="19" s="1"/>
  <c r="J61" i="17"/>
  <c r="O61" i="17" s="1"/>
  <c r="T61" i="17" s="1"/>
  <c r="H46" i="17"/>
  <c r="M46" i="17" s="1"/>
  <c r="R46" i="17" s="1"/>
  <c r="G44" i="18"/>
  <c r="D73" i="19"/>
  <c r="D125" i="19"/>
  <c r="C70" i="19"/>
  <c r="C50" i="19"/>
  <c r="C73" i="19"/>
  <c r="H126" i="19"/>
  <c r="H127" i="19" s="1"/>
  <c r="D38" i="19"/>
  <c r="D22" i="19"/>
  <c r="J45" i="17"/>
  <c r="O45" i="17" s="1"/>
  <c r="T45" i="17" s="1"/>
  <c r="G17" i="19"/>
  <c r="C55" i="19"/>
  <c r="D120" i="19"/>
  <c r="D122" i="19" s="1"/>
  <c r="C127" i="19"/>
  <c r="K86" i="15" l="1"/>
  <c r="L86" i="15" s="1"/>
  <c r="J562" i="17"/>
  <c r="O562" i="17" s="1"/>
  <c r="T562" i="17" s="1"/>
  <c r="L562" i="17"/>
  <c r="Q562" i="17" s="1"/>
  <c r="V562" i="17" s="1"/>
  <c r="X562" i="17"/>
  <c r="I938" i="17"/>
  <c r="N938" i="17" s="1"/>
  <c r="S938" i="17" s="1"/>
  <c r="I167" i="17"/>
  <c r="N167" i="17" s="1"/>
  <c r="S167" i="17" s="1"/>
  <c r="K726" i="17"/>
  <c r="P726" i="17" s="1"/>
  <c r="U726" i="17" s="1"/>
  <c r="J409" i="17"/>
  <c r="O409" i="17" s="1"/>
  <c r="T409" i="17" s="1"/>
  <c r="W562" i="17"/>
  <c r="J672" i="17"/>
  <c r="O672" i="17" s="1"/>
  <c r="T672" i="17" s="1"/>
  <c r="J865" i="17"/>
  <c r="O865" i="17" s="1"/>
  <c r="T865" i="17" s="1"/>
  <c r="K803" i="17"/>
  <c r="P803" i="17" s="1"/>
  <c r="U803" i="17" s="1"/>
  <c r="H319" i="17"/>
  <c r="M319" i="17" s="1"/>
  <c r="R319" i="17" s="1"/>
  <c r="X272" i="17"/>
  <c r="H272" i="17"/>
  <c r="M272" i="17" s="1"/>
  <c r="R272" i="17" s="1"/>
  <c r="I308" i="17"/>
  <c r="N308" i="17" s="1"/>
  <c r="S308" i="17" s="1"/>
  <c r="H412" i="17"/>
  <c r="M412" i="17" s="1"/>
  <c r="R412" i="17" s="1"/>
  <c r="K354" i="17"/>
  <c r="P354" i="17" s="1"/>
  <c r="U354" i="17" s="1"/>
  <c r="J520" i="17"/>
  <c r="O520" i="17" s="1"/>
  <c r="T520" i="17" s="1"/>
  <c r="H591" i="17"/>
  <c r="M591" i="17" s="1"/>
  <c r="R591" i="17" s="1"/>
  <c r="I870" i="17"/>
  <c r="N870" i="17" s="1"/>
  <c r="S870" i="17" s="1"/>
  <c r="I993" i="17"/>
  <c r="N993" i="17" s="1"/>
  <c r="S993" i="17" s="1"/>
  <c r="I305" i="17"/>
  <c r="N305" i="17" s="1"/>
  <c r="S305" i="17" s="1"/>
  <c r="AA844" i="17"/>
  <c r="K248" i="17"/>
  <c r="P248" i="17" s="1"/>
  <c r="U248" i="17" s="1"/>
  <c r="Y272" i="17"/>
  <c r="AA176" i="17"/>
  <c r="Y672" i="17"/>
  <c r="I948" i="17"/>
  <c r="N948" i="17" s="1"/>
  <c r="S948" i="17" s="1"/>
  <c r="L1015" i="17"/>
  <c r="Q1015" i="17" s="1"/>
  <c r="V1015" i="17" s="1"/>
  <c r="AA42" i="17"/>
  <c r="Z272" i="17"/>
  <c r="H174" i="17"/>
  <c r="M174" i="17" s="1"/>
  <c r="R174" i="17" s="1"/>
  <c r="W272" i="17"/>
  <c r="I158" i="17"/>
  <c r="N158" i="17" s="1"/>
  <c r="S158" i="17" s="1"/>
  <c r="J167" i="17"/>
  <c r="O167" i="17" s="1"/>
  <c r="T167" i="17" s="1"/>
  <c r="I248" i="17"/>
  <c r="N248" i="17" s="1"/>
  <c r="S248" i="17" s="1"/>
  <c r="H248" i="17"/>
  <c r="M248" i="17" s="1"/>
  <c r="R248" i="17" s="1"/>
  <c r="L278" i="17"/>
  <c r="Q278" i="17" s="1"/>
  <c r="V278" i="17" s="1"/>
  <c r="K158" i="17"/>
  <c r="P158" i="17" s="1"/>
  <c r="U158" i="17" s="1"/>
  <c r="Z176" i="17"/>
  <c r="K291" i="17"/>
  <c r="P291" i="17" s="1"/>
  <c r="U291" i="17" s="1"/>
  <c r="AA225" i="17"/>
  <c r="H278" i="17"/>
  <c r="M278" i="17" s="1"/>
  <c r="R278" i="17" s="1"/>
  <c r="J323" i="17"/>
  <c r="O323" i="17" s="1"/>
  <c r="T323" i="17" s="1"/>
  <c r="K407" i="17"/>
  <c r="P407" i="17" s="1"/>
  <c r="U407" i="17" s="1"/>
  <c r="I450" i="17"/>
  <c r="N450" i="17" s="1"/>
  <c r="S450" i="17" s="1"/>
  <c r="I399" i="17"/>
  <c r="N399" i="17" s="1"/>
  <c r="S399" i="17" s="1"/>
  <c r="L567" i="17"/>
  <c r="Q567" i="17" s="1"/>
  <c r="V567" i="17" s="1"/>
  <c r="J449" i="17"/>
  <c r="O449" i="17" s="1"/>
  <c r="T449" i="17" s="1"/>
  <c r="K721" i="17"/>
  <c r="P721" i="17" s="1"/>
  <c r="U721" i="17" s="1"/>
  <c r="J700" i="17"/>
  <c r="O700" i="17" s="1"/>
  <c r="T700" i="17" s="1"/>
  <c r="I681" i="17"/>
  <c r="N681" i="17" s="1"/>
  <c r="S681" i="17" s="1"/>
  <c r="J861" i="17"/>
  <c r="O861" i="17" s="1"/>
  <c r="T861" i="17" s="1"/>
  <c r="L675" i="17"/>
  <c r="Q675" i="17" s="1"/>
  <c r="V675" i="17" s="1"/>
  <c r="I74" i="17"/>
  <c r="N74" i="17" s="1"/>
  <c r="S74" i="17" s="1"/>
  <c r="K74" i="17"/>
  <c r="P74" i="17" s="1"/>
  <c r="U74" i="17" s="1"/>
  <c r="H317" i="17"/>
  <c r="M317" i="17" s="1"/>
  <c r="R317" i="17" s="1"/>
  <c r="I317" i="17"/>
  <c r="N317" i="17" s="1"/>
  <c r="S317" i="17" s="1"/>
  <c r="Z42" i="17"/>
  <c r="I403" i="17"/>
  <c r="N403" i="17" s="1"/>
  <c r="S403" i="17" s="1"/>
  <c r="L834" i="17"/>
  <c r="Q834" i="17" s="1"/>
  <c r="V834" i="17" s="1"/>
  <c r="Y562" i="17"/>
  <c r="X844" i="17"/>
  <c r="I1008" i="17"/>
  <c r="N1008" i="17" s="1"/>
  <c r="S1008" i="17" s="1"/>
  <c r="H514" i="17"/>
  <c r="M514" i="17" s="1"/>
  <c r="R514" i="17" s="1"/>
  <c r="I550" i="17"/>
  <c r="N550" i="17" s="1"/>
  <c r="S550" i="17" s="1"/>
  <c r="Z844" i="17"/>
  <c r="K827" i="17"/>
  <c r="P827" i="17" s="1"/>
  <c r="U827" i="17" s="1"/>
  <c r="Z248" i="17"/>
  <c r="H333" i="17"/>
  <c r="M333" i="17" s="1"/>
  <c r="R333" i="17" s="1"/>
  <c r="L982" i="17"/>
  <c r="Q982" i="17" s="1"/>
  <c r="V982" i="17" s="1"/>
  <c r="L167" i="17"/>
  <c r="Q167" i="17" s="1"/>
  <c r="V167" i="17" s="1"/>
  <c r="Z225" i="17"/>
  <c r="J225" i="17"/>
  <c r="O225" i="17" s="1"/>
  <c r="T225" i="17" s="1"/>
  <c r="L99" i="17"/>
  <c r="Q99" i="17" s="1"/>
  <c r="V99" i="17" s="1"/>
  <c r="X225" i="17"/>
  <c r="H488" i="17"/>
  <c r="M488" i="17" s="1"/>
  <c r="R488" i="17" s="1"/>
  <c r="K575" i="17"/>
  <c r="P575" i="17" s="1"/>
  <c r="U575" i="17" s="1"/>
  <c r="L66" i="17"/>
  <c r="Q66" i="17" s="1"/>
  <c r="V66" i="17" s="1"/>
  <c r="J113" i="17"/>
  <c r="O113" i="17" s="1"/>
  <c r="T113" i="17" s="1"/>
  <c r="I140" i="17"/>
  <c r="N140" i="17" s="1"/>
  <c r="S140" i="17" s="1"/>
  <c r="J248" i="17"/>
  <c r="O248" i="17" s="1"/>
  <c r="T248" i="17" s="1"/>
  <c r="Y248" i="17"/>
  <c r="W225" i="17"/>
  <c r="J392" i="17"/>
  <c r="O392" i="17" s="1"/>
  <c r="T392" i="17" s="1"/>
  <c r="I530" i="17"/>
  <c r="N530" i="17" s="1"/>
  <c r="S530" i="17" s="1"/>
  <c r="L488" i="17"/>
  <c r="Q488" i="17" s="1"/>
  <c r="V488" i="17" s="1"/>
  <c r="J568" i="17"/>
  <c r="O568" i="17" s="1"/>
  <c r="T568" i="17" s="1"/>
  <c r="H421" i="17"/>
  <c r="M421" i="17" s="1"/>
  <c r="R421" i="17" s="1"/>
  <c r="J952" i="17"/>
  <c r="O952" i="17" s="1"/>
  <c r="T952" i="17" s="1"/>
  <c r="H809" i="17"/>
  <c r="M809" i="17" s="1"/>
  <c r="R809" i="17" s="1"/>
  <c r="Y844" i="17"/>
  <c r="L962" i="17"/>
  <c r="Q962" i="17" s="1"/>
  <c r="V962" i="17" s="1"/>
  <c r="J714" i="17"/>
  <c r="O714" i="17" s="1"/>
  <c r="T714" i="17" s="1"/>
  <c r="H84" i="17"/>
  <c r="M84" i="17" s="1"/>
  <c r="R84" i="17" s="1"/>
  <c r="H69" i="17"/>
  <c r="M69" i="17" s="1"/>
  <c r="R69" i="17" s="1"/>
  <c r="H113" i="17"/>
  <c r="M113" i="17" s="1"/>
  <c r="R113" i="17" s="1"/>
  <c r="K219" i="17"/>
  <c r="P219" i="17" s="1"/>
  <c r="U219" i="17" s="1"/>
  <c r="K409" i="17"/>
  <c r="P409" i="17" s="1"/>
  <c r="U409" i="17" s="1"/>
  <c r="J550" i="17"/>
  <c r="O550" i="17" s="1"/>
  <c r="T550" i="17" s="1"/>
  <c r="I333" i="17"/>
  <c r="N333" i="17" s="1"/>
  <c r="S333" i="17" s="1"/>
  <c r="I69" i="17"/>
  <c r="N69" i="17" s="1"/>
  <c r="S69" i="17" s="1"/>
  <c r="I220" i="17"/>
  <c r="N220" i="17" s="1"/>
  <c r="S220" i="17" s="1"/>
  <c r="J453" i="17"/>
  <c r="O453" i="17" s="1"/>
  <c r="T453" i="17" s="1"/>
  <c r="H550" i="17"/>
  <c r="M550" i="17" s="1"/>
  <c r="R550" i="17" s="1"/>
  <c r="K664" i="17"/>
  <c r="P664" i="17" s="1"/>
  <c r="U664" i="17" s="1"/>
  <c r="L917" i="17"/>
  <c r="Q917" i="17" s="1"/>
  <c r="V917" i="17" s="1"/>
  <c r="I997" i="17"/>
  <c r="N997" i="17" s="1"/>
  <c r="S997" i="17" s="1"/>
  <c r="J945" i="17"/>
  <c r="O945" i="17" s="1"/>
  <c r="T945" i="17" s="1"/>
  <c r="X248" i="17"/>
  <c r="K333" i="17"/>
  <c r="P333" i="17" s="1"/>
  <c r="U333" i="17" s="1"/>
  <c r="L664" i="17"/>
  <c r="Q664" i="17" s="1"/>
  <c r="V664" i="17" s="1"/>
  <c r="Z911" i="17"/>
  <c r="H292" i="17"/>
  <c r="M292" i="17" s="1"/>
  <c r="R292" i="17" s="1"/>
  <c r="K48" i="17"/>
  <c r="P48" i="17" s="1"/>
  <c r="U48" i="17" s="1"/>
  <c r="L192" i="17"/>
  <c r="Q192" i="17" s="1"/>
  <c r="V192" i="17" s="1"/>
  <c r="J240" i="17"/>
  <c r="O240" i="17" s="1"/>
  <c r="T240" i="17" s="1"/>
  <c r="I395" i="17"/>
  <c r="N395" i="17" s="1"/>
  <c r="S395" i="17" s="1"/>
  <c r="J400" i="17"/>
  <c r="O400" i="17" s="1"/>
  <c r="T400" i="17" s="1"/>
  <c r="K489" i="17"/>
  <c r="P489" i="17" s="1"/>
  <c r="U489" i="17" s="1"/>
  <c r="I628" i="17"/>
  <c r="N628" i="17" s="1"/>
  <c r="S628" i="17" s="1"/>
  <c r="I686" i="17"/>
  <c r="N686" i="17" s="1"/>
  <c r="S686" i="17" s="1"/>
  <c r="K686" i="17"/>
  <c r="P686" i="17" s="1"/>
  <c r="U686" i="17" s="1"/>
  <c r="I701" i="17"/>
  <c r="N701" i="17" s="1"/>
  <c r="S701" i="17" s="1"/>
  <c r="J679" i="17"/>
  <c r="O679" i="17" s="1"/>
  <c r="T679" i="17" s="1"/>
  <c r="L733" i="17"/>
  <c r="Q733" i="17" s="1"/>
  <c r="V733" i="17" s="1"/>
  <c r="L792" i="17"/>
  <c r="Q792" i="17" s="1"/>
  <c r="V792" i="17" s="1"/>
  <c r="W739" i="17"/>
  <c r="J729" i="17"/>
  <c r="O729" i="17" s="1"/>
  <c r="T729" i="17" s="1"/>
  <c r="H888" i="17"/>
  <c r="M888" i="17" s="1"/>
  <c r="R888" i="17" s="1"/>
  <c r="J911" i="17"/>
  <c r="O911" i="17" s="1"/>
  <c r="T911" i="17" s="1"/>
  <c r="X877" i="17"/>
  <c r="Z888" i="17"/>
  <c r="L968" i="17"/>
  <c r="Q968" i="17" s="1"/>
  <c r="V968" i="17" s="1"/>
  <c r="J48" i="17"/>
  <c r="O48" i="17" s="1"/>
  <c r="T48" i="17" s="1"/>
  <c r="J67" i="17"/>
  <c r="O67" i="17" s="1"/>
  <c r="T67" i="17" s="1"/>
  <c r="H55" i="17"/>
  <c r="M55" i="17" s="1"/>
  <c r="R55" i="17" s="1"/>
  <c r="L87" i="17"/>
  <c r="Q87" i="17" s="1"/>
  <c r="V87" i="17" s="1"/>
  <c r="J100" i="17"/>
  <c r="O100" i="17" s="1"/>
  <c r="T100" i="17" s="1"/>
  <c r="I160" i="17"/>
  <c r="N160" i="17" s="1"/>
  <c r="S160" i="17" s="1"/>
  <c r="K120" i="17"/>
  <c r="P120" i="17" s="1"/>
  <c r="U120" i="17" s="1"/>
  <c r="H196" i="17"/>
  <c r="M196" i="17" s="1"/>
  <c r="R196" i="17" s="1"/>
  <c r="L220" i="17"/>
  <c r="Q220" i="17" s="1"/>
  <c r="V220" i="17" s="1"/>
  <c r="I303" i="17"/>
  <c r="N303" i="17" s="1"/>
  <c r="S303" i="17" s="1"/>
  <c r="I337" i="17"/>
  <c r="N337" i="17" s="1"/>
  <c r="S337" i="17" s="1"/>
  <c r="K342" i="17"/>
  <c r="P342" i="17" s="1"/>
  <c r="U342" i="17" s="1"/>
  <c r="I400" i="17"/>
  <c r="N400" i="17" s="1"/>
  <c r="S400" i="17" s="1"/>
  <c r="L354" i="17"/>
  <c r="Q354" i="17" s="1"/>
  <c r="V354" i="17" s="1"/>
  <c r="K437" i="17"/>
  <c r="P437" i="17" s="1"/>
  <c r="U437" i="17" s="1"/>
  <c r="J489" i="17"/>
  <c r="O489" i="17" s="1"/>
  <c r="T489" i="17" s="1"/>
  <c r="I564" i="17"/>
  <c r="N564" i="17" s="1"/>
  <c r="S564" i="17" s="1"/>
  <c r="L469" i="17"/>
  <c r="Q469" i="17" s="1"/>
  <c r="V469" i="17" s="1"/>
  <c r="K564" i="17"/>
  <c r="P564" i="17" s="1"/>
  <c r="U564" i="17" s="1"/>
  <c r="K483" i="17"/>
  <c r="P483" i="17" s="1"/>
  <c r="U483" i="17" s="1"/>
  <c r="K421" i="17"/>
  <c r="P421" i="17" s="1"/>
  <c r="U421" i="17" s="1"/>
  <c r="X564" i="17"/>
  <c r="I664" i="17"/>
  <c r="N664" i="17" s="1"/>
  <c r="S664" i="17" s="1"/>
  <c r="H492" i="17"/>
  <c r="M492" i="17" s="1"/>
  <c r="R492" i="17" s="1"/>
  <c r="H701" i="17"/>
  <c r="M701" i="17" s="1"/>
  <c r="R701" i="17" s="1"/>
  <c r="K772" i="17"/>
  <c r="P772" i="17" s="1"/>
  <c r="U772" i="17" s="1"/>
  <c r="K762" i="17"/>
  <c r="P762" i="17" s="1"/>
  <c r="U762" i="17" s="1"/>
  <c r="J811" i="17"/>
  <c r="O811" i="17" s="1"/>
  <c r="T811" i="17" s="1"/>
  <c r="AA739" i="17"/>
  <c r="I811" i="17"/>
  <c r="N811" i="17" s="1"/>
  <c r="S811" i="17" s="1"/>
  <c r="H863" i="17"/>
  <c r="M863" i="17" s="1"/>
  <c r="R863" i="17" s="1"/>
  <c r="X769" i="17"/>
  <c r="L763" i="17"/>
  <c r="Q763" i="17" s="1"/>
  <c r="V763" i="17" s="1"/>
  <c r="I798" i="17"/>
  <c r="N798" i="17" s="1"/>
  <c r="S798" i="17" s="1"/>
  <c r="L888" i="17"/>
  <c r="Q888" i="17" s="1"/>
  <c r="V888" i="17" s="1"/>
  <c r="K853" i="17"/>
  <c r="P853" i="17" s="1"/>
  <c r="U853" i="17" s="1"/>
  <c r="H776" i="17"/>
  <c r="M776" i="17" s="1"/>
  <c r="R776" i="17" s="1"/>
  <c r="I911" i="17"/>
  <c r="N911" i="17" s="1"/>
  <c r="S911" i="17" s="1"/>
  <c r="Z877" i="17"/>
  <c r="X888" i="17"/>
  <c r="K938" i="17"/>
  <c r="P938" i="17" s="1"/>
  <c r="U938" i="17" s="1"/>
  <c r="I968" i="17"/>
  <c r="N968" i="17" s="1"/>
  <c r="S968" i="17" s="1"/>
  <c r="H998" i="17"/>
  <c r="M998" i="17" s="1"/>
  <c r="R998" i="17" s="1"/>
  <c r="L945" i="17"/>
  <c r="Q945" i="17" s="1"/>
  <c r="V945" i="17" s="1"/>
  <c r="J305" i="17"/>
  <c r="O305" i="17" s="1"/>
  <c r="T305" i="17" s="1"/>
  <c r="I319" i="17"/>
  <c r="N319" i="17" s="1"/>
  <c r="S319" i="17" s="1"/>
  <c r="L297" i="17"/>
  <c r="Q297" i="17" s="1"/>
  <c r="V297" i="17" s="1"/>
  <c r="J514" i="17"/>
  <c r="O514" i="17" s="1"/>
  <c r="T514" i="17" s="1"/>
  <c r="J566" i="17"/>
  <c r="O566" i="17" s="1"/>
  <c r="T566" i="17" s="1"/>
  <c r="J421" i="17"/>
  <c r="O421" i="17" s="1"/>
  <c r="T421" i="17" s="1"/>
  <c r="W564" i="17"/>
  <c r="Z664" i="17"/>
  <c r="Z739" i="17"/>
  <c r="W769" i="17"/>
  <c r="J888" i="17"/>
  <c r="O888" i="17" s="1"/>
  <c r="T888" i="17" s="1"/>
  <c r="L911" i="17"/>
  <c r="Q911" i="17" s="1"/>
  <c r="V911" i="17" s="1"/>
  <c r="AA877" i="17"/>
  <c r="H911" i="17"/>
  <c r="M911" i="17" s="1"/>
  <c r="R911" i="17" s="1"/>
  <c r="K956" i="17"/>
  <c r="P956" i="17" s="1"/>
  <c r="U956" i="17" s="1"/>
  <c r="W888" i="17"/>
  <c r="X911" i="17"/>
  <c r="I489" i="17"/>
  <c r="N489" i="17" s="1"/>
  <c r="S489" i="17" s="1"/>
  <c r="I714" i="17"/>
  <c r="N714" i="17" s="1"/>
  <c r="S714" i="17" s="1"/>
  <c r="H161" i="17"/>
  <c r="M161" i="17" s="1"/>
  <c r="R161" i="17" s="1"/>
  <c r="H65" i="17"/>
  <c r="M65" i="17" s="1"/>
  <c r="R65" i="17" s="1"/>
  <c r="K69" i="17"/>
  <c r="P69" i="17" s="1"/>
  <c r="U69" i="17" s="1"/>
  <c r="L122" i="17"/>
  <c r="Q122" i="17" s="1"/>
  <c r="V122" i="17" s="1"/>
  <c r="K153" i="17"/>
  <c r="P153" i="17" s="1"/>
  <c r="U153" i="17" s="1"/>
  <c r="H156" i="17"/>
  <c r="M156" i="17" s="1"/>
  <c r="R156" i="17" s="1"/>
  <c r="I405" i="17"/>
  <c r="N405" i="17" s="1"/>
  <c r="S405" i="17" s="1"/>
  <c r="K536" i="17"/>
  <c r="P536" i="17" s="1"/>
  <c r="U536" i="17" s="1"/>
  <c r="L483" i="17"/>
  <c r="Q483" i="17" s="1"/>
  <c r="V483" i="17" s="1"/>
  <c r="I421" i="17"/>
  <c r="N421" i="17" s="1"/>
  <c r="S421" i="17" s="1"/>
  <c r="AA564" i="17"/>
  <c r="H639" i="17"/>
  <c r="M639" i="17" s="1"/>
  <c r="R639" i="17" s="1"/>
  <c r="H592" i="17"/>
  <c r="M592" i="17" s="1"/>
  <c r="R592" i="17" s="1"/>
  <c r="L603" i="17"/>
  <c r="Q603" i="17" s="1"/>
  <c r="V603" i="17" s="1"/>
  <c r="Y739" i="17"/>
  <c r="L929" i="17"/>
  <c r="Q929" i="17" s="1"/>
  <c r="V929" i="17" s="1"/>
  <c r="J783" i="17"/>
  <c r="O783" i="17" s="1"/>
  <c r="T783" i="17" s="1"/>
  <c r="K892" i="17"/>
  <c r="P892" i="17" s="1"/>
  <c r="U892" i="17" s="1"/>
  <c r="K776" i="17"/>
  <c r="P776" i="17" s="1"/>
  <c r="U776" i="17" s="1"/>
  <c r="Y888" i="17"/>
  <c r="W911" i="17"/>
  <c r="K968" i="17"/>
  <c r="P968" i="17" s="1"/>
  <c r="U968" i="17" s="1"/>
  <c r="K322" i="17"/>
  <c r="P322" i="17" s="1"/>
  <c r="U322" i="17" s="1"/>
  <c r="J322" i="17"/>
  <c r="O322" i="17" s="1"/>
  <c r="T322" i="17" s="1"/>
  <c r="K161" i="17"/>
  <c r="P161" i="17" s="1"/>
  <c r="U161" i="17" s="1"/>
  <c r="H303" i="17"/>
  <c r="M303" i="17" s="1"/>
  <c r="R303" i="17" s="1"/>
  <c r="L153" i="17"/>
  <c r="Q153" i="17" s="1"/>
  <c r="V153" i="17" s="1"/>
  <c r="J303" i="17"/>
  <c r="O303" i="17" s="1"/>
  <c r="T303" i="17" s="1"/>
  <c r="L295" i="17"/>
  <c r="Q295" i="17" s="1"/>
  <c r="V295" i="17" s="1"/>
  <c r="H664" i="17"/>
  <c r="M664" i="17" s="1"/>
  <c r="R664" i="17" s="1"/>
  <c r="K605" i="17"/>
  <c r="P605" i="17" s="1"/>
  <c r="U605" i="17" s="1"/>
  <c r="J592" i="17"/>
  <c r="O592" i="17" s="1"/>
  <c r="T592" i="17" s="1"/>
  <c r="L897" i="17"/>
  <c r="Q897" i="17" s="1"/>
  <c r="V897" i="17" s="1"/>
  <c r="I691" i="17"/>
  <c r="N691" i="17" s="1"/>
  <c r="S691" i="17" s="1"/>
  <c r="Y911" i="17"/>
  <c r="Y1028" i="17"/>
  <c r="K177" i="17"/>
  <c r="P177" i="17" s="1"/>
  <c r="U177" i="17" s="1"/>
  <c r="K336" i="17"/>
  <c r="P336" i="17" s="1"/>
  <c r="U336" i="17" s="1"/>
  <c r="L121" i="17"/>
  <c r="Q121" i="17" s="1"/>
  <c r="V121" i="17" s="1"/>
  <c r="J192" i="17"/>
  <c r="O192" i="17" s="1"/>
  <c r="T192" i="17" s="1"/>
  <c r="J278" i="17"/>
  <c r="O278" i="17" s="1"/>
  <c r="T278" i="17" s="1"/>
  <c r="J295" i="17"/>
  <c r="O295" i="17" s="1"/>
  <c r="T295" i="17" s="1"/>
  <c r="I336" i="17"/>
  <c r="N336" i="17" s="1"/>
  <c r="S336" i="17" s="1"/>
  <c r="L310" i="17"/>
  <c r="Q310" i="17" s="1"/>
  <c r="V310" i="17" s="1"/>
  <c r="K296" i="17"/>
  <c r="P296" i="17" s="1"/>
  <c r="U296" i="17" s="1"/>
  <c r="I407" i="17"/>
  <c r="N407" i="17" s="1"/>
  <c r="S407" i="17" s="1"/>
  <c r="K360" i="17"/>
  <c r="P360" i="17" s="1"/>
  <c r="U360" i="17" s="1"/>
  <c r="H475" i="17"/>
  <c r="M475" i="17" s="1"/>
  <c r="R475" i="17" s="1"/>
  <c r="H502" i="17"/>
  <c r="M502" i="17" s="1"/>
  <c r="R502" i="17" s="1"/>
  <c r="I479" i="17"/>
  <c r="N479" i="17" s="1"/>
  <c r="S479" i="17" s="1"/>
  <c r="J617" i="17"/>
  <c r="O617" i="17" s="1"/>
  <c r="T617" i="17" s="1"/>
  <c r="J605" i="17"/>
  <c r="O605" i="17" s="1"/>
  <c r="T605" i="17" s="1"/>
  <c r="L739" i="17"/>
  <c r="Q739" i="17" s="1"/>
  <c r="V739" i="17" s="1"/>
  <c r="I684" i="17"/>
  <c r="N684" i="17" s="1"/>
  <c r="S684" i="17" s="1"/>
  <c r="L592" i="17"/>
  <c r="Q592" i="17" s="1"/>
  <c r="V592" i="17" s="1"/>
  <c r="J877" i="17"/>
  <c r="O877" i="17" s="1"/>
  <c r="T877" i="17" s="1"/>
  <c r="Y679" i="17"/>
  <c r="I828" i="17"/>
  <c r="N828" i="17" s="1"/>
  <c r="S828" i="17" s="1"/>
  <c r="L809" i="17"/>
  <c r="Q809" i="17" s="1"/>
  <c r="V809" i="17" s="1"/>
  <c r="K899" i="17"/>
  <c r="P899" i="17" s="1"/>
  <c r="U899" i="17" s="1"/>
  <c r="L824" i="17"/>
  <c r="Q824" i="17" s="1"/>
  <c r="V824" i="17" s="1"/>
  <c r="I930" i="17"/>
  <c r="N930" i="17" s="1"/>
  <c r="S930" i="17" s="1"/>
  <c r="H937" i="17"/>
  <c r="M937" i="17" s="1"/>
  <c r="R937" i="17" s="1"/>
  <c r="L860" i="17"/>
  <c r="Q860" i="17" s="1"/>
  <c r="V860" i="17" s="1"/>
  <c r="H997" i="17"/>
  <c r="M997" i="17" s="1"/>
  <c r="R997" i="17" s="1"/>
  <c r="I994" i="17"/>
  <c r="N994" i="17" s="1"/>
  <c r="S994" i="17" s="1"/>
  <c r="X1028" i="17"/>
  <c r="I170" i="17"/>
  <c r="N170" i="17" s="1"/>
  <c r="S170" i="17" s="1"/>
  <c r="H177" i="17"/>
  <c r="M177" i="17" s="1"/>
  <c r="R177" i="17" s="1"/>
  <c r="K454" i="17"/>
  <c r="P454" i="17" s="1"/>
  <c r="U454" i="17" s="1"/>
  <c r="J976" i="17"/>
  <c r="O976" i="17" s="1"/>
  <c r="T976" i="17" s="1"/>
  <c r="Y564" i="17"/>
  <c r="H295" i="17"/>
  <c r="M295" i="17" s="1"/>
  <c r="R295" i="17" s="1"/>
  <c r="Y295" i="17"/>
  <c r="J280" i="17"/>
  <c r="O280" i="17" s="1"/>
  <c r="T280" i="17" s="1"/>
  <c r="J628" i="17"/>
  <c r="O628" i="17" s="1"/>
  <c r="T628" i="17" s="1"/>
  <c r="K628" i="17"/>
  <c r="P628" i="17" s="1"/>
  <c r="U628" i="17" s="1"/>
  <c r="L606" i="17"/>
  <c r="Q606" i="17" s="1"/>
  <c r="V606" i="17" s="1"/>
  <c r="H877" i="17"/>
  <c r="M877" i="17" s="1"/>
  <c r="R877" i="17" s="1"/>
  <c r="X679" i="17"/>
  <c r="L1028" i="17"/>
  <c r="Q1028" i="17" s="1"/>
  <c r="V1028" i="17" s="1"/>
  <c r="K81" i="17"/>
  <c r="P81" i="17" s="1"/>
  <c r="U81" i="17" s="1"/>
  <c r="K68" i="17"/>
  <c r="P68" i="17" s="1"/>
  <c r="U68" i="17" s="1"/>
  <c r="X295" i="17"/>
  <c r="I280" i="17"/>
  <c r="N280" i="17" s="1"/>
  <c r="S280" i="17" s="1"/>
  <c r="K475" i="17"/>
  <c r="P475" i="17" s="1"/>
  <c r="U475" i="17" s="1"/>
  <c r="I469" i="17"/>
  <c r="N469" i="17" s="1"/>
  <c r="S469" i="17" s="1"/>
  <c r="L564" i="17"/>
  <c r="Q564" i="17" s="1"/>
  <c r="V564" i="17" s="1"/>
  <c r="J502" i="17"/>
  <c r="O502" i="17" s="1"/>
  <c r="T502" i="17" s="1"/>
  <c r="J501" i="17"/>
  <c r="O501" i="17" s="1"/>
  <c r="T501" i="17" s="1"/>
  <c r="L523" i="17"/>
  <c r="Q523" i="17" s="1"/>
  <c r="V523" i="17" s="1"/>
  <c r="K679" i="17"/>
  <c r="P679" i="17" s="1"/>
  <c r="U679" i="17" s="1"/>
  <c r="W679" i="17"/>
  <c r="J791" i="17"/>
  <c r="O791" i="17" s="1"/>
  <c r="T791" i="17" s="1"/>
  <c r="K888" i="17"/>
  <c r="P888" i="17" s="1"/>
  <c r="U888" i="17" s="1"/>
  <c r="L997" i="17"/>
  <c r="Q997" i="17" s="1"/>
  <c r="V997" i="17" s="1"/>
  <c r="AA1028" i="17"/>
  <c r="I261" i="17"/>
  <c r="N261" i="17" s="1"/>
  <c r="S261" i="17" s="1"/>
  <c r="I295" i="17"/>
  <c r="N295" i="17" s="1"/>
  <c r="S295" i="17" s="1"/>
  <c r="K525" i="17"/>
  <c r="P525" i="17" s="1"/>
  <c r="U525" i="17" s="1"/>
  <c r="J336" i="17"/>
  <c r="O336" i="17" s="1"/>
  <c r="T336" i="17" s="1"/>
  <c r="L177" i="17"/>
  <c r="Q177" i="17" s="1"/>
  <c r="V177" i="17" s="1"/>
  <c r="I192" i="17"/>
  <c r="N192" i="17" s="1"/>
  <c r="S192" i="17" s="1"/>
  <c r="L67" i="17"/>
  <c r="Q67" i="17" s="1"/>
  <c r="V67" i="17" s="1"/>
  <c r="K140" i="17"/>
  <c r="P140" i="17" s="1"/>
  <c r="U140" i="17" s="1"/>
  <c r="J154" i="17"/>
  <c r="O154" i="17" s="1"/>
  <c r="T154" i="17" s="1"/>
  <c r="H192" i="17"/>
  <c r="M192" i="17" s="1"/>
  <c r="R192" i="17" s="1"/>
  <c r="J182" i="17"/>
  <c r="O182" i="17" s="1"/>
  <c r="T182" i="17" s="1"/>
  <c r="I212" i="17"/>
  <c r="N212" i="17" s="1"/>
  <c r="S212" i="17" s="1"/>
  <c r="K278" i="17"/>
  <c r="P278" i="17" s="1"/>
  <c r="U278" i="17" s="1"/>
  <c r="H280" i="17"/>
  <c r="M280" i="17" s="1"/>
  <c r="R280" i="17" s="1"/>
  <c r="K310" i="17"/>
  <c r="P310" i="17" s="1"/>
  <c r="U310" i="17" s="1"/>
  <c r="L388" i="17"/>
  <c r="Q388" i="17" s="1"/>
  <c r="V388" i="17" s="1"/>
  <c r="K412" i="17"/>
  <c r="P412" i="17" s="1"/>
  <c r="U412" i="17" s="1"/>
  <c r="L426" i="17"/>
  <c r="Q426" i="17" s="1"/>
  <c r="V426" i="17" s="1"/>
  <c r="L360" i="17"/>
  <c r="Q360" i="17" s="1"/>
  <c r="V360" i="17" s="1"/>
  <c r="AA489" i="17"/>
  <c r="I464" i="17"/>
  <c r="N464" i="17" s="1"/>
  <c r="S464" i="17" s="1"/>
  <c r="L502" i="17"/>
  <c r="Q502" i="17" s="1"/>
  <c r="V502" i="17" s="1"/>
  <c r="I523" i="17"/>
  <c r="N523" i="17" s="1"/>
  <c r="S523" i="17" s="1"/>
  <c r="I562" i="17"/>
  <c r="N562" i="17" s="1"/>
  <c r="S562" i="17" s="1"/>
  <c r="H628" i="17"/>
  <c r="M628" i="17" s="1"/>
  <c r="R628" i="17" s="1"/>
  <c r="L660" i="17"/>
  <c r="Q660" i="17" s="1"/>
  <c r="V660" i="17" s="1"/>
  <c r="J664" i="17"/>
  <c r="O664" i="17" s="1"/>
  <c r="T664" i="17" s="1"/>
  <c r="J704" i="17"/>
  <c r="O704" i="17" s="1"/>
  <c r="T704" i="17" s="1"/>
  <c r="Z679" i="17"/>
  <c r="H791" i="17"/>
  <c r="M791" i="17" s="1"/>
  <c r="R791" i="17" s="1"/>
  <c r="K769" i="17"/>
  <c r="P769" i="17" s="1"/>
  <c r="U769" i="17" s="1"/>
  <c r="I995" i="17"/>
  <c r="N995" i="17" s="1"/>
  <c r="S995" i="17" s="1"/>
  <c r="J997" i="17"/>
  <c r="O997" i="17" s="1"/>
  <c r="T997" i="17" s="1"/>
  <c r="L282" i="17"/>
  <c r="Q282" i="17" s="1"/>
  <c r="V282" i="17" s="1"/>
  <c r="J687" i="17"/>
  <c r="O687" i="17" s="1"/>
  <c r="T687" i="17" s="1"/>
  <c r="H237" i="17"/>
  <c r="M237" i="17" s="1"/>
  <c r="R237" i="17" s="1"/>
  <c r="H698" i="17"/>
  <c r="M698" i="17" s="1"/>
  <c r="R698" i="17" s="1"/>
  <c r="L561" i="17"/>
  <c r="Q561" i="17" s="1"/>
  <c r="V561" i="17" s="1"/>
  <c r="J671" i="17"/>
  <c r="O671" i="17" s="1"/>
  <c r="T671" i="17" s="1"/>
  <c r="H562" i="17"/>
  <c r="M562" i="17" s="1"/>
  <c r="R562" i="17" s="1"/>
  <c r="L686" i="17"/>
  <c r="Q686" i="17" s="1"/>
  <c r="V686" i="17" s="1"/>
  <c r="H949" i="17"/>
  <c r="M949" i="17" s="1"/>
  <c r="R949" i="17" s="1"/>
  <c r="J842" i="17"/>
  <c r="O842" i="17" s="1"/>
  <c r="T842" i="17" s="1"/>
  <c r="I888" i="17"/>
  <c r="N888" i="17" s="1"/>
  <c r="S888" i="17" s="1"/>
  <c r="Y877" i="17"/>
  <c r="L948" i="17"/>
  <c r="Q948" i="17" s="1"/>
  <c r="V948" i="17" s="1"/>
  <c r="J510" i="17"/>
  <c r="O510" i="17" s="1"/>
  <c r="T510" i="17" s="1"/>
  <c r="D78" i="18"/>
  <c r="D80" i="18" s="1"/>
  <c r="D83" i="18" s="1"/>
  <c r="D102" i="18" s="1"/>
  <c r="H83" i="18" s="1"/>
  <c r="H84" i="18" s="1"/>
  <c r="H73" i="18" s="1"/>
  <c r="H74" i="18" s="1"/>
  <c r="H50" i="18"/>
  <c r="H37" i="18"/>
  <c r="H38" i="18" s="1"/>
  <c r="C74" i="19"/>
  <c r="D74" i="19"/>
  <c r="C41" i="19"/>
  <c r="G22" i="19" s="1"/>
  <c r="G23" i="19" s="1"/>
  <c r="D94" i="19"/>
  <c r="C125" i="19"/>
  <c r="C146" i="19"/>
  <c r="D39" i="19"/>
  <c r="H104" i="19"/>
  <c r="C93" i="19" s="1"/>
  <c r="H137" i="19"/>
  <c r="H86" i="18"/>
  <c r="I75" i="17"/>
  <c r="N75" i="17" s="1"/>
  <c r="S75" i="17" s="1"/>
  <c r="H120" i="17"/>
  <c r="M120" i="17" s="1"/>
  <c r="R120" i="17" s="1"/>
  <c r="K154" i="17"/>
  <c r="P154" i="17" s="1"/>
  <c r="U154" i="17" s="1"/>
  <c r="I112" i="17"/>
  <c r="N112" i="17" s="1"/>
  <c r="S112" i="17" s="1"/>
  <c r="K224" i="17"/>
  <c r="P224" i="17" s="1"/>
  <c r="U224" i="17" s="1"/>
  <c r="K141" i="17"/>
  <c r="P141" i="17" s="1"/>
  <c r="U141" i="17" s="1"/>
  <c r="I249" i="17"/>
  <c r="N249" i="17" s="1"/>
  <c r="S249" i="17" s="1"/>
  <c r="K403" i="17"/>
  <c r="P403" i="17" s="1"/>
  <c r="U403" i="17" s="1"/>
  <c r="I397" i="17"/>
  <c r="N397" i="17" s="1"/>
  <c r="S397" i="17" s="1"/>
  <c r="J412" i="17"/>
  <c r="O412" i="17" s="1"/>
  <c r="T412" i="17" s="1"/>
  <c r="K452" i="17"/>
  <c r="P452" i="17" s="1"/>
  <c r="U452" i="17" s="1"/>
  <c r="L432" i="17"/>
  <c r="Q432" i="17" s="1"/>
  <c r="V432" i="17" s="1"/>
  <c r="L433" i="17"/>
  <c r="Q433" i="17" s="1"/>
  <c r="V433" i="17" s="1"/>
  <c r="K408" i="17"/>
  <c r="P408" i="17" s="1"/>
  <c r="U408" i="17" s="1"/>
  <c r="Z471" i="17"/>
  <c r="K497" i="17"/>
  <c r="P497" i="17" s="1"/>
  <c r="U497" i="17" s="1"/>
  <c r="I520" i="17"/>
  <c r="N520" i="17" s="1"/>
  <c r="S520" i="17" s="1"/>
  <c r="L472" i="17"/>
  <c r="Q472" i="17" s="1"/>
  <c r="V472" i="17" s="1"/>
  <c r="K583" i="17"/>
  <c r="P583" i="17" s="1"/>
  <c r="U583" i="17" s="1"/>
  <c r="L546" i="17"/>
  <c r="Q546" i="17" s="1"/>
  <c r="V546" i="17" s="1"/>
  <c r="I449" i="17"/>
  <c r="N449" i="17" s="1"/>
  <c r="S449" i="17" s="1"/>
  <c r="I614" i="17"/>
  <c r="N614" i="17" s="1"/>
  <c r="S614" i="17" s="1"/>
  <c r="H582" i="17"/>
  <c r="M582" i="17" s="1"/>
  <c r="R582" i="17" s="1"/>
  <c r="H605" i="17"/>
  <c r="M605" i="17" s="1"/>
  <c r="R605" i="17" s="1"/>
  <c r="L722" i="17"/>
  <c r="Q722" i="17" s="1"/>
  <c r="V722" i="17" s="1"/>
  <c r="W672" i="17"/>
  <c r="X672" i="17"/>
  <c r="K671" i="17"/>
  <c r="P671" i="17" s="1"/>
  <c r="U671" i="17" s="1"/>
  <c r="H626" i="17"/>
  <c r="M626" i="17" s="1"/>
  <c r="R626" i="17" s="1"/>
  <c r="AA672" i="17"/>
  <c r="J722" i="17"/>
  <c r="O722" i="17" s="1"/>
  <c r="T722" i="17" s="1"/>
  <c r="J606" i="17"/>
  <c r="O606" i="17" s="1"/>
  <c r="T606" i="17" s="1"/>
  <c r="K816" i="17"/>
  <c r="P816" i="17" s="1"/>
  <c r="U816" i="17" s="1"/>
  <c r="L728" i="17"/>
  <c r="Q728" i="17" s="1"/>
  <c r="V728" i="17" s="1"/>
  <c r="J805" i="17"/>
  <c r="O805" i="17" s="1"/>
  <c r="T805" i="17" s="1"/>
  <c r="H769" i="17"/>
  <c r="M769" i="17" s="1"/>
  <c r="R769" i="17" s="1"/>
  <c r="H828" i="17"/>
  <c r="M828" i="17" s="1"/>
  <c r="R828" i="17" s="1"/>
  <c r="J920" i="17"/>
  <c r="O920" i="17" s="1"/>
  <c r="T920" i="17" s="1"/>
  <c r="I984" i="17"/>
  <c r="N984" i="17" s="1"/>
  <c r="S984" i="17" s="1"/>
  <c r="L868" i="17"/>
  <c r="Q868" i="17" s="1"/>
  <c r="V868" i="17" s="1"/>
  <c r="K849" i="17"/>
  <c r="P849" i="17" s="1"/>
  <c r="U849" i="17" s="1"/>
  <c r="H893" i="17"/>
  <c r="M893" i="17" s="1"/>
  <c r="R893" i="17" s="1"/>
  <c r="H873" i="17"/>
  <c r="M873" i="17" s="1"/>
  <c r="R873" i="17" s="1"/>
  <c r="H938" i="17"/>
  <c r="M938" i="17" s="1"/>
  <c r="R938" i="17" s="1"/>
  <c r="I161" i="17"/>
  <c r="N161" i="17" s="1"/>
  <c r="S161" i="17" s="1"/>
  <c r="L238" i="17"/>
  <c r="Q238" i="17" s="1"/>
  <c r="V238" i="17" s="1"/>
  <c r="I426" i="17"/>
  <c r="N426" i="17" s="1"/>
  <c r="S426" i="17" s="1"/>
  <c r="L280" i="17"/>
  <c r="Q280" i="17" s="1"/>
  <c r="V280" i="17" s="1"/>
  <c r="I536" i="17"/>
  <c r="N536" i="17" s="1"/>
  <c r="S536" i="17" s="1"/>
  <c r="I468" i="17"/>
  <c r="N468" i="17" s="1"/>
  <c r="S468" i="17" s="1"/>
  <c r="K209" i="17"/>
  <c r="P209" i="17" s="1"/>
  <c r="U209" i="17" s="1"/>
  <c r="K196" i="17"/>
  <c r="P196" i="17" s="1"/>
  <c r="U196" i="17" s="1"/>
  <c r="J238" i="17"/>
  <c r="O238" i="17" s="1"/>
  <c r="T238" i="17" s="1"/>
  <c r="J228" i="17"/>
  <c r="O228" i="17" s="1"/>
  <c r="T228" i="17" s="1"/>
  <c r="I225" i="17"/>
  <c r="N225" i="17" s="1"/>
  <c r="S225" i="17" s="1"/>
  <c r="K340" i="17"/>
  <c r="P340" i="17" s="1"/>
  <c r="U340" i="17" s="1"/>
  <c r="H403" i="17"/>
  <c r="M403" i="17" s="1"/>
  <c r="R403" i="17" s="1"/>
  <c r="J408" i="17"/>
  <c r="O408" i="17" s="1"/>
  <c r="T408" i="17" s="1"/>
  <c r="L516" i="17"/>
  <c r="Q516" i="17" s="1"/>
  <c r="V516" i="17" s="1"/>
  <c r="H399" i="17"/>
  <c r="M399" i="17" s="1"/>
  <c r="R399" i="17" s="1"/>
  <c r="I472" i="17"/>
  <c r="N472" i="17" s="1"/>
  <c r="S472" i="17" s="1"/>
  <c r="J583" i="17"/>
  <c r="O583" i="17" s="1"/>
  <c r="T583" i="17" s="1"/>
  <c r="I617" i="17"/>
  <c r="N617" i="17" s="1"/>
  <c r="S617" i="17" s="1"/>
  <c r="H636" i="17"/>
  <c r="M636" i="17" s="1"/>
  <c r="R636" i="17" s="1"/>
  <c r="J519" i="17"/>
  <c r="O519" i="17" s="1"/>
  <c r="T519" i="17" s="1"/>
  <c r="H449" i="17"/>
  <c r="M449" i="17" s="1"/>
  <c r="R449" i="17" s="1"/>
  <c r="K629" i="17"/>
  <c r="P629" i="17" s="1"/>
  <c r="U629" i="17" s="1"/>
  <c r="K603" i="17"/>
  <c r="P603" i="17" s="1"/>
  <c r="U603" i="17" s="1"/>
  <c r="I626" i="17"/>
  <c r="N626" i="17" s="1"/>
  <c r="S626" i="17" s="1"/>
  <c r="H709" i="17"/>
  <c r="M709" i="17" s="1"/>
  <c r="R709" i="17" s="1"/>
  <c r="J816" i="17"/>
  <c r="O816" i="17" s="1"/>
  <c r="T816" i="17" s="1"/>
  <c r="J887" i="17"/>
  <c r="O887" i="17" s="1"/>
  <c r="T887" i="17" s="1"/>
  <c r="K749" i="17"/>
  <c r="P749" i="17" s="1"/>
  <c r="U749" i="17" s="1"/>
  <c r="H897" i="17"/>
  <c r="M897" i="17" s="1"/>
  <c r="R897" i="17" s="1"/>
  <c r="K873" i="17"/>
  <c r="P873" i="17" s="1"/>
  <c r="U873" i="17" s="1"/>
  <c r="K1013" i="17"/>
  <c r="P1013" i="17" s="1"/>
  <c r="U1013" i="17" s="1"/>
  <c r="J250" i="17"/>
  <c r="O250" i="17" s="1"/>
  <c r="T250" i="17" s="1"/>
  <c r="H225" i="17"/>
  <c r="M225" i="17" s="1"/>
  <c r="R225" i="17" s="1"/>
  <c r="H340" i="17"/>
  <c r="M340" i="17" s="1"/>
  <c r="R340" i="17" s="1"/>
  <c r="I287" i="17"/>
  <c r="N287" i="17" s="1"/>
  <c r="S287" i="17" s="1"/>
  <c r="I408" i="17"/>
  <c r="N408" i="17" s="1"/>
  <c r="S408" i="17" s="1"/>
  <c r="H408" i="17"/>
  <c r="M408" i="17" s="1"/>
  <c r="R408" i="17" s="1"/>
  <c r="H437" i="17"/>
  <c r="M437" i="17" s="1"/>
  <c r="R437" i="17" s="1"/>
  <c r="H368" i="17"/>
  <c r="M368" i="17" s="1"/>
  <c r="R368" i="17" s="1"/>
  <c r="J472" i="17"/>
  <c r="O472" i="17" s="1"/>
  <c r="T472" i="17" s="1"/>
  <c r="K617" i="17"/>
  <c r="P617" i="17" s="1"/>
  <c r="U617" i="17" s="1"/>
  <c r="K672" i="17"/>
  <c r="P672" i="17" s="1"/>
  <c r="U672" i="17" s="1"/>
  <c r="H817" i="17"/>
  <c r="M817" i="17" s="1"/>
  <c r="R817" i="17" s="1"/>
  <c r="I838" i="17"/>
  <c r="N838" i="17" s="1"/>
  <c r="S838" i="17" s="1"/>
  <c r="L887" i="17"/>
  <c r="Q887" i="17" s="1"/>
  <c r="V887" i="17" s="1"/>
  <c r="H749" i="17"/>
  <c r="M749" i="17" s="1"/>
  <c r="R749" i="17" s="1"/>
  <c r="K1019" i="17"/>
  <c r="P1019" i="17" s="1"/>
  <c r="U1019" i="17" s="1"/>
  <c r="L161" i="17"/>
  <c r="Q161" i="17" s="1"/>
  <c r="V161" i="17" s="1"/>
  <c r="L333" i="17"/>
  <c r="Q333" i="17" s="1"/>
  <c r="V333" i="17" s="1"/>
  <c r="H82" i="17"/>
  <c r="M82" i="17" s="1"/>
  <c r="R82" i="17" s="1"/>
  <c r="J471" i="17"/>
  <c r="O471" i="17" s="1"/>
  <c r="T471" i="17" s="1"/>
  <c r="I882" i="17"/>
  <c r="N882" i="17" s="1"/>
  <c r="S882" i="17" s="1"/>
  <c r="L882" i="17"/>
  <c r="Q882" i="17" s="1"/>
  <c r="V882" i="17" s="1"/>
  <c r="H250" i="17"/>
  <c r="M250" i="17" s="1"/>
  <c r="R250" i="17" s="1"/>
  <c r="I65" i="17"/>
  <c r="N65" i="17" s="1"/>
  <c r="S65" i="17" s="1"/>
  <c r="K563" i="17"/>
  <c r="P563" i="17" s="1"/>
  <c r="U563" i="17" s="1"/>
  <c r="L1013" i="17"/>
  <c r="Q1013" i="17" s="1"/>
  <c r="V1013" i="17" s="1"/>
  <c r="J1013" i="17"/>
  <c r="O1013" i="17" s="1"/>
  <c r="T1013" i="17" s="1"/>
  <c r="H563" i="17"/>
  <c r="M563" i="17" s="1"/>
  <c r="R563" i="17" s="1"/>
  <c r="J65" i="17"/>
  <c r="O65" i="17" s="1"/>
  <c r="T65" i="17" s="1"/>
  <c r="H108" i="17"/>
  <c r="M108" i="17" s="1"/>
  <c r="R108" i="17" s="1"/>
  <c r="H100" i="17"/>
  <c r="M100" i="17" s="1"/>
  <c r="R100" i="17" s="1"/>
  <c r="L95" i="17"/>
  <c r="Q95" i="17" s="1"/>
  <c r="V95" i="17" s="1"/>
  <c r="W144" i="17"/>
  <c r="H153" i="17"/>
  <c r="M153" i="17" s="1"/>
  <c r="R153" i="17" s="1"/>
  <c r="H209" i="17"/>
  <c r="M209" i="17" s="1"/>
  <c r="R209" i="17" s="1"/>
  <c r="I182" i="17"/>
  <c r="N182" i="17" s="1"/>
  <c r="S182" i="17" s="1"/>
  <c r="I194" i="17"/>
  <c r="N194" i="17" s="1"/>
  <c r="S194" i="17" s="1"/>
  <c r="L250" i="17"/>
  <c r="Q250" i="17" s="1"/>
  <c r="V250" i="17" s="1"/>
  <c r="L287" i="17"/>
  <c r="Q287" i="17" s="1"/>
  <c r="V287" i="17" s="1"/>
  <c r="I221" i="17"/>
  <c r="N221" i="17" s="1"/>
  <c r="S221" i="17" s="1"/>
  <c r="H283" i="17"/>
  <c r="M283" i="17" s="1"/>
  <c r="R283" i="17" s="1"/>
  <c r="K388" i="17"/>
  <c r="P388" i="17" s="1"/>
  <c r="U388" i="17" s="1"/>
  <c r="H392" i="17"/>
  <c r="M392" i="17" s="1"/>
  <c r="R392" i="17" s="1"/>
  <c r="H453" i="17"/>
  <c r="M453" i="17" s="1"/>
  <c r="R453" i="17" s="1"/>
  <c r="H443" i="17"/>
  <c r="M443" i="17" s="1"/>
  <c r="R443" i="17" s="1"/>
  <c r="H523" i="17"/>
  <c r="M523" i="17" s="1"/>
  <c r="R523" i="17" s="1"/>
  <c r="K643" i="17"/>
  <c r="P643" i="17" s="1"/>
  <c r="U643" i="17" s="1"/>
  <c r="J546" i="17"/>
  <c r="O546" i="17" s="1"/>
  <c r="T546" i="17" s="1"/>
  <c r="I660" i="17"/>
  <c r="N660" i="17" s="1"/>
  <c r="S660" i="17" s="1"/>
  <c r="H556" i="17"/>
  <c r="M556" i="17" s="1"/>
  <c r="R556" i="17" s="1"/>
  <c r="H651" i="17"/>
  <c r="M651" i="17" s="1"/>
  <c r="R651" i="17" s="1"/>
  <c r="H655" i="17"/>
  <c r="M655" i="17" s="1"/>
  <c r="R655" i="17" s="1"/>
  <c r="H621" i="17"/>
  <c r="M621" i="17" s="1"/>
  <c r="R621" i="17" s="1"/>
  <c r="I672" i="17"/>
  <c r="N672" i="17" s="1"/>
  <c r="S672" i="17" s="1"/>
  <c r="J603" i="17"/>
  <c r="O603" i="17" s="1"/>
  <c r="T603" i="17" s="1"/>
  <c r="H675" i="17"/>
  <c r="M675" i="17" s="1"/>
  <c r="R675" i="17" s="1"/>
  <c r="I803" i="17"/>
  <c r="N803" i="17" s="1"/>
  <c r="S803" i="17" s="1"/>
  <c r="K841" i="17"/>
  <c r="P841" i="17" s="1"/>
  <c r="U841" i="17" s="1"/>
  <c r="H892" i="17"/>
  <c r="M892" i="17" s="1"/>
  <c r="R892" i="17" s="1"/>
  <c r="K932" i="17"/>
  <c r="P932" i="17" s="1"/>
  <c r="U932" i="17" s="1"/>
  <c r="I996" i="17"/>
  <c r="N996" i="17" s="1"/>
  <c r="S996" i="17" s="1"/>
  <c r="L428" i="17"/>
  <c r="Q428" i="17" s="1"/>
  <c r="V428" i="17" s="1"/>
  <c r="I473" i="17"/>
  <c r="N473" i="17" s="1"/>
  <c r="S473" i="17" s="1"/>
  <c r="H672" i="17"/>
  <c r="M672" i="17" s="1"/>
  <c r="R672" i="17" s="1"/>
  <c r="I1005" i="17"/>
  <c r="N1005" i="17" s="1"/>
  <c r="S1005" i="17" s="1"/>
  <c r="K65" i="17"/>
  <c r="P65" i="17" s="1"/>
  <c r="U65" i="17" s="1"/>
  <c r="H144" i="17"/>
  <c r="M144" i="17" s="1"/>
  <c r="R144" i="17" s="1"/>
  <c r="K241" i="17"/>
  <c r="P241" i="17" s="1"/>
  <c r="U241" i="17" s="1"/>
  <c r="J263" i="17"/>
  <c r="O263" i="17" s="1"/>
  <c r="T263" i="17" s="1"/>
  <c r="K429" i="17"/>
  <c r="P429" i="17" s="1"/>
  <c r="U429" i="17" s="1"/>
  <c r="J610" i="17"/>
  <c r="O610" i="17" s="1"/>
  <c r="T610" i="17" s="1"/>
  <c r="L672" i="17"/>
  <c r="Q672" i="17" s="1"/>
  <c r="V672" i="17" s="1"/>
  <c r="H982" i="17"/>
  <c r="M982" i="17" s="1"/>
  <c r="R982" i="17" s="1"/>
  <c r="I840" i="17"/>
  <c r="N840" i="17" s="1"/>
  <c r="S840" i="17" s="1"/>
  <c r="I738" i="17"/>
  <c r="N738" i="17" s="1"/>
  <c r="S738" i="17" s="1"/>
  <c r="L1005" i="17"/>
  <c r="Q1005" i="17" s="1"/>
  <c r="V1005" i="17" s="1"/>
  <c r="K1008" i="17"/>
  <c r="P1008" i="17" s="1"/>
  <c r="U1008" i="17" s="1"/>
  <c r="I977" i="17"/>
  <c r="N977" i="17" s="1"/>
  <c r="S977" i="17" s="1"/>
  <c r="J959" i="17"/>
  <c r="O959" i="17" s="1"/>
  <c r="T959" i="17" s="1"/>
  <c r="J55" i="17"/>
  <c r="O55" i="17" s="1"/>
  <c r="T55" i="17" s="1"/>
  <c r="K887" i="17"/>
  <c r="P887" i="17" s="1"/>
  <c r="U887" i="17" s="1"/>
  <c r="K66" i="17"/>
  <c r="P66" i="17" s="1"/>
  <c r="U66" i="17" s="1"/>
  <c r="K126" i="17"/>
  <c r="P126" i="17" s="1"/>
  <c r="U126" i="17" s="1"/>
  <c r="K156" i="17"/>
  <c r="P156" i="17" s="1"/>
  <c r="U156" i="17" s="1"/>
  <c r="I316" i="17"/>
  <c r="N316" i="17" s="1"/>
  <c r="S316" i="17" s="1"/>
  <c r="K396" i="17"/>
  <c r="P396" i="17" s="1"/>
  <c r="U396" i="17" s="1"/>
  <c r="J388" i="17"/>
  <c r="O388" i="17" s="1"/>
  <c r="T388" i="17" s="1"/>
  <c r="J437" i="17"/>
  <c r="O437" i="17" s="1"/>
  <c r="T437" i="17" s="1"/>
  <c r="L461" i="17"/>
  <c r="Q461" i="17" s="1"/>
  <c r="V461" i="17" s="1"/>
  <c r="I413" i="17"/>
  <c r="N413" i="17" s="1"/>
  <c r="S413" i="17" s="1"/>
  <c r="J600" i="17"/>
  <c r="O600" i="17" s="1"/>
  <c r="T600" i="17" s="1"/>
  <c r="J87" i="17"/>
  <c r="O87" i="17" s="1"/>
  <c r="T87" i="17" s="1"/>
  <c r="L69" i="17"/>
  <c r="Q69" i="17" s="1"/>
  <c r="V69" i="17" s="1"/>
  <c r="J76" i="17"/>
  <c r="O76" i="17" s="1"/>
  <c r="T76" i="17" s="1"/>
  <c r="K122" i="17"/>
  <c r="P122" i="17" s="1"/>
  <c r="U122" i="17" s="1"/>
  <c r="Z144" i="17"/>
  <c r="H141" i="17"/>
  <c r="M141" i="17" s="1"/>
  <c r="R141" i="17" s="1"/>
  <c r="I126" i="17"/>
  <c r="N126" i="17" s="1"/>
  <c r="S126" i="17" s="1"/>
  <c r="J196" i="17"/>
  <c r="O196" i="17" s="1"/>
  <c r="T196" i="17" s="1"/>
  <c r="K226" i="17"/>
  <c r="P226" i="17" s="1"/>
  <c r="U226" i="17" s="1"/>
  <c r="I259" i="17"/>
  <c r="N259" i="17" s="1"/>
  <c r="S259" i="17" s="1"/>
  <c r="I263" i="17"/>
  <c r="N263" i="17" s="1"/>
  <c r="S263" i="17" s="1"/>
  <c r="L296" i="17"/>
  <c r="Q296" i="17" s="1"/>
  <c r="V296" i="17" s="1"/>
  <c r="L340" i="17"/>
  <c r="Q340" i="17" s="1"/>
  <c r="V340" i="17" s="1"/>
  <c r="J396" i="17"/>
  <c r="O396" i="17" s="1"/>
  <c r="T396" i="17" s="1"/>
  <c r="H388" i="17"/>
  <c r="M388" i="17" s="1"/>
  <c r="R388" i="17" s="1"/>
  <c r="H450" i="17"/>
  <c r="M450" i="17" s="1"/>
  <c r="R450" i="17" s="1"/>
  <c r="I493" i="17"/>
  <c r="N493" i="17" s="1"/>
  <c r="S493" i="17" s="1"/>
  <c r="L450" i="17"/>
  <c r="Q450" i="17" s="1"/>
  <c r="V450" i="17" s="1"/>
  <c r="K461" i="17"/>
  <c r="P461" i="17" s="1"/>
  <c r="U461" i="17" s="1"/>
  <c r="J429" i="17"/>
  <c r="O429" i="17" s="1"/>
  <c r="T429" i="17" s="1"/>
  <c r="H413" i="17"/>
  <c r="M413" i="17" s="1"/>
  <c r="R413" i="17" s="1"/>
  <c r="K554" i="17"/>
  <c r="P554" i="17" s="1"/>
  <c r="U554" i="17" s="1"/>
  <c r="L545" i="17"/>
  <c r="Q545" i="17" s="1"/>
  <c r="V545" i="17" s="1"/>
  <c r="H606" i="17"/>
  <c r="M606" i="17" s="1"/>
  <c r="R606" i="17" s="1"/>
  <c r="K574" i="17"/>
  <c r="P574" i="17" s="1"/>
  <c r="U574" i="17" s="1"/>
  <c r="K556" i="17"/>
  <c r="P556" i="17" s="1"/>
  <c r="U556" i="17" s="1"/>
  <c r="H610" i="17"/>
  <c r="M610" i="17" s="1"/>
  <c r="R610" i="17" s="1"/>
  <c r="I674" i="17"/>
  <c r="N674" i="17" s="1"/>
  <c r="S674" i="17" s="1"/>
  <c r="I546" i="17"/>
  <c r="N546" i="17" s="1"/>
  <c r="S546" i="17" s="1"/>
  <c r="J563" i="17"/>
  <c r="O563" i="17" s="1"/>
  <c r="T563" i="17" s="1"/>
  <c r="L618" i="17"/>
  <c r="Q618" i="17" s="1"/>
  <c r="V618" i="17" s="1"/>
  <c r="I655" i="17"/>
  <c r="N655" i="17" s="1"/>
  <c r="S655" i="17" s="1"/>
  <c r="AA519" i="17"/>
  <c r="H722" i="17"/>
  <c r="M722" i="17" s="1"/>
  <c r="R722" i="17" s="1"/>
  <c r="J885" i="17"/>
  <c r="O885" i="17" s="1"/>
  <c r="T885" i="17" s="1"/>
  <c r="J604" i="17"/>
  <c r="O604" i="17" s="1"/>
  <c r="T604" i="17" s="1"/>
  <c r="H772" i="17"/>
  <c r="M772" i="17" s="1"/>
  <c r="R772" i="17" s="1"/>
  <c r="J938" i="17"/>
  <c r="O938" i="17" s="1"/>
  <c r="T938" i="17" s="1"/>
  <c r="L790" i="17"/>
  <c r="Q790" i="17" s="1"/>
  <c r="V790" i="17" s="1"/>
  <c r="H900" i="17"/>
  <c r="M900" i="17" s="1"/>
  <c r="R900" i="17" s="1"/>
  <c r="K958" i="17"/>
  <c r="P958" i="17" s="1"/>
  <c r="U958" i="17" s="1"/>
  <c r="K864" i="17"/>
  <c r="P864" i="17" s="1"/>
  <c r="U864" i="17" s="1"/>
  <c r="K996" i="17"/>
  <c r="P996" i="17" s="1"/>
  <c r="U996" i="17" s="1"/>
  <c r="I177" i="17"/>
  <c r="N177" i="17" s="1"/>
  <c r="S177" i="17" s="1"/>
  <c r="J41" i="17"/>
  <c r="O41" i="17" s="1"/>
  <c r="T41" i="17" s="1"/>
  <c r="K317" i="17"/>
  <c r="P317" i="17" s="1"/>
  <c r="U317" i="17" s="1"/>
  <c r="L103" i="17"/>
  <c r="Q103" i="17" s="1"/>
  <c r="V103" i="17" s="1"/>
  <c r="J282" i="17"/>
  <c r="O282" i="17" s="1"/>
  <c r="T282" i="17" s="1"/>
  <c r="I310" i="17"/>
  <c r="N310" i="17" s="1"/>
  <c r="S310" i="17" s="1"/>
  <c r="K167" i="17"/>
  <c r="P167" i="17" s="1"/>
  <c r="U167" i="17" s="1"/>
  <c r="H714" i="17"/>
  <c r="M714" i="17" s="1"/>
  <c r="R714" i="17" s="1"/>
  <c r="L144" i="17"/>
  <c r="Q144" i="17" s="1"/>
  <c r="V144" i="17" s="1"/>
  <c r="K238" i="17"/>
  <c r="P238" i="17" s="1"/>
  <c r="U238" i="17" s="1"/>
  <c r="I409" i="17"/>
  <c r="N409" i="17" s="1"/>
  <c r="S409" i="17" s="1"/>
  <c r="J417" i="17"/>
  <c r="O417" i="17" s="1"/>
  <c r="T417" i="17" s="1"/>
  <c r="I497" i="17"/>
  <c r="N497" i="17" s="1"/>
  <c r="S497" i="17" s="1"/>
  <c r="K450" i="17"/>
  <c r="P450" i="17" s="1"/>
  <c r="U450" i="17" s="1"/>
  <c r="J461" i="17"/>
  <c r="O461" i="17" s="1"/>
  <c r="T461" i="17" s="1"/>
  <c r="J545" i="17"/>
  <c r="O545" i="17" s="1"/>
  <c r="T545" i="17" s="1"/>
  <c r="J618" i="17"/>
  <c r="O618" i="17" s="1"/>
  <c r="T618" i="17" s="1"/>
  <c r="Z519" i="17"/>
  <c r="H803" i="17"/>
  <c r="M803" i="17" s="1"/>
  <c r="R803" i="17" s="1"/>
  <c r="L773" i="17"/>
  <c r="Q773" i="17" s="1"/>
  <c r="V773" i="17" s="1"/>
  <c r="J900" i="17"/>
  <c r="O900" i="17" s="1"/>
  <c r="T900" i="17" s="1"/>
  <c r="I864" i="17"/>
  <c r="N864" i="17" s="1"/>
  <c r="S864" i="17" s="1"/>
  <c r="H994" i="17"/>
  <c r="M994" i="17" s="1"/>
  <c r="R994" i="17" s="1"/>
  <c r="J103" i="17"/>
  <c r="O103" i="17" s="1"/>
  <c r="T103" i="17" s="1"/>
  <c r="I629" i="17"/>
  <c r="N629" i="17" s="1"/>
  <c r="S629" i="17" s="1"/>
  <c r="K670" i="17"/>
  <c r="P670" i="17" s="1"/>
  <c r="U670" i="17" s="1"/>
  <c r="I533" i="17"/>
  <c r="N533" i="17" s="1"/>
  <c r="S533" i="17" s="1"/>
  <c r="I144" i="17"/>
  <c r="N144" i="17" s="1"/>
  <c r="S144" i="17" s="1"/>
  <c r="AA144" i="17"/>
  <c r="J144" i="17"/>
  <c r="O144" i="17" s="1"/>
  <c r="T144" i="17" s="1"/>
  <c r="I157" i="17"/>
  <c r="N157" i="17" s="1"/>
  <c r="S157" i="17" s="1"/>
  <c r="I196" i="17"/>
  <c r="N196" i="17" s="1"/>
  <c r="S196" i="17" s="1"/>
  <c r="J220" i="17"/>
  <c r="O220" i="17" s="1"/>
  <c r="T220" i="17" s="1"/>
  <c r="L263" i="17"/>
  <c r="Q263" i="17" s="1"/>
  <c r="V263" i="17" s="1"/>
  <c r="J300" i="17"/>
  <c r="O300" i="17" s="1"/>
  <c r="T300" i="17" s="1"/>
  <c r="K285" i="17"/>
  <c r="P285" i="17" s="1"/>
  <c r="U285" i="17" s="1"/>
  <c r="J296" i="17"/>
  <c r="O296" i="17" s="1"/>
  <c r="T296" i="17" s="1"/>
  <c r="H409" i="17"/>
  <c r="M409" i="17" s="1"/>
  <c r="R409" i="17" s="1"/>
  <c r="H372" i="17"/>
  <c r="M372" i="17" s="1"/>
  <c r="R372" i="17" s="1"/>
  <c r="I375" i="17"/>
  <c r="N375" i="17" s="1"/>
  <c r="S375" i="17" s="1"/>
  <c r="I461" i="17"/>
  <c r="N461" i="17" s="1"/>
  <c r="S461" i="17" s="1"/>
  <c r="K545" i="17"/>
  <c r="P545" i="17" s="1"/>
  <c r="U545" i="17" s="1"/>
  <c r="I459" i="17"/>
  <c r="N459" i="17" s="1"/>
  <c r="S459" i="17" s="1"/>
  <c r="L437" i="17"/>
  <c r="Q437" i="17" s="1"/>
  <c r="V437" i="17" s="1"/>
  <c r="H459" i="17"/>
  <c r="M459" i="17" s="1"/>
  <c r="R459" i="17" s="1"/>
  <c r="H600" i="17"/>
  <c r="M600" i="17" s="1"/>
  <c r="R600" i="17" s="1"/>
  <c r="H674" i="17"/>
  <c r="M674" i="17" s="1"/>
  <c r="R674" i="17" s="1"/>
  <c r="I618" i="17"/>
  <c r="N618" i="17" s="1"/>
  <c r="S618" i="17" s="1"/>
  <c r="Y519" i="17"/>
  <c r="H725" i="17"/>
  <c r="M725" i="17" s="1"/>
  <c r="R725" i="17" s="1"/>
  <c r="I671" i="17"/>
  <c r="N671" i="17" s="1"/>
  <c r="S671" i="17" s="1"/>
  <c r="I862" i="17"/>
  <c r="N862" i="17" s="1"/>
  <c r="S862" i="17" s="1"/>
  <c r="L936" i="17"/>
  <c r="Q936" i="17" s="1"/>
  <c r="V936" i="17" s="1"/>
  <c r="H840" i="17"/>
  <c r="M840" i="17" s="1"/>
  <c r="R840" i="17" s="1"/>
  <c r="H773" i="17"/>
  <c r="M773" i="17" s="1"/>
  <c r="R773" i="17" s="1"/>
  <c r="H864" i="17"/>
  <c r="M864" i="17" s="1"/>
  <c r="R864" i="17" s="1"/>
  <c r="J208" i="17"/>
  <c r="O208" i="17" s="1"/>
  <c r="T208" i="17" s="1"/>
  <c r="K516" i="17"/>
  <c r="P516" i="17" s="1"/>
  <c r="U516" i="17" s="1"/>
  <c r="H516" i="17"/>
  <c r="M516" i="17" s="1"/>
  <c r="R516" i="17" s="1"/>
  <c r="H256" i="17"/>
  <c r="M256" i="17" s="1"/>
  <c r="R256" i="17" s="1"/>
  <c r="K722" i="17"/>
  <c r="P722" i="17" s="1"/>
  <c r="U722" i="17" s="1"/>
  <c r="L497" i="17"/>
  <c r="Q497" i="17" s="1"/>
  <c r="V497" i="17" s="1"/>
  <c r="H238" i="17"/>
  <c r="M238" i="17" s="1"/>
  <c r="R238" i="17" s="1"/>
  <c r="L249" i="17"/>
  <c r="Q249" i="17" s="1"/>
  <c r="V249" i="17" s="1"/>
  <c r="I285" i="17"/>
  <c r="N285" i="17" s="1"/>
  <c r="S285" i="17" s="1"/>
  <c r="W471" i="17"/>
  <c r="J399" i="17"/>
  <c r="O399" i="17" s="1"/>
  <c r="T399" i="17" s="1"/>
  <c r="Y471" i="17"/>
  <c r="X471" i="17"/>
  <c r="J470" i="17"/>
  <c r="O470" i="17" s="1"/>
  <c r="T470" i="17" s="1"/>
  <c r="K459" i="17"/>
  <c r="P459" i="17" s="1"/>
  <c r="U459" i="17" s="1"/>
  <c r="J541" i="17"/>
  <c r="O541" i="17" s="1"/>
  <c r="T541" i="17" s="1"/>
  <c r="X519" i="17"/>
  <c r="I761" i="17"/>
  <c r="N761" i="17" s="1"/>
  <c r="S761" i="17" s="1"/>
  <c r="J737" i="17"/>
  <c r="O737" i="17" s="1"/>
  <c r="T737" i="17" s="1"/>
  <c r="J857" i="17"/>
  <c r="O857" i="17" s="1"/>
  <c r="T857" i="17" s="1"/>
  <c r="K767" i="17"/>
  <c r="P767" i="17" s="1"/>
  <c r="U767" i="17" s="1"/>
  <c r="J749" i="17"/>
  <c r="O749" i="17" s="1"/>
  <c r="T749" i="17" s="1"/>
  <c r="J926" i="17"/>
  <c r="O926" i="17" s="1"/>
  <c r="T926" i="17" s="1"/>
  <c r="J974" i="17"/>
  <c r="O974" i="17" s="1"/>
  <c r="T974" i="17" s="1"/>
  <c r="K974" i="17"/>
  <c r="P974" i="17" s="1"/>
  <c r="U974" i="17" s="1"/>
  <c r="J882" i="17"/>
  <c r="O882" i="17" s="1"/>
  <c r="T882" i="17" s="1"/>
  <c r="I271" i="17"/>
  <c r="N271" i="17" s="1"/>
  <c r="S271" i="17" s="1"/>
  <c r="Y271" i="17"/>
  <c r="Z271" i="17"/>
  <c r="K189" i="17"/>
  <c r="P189" i="17" s="1"/>
  <c r="U189" i="17" s="1"/>
  <c r="Y101" i="17"/>
  <c r="W101" i="17"/>
  <c r="X101" i="17"/>
  <c r="Z101" i="17"/>
  <c r="AA101" i="17"/>
  <c r="J516" i="17"/>
  <c r="O516" i="17" s="1"/>
  <c r="T516" i="17" s="1"/>
  <c r="K101" i="17"/>
  <c r="P101" i="17" s="1"/>
  <c r="U101" i="17" s="1"/>
  <c r="I136" i="17"/>
  <c r="N136" i="17" s="1"/>
  <c r="S136" i="17" s="1"/>
  <c r="L174" i="17"/>
  <c r="Q174" i="17" s="1"/>
  <c r="V174" i="17" s="1"/>
  <c r="J201" i="17"/>
  <c r="O201" i="17" s="1"/>
  <c r="T201" i="17" s="1"/>
  <c r="H249" i="17"/>
  <c r="M249" i="17" s="1"/>
  <c r="R249" i="17" s="1"/>
  <c r="H285" i="17"/>
  <c r="M285" i="17" s="1"/>
  <c r="R285" i="17" s="1"/>
  <c r="L412" i="17"/>
  <c r="Q412" i="17" s="1"/>
  <c r="V412" i="17" s="1"/>
  <c r="J360" i="17"/>
  <c r="O360" i="17" s="1"/>
  <c r="T360" i="17" s="1"/>
  <c r="H546" i="17"/>
  <c r="M546" i="17" s="1"/>
  <c r="R546" i="17" s="1"/>
  <c r="I471" i="17"/>
  <c r="N471" i="17" s="1"/>
  <c r="S471" i="17" s="1"/>
  <c r="K520" i="17"/>
  <c r="P520" i="17" s="1"/>
  <c r="U520" i="17" s="1"/>
  <c r="I470" i="17"/>
  <c r="N470" i="17" s="1"/>
  <c r="S470" i="17" s="1"/>
  <c r="L464" i="17"/>
  <c r="Q464" i="17" s="1"/>
  <c r="V464" i="17" s="1"/>
  <c r="I501" i="17"/>
  <c r="N501" i="17" s="1"/>
  <c r="S501" i="17" s="1"/>
  <c r="J551" i="17"/>
  <c r="O551" i="17" s="1"/>
  <c r="T551" i="17" s="1"/>
  <c r="I384" i="17"/>
  <c r="N384" i="17" s="1"/>
  <c r="S384" i="17" s="1"/>
  <c r="I541" i="17"/>
  <c r="N541" i="17" s="1"/>
  <c r="S541" i="17" s="1"/>
  <c r="H617" i="17"/>
  <c r="M617" i="17" s="1"/>
  <c r="R617" i="17" s="1"/>
  <c r="I656" i="17"/>
  <c r="N656" i="17" s="1"/>
  <c r="S656" i="17" s="1"/>
  <c r="J631" i="17"/>
  <c r="O631" i="17" s="1"/>
  <c r="T631" i="17" s="1"/>
  <c r="L626" i="17"/>
  <c r="Q626" i="17" s="1"/>
  <c r="V626" i="17" s="1"/>
  <c r="K591" i="17"/>
  <c r="P591" i="17" s="1"/>
  <c r="U591" i="17" s="1"/>
  <c r="I700" i="17"/>
  <c r="N700" i="17" s="1"/>
  <c r="S700" i="17" s="1"/>
  <c r="H761" i="17"/>
  <c r="M761" i="17" s="1"/>
  <c r="R761" i="17" s="1"/>
  <c r="J767" i="17"/>
  <c r="O767" i="17" s="1"/>
  <c r="T767" i="17" s="1"/>
  <c r="L828" i="17"/>
  <c r="Q828" i="17" s="1"/>
  <c r="V828" i="17" s="1"/>
  <c r="L893" i="17"/>
  <c r="Q893" i="17" s="1"/>
  <c r="V893" i="17" s="1"/>
  <c r="J832" i="17"/>
  <c r="O832" i="17" s="1"/>
  <c r="T832" i="17" s="1"/>
  <c r="H189" i="17"/>
  <c r="M189" i="17" s="1"/>
  <c r="R189" i="17" s="1"/>
  <c r="I887" i="17"/>
  <c r="N887" i="17" s="1"/>
  <c r="S887" i="17" s="1"/>
  <c r="K176" i="17"/>
  <c r="P176" i="17" s="1"/>
  <c r="U176" i="17" s="1"/>
  <c r="J189" i="17"/>
  <c r="O189" i="17" s="1"/>
  <c r="T189" i="17" s="1"/>
  <c r="I101" i="17"/>
  <c r="N101" i="17" s="1"/>
  <c r="S101" i="17" s="1"/>
  <c r="K217" i="17"/>
  <c r="P217" i="17" s="1"/>
  <c r="U217" i="17" s="1"/>
  <c r="H217" i="17"/>
  <c r="M217" i="17" s="1"/>
  <c r="R217" i="17" s="1"/>
  <c r="L377" i="17"/>
  <c r="Q377" i="17" s="1"/>
  <c r="V377" i="17" s="1"/>
  <c r="I377" i="17"/>
  <c r="N377" i="17" s="1"/>
  <c r="S377" i="17" s="1"/>
  <c r="J377" i="17"/>
  <c r="O377" i="17" s="1"/>
  <c r="T377" i="17" s="1"/>
  <c r="J430" i="17"/>
  <c r="O430" i="17" s="1"/>
  <c r="T430" i="17" s="1"/>
  <c r="I430" i="17"/>
  <c r="N430" i="17" s="1"/>
  <c r="S430" i="17" s="1"/>
  <c r="I487" i="17"/>
  <c r="N487" i="17" s="1"/>
  <c r="S487" i="17" s="1"/>
  <c r="J487" i="17"/>
  <c r="O487" i="17" s="1"/>
  <c r="T487" i="17" s="1"/>
  <c r="K487" i="17"/>
  <c r="P487" i="17" s="1"/>
  <c r="U487" i="17" s="1"/>
  <c r="L487" i="17"/>
  <c r="Q487" i="17" s="1"/>
  <c r="V487" i="17" s="1"/>
  <c r="L594" i="17"/>
  <c r="Q594" i="17" s="1"/>
  <c r="V594" i="17" s="1"/>
  <c r="J594" i="17"/>
  <c r="O594" i="17" s="1"/>
  <c r="T594" i="17" s="1"/>
  <c r="I594" i="17"/>
  <c r="N594" i="17" s="1"/>
  <c r="S594" i="17" s="1"/>
  <c r="I676" i="17"/>
  <c r="N676" i="17" s="1"/>
  <c r="S676" i="17" s="1"/>
  <c r="J676" i="17"/>
  <c r="O676" i="17" s="1"/>
  <c r="T676" i="17" s="1"/>
  <c r="L713" i="17"/>
  <c r="Q713" i="17" s="1"/>
  <c r="V713" i="17" s="1"/>
  <c r="I713" i="17"/>
  <c r="N713" i="17" s="1"/>
  <c r="S713" i="17" s="1"/>
  <c r="J713" i="17"/>
  <c r="O713" i="17" s="1"/>
  <c r="T713" i="17" s="1"/>
  <c r="K713" i="17"/>
  <c r="P713" i="17" s="1"/>
  <c r="U713" i="17" s="1"/>
  <c r="K580" i="17"/>
  <c r="P580" i="17" s="1"/>
  <c r="U580" i="17" s="1"/>
  <c r="I580" i="17"/>
  <c r="N580" i="17" s="1"/>
  <c r="S580" i="17" s="1"/>
  <c r="H580" i="17"/>
  <c r="M580" i="17" s="1"/>
  <c r="R580" i="17" s="1"/>
  <c r="J580" i="17"/>
  <c r="O580" i="17" s="1"/>
  <c r="T580" i="17" s="1"/>
  <c r="H796" i="17"/>
  <c r="M796" i="17" s="1"/>
  <c r="R796" i="17" s="1"/>
  <c r="J796" i="17"/>
  <c r="O796" i="17" s="1"/>
  <c r="T796" i="17" s="1"/>
  <c r="K796" i="17"/>
  <c r="P796" i="17" s="1"/>
  <c r="U796" i="17" s="1"/>
  <c r="L796" i="17"/>
  <c r="Q796" i="17" s="1"/>
  <c r="V796" i="17" s="1"/>
  <c r="I796" i="17"/>
  <c r="N796" i="17" s="1"/>
  <c r="S796" i="17" s="1"/>
  <c r="L159" i="17"/>
  <c r="Q159" i="17" s="1"/>
  <c r="V159" i="17" s="1"/>
  <c r="J217" i="17"/>
  <c r="O217" i="17" s="1"/>
  <c r="T217" i="17" s="1"/>
  <c r="L358" i="17"/>
  <c r="Q358" i="17" s="1"/>
  <c r="V358" i="17" s="1"/>
  <c r="I358" i="17"/>
  <c r="N358" i="17" s="1"/>
  <c r="S358" i="17" s="1"/>
  <c r="L445" i="17"/>
  <c r="Q445" i="17" s="1"/>
  <c r="V445" i="17" s="1"/>
  <c r="K445" i="17"/>
  <c r="P445" i="17" s="1"/>
  <c r="U445" i="17" s="1"/>
  <c r="H361" i="17"/>
  <c r="M361" i="17" s="1"/>
  <c r="R361" i="17" s="1"/>
  <c r="I361" i="17"/>
  <c r="N361" i="17" s="1"/>
  <c r="S361" i="17" s="1"/>
  <c r="J361" i="17"/>
  <c r="O361" i="17" s="1"/>
  <c r="T361" i="17" s="1"/>
  <c r="H588" i="17"/>
  <c r="M588" i="17" s="1"/>
  <c r="R588" i="17" s="1"/>
  <c r="I588" i="17"/>
  <c r="N588" i="17" s="1"/>
  <c r="S588" i="17" s="1"/>
  <c r="J588" i="17"/>
  <c r="O588" i="17" s="1"/>
  <c r="T588" i="17" s="1"/>
  <c r="L588" i="17"/>
  <c r="Q588" i="17" s="1"/>
  <c r="V588" i="17" s="1"/>
  <c r="L683" i="17"/>
  <c r="Q683" i="17" s="1"/>
  <c r="V683" i="17" s="1"/>
  <c r="I683" i="17"/>
  <c r="N683" i="17" s="1"/>
  <c r="S683" i="17" s="1"/>
  <c r="K815" i="17"/>
  <c r="P815" i="17" s="1"/>
  <c r="U815" i="17" s="1"/>
  <c r="H815" i="17"/>
  <c r="M815" i="17" s="1"/>
  <c r="R815" i="17" s="1"/>
  <c r="J815" i="17"/>
  <c r="O815" i="17" s="1"/>
  <c r="T815" i="17" s="1"/>
  <c r="I815" i="17"/>
  <c r="N815" i="17" s="1"/>
  <c r="S815" i="17" s="1"/>
  <c r="L815" i="17"/>
  <c r="Q815" i="17" s="1"/>
  <c r="V815" i="17" s="1"/>
  <c r="J915" i="17"/>
  <c r="O915" i="17" s="1"/>
  <c r="T915" i="17" s="1"/>
  <c r="H915" i="17"/>
  <c r="M915" i="17" s="1"/>
  <c r="R915" i="17" s="1"/>
  <c r="I915" i="17"/>
  <c r="N915" i="17" s="1"/>
  <c r="S915" i="17" s="1"/>
  <c r="K915" i="17"/>
  <c r="P915" i="17" s="1"/>
  <c r="U915" i="17" s="1"/>
  <c r="W661" i="17"/>
  <c r="L661" i="17"/>
  <c r="Q661" i="17" s="1"/>
  <c r="V661" i="17" s="1"/>
  <c r="H661" i="17"/>
  <c r="M661" i="17" s="1"/>
  <c r="R661" i="17" s="1"/>
  <c r="X661" i="17"/>
  <c r="I661" i="17"/>
  <c r="N661" i="17" s="1"/>
  <c r="S661" i="17" s="1"/>
  <c r="AA661" i="17"/>
  <c r="J661" i="17"/>
  <c r="O661" i="17" s="1"/>
  <c r="T661" i="17" s="1"/>
  <c r="Y661" i="17"/>
  <c r="K661" i="17"/>
  <c r="P661" i="17" s="1"/>
  <c r="U661" i="17" s="1"/>
  <c r="L38" i="17"/>
  <c r="Q38" i="17" s="1"/>
  <c r="L84" i="17"/>
  <c r="Q84" i="17" s="1"/>
  <c r="V84" i="17" s="1"/>
  <c r="I72" i="17"/>
  <c r="N72" i="17" s="1"/>
  <c r="S72" i="17" s="1"/>
  <c r="J72" i="17"/>
  <c r="O72" i="17" s="1"/>
  <c r="T72" i="17" s="1"/>
  <c r="I99" i="17"/>
  <c r="N99" i="17" s="1"/>
  <c r="S99" i="17" s="1"/>
  <c r="J112" i="17"/>
  <c r="O112" i="17" s="1"/>
  <c r="T112" i="17" s="1"/>
  <c r="I168" i="17"/>
  <c r="N168" i="17" s="1"/>
  <c r="S168" i="17" s="1"/>
  <c r="J152" i="17"/>
  <c r="O152" i="17" s="1"/>
  <c r="T152" i="17" s="1"/>
  <c r="H182" i="17"/>
  <c r="M182" i="17" s="1"/>
  <c r="R182" i="17" s="1"/>
  <c r="I283" i="17"/>
  <c r="N283" i="17" s="1"/>
  <c r="S283" i="17" s="1"/>
  <c r="L254" i="17"/>
  <c r="Q254" i="17" s="1"/>
  <c r="V254" i="17" s="1"/>
  <c r="J277" i="17"/>
  <c r="O277" i="17" s="1"/>
  <c r="T277" i="17" s="1"/>
  <c r="J337" i="17"/>
  <c r="O337" i="17" s="1"/>
  <c r="T337" i="17" s="1"/>
  <c r="H337" i="17"/>
  <c r="M337" i="17" s="1"/>
  <c r="R337" i="17" s="1"/>
  <c r="L378" i="17"/>
  <c r="Q378" i="17" s="1"/>
  <c r="V378" i="17" s="1"/>
  <c r="I378" i="17"/>
  <c r="N378" i="17" s="1"/>
  <c r="S378" i="17" s="1"/>
  <c r="J378" i="17"/>
  <c r="O378" i="17" s="1"/>
  <c r="T378" i="17" s="1"/>
  <c r="K378" i="17"/>
  <c r="P378" i="17" s="1"/>
  <c r="U378" i="17" s="1"/>
  <c r="J350" i="17"/>
  <c r="O350" i="17" s="1"/>
  <c r="T350" i="17" s="1"/>
  <c r="K350" i="17"/>
  <c r="P350" i="17" s="1"/>
  <c r="U350" i="17" s="1"/>
  <c r="K434" i="17"/>
  <c r="P434" i="17" s="1"/>
  <c r="U434" i="17" s="1"/>
  <c r="H434" i="17"/>
  <c r="M434" i="17" s="1"/>
  <c r="R434" i="17" s="1"/>
  <c r="H493" i="17"/>
  <c r="M493" i="17" s="1"/>
  <c r="R493" i="17" s="1"/>
  <c r="J493" i="17"/>
  <c r="O493" i="17" s="1"/>
  <c r="T493" i="17" s="1"/>
  <c r="K417" i="17"/>
  <c r="P417" i="17" s="1"/>
  <c r="U417" i="17" s="1"/>
  <c r="L417" i="17"/>
  <c r="Q417" i="17" s="1"/>
  <c r="V417" i="17" s="1"/>
  <c r="H566" i="17"/>
  <c r="M566" i="17" s="1"/>
  <c r="R566" i="17" s="1"/>
  <c r="K594" i="17"/>
  <c r="P594" i="17" s="1"/>
  <c r="U594" i="17" s="1"/>
  <c r="L646" i="17"/>
  <c r="Q646" i="17" s="1"/>
  <c r="V646" i="17" s="1"/>
  <c r="J646" i="17"/>
  <c r="O646" i="17" s="1"/>
  <c r="T646" i="17" s="1"/>
  <c r="L788" i="17"/>
  <c r="Q788" i="17" s="1"/>
  <c r="V788" i="17" s="1"/>
  <c r="K788" i="17"/>
  <c r="P788" i="17" s="1"/>
  <c r="U788" i="17" s="1"/>
  <c r="H788" i="17"/>
  <c r="M788" i="17" s="1"/>
  <c r="R788" i="17" s="1"/>
  <c r="I788" i="17"/>
  <c r="N788" i="17" s="1"/>
  <c r="S788" i="17" s="1"/>
  <c r="J780" i="17"/>
  <c r="O780" i="17" s="1"/>
  <c r="T780" i="17" s="1"/>
  <c r="H780" i="17"/>
  <c r="M780" i="17" s="1"/>
  <c r="R780" i="17" s="1"/>
  <c r="I780" i="17"/>
  <c r="N780" i="17" s="1"/>
  <c r="S780" i="17" s="1"/>
  <c r="K822" i="17"/>
  <c r="P822" i="17" s="1"/>
  <c r="U822" i="17" s="1"/>
  <c r="J822" i="17"/>
  <c r="O822" i="17" s="1"/>
  <c r="T822" i="17" s="1"/>
  <c r="J98" i="17"/>
  <c r="O98" i="17" s="1"/>
  <c r="T98" i="17" s="1"/>
  <c r="L98" i="17"/>
  <c r="Q98" i="17" s="1"/>
  <c r="V98" i="17" s="1"/>
  <c r="J40" i="17"/>
  <c r="O40" i="17" s="1"/>
  <c r="T40" i="17" s="1"/>
  <c r="L178" i="17"/>
  <c r="Q178" i="17" s="1"/>
  <c r="V178" i="17" s="1"/>
  <c r="I178" i="17"/>
  <c r="N178" i="17" s="1"/>
  <c r="S178" i="17" s="1"/>
  <c r="J259" i="17"/>
  <c r="O259" i="17" s="1"/>
  <c r="T259" i="17" s="1"/>
  <c r="L291" i="17"/>
  <c r="Q291" i="17" s="1"/>
  <c r="V291" i="17" s="1"/>
  <c r="I277" i="17"/>
  <c r="N277" i="17" s="1"/>
  <c r="S277" i="17" s="1"/>
  <c r="K358" i="17"/>
  <c r="P358" i="17" s="1"/>
  <c r="U358" i="17" s="1"/>
  <c r="L396" i="17"/>
  <c r="Q396" i="17" s="1"/>
  <c r="V396" i="17" s="1"/>
  <c r="H396" i="17"/>
  <c r="M396" i="17" s="1"/>
  <c r="R396" i="17" s="1"/>
  <c r="I433" i="17"/>
  <c r="N433" i="17" s="1"/>
  <c r="S433" i="17" s="1"/>
  <c r="K433" i="17"/>
  <c r="P433" i="17" s="1"/>
  <c r="U433" i="17" s="1"/>
  <c r="I494" i="17"/>
  <c r="N494" i="17" s="1"/>
  <c r="S494" i="17" s="1"/>
  <c r="H494" i="17"/>
  <c r="M494" i="17" s="1"/>
  <c r="R494" i="17" s="1"/>
  <c r="K494" i="17"/>
  <c r="P494" i="17" s="1"/>
  <c r="U494" i="17" s="1"/>
  <c r="L494" i="17"/>
  <c r="Q494" i="17" s="1"/>
  <c r="V494" i="17" s="1"/>
  <c r="J494" i="17"/>
  <c r="O494" i="17" s="1"/>
  <c r="T494" i="17" s="1"/>
  <c r="K465" i="17"/>
  <c r="P465" i="17" s="1"/>
  <c r="U465" i="17" s="1"/>
  <c r="K573" i="17"/>
  <c r="P573" i="17" s="1"/>
  <c r="U573" i="17" s="1"/>
  <c r="L573" i="17"/>
  <c r="Q573" i="17" s="1"/>
  <c r="V573" i="17" s="1"/>
  <c r="H758" i="17"/>
  <c r="M758" i="17" s="1"/>
  <c r="R758" i="17" s="1"/>
  <c r="J758" i="17"/>
  <c r="O758" i="17" s="1"/>
  <c r="T758" i="17" s="1"/>
  <c r="K758" i="17"/>
  <c r="P758" i="17" s="1"/>
  <c r="U758" i="17" s="1"/>
  <c r="L758" i="17"/>
  <c r="Q758" i="17" s="1"/>
  <c r="V758" i="17" s="1"/>
  <c r="J788" i="17"/>
  <c r="O788" i="17" s="1"/>
  <c r="T788" i="17" s="1"/>
  <c r="H763" i="17"/>
  <c r="M763" i="17" s="1"/>
  <c r="R763" i="17" s="1"/>
  <c r="I763" i="17"/>
  <c r="N763" i="17" s="1"/>
  <c r="S763" i="17" s="1"/>
  <c r="J763" i="17"/>
  <c r="O763" i="17" s="1"/>
  <c r="T763" i="17" s="1"/>
  <c r="H677" i="17"/>
  <c r="M677" i="17" s="1"/>
  <c r="R677" i="17" s="1"/>
  <c r="K677" i="17"/>
  <c r="P677" i="17" s="1"/>
  <c r="U677" i="17" s="1"/>
  <c r="J677" i="17"/>
  <c r="O677" i="17" s="1"/>
  <c r="T677" i="17" s="1"/>
  <c r="L677" i="17"/>
  <c r="Q677" i="17" s="1"/>
  <c r="V677" i="17" s="1"/>
  <c r="I677" i="17"/>
  <c r="N677" i="17" s="1"/>
  <c r="S677" i="17" s="1"/>
  <c r="J224" i="17"/>
  <c r="O224" i="17" s="1"/>
  <c r="T224" i="17" s="1"/>
  <c r="J321" i="17"/>
  <c r="O321" i="17" s="1"/>
  <c r="T321" i="17" s="1"/>
  <c r="L321" i="17"/>
  <c r="Q321" i="17" s="1"/>
  <c r="V321" i="17" s="1"/>
  <c r="K321" i="17"/>
  <c r="P321" i="17" s="1"/>
  <c r="U321" i="17" s="1"/>
  <c r="K325" i="17"/>
  <c r="P325" i="17" s="1"/>
  <c r="U325" i="17" s="1"/>
  <c r="J325" i="17"/>
  <c r="O325" i="17" s="1"/>
  <c r="T325" i="17" s="1"/>
  <c r="J311" i="17"/>
  <c r="O311" i="17" s="1"/>
  <c r="T311" i="17" s="1"/>
  <c r="H311" i="17"/>
  <c r="M311" i="17" s="1"/>
  <c r="R311" i="17" s="1"/>
  <c r="I311" i="17"/>
  <c r="N311" i="17" s="1"/>
  <c r="S311" i="17" s="1"/>
  <c r="K392" i="17"/>
  <c r="P392" i="17" s="1"/>
  <c r="U392" i="17" s="1"/>
  <c r="I392" i="17"/>
  <c r="N392" i="17" s="1"/>
  <c r="S392" i="17" s="1"/>
  <c r="H432" i="17"/>
  <c r="M432" i="17" s="1"/>
  <c r="R432" i="17" s="1"/>
  <c r="I416" i="17"/>
  <c r="N416" i="17" s="1"/>
  <c r="S416" i="17" s="1"/>
  <c r="J416" i="17"/>
  <c r="O416" i="17" s="1"/>
  <c r="T416" i="17" s="1"/>
  <c r="K416" i="17"/>
  <c r="P416" i="17" s="1"/>
  <c r="U416" i="17" s="1"/>
  <c r="L416" i="17"/>
  <c r="Q416" i="17" s="1"/>
  <c r="V416" i="17" s="1"/>
  <c r="H565" i="17"/>
  <c r="M565" i="17" s="1"/>
  <c r="R565" i="17" s="1"/>
  <c r="L565" i="17"/>
  <c r="Q565" i="17" s="1"/>
  <c r="V565" i="17" s="1"/>
  <c r="I565" i="17"/>
  <c r="N565" i="17" s="1"/>
  <c r="S565" i="17" s="1"/>
  <c r="J565" i="17"/>
  <c r="O565" i="17" s="1"/>
  <c r="T565" i="17" s="1"/>
  <c r="H668" i="17"/>
  <c r="M668" i="17" s="1"/>
  <c r="R668" i="17" s="1"/>
  <c r="J668" i="17"/>
  <c r="O668" i="17" s="1"/>
  <c r="T668" i="17" s="1"/>
  <c r="I668" i="17"/>
  <c r="N668" i="17" s="1"/>
  <c r="S668" i="17" s="1"/>
  <c r="K668" i="17"/>
  <c r="P668" i="17" s="1"/>
  <c r="U668" i="17" s="1"/>
  <c r="I909" i="17"/>
  <c r="N909" i="17" s="1"/>
  <c r="S909" i="17" s="1"/>
  <c r="J909" i="17"/>
  <c r="O909" i="17" s="1"/>
  <c r="T909" i="17" s="1"/>
  <c r="H909" i="17"/>
  <c r="M909" i="17" s="1"/>
  <c r="R909" i="17" s="1"/>
  <c r="L924" i="17"/>
  <c r="Q924" i="17" s="1"/>
  <c r="V924" i="17" s="1"/>
  <c r="J924" i="17"/>
  <c r="O924" i="17" s="1"/>
  <c r="T924" i="17" s="1"/>
  <c r="H38" i="17"/>
  <c r="M38" i="17" s="1"/>
  <c r="R38" i="17" s="1"/>
  <c r="L130" i="17"/>
  <c r="Q130" i="17" s="1"/>
  <c r="V130" i="17" s="1"/>
  <c r="K130" i="17"/>
  <c r="P130" i="17" s="1"/>
  <c r="U130" i="17" s="1"/>
  <c r="L692" i="17"/>
  <c r="Q692" i="17" s="1"/>
  <c r="V692" i="17" s="1"/>
  <c r="I692" i="17"/>
  <c r="N692" i="17" s="1"/>
  <c r="S692" i="17" s="1"/>
  <c r="J692" i="17"/>
  <c r="O692" i="17" s="1"/>
  <c r="T692" i="17" s="1"/>
  <c r="K692" i="17"/>
  <c r="P692" i="17" s="1"/>
  <c r="U692" i="17" s="1"/>
  <c r="I124" i="17"/>
  <c r="N124" i="17" s="1"/>
  <c r="S124" i="17" s="1"/>
  <c r="J124" i="17"/>
  <c r="O124" i="17" s="1"/>
  <c r="T124" i="17" s="1"/>
  <c r="J84" i="17"/>
  <c r="O84" i="17" s="1"/>
  <c r="T84" i="17" s="1"/>
  <c r="K254" i="17"/>
  <c r="P254" i="17" s="1"/>
  <c r="U254" i="17" s="1"/>
  <c r="I84" i="17"/>
  <c r="N84" i="17" s="1"/>
  <c r="S84" i="17" s="1"/>
  <c r="H67" i="17"/>
  <c r="M67" i="17" s="1"/>
  <c r="R67" i="17" s="1"/>
  <c r="H159" i="17"/>
  <c r="M159" i="17" s="1"/>
  <c r="R159" i="17" s="1"/>
  <c r="L152" i="17"/>
  <c r="Q152" i="17" s="1"/>
  <c r="V152" i="17" s="1"/>
  <c r="K244" i="17"/>
  <c r="P244" i="17" s="1"/>
  <c r="U244" i="17" s="1"/>
  <c r="L259" i="17"/>
  <c r="Q259" i="17" s="1"/>
  <c r="V259" i="17" s="1"/>
  <c r="I272" i="17"/>
  <c r="N272" i="17" s="1"/>
  <c r="S272" i="17" s="1"/>
  <c r="K272" i="17"/>
  <c r="P272" i="17" s="1"/>
  <c r="U272" i="17" s="1"/>
  <c r="L272" i="17"/>
  <c r="Q272" i="17" s="1"/>
  <c r="V272" i="17" s="1"/>
  <c r="I254" i="17"/>
  <c r="N254" i="17" s="1"/>
  <c r="S254" i="17" s="1"/>
  <c r="K361" i="17"/>
  <c r="P361" i="17" s="1"/>
  <c r="U361" i="17" s="1"/>
  <c r="L418" i="17"/>
  <c r="Q418" i="17" s="1"/>
  <c r="V418" i="17" s="1"/>
  <c r="J418" i="17"/>
  <c r="O418" i="17" s="1"/>
  <c r="T418" i="17" s="1"/>
  <c r="J432" i="17"/>
  <c r="O432" i="17" s="1"/>
  <c r="T432" i="17" s="1"/>
  <c r="K600" i="17"/>
  <c r="P600" i="17" s="1"/>
  <c r="U600" i="17" s="1"/>
  <c r="K565" i="17"/>
  <c r="P565" i="17" s="1"/>
  <c r="U565" i="17" s="1"/>
  <c r="J578" i="17"/>
  <c r="O578" i="17" s="1"/>
  <c r="T578" i="17" s="1"/>
  <c r="H578" i="17"/>
  <c r="M578" i="17" s="1"/>
  <c r="R578" i="17" s="1"/>
  <c r="K578" i="17"/>
  <c r="P578" i="17" s="1"/>
  <c r="U578" i="17" s="1"/>
  <c r="L578" i="17"/>
  <c r="Q578" i="17" s="1"/>
  <c r="V578" i="17" s="1"/>
  <c r="L693" i="17"/>
  <c r="Q693" i="17" s="1"/>
  <c r="V693" i="17" s="1"/>
  <c r="H693" i="17"/>
  <c r="M693" i="17" s="1"/>
  <c r="R693" i="17" s="1"/>
  <c r="J693" i="17"/>
  <c r="O693" i="17" s="1"/>
  <c r="T693" i="17" s="1"/>
  <c r="I693" i="17"/>
  <c r="N693" i="17" s="1"/>
  <c r="S693" i="17" s="1"/>
  <c r="K693" i="17"/>
  <c r="P693" i="17" s="1"/>
  <c r="U693" i="17" s="1"/>
  <c r="K740" i="17"/>
  <c r="P740" i="17" s="1"/>
  <c r="U740" i="17" s="1"/>
  <c r="J740" i="17"/>
  <c r="O740" i="17" s="1"/>
  <c r="T740" i="17" s="1"/>
  <c r="H833" i="17"/>
  <c r="M833" i="17" s="1"/>
  <c r="R833" i="17" s="1"/>
  <c r="J833" i="17"/>
  <c r="O833" i="17" s="1"/>
  <c r="T833" i="17" s="1"/>
  <c r="K989" i="17"/>
  <c r="P989" i="17" s="1"/>
  <c r="U989" i="17" s="1"/>
  <c r="L989" i="17"/>
  <c r="Q989" i="17" s="1"/>
  <c r="V989" i="17" s="1"/>
  <c r="J753" i="17"/>
  <c r="O753" i="17" s="1"/>
  <c r="T753" i="17" s="1"/>
  <c r="H753" i="17"/>
  <c r="M753" i="17" s="1"/>
  <c r="R753" i="17" s="1"/>
  <c r="L753" i="17"/>
  <c r="Q753" i="17" s="1"/>
  <c r="V753" i="17" s="1"/>
  <c r="L51" i="17"/>
  <c r="Q51" i="17" s="1"/>
  <c r="V51" i="17" s="1"/>
  <c r="H51" i="17"/>
  <c r="M51" i="17" s="1"/>
  <c r="R51" i="17" s="1"/>
  <c r="H130" i="17"/>
  <c r="M130" i="17" s="1"/>
  <c r="R130" i="17" s="1"/>
  <c r="I152" i="17"/>
  <c r="N152" i="17" s="1"/>
  <c r="S152" i="17" s="1"/>
  <c r="J51" i="17"/>
  <c r="O51" i="17" s="1"/>
  <c r="T51" i="17" s="1"/>
  <c r="K76" i="17"/>
  <c r="P76" i="17" s="1"/>
  <c r="U76" i="17" s="1"/>
  <c r="K100" i="17"/>
  <c r="P100" i="17" s="1"/>
  <c r="U100" i="17" s="1"/>
  <c r="K121" i="17"/>
  <c r="P121" i="17" s="1"/>
  <c r="U121" i="17" s="1"/>
  <c r="I121" i="17"/>
  <c r="N121" i="17" s="1"/>
  <c r="S121" i="17" s="1"/>
  <c r="H134" i="17"/>
  <c r="M134" i="17" s="1"/>
  <c r="R134" i="17" s="1"/>
  <c r="J209" i="17"/>
  <c r="O209" i="17" s="1"/>
  <c r="T209" i="17" s="1"/>
  <c r="K201" i="17"/>
  <c r="P201" i="17" s="1"/>
  <c r="U201" i="17" s="1"/>
  <c r="H259" i="17"/>
  <c r="M259" i="17" s="1"/>
  <c r="R259" i="17" s="1"/>
  <c r="K293" i="17"/>
  <c r="P293" i="17" s="1"/>
  <c r="U293" i="17" s="1"/>
  <c r="H254" i="17"/>
  <c r="M254" i="17" s="1"/>
  <c r="R254" i="17" s="1"/>
  <c r="H339" i="17"/>
  <c r="M339" i="17" s="1"/>
  <c r="R339" i="17" s="1"/>
  <c r="K337" i="17"/>
  <c r="P337" i="17" s="1"/>
  <c r="U337" i="17" s="1"/>
  <c r="J434" i="17"/>
  <c r="O434" i="17" s="1"/>
  <c r="T434" i="17" s="1"/>
  <c r="I543" i="17"/>
  <c r="N543" i="17" s="1"/>
  <c r="S543" i="17" s="1"/>
  <c r="H553" i="17"/>
  <c r="M553" i="17" s="1"/>
  <c r="R553" i="17" s="1"/>
  <c r="H789" i="17"/>
  <c r="M789" i="17" s="1"/>
  <c r="R789" i="17" s="1"/>
  <c r="I789" i="17"/>
  <c r="N789" i="17" s="1"/>
  <c r="S789" i="17" s="1"/>
  <c r="J789" i="17"/>
  <c r="O789" i="17" s="1"/>
  <c r="T789" i="17" s="1"/>
  <c r="H370" i="17"/>
  <c r="M370" i="17" s="1"/>
  <c r="R370" i="17" s="1"/>
  <c r="J370" i="17"/>
  <c r="O370" i="17" s="1"/>
  <c r="T370" i="17" s="1"/>
  <c r="K370" i="17"/>
  <c r="P370" i="17" s="1"/>
  <c r="U370" i="17" s="1"/>
  <c r="L370" i="17"/>
  <c r="Q370" i="17" s="1"/>
  <c r="V370" i="17" s="1"/>
  <c r="I88" i="17"/>
  <c r="N88" i="17" s="1"/>
  <c r="S88" i="17" s="1"/>
  <c r="H224" i="17"/>
  <c r="M224" i="17" s="1"/>
  <c r="R224" i="17" s="1"/>
  <c r="K260" i="17"/>
  <c r="P260" i="17" s="1"/>
  <c r="U260" i="17" s="1"/>
  <c r="L260" i="17"/>
  <c r="Q260" i="17" s="1"/>
  <c r="V260" i="17" s="1"/>
  <c r="K312" i="17"/>
  <c r="P312" i="17" s="1"/>
  <c r="U312" i="17" s="1"/>
  <c r="K331" i="17"/>
  <c r="P331" i="17" s="1"/>
  <c r="U331" i="17" s="1"/>
  <c r="I331" i="17"/>
  <c r="N331" i="17" s="1"/>
  <c r="S331" i="17" s="1"/>
  <c r="J331" i="17"/>
  <c r="O331" i="17" s="1"/>
  <c r="T331" i="17" s="1"/>
  <c r="I427" i="17"/>
  <c r="N427" i="17" s="1"/>
  <c r="S427" i="17" s="1"/>
  <c r="H427" i="17"/>
  <c r="M427" i="17" s="1"/>
  <c r="R427" i="17" s="1"/>
  <c r="H431" i="17"/>
  <c r="M431" i="17" s="1"/>
  <c r="R431" i="17" s="1"/>
  <c r="K431" i="17"/>
  <c r="P431" i="17" s="1"/>
  <c r="U431" i="17" s="1"/>
  <c r="I431" i="17"/>
  <c r="N431" i="17" s="1"/>
  <c r="S431" i="17" s="1"/>
  <c r="J431" i="17"/>
  <c r="O431" i="17" s="1"/>
  <c r="T431" i="17" s="1"/>
  <c r="L431" i="17"/>
  <c r="Q431" i="17" s="1"/>
  <c r="V431" i="17" s="1"/>
  <c r="J570" i="17"/>
  <c r="O570" i="17" s="1"/>
  <c r="T570" i="17" s="1"/>
  <c r="H570" i="17"/>
  <c r="M570" i="17" s="1"/>
  <c r="R570" i="17" s="1"/>
  <c r="J573" i="17"/>
  <c r="O573" i="17" s="1"/>
  <c r="T573" i="17" s="1"/>
  <c r="I566" i="17"/>
  <c r="N566" i="17" s="1"/>
  <c r="S566" i="17" s="1"/>
  <c r="J802" i="17"/>
  <c r="O802" i="17" s="1"/>
  <c r="T802" i="17" s="1"/>
  <c r="H802" i="17"/>
  <c r="M802" i="17" s="1"/>
  <c r="R802" i="17" s="1"/>
  <c r="I802" i="17"/>
  <c r="N802" i="17" s="1"/>
  <c r="S802" i="17" s="1"/>
  <c r="K802" i="17"/>
  <c r="P802" i="17" s="1"/>
  <c r="U802" i="17" s="1"/>
  <c r="L806" i="17"/>
  <c r="Q806" i="17" s="1"/>
  <c r="V806" i="17" s="1"/>
  <c r="I806" i="17"/>
  <c r="N806" i="17" s="1"/>
  <c r="S806" i="17" s="1"/>
  <c r="H806" i="17"/>
  <c r="M806" i="17" s="1"/>
  <c r="R806" i="17" s="1"/>
  <c r="J806" i="17"/>
  <c r="O806" i="17" s="1"/>
  <c r="T806" i="17" s="1"/>
  <c r="K806" i="17"/>
  <c r="P806" i="17" s="1"/>
  <c r="U806" i="17" s="1"/>
  <c r="K623" i="17"/>
  <c r="P623" i="17" s="1"/>
  <c r="U623" i="17" s="1"/>
  <c r="L623" i="17"/>
  <c r="Q623" i="17" s="1"/>
  <c r="V623" i="17" s="1"/>
  <c r="J623" i="17"/>
  <c r="O623" i="17" s="1"/>
  <c r="T623" i="17" s="1"/>
  <c r="H623" i="17"/>
  <c r="M623" i="17" s="1"/>
  <c r="R623" i="17" s="1"/>
  <c r="I623" i="17"/>
  <c r="N623" i="17" s="1"/>
  <c r="S623" i="17" s="1"/>
  <c r="H52" i="17"/>
  <c r="M52" i="17" s="1"/>
  <c r="R52" i="17" s="1"/>
  <c r="K52" i="17"/>
  <c r="P52" i="17" s="1"/>
  <c r="U52" i="17" s="1"/>
  <c r="K55" i="17"/>
  <c r="P55" i="17" s="1"/>
  <c r="U55" i="17" s="1"/>
  <c r="I55" i="17"/>
  <c r="N55" i="17" s="1"/>
  <c r="S55" i="17" s="1"/>
  <c r="K72" i="17"/>
  <c r="P72" i="17" s="1"/>
  <c r="U72" i="17" s="1"/>
  <c r="L120" i="17"/>
  <c r="Q120" i="17" s="1"/>
  <c r="V120" i="17" s="1"/>
  <c r="I209" i="17"/>
  <c r="N209" i="17" s="1"/>
  <c r="S209" i="17" s="1"/>
  <c r="I154" i="17"/>
  <c r="N154" i="17" s="1"/>
  <c r="S154" i="17" s="1"/>
  <c r="H211" i="17"/>
  <c r="M211" i="17" s="1"/>
  <c r="R211" i="17" s="1"/>
  <c r="H201" i="17"/>
  <c r="M201" i="17" s="1"/>
  <c r="R201" i="17" s="1"/>
  <c r="L273" i="17"/>
  <c r="Q273" i="17" s="1"/>
  <c r="V273" i="17" s="1"/>
  <c r="I273" i="17"/>
  <c r="N273" i="17" s="1"/>
  <c r="S273" i="17" s="1"/>
  <c r="J281" i="17"/>
  <c r="O281" i="17" s="1"/>
  <c r="T281" i="17" s="1"/>
  <c r="I281" i="17"/>
  <c r="N281" i="17" s="1"/>
  <c r="S281" i="17" s="1"/>
  <c r="H281" i="17"/>
  <c r="M281" i="17" s="1"/>
  <c r="R281" i="17" s="1"/>
  <c r="H312" i="17"/>
  <c r="M312" i="17" s="1"/>
  <c r="R312" i="17" s="1"/>
  <c r="L331" i="17"/>
  <c r="Q331" i="17" s="1"/>
  <c r="V331" i="17" s="1"/>
  <c r="I339" i="17"/>
  <c r="N339" i="17" s="1"/>
  <c r="S339" i="17" s="1"/>
  <c r="I372" i="17"/>
  <c r="N372" i="17" s="1"/>
  <c r="S372" i="17" s="1"/>
  <c r="J372" i="17"/>
  <c r="O372" i="17" s="1"/>
  <c r="T372" i="17" s="1"/>
  <c r="K372" i="17"/>
  <c r="P372" i="17" s="1"/>
  <c r="U372" i="17" s="1"/>
  <c r="K427" i="17"/>
  <c r="P427" i="17" s="1"/>
  <c r="U427" i="17" s="1"/>
  <c r="I524" i="17"/>
  <c r="N524" i="17" s="1"/>
  <c r="S524" i="17" s="1"/>
  <c r="K443" i="17"/>
  <c r="P443" i="17" s="1"/>
  <c r="U443" i="17" s="1"/>
  <c r="J443" i="17"/>
  <c r="O443" i="17" s="1"/>
  <c r="T443" i="17" s="1"/>
  <c r="H554" i="17"/>
  <c r="M554" i="17" s="1"/>
  <c r="R554" i="17" s="1"/>
  <c r="J554" i="17"/>
  <c r="O554" i="17" s="1"/>
  <c r="T554" i="17" s="1"/>
  <c r="I886" i="17"/>
  <c r="N886" i="17" s="1"/>
  <c r="S886" i="17" s="1"/>
  <c r="K886" i="17"/>
  <c r="P886" i="17" s="1"/>
  <c r="U886" i="17" s="1"/>
  <c r="L886" i="17"/>
  <c r="Q886" i="17" s="1"/>
  <c r="V886" i="17" s="1"/>
  <c r="I939" i="17"/>
  <c r="N939" i="17" s="1"/>
  <c r="S939" i="17" s="1"/>
  <c r="L939" i="17"/>
  <c r="Q939" i="17" s="1"/>
  <c r="V939" i="17" s="1"/>
  <c r="K939" i="17"/>
  <c r="P939" i="17" s="1"/>
  <c r="U939" i="17" s="1"/>
  <c r="K957" i="17"/>
  <c r="P957" i="17" s="1"/>
  <c r="U957" i="17" s="1"/>
  <c r="H957" i="17"/>
  <c r="M957" i="17" s="1"/>
  <c r="R957" i="17" s="1"/>
  <c r="L957" i="17"/>
  <c r="Q957" i="17" s="1"/>
  <c r="V957" i="17" s="1"/>
  <c r="I40" i="17"/>
  <c r="N40" i="17" s="1"/>
  <c r="S40" i="17" s="1"/>
  <c r="L72" i="17"/>
  <c r="Q72" i="17" s="1"/>
  <c r="V72" i="17" s="1"/>
  <c r="J276" i="17"/>
  <c r="O276" i="17" s="1"/>
  <c r="T276" i="17" s="1"/>
  <c r="H276" i="17"/>
  <c r="M276" i="17" s="1"/>
  <c r="R276" i="17" s="1"/>
  <c r="I276" i="17"/>
  <c r="N276" i="17" s="1"/>
  <c r="S276" i="17" s="1"/>
  <c r="L276" i="17"/>
  <c r="Q276" i="17" s="1"/>
  <c r="V276" i="17" s="1"/>
  <c r="L217" i="17"/>
  <c r="Q217" i="17" s="1"/>
  <c r="V217" i="17" s="1"/>
  <c r="K377" i="17"/>
  <c r="P377" i="17" s="1"/>
  <c r="U377" i="17" s="1"/>
  <c r="L458" i="17"/>
  <c r="Q458" i="17" s="1"/>
  <c r="V458" i="17" s="1"/>
  <c r="H458" i="17"/>
  <c r="M458" i="17" s="1"/>
  <c r="R458" i="17" s="1"/>
  <c r="J427" i="17"/>
  <c r="O427" i="17" s="1"/>
  <c r="T427" i="17" s="1"/>
  <c r="K493" i="17"/>
  <c r="P493" i="17" s="1"/>
  <c r="U493" i="17" s="1"/>
  <c r="I465" i="17"/>
  <c r="N465" i="17" s="1"/>
  <c r="S465" i="17" s="1"/>
  <c r="J524" i="17"/>
  <c r="O524" i="17" s="1"/>
  <c r="T524" i="17" s="1"/>
  <c r="H524" i="17"/>
  <c r="M524" i="17" s="1"/>
  <c r="R524" i="17" s="1"/>
  <c r="L526" i="17"/>
  <c r="Q526" i="17" s="1"/>
  <c r="V526" i="17" s="1"/>
  <c r="K526" i="17"/>
  <c r="P526" i="17" s="1"/>
  <c r="U526" i="17" s="1"/>
  <c r="H526" i="17"/>
  <c r="M526" i="17" s="1"/>
  <c r="R526" i="17" s="1"/>
  <c r="I526" i="17"/>
  <c r="N526" i="17" s="1"/>
  <c r="S526" i="17" s="1"/>
  <c r="K622" i="17"/>
  <c r="P622" i="17" s="1"/>
  <c r="U622" i="17" s="1"/>
  <c r="L622" i="17"/>
  <c r="Q622" i="17" s="1"/>
  <c r="V622" i="17" s="1"/>
  <c r="I544" i="17"/>
  <c r="N544" i="17" s="1"/>
  <c r="S544" i="17" s="1"/>
  <c r="H544" i="17"/>
  <c r="M544" i="17" s="1"/>
  <c r="R544" i="17" s="1"/>
  <c r="L544" i="17"/>
  <c r="Q544" i="17" s="1"/>
  <c r="V544" i="17" s="1"/>
  <c r="K544" i="17"/>
  <c r="P544" i="17" s="1"/>
  <c r="U544" i="17" s="1"/>
  <c r="K602" i="17"/>
  <c r="P602" i="17" s="1"/>
  <c r="U602" i="17" s="1"/>
  <c r="I602" i="17"/>
  <c r="N602" i="17" s="1"/>
  <c r="S602" i="17" s="1"/>
  <c r="J829" i="17"/>
  <c r="O829" i="17" s="1"/>
  <c r="T829" i="17" s="1"/>
  <c r="I829" i="17"/>
  <c r="N829" i="17" s="1"/>
  <c r="S829" i="17" s="1"/>
  <c r="I906" i="17"/>
  <c r="N906" i="17" s="1"/>
  <c r="S906" i="17" s="1"/>
  <c r="H906" i="17"/>
  <c r="M906" i="17" s="1"/>
  <c r="R906" i="17" s="1"/>
  <c r="J66" i="17"/>
  <c r="O66" i="17" s="1"/>
  <c r="T66" i="17" s="1"/>
  <c r="J115" i="17"/>
  <c r="O115" i="17" s="1"/>
  <c r="T115" i="17" s="1"/>
  <c r="H66" i="17"/>
  <c r="M66" i="17" s="1"/>
  <c r="R66" i="17" s="1"/>
  <c r="I66" i="17"/>
  <c r="N66" i="17" s="1"/>
  <c r="S66" i="17" s="1"/>
  <c r="J120" i="17"/>
  <c r="O120" i="17" s="1"/>
  <c r="T120" i="17" s="1"/>
  <c r="L224" i="17"/>
  <c r="Q224" i="17" s="1"/>
  <c r="V224" i="17" s="1"/>
  <c r="L226" i="17"/>
  <c r="Q226" i="17" s="1"/>
  <c r="V226" i="17" s="1"/>
  <c r="J226" i="17"/>
  <c r="O226" i="17" s="1"/>
  <c r="T226" i="17" s="1"/>
  <c r="H226" i="17"/>
  <c r="M226" i="17" s="1"/>
  <c r="R226" i="17" s="1"/>
  <c r="L283" i="17"/>
  <c r="Q283" i="17" s="1"/>
  <c r="V283" i="17" s="1"/>
  <c r="K283" i="17"/>
  <c r="P283" i="17" s="1"/>
  <c r="U283" i="17" s="1"/>
  <c r="H277" i="17"/>
  <c r="M277" i="17" s="1"/>
  <c r="R277" i="17" s="1"/>
  <c r="I293" i="17"/>
  <c r="N293" i="17" s="1"/>
  <c r="S293" i="17" s="1"/>
  <c r="I217" i="17"/>
  <c r="N217" i="17" s="1"/>
  <c r="S217" i="17" s="1"/>
  <c r="H308" i="17"/>
  <c r="M308" i="17" s="1"/>
  <c r="R308" i="17" s="1"/>
  <c r="L308" i="17"/>
  <c r="Q308" i="17" s="1"/>
  <c r="V308" i="17" s="1"/>
  <c r="J308" i="17"/>
  <c r="O308" i="17" s="1"/>
  <c r="T308" i="17" s="1"/>
  <c r="H377" i="17"/>
  <c r="M377" i="17" s="1"/>
  <c r="R377" i="17" s="1"/>
  <c r="H383" i="17"/>
  <c r="M383" i="17" s="1"/>
  <c r="R383" i="17" s="1"/>
  <c r="J383" i="17"/>
  <c r="O383" i="17" s="1"/>
  <c r="T383" i="17" s="1"/>
  <c r="K383" i="17"/>
  <c r="P383" i="17" s="1"/>
  <c r="U383" i="17" s="1"/>
  <c r="I424" i="17"/>
  <c r="N424" i="17" s="1"/>
  <c r="S424" i="17" s="1"/>
  <c r="K424" i="17"/>
  <c r="P424" i="17" s="1"/>
  <c r="U424" i="17" s="1"/>
  <c r="H424" i="17"/>
  <c r="M424" i="17" s="1"/>
  <c r="R424" i="17" s="1"/>
  <c r="L424" i="17"/>
  <c r="Q424" i="17" s="1"/>
  <c r="V424" i="17" s="1"/>
  <c r="J465" i="17"/>
  <c r="O465" i="17" s="1"/>
  <c r="T465" i="17" s="1"/>
  <c r="K399" i="17"/>
  <c r="P399" i="17" s="1"/>
  <c r="U399" i="17" s="1"/>
  <c r="L480" i="17"/>
  <c r="Q480" i="17" s="1"/>
  <c r="V480" i="17" s="1"/>
  <c r="H480" i="17"/>
  <c r="M480" i="17" s="1"/>
  <c r="R480" i="17" s="1"/>
  <c r="H465" i="17"/>
  <c r="M465" i="17" s="1"/>
  <c r="R465" i="17" s="1"/>
  <c r="J438" i="17"/>
  <c r="O438" i="17" s="1"/>
  <c r="T438" i="17" s="1"/>
  <c r="I438" i="17"/>
  <c r="N438" i="17" s="1"/>
  <c r="S438" i="17" s="1"/>
  <c r="I490" i="17"/>
  <c r="N490" i="17" s="1"/>
  <c r="S490" i="17" s="1"/>
  <c r="H487" i="17"/>
  <c r="M487" i="17" s="1"/>
  <c r="R487" i="17" s="1"/>
  <c r="I443" i="17"/>
  <c r="N443" i="17" s="1"/>
  <c r="S443" i="17" s="1"/>
  <c r="J526" i="17"/>
  <c r="O526" i="17" s="1"/>
  <c r="T526" i="17" s="1"/>
  <c r="I496" i="17"/>
  <c r="N496" i="17" s="1"/>
  <c r="S496" i="17" s="1"/>
  <c r="H496" i="17"/>
  <c r="M496" i="17" s="1"/>
  <c r="R496" i="17" s="1"/>
  <c r="J496" i="17"/>
  <c r="O496" i="17" s="1"/>
  <c r="T496" i="17" s="1"/>
  <c r="K496" i="17"/>
  <c r="P496" i="17" s="1"/>
  <c r="U496" i="17" s="1"/>
  <c r="L496" i="17"/>
  <c r="Q496" i="17" s="1"/>
  <c r="V496" i="17" s="1"/>
  <c r="H931" i="17"/>
  <c r="M931" i="17" s="1"/>
  <c r="R931" i="17" s="1"/>
  <c r="J931" i="17"/>
  <c r="O931" i="17" s="1"/>
  <c r="T931" i="17" s="1"/>
  <c r="H881" i="17"/>
  <c r="M881" i="17" s="1"/>
  <c r="R881" i="17" s="1"/>
  <c r="J881" i="17"/>
  <c r="O881" i="17" s="1"/>
  <c r="T881" i="17" s="1"/>
  <c r="K881" i="17"/>
  <c r="P881" i="17" s="1"/>
  <c r="U881" i="17" s="1"/>
  <c r="L881" i="17"/>
  <c r="Q881" i="17" s="1"/>
  <c r="V881" i="17" s="1"/>
  <c r="Y362" i="17"/>
  <c r="Z362" i="17"/>
  <c r="AA362" i="17"/>
  <c r="W362" i="17"/>
  <c r="X362" i="17"/>
  <c r="W107" i="17"/>
  <c r="Z107" i="17"/>
  <c r="X107" i="17"/>
  <c r="J479" i="17"/>
  <c r="O479" i="17" s="1"/>
  <c r="T479" i="17" s="1"/>
  <c r="I538" i="17"/>
  <c r="N538" i="17" s="1"/>
  <c r="S538" i="17" s="1"/>
  <c r="K568" i="17"/>
  <c r="P568" i="17" s="1"/>
  <c r="U568" i="17" s="1"/>
  <c r="L550" i="17"/>
  <c r="Q550" i="17" s="1"/>
  <c r="V550" i="17" s="1"/>
  <c r="H384" i="17"/>
  <c r="M384" i="17" s="1"/>
  <c r="R384" i="17" s="1"/>
  <c r="K562" i="17"/>
  <c r="P562" i="17" s="1"/>
  <c r="U562" i="17" s="1"/>
  <c r="L541" i="17"/>
  <c r="Q541" i="17" s="1"/>
  <c r="V541" i="17" s="1"/>
  <c r="I574" i="17"/>
  <c r="N574" i="17" s="1"/>
  <c r="S574" i="17" s="1"/>
  <c r="I636" i="17"/>
  <c r="N636" i="17" s="1"/>
  <c r="S636" i="17" s="1"/>
  <c r="J582" i="17"/>
  <c r="O582" i="17" s="1"/>
  <c r="T582" i="17" s="1"/>
  <c r="L674" i="17"/>
  <c r="Q674" i="17" s="1"/>
  <c r="V674" i="17" s="1"/>
  <c r="H557" i="17"/>
  <c r="M557" i="17" s="1"/>
  <c r="R557" i="17" s="1"/>
  <c r="K618" i="17"/>
  <c r="P618" i="17" s="1"/>
  <c r="U618" i="17" s="1"/>
  <c r="L681" i="17"/>
  <c r="Q681" i="17" s="1"/>
  <c r="V681" i="17" s="1"/>
  <c r="I697" i="17"/>
  <c r="N697" i="17" s="1"/>
  <c r="S697" i="17" s="1"/>
  <c r="J853" i="17"/>
  <c r="O853" i="17" s="1"/>
  <c r="T853" i="17" s="1"/>
  <c r="J889" i="17"/>
  <c r="O889" i="17" s="1"/>
  <c r="T889" i="17" s="1"/>
  <c r="J841" i="17"/>
  <c r="O841" i="17" s="1"/>
  <c r="T841" i="17" s="1"/>
  <c r="L769" i="17"/>
  <c r="Q769" i="17" s="1"/>
  <c r="V769" i="17" s="1"/>
  <c r="I809" i="17"/>
  <c r="N809" i="17" s="1"/>
  <c r="S809" i="17" s="1"/>
  <c r="H783" i="17"/>
  <c r="M783" i="17" s="1"/>
  <c r="R783" i="17" s="1"/>
  <c r="H798" i="17"/>
  <c r="M798" i="17" s="1"/>
  <c r="R798" i="17" s="1"/>
  <c r="K842" i="17"/>
  <c r="P842" i="17" s="1"/>
  <c r="U842" i="17" s="1"/>
  <c r="J936" i="17"/>
  <c r="O936" i="17" s="1"/>
  <c r="T936" i="17" s="1"/>
  <c r="J840" i="17"/>
  <c r="O840" i="17" s="1"/>
  <c r="T840" i="17" s="1"/>
  <c r="H983" i="17"/>
  <c r="M983" i="17" s="1"/>
  <c r="R983" i="17" s="1"/>
  <c r="J893" i="17"/>
  <c r="O893" i="17" s="1"/>
  <c r="T893" i="17" s="1"/>
  <c r="L873" i="17"/>
  <c r="Q873" i="17" s="1"/>
  <c r="V873" i="17" s="1"/>
  <c r="J956" i="17"/>
  <c r="O956" i="17" s="1"/>
  <c r="T956" i="17" s="1"/>
  <c r="L1019" i="17"/>
  <c r="Q1019" i="17" s="1"/>
  <c r="V1019" i="17" s="1"/>
  <c r="K995" i="17"/>
  <c r="P995" i="17" s="1"/>
  <c r="U995" i="17" s="1"/>
  <c r="H929" i="17"/>
  <c r="M929" i="17" s="1"/>
  <c r="R929" i="17" s="1"/>
  <c r="L991" i="17"/>
  <c r="Q991" i="17" s="1"/>
  <c r="V991" i="17" s="1"/>
  <c r="K1026" i="17"/>
  <c r="P1026" i="17" s="1"/>
  <c r="U1026" i="17" s="1"/>
  <c r="I322" i="17"/>
  <c r="N322" i="17" s="1"/>
  <c r="S322" i="17" s="1"/>
  <c r="K57" i="17"/>
  <c r="P57" i="17" s="1"/>
  <c r="U57" i="17" s="1"/>
  <c r="J473" i="17"/>
  <c r="O473" i="17" s="1"/>
  <c r="T473" i="17" s="1"/>
  <c r="Y422" i="17"/>
  <c r="X422" i="17"/>
  <c r="AA422" i="17"/>
  <c r="W422" i="17"/>
  <c r="Z422" i="17"/>
  <c r="L256" i="17"/>
  <c r="Q256" i="17" s="1"/>
  <c r="V256" i="17" s="1"/>
  <c r="H336" i="17"/>
  <c r="M336" i="17" s="1"/>
  <c r="R336" i="17" s="1"/>
  <c r="X144" i="17"/>
  <c r="Y144" i="17"/>
  <c r="H1005" i="17"/>
  <c r="M1005" i="17" s="1"/>
  <c r="R1005" i="17" s="1"/>
  <c r="J739" i="17"/>
  <c r="O739" i="17" s="1"/>
  <c r="T739" i="17" s="1"/>
  <c r="J674" i="17"/>
  <c r="O674" i="17" s="1"/>
  <c r="T674" i="17" s="1"/>
  <c r="I905" i="17"/>
  <c r="N905" i="17" s="1"/>
  <c r="S905" i="17" s="1"/>
  <c r="L889" i="17"/>
  <c r="Q889" i="17" s="1"/>
  <c r="V889" i="17" s="1"/>
  <c r="J984" i="17"/>
  <c r="O984" i="17" s="1"/>
  <c r="T984" i="17" s="1"/>
  <c r="L974" i="17"/>
  <c r="Q974" i="17" s="1"/>
  <c r="V974" i="17" s="1"/>
  <c r="L961" i="17"/>
  <c r="Q961" i="17" s="1"/>
  <c r="V961" i="17" s="1"/>
  <c r="J991" i="17"/>
  <c r="O991" i="17" s="1"/>
  <c r="T991" i="17" s="1"/>
  <c r="J1026" i="17"/>
  <c r="O1026" i="17" s="1"/>
  <c r="T1026" i="17" s="1"/>
  <c r="W289" i="17"/>
  <c r="X289" i="17"/>
  <c r="Y289" i="17"/>
  <c r="Z289" i="17"/>
  <c r="AA289" i="17"/>
  <c r="K289" i="17"/>
  <c r="P289" i="17" s="1"/>
  <c r="U289" i="17" s="1"/>
  <c r="I57" i="17"/>
  <c r="N57" i="17" s="1"/>
  <c r="S57" i="17" s="1"/>
  <c r="J564" i="17"/>
  <c r="O564" i="17" s="1"/>
  <c r="T564" i="17" s="1"/>
  <c r="H1013" i="17"/>
  <c r="M1013" i="17" s="1"/>
  <c r="R1013" i="17" s="1"/>
  <c r="AA862" i="17"/>
  <c r="Y862" i="17"/>
  <c r="Z862" i="17"/>
  <c r="J557" i="17"/>
  <c r="O557" i="17" s="1"/>
  <c r="T557" i="17" s="1"/>
  <c r="I816" i="17"/>
  <c r="N816" i="17" s="1"/>
  <c r="S816" i="17" s="1"/>
  <c r="I867" i="17"/>
  <c r="N867" i="17" s="1"/>
  <c r="S867" i="17" s="1"/>
  <c r="K961" i="17"/>
  <c r="P961" i="17" s="1"/>
  <c r="U961" i="17" s="1"/>
  <c r="H839" i="17"/>
  <c r="M839" i="17" s="1"/>
  <c r="R839" i="17" s="1"/>
  <c r="K889" i="17"/>
  <c r="P889" i="17" s="1"/>
  <c r="U889" i="17" s="1"/>
  <c r="J849" i="17"/>
  <c r="O849" i="17" s="1"/>
  <c r="T849" i="17" s="1"/>
  <c r="J817" i="17"/>
  <c r="O817" i="17" s="1"/>
  <c r="T817" i="17" s="1"/>
  <c r="J873" i="17"/>
  <c r="O873" i="17" s="1"/>
  <c r="T873" i="17" s="1"/>
  <c r="K929" i="17"/>
  <c r="P929" i="17" s="1"/>
  <c r="U929" i="17" s="1"/>
  <c r="H1019" i="17"/>
  <c r="M1019" i="17" s="1"/>
  <c r="R1019" i="17" s="1"/>
  <c r="H991" i="17"/>
  <c r="M991" i="17" s="1"/>
  <c r="R991" i="17" s="1"/>
  <c r="I1026" i="17"/>
  <c r="N1026" i="17" s="1"/>
  <c r="S1026" i="17" s="1"/>
  <c r="W62" i="17"/>
  <c r="X62" i="17"/>
  <c r="H57" i="17"/>
  <c r="M57" i="17" s="1"/>
  <c r="R57" i="17" s="1"/>
  <c r="J310" i="17"/>
  <c r="O310" i="17" s="1"/>
  <c r="T310" i="17" s="1"/>
  <c r="I338" i="17"/>
  <c r="N338" i="17" s="1"/>
  <c r="S338" i="17" s="1"/>
  <c r="AA471" i="17"/>
  <c r="H471" i="17"/>
  <c r="M471" i="17" s="1"/>
  <c r="R471" i="17" s="1"/>
  <c r="J653" i="17"/>
  <c r="O653" i="17" s="1"/>
  <c r="T653" i="17" s="1"/>
  <c r="I653" i="17"/>
  <c r="N653" i="17" s="1"/>
  <c r="S653" i="17" s="1"/>
  <c r="H536" i="17"/>
  <c r="M536" i="17" s="1"/>
  <c r="R536" i="17" s="1"/>
  <c r="J536" i="17"/>
  <c r="O536" i="17" s="1"/>
  <c r="T536" i="17" s="1"/>
  <c r="J702" i="17"/>
  <c r="O702" i="17" s="1"/>
  <c r="T702" i="17" s="1"/>
  <c r="H882" i="17"/>
  <c r="M882" i="17" s="1"/>
  <c r="R882" i="17" s="1"/>
  <c r="H739" i="17"/>
  <c r="M739" i="17" s="1"/>
  <c r="R739" i="17" s="1"/>
  <c r="H400" i="17"/>
  <c r="M400" i="17" s="1"/>
  <c r="R400" i="17" s="1"/>
  <c r="K435" i="17"/>
  <c r="P435" i="17" s="1"/>
  <c r="U435" i="17" s="1"/>
  <c r="I518" i="17"/>
  <c r="N518" i="17" s="1"/>
  <c r="S518" i="17" s="1"/>
  <c r="H464" i="17"/>
  <c r="M464" i="17" s="1"/>
  <c r="R464" i="17" s="1"/>
  <c r="I606" i="17"/>
  <c r="N606" i="17" s="1"/>
  <c r="S606" i="17" s="1"/>
  <c r="H541" i="17"/>
  <c r="M541" i="17" s="1"/>
  <c r="R541" i="17" s="1"/>
  <c r="I610" i="17"/>
  <c r="N610" i="17" s="1"/>
  <c r="S610" i="17" s="1"/>
  <c r="H519" i="17"/>
  <c r="M519" i="17" s="1"/>
  <c r="R519" i="17" s="1"/>
  <c r="J639" i="17"/>
  <c r="O639" i="17" s="1"/>
  <c r="T639" i="17" s="1"/>
  <c r="J607" i="17"/>
  <c r="O607" i="17" s="1"/>
  <c r="T607" i="17" s="1"/>
  <c r="I557" i="17"/>
  <c r="N557" i="17" s="1"/>
  <c r="S557" i="17" s="1"/>
  <c r="I679" i="17"/>
  <c r="N679" i="17" s="1"/>
  <c r="S679" i="17" s="1"/>
  <c r="L811" i="17"/>
  <c r="Q811" i="17" s="1"/>
  <c r="V811" i="17" s="1"/>
  <c r="L781" i="17"/>
  <c r="Q781" i="17" s="1"/>
  <c r="V781" i="17" s="1"/>
  <c r="J867" i="17"/>
  <c r="O867" i="17" s="1"/>
  <c r="T867" i="17" s="1"/>
  <c r="J799" i="17"/>
  <c r="O799" i="17" s="1"/>
  <c r="T799" i="17" s="1"/>
  <c r="L691" i="17"/>
  <c r="Q691" i="17" s="1"/>
  <c r="V691" i="17" s="1"/>
  <c r="L846" i="17"/>
  <c r="Q846" i="17" s="1"/>
  <c r="V846" i="17" s="1"/>
  <c r="H921" i="17"/>
  <c r="M921" i="17" s="1"/>
  <c r="R921" i="17" s="1"/>
  <c r="J921" i="17"/>
  <c r="O921" i="17" s="1"/>
  <c r="T921" i="17" s="1"/>
  <c r="H1026" i="17"/>
  <c r="M1026" i="17" s="1"/>
  <c r="R1026" i="17" s="1"/>
  <c r="W295" i="17"/>
  <c r="Z295" i="17"/>
  <c r="AA295" i="17"/>
  <c r="J504" i="17"/>
  <c r="O504" i="17" s="1"/>
  <c r="T504" i="17" s="1"/>
  <c r="AA579" i="17"/>
  <c r="Y579" i="17"/>
  <c r="Z579" i="17"/>
  <c r="W579" i="17"/>
  <c r="X579" i="17"/>
  <c r="J469" i="17"/>
  <c r="O469" i="17" s="1"/>
  <c r="T469" i="17" s="1"/>
  <c r="J525" i="17"/>
  <c r="O525" i="17" s="1"/>
  <c r="T525" i="17" s="1"/>
  <c r="I639" i="17"/>
  <c r="N639" i="17" s="1"/>
  <c r="S639" i="17" s="1"/>
  <c r="K655" i="17"/>
  <c r="P655" i="17" s="1"/>
  <c r="U655" i="17" s="1"/>
  <c r="L697" i="17"/>
  <c r="Q697" i="17" s="1"/>
  <c r="V697" i="17" s="1"/>
  <c r="I720" i="17"/>
  <c r="N720" i="17" s="1"/>
  <c r="S720" i="17" s="1"/>
  <c r="K781" i="17"/>
  <c r="P781" i="17" s="1"/>
  <c r="U781" i="17" s="1"/>
  <c r="K955" i="17"/>
  <c r="P955" i="17" s="1"/>
  <c r="U955" i="17" s="1"/>
  <c r="I799" i="17"/>
  <c r="N799" i="17" s="1"/>
  <c r="S799" i="17" s="1"/>
  <c r="K691" i="17"/>
  <c r="P691" i="17" s="1"/>
  <c r="U691" i="17" s="1"/>
  <c r="L899" i="17"/>
  <c r="Q899" i="17" s="1"/>
  <c r="V899" i="17" s="1"/>
  <c r="K910" i="17"/>
  <c r="P910" i="17" s="1"/>
  <c r="U910" i="17" s="1"/>
  <c r="K846" i="17"/>
  <c r="P846" i="17" s="1"/>
  <c r="U846" i="17" s="1"/>
  <c r="I932" i="17"/>
  <c r="N932" i="17" s="1"/>
  <c r="S932" i="17" s="1"/>
  <c r="I983" i="17"/>
  <c r="N983" i="17" s="1"/>
  <c r="S983" i="17" s="1"/>
  <c r="L921" i="17"/>
  <c r="Q921" i="17" s="1"/>
  <c r="V921" i="17" s="1"/>
  <c r="L896" i="17"/>
  <c r="Q896" i="17" s="1"/>
  <c r="V896" i="17" s="1"/>
  <c r="K991" i="17"/>
  <c r="P991" i="17" s="1"/>
  <c r="U991" i="17" s="1"/>
  <c r="J1034" i="17"/>
  <c r="O1034" i="17" s="1"/>
  <c r="T1034" i="17" s="1"/>
  <c r="I230" i="17"/>
  <c r="N230" i="17" s="1"/>
  <c r="S230" i="17" s="1"/>
  <c r="K41" i="17"/>
  <c r="P41" i="17" s="1"/>
  <c r="U41" i="17" s="1"/>
  <c r="AA170" i="17"/>
  <c r="X170" i="17"/>
  <c r="Y170" i="17"/>
  <c r="Z170" i="17"/>
  <c r="J170" i="17"/>
  <c r="O170" i="17" s="1"/>
  <c r="T170" i="17" s="1"/>
  <c r="I488" i="17"/>
  <c r="N488" i="17" s="1"/>
  <c r="S488" i="17" s="1"/>
  <c r="L338" i="17"/>
  <c r="Q338" i="17" s="1"/>
  <c r="V338" i="17" s="1"/>
  <c r="J1003" i="17"/>
  <c r="O1003" i="17" s="1"/>
  <c r="T1003" i="17" s="1"/>
  <c r="L1003" i="17"/>
  <c r="Q1003" i="17" s="1"/>
  <c r="V1003" i="17" s="1"/>
  <c r="H212" i="17"/>
  <c r="M212" i="17" s="1"/>
  <c r="R212" i="17" s="1"/>
  <c r="K287" i="17"/>
  <c r="P287" i="17" s="1"/>
  <c r="U287" i="17" s="1"/>
  <c r="K263" i="17"/>
  <c r="P263" i="17" s="1"/>
  <c r="U263" i="17" s="1"/>
  <c r="H435" i="17"/>
  <c r="M435" i="17" s="1"/>
  <c r="R435" i="17" s="1"/>
  <c r="J475" i="17"/>
  <c r="O475" i="17" s="1"/>
  <c r="T475" i="17" s="1"/>
  <c r="J497" i="17"/>
  <c r="O497" i="17" s="1"/>
  <c r="T497" i="17" s="1"/>
  <c r="L551" i="17"/>
  <c r="Q551" i="17" s="1"/>
  <c r="V551" i="17" s="1"/>
  <c r="K464" i="17"/>
  <c r="P464" i="17" s="1"/>
  <c r="U464" i="17" s="1"/>
  <c r="I551" i="17"/>
  <c r="N551" i="17" s="1"/>
  <c r="S551" i="17" s="1"/>
  <c r="K523" i="17"/>
  <c r="P523" i="17" s="1"/>
  <c r="U523" i="17" s="1"/>
  <c r="I552" i="17"/>
  <c r="N552" i="17" s="1"/>
  <c r="S552" i="17" s="1"/>
  <c r="I525" i="17"/>
  <c r="N525" i="17" s="1"/>
  <c r="S525" i="17" s="1"/>
  <c r="I605" i="17"/>
  <c r="N605" i="17" s="1"/>
  <c r="S605" i="17" s="1"/>
  <c r="L655" i="17"/>
  <c r="Q655" i="17" s="1"/>
  <c r="V655" i="17" s="1"/>
  <c r="L704" i="17"/>
  <c r="Q704" i="17" s="1"/>
  <c r="V704" i="17" s="1"/>
  <c r="I764" i="17"/>
  <c r="N764" i="17" s="1"/>
  <c r="S764" i="17" s="1"/>
  <c r="L737" i="17"/>
  <c r="Q737" i="17" s="1"/>
  <c r="V737" i="17" s="1"/>
  <c r="J781" i="17"/>
  <c r="O781" i="17" s="1"/>
  <c r="T781" i="17" s="1"/>
  <c r="H799" i="17"/>
  <c r="M799" i="17" s="1"/>
  <c r="R799" i="17" s="1"/>
  <c r="L877" i="17"/>
  <c r="Q877" i="17" s="1"/>
  <c r="V877" i="17" s="1"/>
  <c r="H948" i="17"/>
  <c r="M948" i="17" s="1"/>
  <c r="R948" i="17" s="1"/>
  <c r="H899" i="17"/>
  <c r="M899" i="17" s="1"/>
  <c r="R899" i="17" s="1"/>
  <c r="J691" i="17"/>
  <c r="O691" i="17" s="1"/>
  <c r="T691" i="17" s="1"/>
  <c r="J910" i="17"/>
  <c r="O910" i="17" s="1"/>
  <c r="T910" i="17" s="1"/>
  <c r="J846" i="17"/>
  <c r="O846" i="17" s="1"/>
  <c r="T846" i="17" s="1"/>
  <c r="I988" i="17"/>
  <c r="N988" i="17" s="1"/>
  <c r="S988" i="17" s="1"/>
  <c r="L932" i="17"/>
  <c r="Q932" i="17" s="1"/>
  <c r="V932" i="17" s="1"/>
  <c r="K921" i="17"/>
  <c r="P921" i="17" s="1"/>
  <c r="U921" i="17" s="1"/>
  <c r="L901" i="17"/>
  <c r="Q901" i="17" s="1"/>
  <c r="V901" i="17" s="1"/>
  <c r="L832" i="17"/>
  <c r="Q832" i="17" s="1"/>
  <c r="V832" i="17" s="1"/>
  <c r="K896" i="17"/>
  <c r="P896" i="17" s="1"/>
  <c r="U896" i="17" s="1"/>
  <c r="L922" i="17"/>
  <c r="Q922" i="17" s="1"/>
  <c r="V922" i="17" s="1"/>
  <c r="I1034" i="17"/>
  <c r="N1034" i="17" s="1"/>
  <c r="S1034" i="17" s="1"/>
  <c r="I362" i="17"/>
  <c r="N362" i="17" s="1"/>
  <c r="S362" i="17" s="1"/>
  <c r="I41" i="17"/>
  <c r="N41" i="17" s="1"/>
  <c r="S41" i="17" s="1"/>
  <c r="L473" i="17"/>
  <c r="Q473" i="17" s="1"/>
  <c r="V473" i="17" s="1"/>
  <c r="K338" i="17"/>
  <c r="P338" i="17" s="1"/>
  <c r="U338" i="17" s="1"/>
  <c r="K82" i="17"/>
  <c r="P82" i="17" s="1"/>
  <c r="U82" i="17" s="1"/>
  <c r="I504" i="17"/>
  <c r="N504" i="17" s="1"/>
  <c r="S504" i="17" s="1"/>
  <c r="K1005" i="17"/>
  <c r="P1005" i="17" s="1"/>
  <c r="U1005" i="17" s="1"/>
  <c r="J686" i="17"/>
  <c r="O686" i="17" s="1"/>
  <c r="T686" i="17" s="1"/>
  <c r="I1003" i="17"/>
  <c r="N1003" i="17" s="1"/>
  <c r="S1003" i="17" s="1"/>
  <c r="L140" i="17"/>
  <c r="Q140" i="17" s="1"/>
  <c r="V140" i="17" s="1"/>
  <c r="I153" i="17"/>
  <c r="N153" i="17" s="1"/>
  <c r="S153" i="17" s="1"/>
  <c r="H440" i="17"/>
  <c r="M440" i="17" s="1"/>
  <c r="R440" i="17" s="1"/>
  <c r="K505" i="17"/>
  <c r="P505" i="17" s="1"/>
  <c r="U505" i="17" s="1"/>
  <c r="L453" i="17"/>
  <c r="Q453" i="17" s="1"/>
  <c r="V453" i="17" s="1"/>
  <c r="K552" i="17"/>
  <c r="P552" i="17" s="1"/>
  <c r="U552" i="17" s="1"/>
  <c r="H551" i="17"/>
  <c r="M551" i="17" s="1"/>
  <c r="R551" i="17" s="1"/>
  <c r="H552" i="17"/>
  <c r="M552" i="17" s="1"/>
  <c r="R552" i="17" s="1"/>
  <c r="H525" i="17"/>
  <c r="M525" i="17" s="1"/>
  <c r="R525" i="17" s="1"/>
  <c r="J492" i="17"/>
  <c r="O492" i="17" s="1"/>
  <c r="T492" i="17" s="1"/>
  <c r="L591" i="17"/>
  <c r="Q591" i="17" s="1"/>
  <c r="V591" i="17" s="1"/>
  <c r="K704" i="17"/>
  <c r="P704" i="17" s="1"/>
  <c r="U704" i="17" s="1"/>
  <c r="H793" i="17"/>
  <c r="M793" i="17" s="1"/>
  <c r="R793" i="17" s="1"/>
  <c r="K811" i="17"/>
  <c r="P811" i="17" s="1"/>
  <c r="U811" i="17" s="1"/>
  <c r="H781" i="17"/>
  <c r="M781" i="17" s="1"/>
  <c r="R781" i="17" s="1"/>
  <c r="J892" i="17"/>
  <c r="O892" i="17" s="1"/>
  <c r="T892" i="17" s="1"/>
  <c r="H920" i="17"/>
  <c r="M920" i="17" s="1"/>
  <c r="R920" i="17" s="1"/>
  <c r="K877" i="17"/>
  <c r="P877" i="17" s="1"/>
  <c r="U877" i="17" s="1"/>
  <c r="K885" i="17"/>
  <c r="P885" i="17" s="1"/>
  <c r="U885" i="17" s="1"/>
  <c r="I899" i="17"/>
  <c r="N899" i="17" s="1"/>
  <c r="S899" i="17" s="1"/>
  <c r="K905" i="17"/>
  <c r="P905" i="17" s="1"/>
  <c r="U905" i="17" s="1"/>
  <c r="L956" i="17"/>
  <c r="Q956" i="17" s="1"/>
  <c r="V956" i="17" s="1"/>
  <c r="J773" i="17"/>
  <c r="O773" i="17" s="1"/>
  <c r="T773" i="17" s="1"/>
  <c r="H846" i="17"/>
  <c r="M846" i="17" s="1"/>
  <c r="R846" i="17" s="1"/>
  <c r="I970" i="17"/>
  <c r="N970" i="17" s="1"/>
  <c r="S970" i="17" s="1"/>
  <c r="I776" i="17"/>
  <c r="N776" i="17" s="1"/>
  <c r="S776" i="17" s="1"/>
  <c r="H934" i="17"/>
  <c r="M934" i="17" s="1"/>
  <c r="R934" i="17" s="1"/>
  <c r="H901" i="17"/>
  <c r="M901" i="17" s="1"/>
  <c r="R901" i="17" s="1"/>
  <c r="I896" i="17"/>
  <c r="N896" i="17" s="1"/>
  <c r="S896" i="17" s="1"/>
  <c r="I1018" i="17"/>
  <c r="N1018" i="17" s="1"/>
  <c r="S1018" i="17" s="1"/>
  <c r="H922" i="17"/>
  <c r="M922" i="17" s="1"/>
  <c r="R922" i="17" s="1"/>
  <c r="H1034" i="17"/>
  <c r="M1034" i="17" s="1"/>
  <c r="R1034" i="17" s="1"/>
  <c r="H305" i="17"/>
  <c r="M305" i="17" s="1"/>
  <c r="R305" i="17" s="1"/>
  <c r="L305" i="17"/>
  <c r="Q305" i="17" s="1"/>
  <c r="V305" i="17" s="1"/>
  <c r="AA393" i="17"/>
  <c r="Y393" i="17"/>
  <c r="L393" i="17"/>
  <c r="Q393" i="17" s="1"/>
  <c r="V393" i="17" s="1"/>
  <c r="W393" i="17"/>
  <c r="X393" i="17"/>
  <c r="H41" i="17"/>
  <c r="M41" i="17" s="1"/>
  <c r="R41" i="17" s="1"/>
  <c r="H545" i="17"/>
  <c r="M545" i="17" s="1"/>
  <c r="R545" i="17" s="1"/>
  <c r="K426" i="17"/>
  <c r="P426" i="17" s="1"/>
  <c r="U426" i="17" s="1"/>
  <c r="AA381" i="17"/>
  <c r="W381" i="17"/>
  <c r="X381" i="17"/>
  <c r="Y381" i="17"/>
  <c r="Z381" i="17"/>
  <c r="J338" i="17"/>
  <c r="O338" i="17" s="1"/>
  <c r="T338" i="17" s="1"/>
  <c r="H738" i="17"/>
  <c r="M738" i="17" s="1"/>
  <c r="R738" i="17" s="1"/>
  <c r="J82" i="17"/>
  <c r="O82" i="17" s="1"/>
  <c r="T82" i="17" s="1"/>
  <c r="AA688" i="17"/>
  <c r="W688" i="17"/>
  <c r="Y688" i="17"/>
  <c r="Z688" i="17"/>
  <c r="X688" i="17"/>
  <c r="K738" i="17"/>
  <c r="P738" i="17" s="1"/>
  <c r="U738" i="17" s="1"/>
  <c r="X722" i="17"/>
  <c r="Y722" i="17"/>
  <c r="Z722" i="17"/>
  <c r="W722" i="17"/>
  <c r="AA722" i="17"/>
  <c r="I976" i="17"/>
  <c r="N976" i="17" s="1"/>
  <c r="S976" i="17" s="1"/>
  <c r="W981" i="17"/>
  <c r="Z981" i="17"/>
  <c r="AA981" i="17"/>
  <c r="X981" i="17"/>
  <c r="Y981" i="17"/>
  <c r="K981" i="17"/>
  <c r="P981" i="17" s="1"/>
  <c r="U981" i="17" s="1"/>
  <c r="I981" i="17"/>
  <c r="N981" i="17" s="1"/>
  <c r="S981" i="17" s="1"/>
  <c r="I492" i="17"/>
  <c r="N492" i="17" s="1"/>
  <c r="S492" i="17" s="1"/>
  <c r="I885" i="17"/>
  <c r="N885" i="17" s="1"/>
  <c r="S885" i="17" s="1"/>
  <c r="W123" i="17"/>
  <c r="Y123" i="17"/>
  <c r="Z123" i="17"/>
  <c r="AA123" i="17"/>
  <c r="K123" i="17"/>
  <c r="P123" i="17" s="1"/>
  <c r="U123" i="17" s="1"/>
  <c r="X629" i="17"/>
  <c r="Y629" i="17"/>
  <c r="Z629" i="17"/>
  <c r="AA629" i="17"/>
  <c r="W629" i="17"/>
  <c r="K702" i="17"/>
  <c r="P702" i="17" s="1"/>
  <c r="U702" i="17" s="1"/>
  <c r="Z982" i="17"/>
  <c r="W982" i="17"/>
  <c r="X982" i="17"/>
  <c r="Y982" i="17"/>
  <c r="AA982" i="17"/>
  <c r="I982" i="17"/>
  <c r="N982" i="17" s="1"/>
  <c r="S982" i="17" s="1"/>
  <c r="J982" i="17"/>
  <c r="O982" i="17" s="1"/>
  <c r="T982" i="17" s="1"/>
  <c r="L385" i="17"/>
  <c r="Q385" i="17" s="1"/>
  <c r="V385" i="17" s="1"/>
  <c r="H426" i="17"/>
  <c r="M426" i="17" s="1"/>
  <c r="R426" i="17" s="1"/>
  <c r="H214" i="17"/>
  <c r="M214" i="17" s="1"/>
  <c r="R214" i="17" s="1"/>
  <c r="W514" i="17"/>
  <c r="X514" i="17"/>
  <c r="Y514" i="17"/>
  <c r="Z514" i="17"/>
  <c r="AA514" i="17"/>
  <c r="L514" i="17"/>
  <c r="Q514" i="17" s="1"/>
  <c r="V514" i="17" s="1"/>
  <c r="L362" i="17"/>
  <c r="Q362" i="17" s="1"/>
  <c r="V362" i="17" s="1"/>
  <c r="L82" i="17"/>
  <c r="Q82" i="17" s="1"/>
  <c r="V82" i="17" s="1"/>
  <c r="K687" i="17"/>
  <c r="P687" i="17" s="1"/>
  <c r="U687" i="17" s="1"/>
  <c r="L687" i="17"/>
  <c r="Q687" i="17" s="1"/>
  <c r="V687" i="17" s="1"/>
  <c r="H629" i="17"/>
  <c r="M629" i="17" s="1"/>
  <c r="R629" i="17" s="1"/>
  <c r="H1028" i="17"/>
  <c r="M1028" i="17" s="1"/>
  <c r="R1028" i="17" s="1"/>
  <c r="J1028" i="17"/>
  <c r="O1028" i="17" s="1"/>
  <c r="T1028" i="17" s="1"/>
  <c r="W1028" i="17"/>
  <c r="I1028" i="17"/>
  <c r="N1028" i="17" s="1"/>
  <c r="S1028" i="17" s="1"/>
  <c r="H926" i="17"/>
  <c r="M926" i="17" s="1"/>
  <c r="R926" i="17" s="1"/>
  <c r="I857" i="17"/>
  <c r="N857" i="17" s="1"/>
  <c r="S857" i="17" s="1"/>
  <c r="H857" i="17"/>
  <c r="M857" i="17" s="1"/>
  <c r="R857" i="17" s="1"/>
  <c r="I965" i="17"/>
  <c r="N965" i="17" s="1"/>
  <c r="S965" i="17" s="1"/>
  <c r="H74" i="17"/>
  <c r="M74" i="17" s="1"/>
  <c r="R74" i="17" s="1"/>
  <c r="L322" i="17"/>
  <c r="Q322" i="17" s="1"/>
  <c r="V322" i="17" s="1"/>
  <c r="H583" i="17"/>
  <c r="M583" i="17" s="1"/>
  <c r="R583" i="17" s="1"/>
  <c r="I583" i="17"/>
  <c r="N583" i="17" s="1"/>
  <c r="S583" i="17" s="1"/>
  <c r="K362" i="17"/>
  <c r="P362" i="17" s="1"/>
  <c r="U362" i="17" s="1"/>
  <c r="H579" i="17"/>
  <c r="M579" i="17" s="1"/>
  <c r="R579" i="17" s="1"/>
  <c r="H329" i="17"/>
  <c r="M329" i="17" s="1"/>
  <c r="R329" i="17" s="1"/>
  <c r="I429" i="17"/>
  <c r="N429" i="17" s="1"/>
  <c r="S429" i="17" s="1"/>
  <c r="I475" i="17"/>
  <c r="N475" i="17" s="1"/>
  <c r="S475" i="17" s="1"/>
  <c r="J384" i="17"/>
  <c r="O384" i="17" s="1"/>
  <c r="T384" i="17" s="1"/>
  <c r="K660" i="17"/>
  <c r="P660" i="17" s="1"/>
  <c r="U660" i="17" s="1"/>
  <c r="H660" i="17"/>
  <c r="M660" i="17" s="1"/>
  <c r="R660" i="17" s="1"/>
  <c r="I709" i="17"/>
  <c r="N709" i="17" s="1"/>
  <c r="S709" i="17" s="1"/>
  <c r="K606" i="17"/>
  <c r="P606" i="17" s="1"/>
  <c r="U606" i="17" s="1"/>
  <c r="H728" i="17"/>
  <c r="M728" i="17" s="1"/>
  <c r="R728" i="17" s="1"/>
  <c r="J725" i="17"/>
  <c r="O725" i="17" s="1"/>
  <c r="T725" i="17" s="1"/>
  <c r="K835" i="17"/>
  <c r="P835" i="17" s="1"/>
  <c r="U835" i="17" s="1"/>
  <c r="K783" i="17"/>
  <c r="P783" i="17" s="1"/>
  <c r="U783" i="17" s="1"/>
  <c r="L842" i="17"/>
  <c r="Q842" i="17" s="1"/>
  <c r="V842" i="17" s="1"/>
  <c r="I749" i="17"/>
  <c r="N749" i="17" s="1"/>
  <c r="S749" i="17" s="1"/>
  <c r="K840" i="17"/>
  <c r="P840" i="17" s="1"/>
  <c r="U840" i="17" s="1"/>
  <c r="K701" i="17"/>
  <c r="P701" i="17" s="1"/>
  <c r="U701" i="17" s="1"/>
  <c r="H956" i="17"/>
  <c r="M956" i="17" s="1"/>
  <c r="R956" i="17" s="1"/>
  <c r="L857" i="17"/>
  <c r="Q857" i="17" s="1"/>
  <c r="V857" i="17" s="1"/>
  <c r="H965" i="17"/>
  <c r="M965" i="17" s="1"/>
  <c r="R965" i="17" s="1"/>
  <c r="J995" i="17"/>
  <c r="O995" i="17" s="1"/>
  <c r="T995" i="17" s="1"/>
  <c r="J261" i="17"/>
  <c r="O261" i="17" s="1"/>
  <c r="T261" i="17" s="1"/>
  <c r="L261" i="17"/>
  <c r="Q261" i="17" s="1"/>
  <c r="V261" i="17" s="1"/>
  <c r="J488" i="17"/>
  <c r="O488" i="17" s="1"/>
  <c r="T488" i="17" s="1"/>
  <c r="H123" i="17"/>
  <c r="M123" i="17" s="1"/>
  <c r="R123" i="17" s="1"/>
  <c r="X333" i="17"/>
  <c r="Y333" i="17"/>
  <c r="Z333" i="17"/>
  <c r="W333" i="17"/>
  <c r="AA333" i="17"/>
  <c r="Y489" i="17"/>
  <c r="Z489" i="17"/>
  <c r="J362" i="17"/>
  <c r="O362" i="17" s="1"/>
  <c r="T362" i="17" s="1"/>
  <c r="H107" i="17"/>
  <c r="M107" i="17" s="1"/>
  <c r="R107" i="17" s="1"/>
  <c r="I514" i="17"/>
  <c r="N514" i="17" s="1"/>
  <c r="S514" i="17" s="1"/>
  <c r="Y664" i="17"/>
  <c r="X664" i="17"/>
  <c r="W664" i="17"/>
  <c r="L981" i="17"/>
  <c r="Q981" i="17" s="1"/>
  <c r="V981" i="17" s="1"/>
  <c r="M86" i="15"/>
  <c r="C86" i="15" s="1"/>
  <c r="H91" i="17"/>
  <c r="M91" i="17" s="1"/>
  <c r="R91" i="17" s="1"/>
  <c r="J91" i="17"/>
  <c r="O91" i="17" s="1"/>
  <c r="T91" i="17" s="1"/>
  <c r="I91" i="17"/>
  <c r="N91" i="17" s="1"/>
  <c r="S91" i="17" s="1"/>
  <c r="I54" i="17"/>
  <c r="N54" i="17" s="1"/>
  <c r="S54" i="17" s="1"/>
  <c r="J54" i="17"/>
  <c r="O54" i="17" s="1"/>
  <c r="T54" i="17" s="1"/>
  <c r="H54" i="17"/>
  <c r="M54" i="17" s="1"/>
  <c r="R54" i="17" s="1"/>
  <c r="K54" i="17"/>
  <c r="P54" i="17" s="1"/>
  <c r="U54" i="17" s="1"/>
  <c r="H80" i="17"/>
  <c r="M80" i="17" s="1"/>
  <c r="R80" i="17" s="1"/>
  <c r="J80" i="17"/>
  <c r="O80" i="17" s="1"/>
  <c r="T80" i="17" s="1"/>
  <c r="L80" i="17"/>
  <c r="Q80" i="17" s="1"/>
  <c r="V80" i="17" s="1"/>
  <c r="J50" i="17"/>
  <c r="O50" i="17" s="1"/>
  <c r="T50" i="17" s="1"/>
  <c r="H50" i="17"/>
  <c r="M50" i="17" s="1"/>
  <c r="R50" i="17" s="1"/>
  <c r="K50" i="17"/>
  <c r="P50" i="17" s="1"/>
  <c r="U50" i="17" s="1"/>
  <c r="L50" i="17"/>
  <c r="Q50" i="17" s="1"/>
  <c r="V50" i="17" s="1"/>
  <c r="I51" i="17"/>
  <c r="N51" i="17" s="1"/>
  <c r="S51" i="17" s="1"/>
  <c r="H90" i="17"/>
  <c r="M90" i="17" s="1"/>
  <c r="R90" i="17" s="1"/>
  <c r="J99" i="17"/>
  <c r="O99" i="17" s="1"/>
  <c r="T99" i="17" s="1"/>
  <c r="H95" i="17"/>
  <c r="M95" i="17" s="1"/>
  <c r="R95" i="17" s="1"/>
  <c r="I164" i="17"/>
  <c r="N164" i="17" s="1"/>
  <c r="S164" i="17" s="1"/>
  <c r="L169" i="17"/>
  <c r="Q169" i="17" s="1"/>
  <c r="V169" i="17" s="1"/>
  <c r="I169" i="17"/>
  <c r="N169" i="17" s="1"/>
  <c r="S169" i="17" s="1"/>
  <c r="H219" i="17"/>
  <c r="M219" i="17" s="1"/>
  <c r="R219" i="17" s="1"/>
  <c r="AA174" i="17"/>
  <c r="W174" i="17"/>
  <c r="X174" i="17"/>
  <c r="Y174" i="17"/>
  <c r="Z174" i="17"/>
  <c r="J174" i="17"/>
  <c r="O174" i="17" s="1"/>
  <c r="T174" i="17" s="1"/>
  <c r="L219" i="17"/>
  <c r="Q219" i="17" s="1"/>
  <c r="V219" i="17" s="1"/>
  <c r="W203" i="17"/>
  <c r="X203" i="17"/>
  <c r="Y203" i="17"/>
  <c r="AA203" i="17"/>
  <c r="Z203" i="17"/>
  <c r="I203" i="17"/>
  <c r="N203" i="17" s="1"/>
  <c r="S203" i="17" s="1"/>
  <c r="J203" i="17"/>
  <c r="O203" i="17" s="1"/>
  <c r="T203" i="17" s="1"/>
  <c r="L218" i="17"/>
  <c r="Q218" i="17" s="1"/>
  <c r="V218" i="17" s="1"/>
  <c r="H218" i="17"/>
  <c r="M218" i="17" s="1"/>
  <c r="R218" i="17" s="1"/>
  <c r="K218" i="17"/>
  <c r="P218" i="17" s="1"/>
  <c r="U218" i="17" s="1"/>
  <c r="I241" i="17"/>
  <c r="N241" i="17" s="1"/>
  <c r="S241" i="17" s="1"/>
  <c r="I312" i="17"/>
  <c r="N312" i="17" s="1"/>
  <c r="S312" i="17" s="1"/>
  <c r="J312" i="17"/>
  <c r="O312" i="17" s="1"/>
  <c r="T312" i="17" s="1"/>
  <c r="H301" i="17"/>
  <c r="M301" i="17" s="1"/>
  <c r="R301" i="17" s="1"/>
  <c r="I301" i="17"/>
  <c r="N301" i="17" s="1"/>
  <c r="S301" i="17" s="1"/>
  <c r="J301" i="17"/>
  <c r="O301" i="17" s="1"/>
  <c r="T301" i="17" s="1"/>
  <c r="K301" i="17"/>
  <c r="P301" i="17" s="1"/>
  <c r="U301" i="17" s="1"/>
  <c r="L301" i="17"/>
  <c r="Q301" i="17" s="1"/>
  <c r="V301" i="17" s="1"/>
  <c r="K420" i="17"/>
  <c r="P420" i="17" s="1"/>
  <c r="U420" i="17" s="1"/>
  <c r="H420" i="17"/>
  <c r="M420" i="17" s="1"/>
  <c r="R420" i="17" s="1"/>
  <c r="L420" i="17"/>
  <c r="Q420" i="17" s="1"/>
  <c r="V420" i="17" s="1"/>
  <c r="J404" i="17"/>
  <c r="O404" i="17" s="1"/>
  <c r="T404" i="17" s="1"/>
  <c r="K404" i="17"/>
  <c r="P404" i="17" s="1"/>
  <c r="U404" i="17" s="1"/>
  <c r="L404" i="17"/>
  <c r="Q404" i="17" s="1"/>
  <c r="V404" i="17" s="1"/>
  <c r="K601" i="17"/>
  <c r="P601" i="17" s="1"/>
  <c r="U601" i="17" s="1"/>
  <c r="I601" i="17"/>
  <c r="N601" i="17" s="1"/>
  <c r="S601" i="17" s="1"/>
  <c r="J648" i="17"/>
  <c r="O648" i="17" s="1"/>
  <c r="T648" i="17" s="1"/>
  <c r="K648" i="17"/>
  <c r="P648" i="17" s="1"/>
  <c r="U648" i="17" s="1"/>
  <c r="L648" i="17"/>
  <c r="Q648" i="17" s="1"/>
  <c r="V648" i="17" s="1"/>
  <c r="H648" i="17"/>
  <c r="M648" i="17" s="1"/>
  <c r="R648" i="17" s="1"/>
  <c r="I648" i="17"/>
  <c r="N648" i="17" s="1"/>
  <c r="S648" i="17" s="1"/>
  <c r="I821" i="17"/>
  <c r="N821" i="17" s="1"/>
  <c r="S821" i="17" s="1"/>
  <c r="K821" i="17"/>
  <c r="P821" i="17" s="1"/>
  <c r="U821" i="17" s="1"/>
  <c r="L821" i="17"/>
  <c r="Q821" i="17" s="1"/>
  <c r="V821" i="17" s="1"/>
  <c r="H821" i="17"/>
  <c r="M821" i="17" s="1"/>
  <c r="R821" i="17" s="1"/>
  <c r="J821" i="17"/>
  <c r="O821" i="17" s="1"/>
  <c r="T821" i="17" s="1"/>
  <c r="J598" i="17"/>
  <c r="O598" i="17" s="1"/>
  <c r="T598" i="17" s="1"/>
  <c r="K598" i="17"/>
  <c r="P598" i="17" s="1"/>
  <c r="U598" i="17" s="1"/>
  <c r="L598" i="17"/>
  <c r="Q598" i="17" s="1"/>
  <c r="V598" i="17" s="1"/>
  <c r="J852" i="17"/>
  <c r="O852" i="17" s="1"/>
  <c r="T852" i="17" s="1"/>
  <c r="K852" i="17"/>
  <c r="P852" i="17" s="1"/>
  <c r="U852" i="17" s="1"/>
  <c r="I852" i="17"/>
  <c r="N852" i="17" s="1"/>
  <c r="S852" i="17" s="1"/>
  <c r="L852" i="17"/>
  <c r="Q852" i="17" s="1"/>
  <c r="V852" i="17" s="1"/>
  <c r="G19" i="19"/>
  <c r="C63" i="19"/>
  <c r="J589" i="17"/>
  <c r="O589" i="17" s="1"/>
  <c r="T589" i="17" s="1"/>
  <c r="L589" i="17"/>
  <c r="Q589" i="17" s="1"/>
  <c r="V589" i="17" s="1"/>
  <c r="I589" i="17"/>
  <c r="N589" i="17" s="1"/>
  <c r="S589" i="17" s="1"/>
  <c r="K164" i="17"/>
  <c r="P164" i="17" s="1"/>
  <c r="U164" i="17" s="1"/>
  <c r="L164" i="17"/>
  <c r="Q164" i="17" s="1"/>
  <c r="V164" i="17" s="1"/>
  <c r="J223" i="17"/>
  <c r="O223" i="17" s="1"/>
  <c r="T223" i="17" s="1"/>
  <c r="H184" i="17"/>
  <c r="M184" i="17" s="1"/>
  <c r="R184" i="17" s="1"/>
  <c r="J184" i="17"/>
  <c r="O184" i="17" s="1"/>
  <c r="T184" i="17" s="1"/>
  <c r="J241" i="17"/>
  <c r="O241" i="17" s="1"/>
  <c r="T241" i="17" s="1"/>
  <c r="H309" i="17"/>
  <c r="M309" i="17" s="1"/>
  <c r="R309" i="17" s="1"/>
  <c r="J309" i="17"/>
  <c r="O309" i="17" s="1"/>
  <c r="T309" i="17" s="1"/>
  <c r="K309" i="17"/>
  <c r="P309" i="17" s="1"/>
  <c r="U309" i="17" s="1"/>
  <c r="I309" i="17"/>
  <c r="N309" i="17" s="1"/>
  <c r="S309" i="17" s="1"/>
  <c r="L309" i="17"/>
  <c r="Q309" i="17" s="1"/>
  <c r="V309" i="17" s="1"/>
  <c r="L869" i="17"/>
  <c r="Q869" i="17" s="1"/>
  <c r="V869" i="17" s="1"/>
  <c r="I869" i="17"/>
  <c r="N869" i="17" s="1"/>
  <c r="S869" i="17" s="1"/>
  <c r="K869" i="17"/>
  <c r="P869" i="17" s="1"/>
  <c r="U869" i="17" s="1"/>
  <c r="J951" i="17"/>
  <c r="O951" i="17" s="1"/>
  <c r="T951" i="17" s="1"/>
  <c r="L951" i="17"/>
  <c r="Q951" i="17" s="1"/>
  <c r="V951" i="17" s="1"/>
  <c r="K951" i="17"/>
  <c r="P951" i="17" s="1"/>
  <c r="U951" i="17" s="1"/>
  <c r="J860" i="17"/>
  <c r="O860" i="17" s="1"/>
  <c r="T860" i="17" s="1"/>
  <c r="H860" i="17"/>
  <c r="M860" i="17" s="1"/>
  <c r="R860" i="17" s="1"/>
  <c r="I860" i="17"/>
  <c r="N860" i="17" s="1"/>
  <c r="S860" i="17" s="1"/>
  <c r="I975" i="17"/>
  <c r="N975" i="17" s="1"/>
  <c r="S975" i="17" s="1"/>
  <c r="H975" i="17"/>
  <c r="M975" i="17" s="1"/>
  <c r="R975" i="17" s="1"/>
  <c r="J975" i="17"/>
  <c r="O975" i="17" s="1"/>
  <c r="T975" i="17" s="1"/>
  <c r="I923" i="17"/>
  <c r="N923" i="17" s="1"/>
  <c r="S923" i="17" s="1"/>
  <c r="L975" i="17"/>
  <c r="Q975" i="17" s="1"/>
  <c r="V975" i="17" s="1"/>
  <c r="W219" i="17"/>
  <c r="X219" i="17"/>
  <c r="Y219" i="17"/>
  <c r="Z219" i="17"/>
  <c r="AA219" i="17"/>
  <c r="E13" i="17"/>
  <c r="E22" i="17" s="1"/>
  <c r="E31" i="17" s="1"/>
  <c r="E9" i="17"/>
  <c r="E18" i="17" s="1"/>
  <c r="E27" i="17" s="1"/>
  <c r="E11" i="17"/>
  <c r="E20" i="17" s="1"/>
  <c r="E29" i="17" s="1"/>
  <c r="H40" i="17"/>
  <c r="M40" i="17" s="1"/>
  <c r="R40" i="17" s="1"/>
  <c r="L40" i="17"/>
  <c r="Q40" i="17" s="1"/>
  <c r="V40" i="17" s="1"/>
  <c r="I79" i="17"/>
  <c r="N79" i="17" s="1"/>
  <c r="S79" i="17" s="1"/>
  <c r="AA178" i="17"/>
  <c r="W178" i="17"/>
  <c r="X178" i="17"/>
  <c r="Y178" i="17"/>
  <c r="Z178" i="17"/>
  <c r="H178" i="17"/>
  <c r="M178" i="17" s="1"/>
  <c r="R178" i="17" s="1"/>
  <c r="L184" i="17"/>
  <c r="Q184" i="17" s="1"/>
  <c r="V184" i="17" s="1"/>
  <c r="J219" i="17"/>
  <c r="O219" i="17" s="1"/>
  <c r="T219" i="17" s="1"/>
  <c r="K221" i="17"/>
  <c r="P221" i="17" s="1"/>
  <c r="U221" i="17" s="1"/>
  <c r="Z293" i="17"/>
  <c r="W293" i="17"/>
  <c r="X293" i="17"/>
  <c r="Y293" i="17"/>
  <c r="AA293" i="17"/>
  <c r="L293" i="17"/>
  <c r="Q293" i="17" s="1"/>
  <c r="V293" i="17" s="1"/>
  <c r="H293" i="17"/>
  <c r="M293" i="17" s="1"/>
  <c r="R293" i="17" s="1"/>
  <c r="Z265" i="17"/>
  <c r="AA265" i="17"/>
  <c r="W265" i="17"/>
  <c r="X265" i="17"/>
  <c r="L265" i="17"/>
  <c r="Q265" i="17" s="1"/>
  <c r="V265" i="17" s="1"/>
  <c r="Y265" i="17"/>
  <c r="K265" i="17"/>
  <c r="P265" i="17" s="1"/>
  <c r="U265" i="17" s="1"/>
  <c r="H265" i="17"/>
  <c r="M265" i="17" s="1"/>
  <c r="R265" i="17" s="1"/>
  <c r="J265" i="17"/>
  <c r="O265" i="17" s="1"/>
  <c r="T265" i="17" s="1"/>
  <c r="AA375" i="17"/>
  <c r="W375" i="17"/>
  <c r="X375" i="17"/>
  <c r="Y375" i="17"/>
  <c r="Z375" i="17"/>
  <c r="J375" i="17"/>
  <c r="O375" i="17" s="1"/>
  <c r="T375" i="17" s="1"/>
  <c r="K375" i="17"/>
  <c r="P375" i="17" s="1"/>
  <c r="U375" i="17" s="1"/>
  <c r="J457" i="17"/>
  <c r="O457" i="17" s="1"/>
  <c r="T457" i="17" s="1"/>
  <c r="H457" i="17"/>
  <c r="M457" i="17" s="1"/>
  <c r="R457" i="17" s="1"/>
  <c r="K457" i="17"/>
  <c r="P457" i="17" s="1"/>
  <c r="U457" i="17" s="1"/>
  <c r="L457" i="17"/>
  <c r="Q457" i="17" s="1"/>
  <c r="V457" i="17" s="1"/>
  <c r="L368" i="17"/>
  <c r="Q368" i="17" s="1"/>
  <c r="V368" i="17" s="1"/>
  <c r="J368" i="17"/>
  <c r="O368" i="17" s="1"/>
  <c r="T368" i="17" s="1"/>
  <c r="K368" i="17"/>
  <c r="P368" i="17" s="1"/>
  <c r="U368" i="17" s="1"/>
  <c r="I410" i="17"/>
  <c r="N410" i="17" s="1"/>
  <c r="S410" i="17" s="1"/>
  <c r="J410" i="17"/>
  <c r="O410" i="17" s="1"/>
  <c r="T410" i="17" s="1"/>
  <c r="K410" i="17"/>
  <c r="P410" i="17" s="1"/>
  <c r="U410" i="17" s="1"/>
  <c r="H490" i="17"/>
  <c r="M490" i="17" s="1"/>
  <c r="R490" i="17" s="1"/>
  <c r="L490" i="17"/>
  <c r="Q490" i="17" s="1"/>
  <c r="V490" i="17" s="1"/>
  <c r="J490" i="17"/>
  <c r="O490" i="17" s="1"/>
  <c r="T490" i="17" s="1"/>
  <c r="Z528" i="17"/>
  <c r="X528" i="17"/>
  <c r="Y528" i="17"/>
  <c r="AA528" i="17"/>
  <c r="W528" i="17"/>
  <c r="H528" i="17"/>
  <c r="M528" i="17" s="1"/>
  <c r="R528" i="17" s="1"/>
  <c r="K528" i="17"/>
  <c r="P528" i="17" s="1"/>
  <c r="U528" i="17" s="1"/>
  <c r="L528" i="17"/>
  <c r="Q528" i="17" s="1"/>
  <c r="V528" i="17" s="1"/>
  <c r="H498" i="17"/>
  <c r="M498" i="17" s="1"/>
  <c r="R498" i="17" s="1"/>
  <c r="L498" i="17"/>
  <c r="Q498" i="17" s="1"/>
  <c r="V498" i="17" s="1"/>
  <c r="I498" i="17"/>
  <c r="N498" i="17" s="1"/>
  <c r="S498" i="17" s="1"/>
  <c r="J498" i="17"/>
  <c r="O498" i="17" s="1"/>
  <c r="T498" i="17" s="1"/>
  <c r="K498" i="17"/>
  <c r="P498" i="17" s="1"/>
  <c r="U498" i="17" s="1"/>
  <c r="I837" i="17"/>
  <c r="N837" i="17" s="1"/>
  <c r="S837" i="17" s="1"/>
  <c r="K837" i="17"/>
  <c r="P837" i="17" s="1"/>
  <c r="U837" i="17" s="1"/>
  <c r="L837" i="17"/>
  <c r="Q837" i="17" s="1"/>
  <c r="V837" i="17" s="1"/>
  <c r="J837" i="17"/>
  <c r="O837" i="17" s="1"/>
  <c r="T837" i="17" s="1"/>
  <c r="H879" i="17"/>
  <c r="M879" i="17" s="1"/>
  <c r="R879" i="17" s="1"/>
  <c r="I879" i="17"/>
  <c r="N879" i="17" s="1"/>
  <c r="S879" i="17" s="1"/>
  <c r="K879" i="17"/>
  <c r="P879" i="17" s="1"/>
  <c r="U879" i="17" s="1"/>
  <c r="J879" i="17"/>
  <c r="O879" i="17" s="1"/>
  <c r="T879" i="17" s="1"/>
  <c r="H695" i="17"/>
  <c r="M695" i="17" s="1"/>
  <c r="R695" i="17" s="1"/>
  <c r="K785" i="17"/>
  <c r="P785" i="17" s="1"/>
  <c r="U785" i="17" s="1"/>
  <c r="H785" i="17"/>
  <c r="M785" i="17" s="1"/>
  <c r="R785" i="17" s="1"/>
  <c r="I785" i="17"/>
  <c r="N785" i="17" s="1"/>
  <c r="S785" i="17" s="1"/>
  <c r="L785" i="17"/>
  <c r="Q785" i="17" s="1"/>
  <c r="V785" i="17" s="1"/>
  <c r="J785" i="17"/>
  <c r="O785" i="17" s="1"/>
  <c r="T785" i="17" s="1"/>
  <c r="X743" i="17"/>
  <c r="Y743" i="17"/>
  <c r="Z743" i="17"/>
  <c r="AA743" i="17"/>
  <c r="W743" i="17"/>
  <c r="L743" i="17"/>
  <c r="Q743" i="17" s="1"/>
  <c r="V743" i="17" s="1"/>
  <c r="H743" i="17"/>
  <c r="M743" i="17" s="1"/>
  <c r="R743" i="17" s="1"/>
  <c r="I743" i="17"/>
  <c r="N743" i="17" s="1"/>
  <c r="S743" i="17" s="1"/>
  <c r="K743" i="17"/>
  <c r="P743" i="17" s="1"/>
  <c r="U743" i="17" s="1"/>
  <c r="K486" i="17"/>
  <c r="P486" i="17" s="1"/>
  <c r="U486" i="17" s="1"/>
  <c r="L486" i="17"/>
  <c r="Q486" i="17" s="1"/>
  <c r="V486" i="17" s="1"/>
  <c r="J486" i="17"/>
  <c r="O486" i="17" s="1"/>
  <c r="T486" i="17" s="1"/>
  <c r="H486" i="17"/>
  <c r="M486" i="17" s="1"/>
  <c r="R486" i="17" s="1"/>
  <c r="I486" i="17"/>
  <c r="N486" i="17" s="1"/>
  <c r="S486" i="17" s="1"/>
  <c r="C79" i="18"/>
  <c r="G45" i="18"/>
  <c r="L92" i="17"/>
  <c r="Q92" i="17" s="1"/>
  <c r="V92" i="17" s="1"/>
  <c r="H92" i="17"/>
  <c r="M92" i="17" s="1"/>
  <c r="R92" i="17" s="1"/>
  <c r="Y114" i="17"/>
  <c r="Z114" i="17"/>
  <c r="X114" i="17"/>
  <c r="AA114" i="17"/>
  <c r="W114" i="17"/>
  <c r="L114" i="17"/>
  <c r="Q114" i="17" s="1"/>
  <c r="V114" i="17" s="1"/>
  <c r="H114" i="17"/>
  <c r="M114" i="17" s="1"/>
  <c r="R114" i="17" s="1"/>
  <c r="I114" i="17"/>
  <c r="N114" i="17" s="1"/>
  <c r="S114" i="17" s="1"/>
  <c r="D145" i="19"/>
  <c r="D146" i="19" s="1"/>
  <c r="C52" i="19"/>
  <c r="C78" i="18"/>
  <c r="L91" i="17"/>
  <c r="Q91" i="17" s="1"/>
  <c r="V91" i="17" s="1"/>
  <c r="W76" i="17"/>
  <c r="X76" i="17"/>
  <c r="Y76" i="17"/>
  <c r="Z76" i="17"/>
  <c r="AA76" i="17"/>
  <c r="I76" i="17"/>
  <c r="N76" i="17" s="1"/>
  <c r="S76" i="17" s="1"/>
  <c r="L90" i="17"/>
  <c r="Q90" i="17" s="1"/>
  <c r="V90" i="17" s="1"/>
  <c r="E10" i="17"/>
  <c r="E19" i="17" s="1"/>
  <c r="E28" i="17" s="1"/>
  <c r="H68" i="17"/>
  <c r="M68" i="17" s="1"/>
  <c r="R68" i="17" s="1"/>
  <c r="L68" i="17"/>
  <c r="Q68" i="17" s="1"/>
  <c r="V68" i="17" s="1"/>
  <c r="J68" i="17"/>
  <c r="O68" i="17" s="1"/>
  <c r="T68" i="17" s="1"/>
  <c r="K91" i="17"/>
  <c r="P91" i="17" s="1"/>
  <c r="U91" i="17" s="1"/>
  <c r="K79" i="17"/>
  <c r="P79" i="17" s="1"/>
  <c r="U79" i="17" s="1"/>
  <c r="H76" i="17"/>
  <c r="M76" i="17" s="1"/>
  <c r="R76" i="17" s="1"/>
  <c r="I90" i="17"/>
  <c r="N90" i="17" s="1"/>
  <c r="S90" i="17" s="1"/>
  <c r="Z116" i="17"/>
  <c r="AA116" i="17"/>
  <c r="X116" i="17"/>
  <c r="W116" i="17"/>
  <c r="Y116" i="17"/>
  <c r="J116" i="17"/>
  <c r="O116" i="17" s="1"/>
  <c r="T116" i="17" s="1"/>
  <c r="I116" i="17"/>
  <c r="N116" i="17" s="1"/>
  <c r="S116" i="17" s="1"/>
  <c r="K116" i="17"/>
  <c r="P116" i="17" s="1"/>
  <c r="U116" i="17" s="1"/>
  <c r="L116" i="17"/>
  <c r="Q116" i="17" s="1"/>
  <c r="V116" i="17" s="1"/>
  <c r="J141" i="17"/>
  <c r="O141" i="17" s="1"/>
  <c r="T141" i="17" s="1"/>
  <c r="I141" i="17"/>
  <c r="N141" i="17" s="1"/>
  <c r="S141" i="17" s="1"/>
  <c r="L160" i="17"/>
  <c r="Q160" i="17" s="1"/>
  <c r="V160" i="17" s="1"/>
  <c r="K160" i="17"/>
  <c r="P160" i="17" s="1"/>
  <c r="U160" i="17" s="1"/>
  <c r="K195" i="17"/>
  <c r="P195" i="17" s="1"/>
  <c r="U195" i="17" s="1"/>
  <c r="L195" i="17"/>
  <c r="Q195" i="17" s="1"/>
  <c r="V195" i="17" s="1"/>
  <c r="H195" i="17"/>
  <c r="M195" i="17" s="1"/>
  <c r="R195" i="17" s="1"/>
  <c r="J195" i="17"/>
  <c r="O195" i="17" s="1"/>
  <c r="T195" i="17" s="1"/>
  <c r="L168" i="17"/>
  <c r="Q168" i="17" s="1"/>
  <c r="V168" i="17" s="1"/>
  <c r="K127" i="17"/>
  <c r="P127" i="17" s="1"/>
  <c r="U127" i="17" s="1"/>
  <c r="L127" i="17"/>
  <c r="Q127" i="17" s="1"/>
  <c r="V127" i="17" s="1"/>
  <c r="J127" i="17"/>
  <c r="O127" i="17" s="1"/>
  <c r="T127" i="17" s="1"/>
  <c r="H223" i="17"/>
  <c r="M223" i="17" s="1"/>
  <c r="R223" i="17" s="1"/>
  <c r="I174" i="17"/>
  <c r="N174" i="17" s="1"/>
  <c r="S174" i="17" s="1"/>
  <c r="L223" i="17"/>
  <c r="Q223" i="17" s="1"/>
  <c r="V223" i="17" s="1"/>
  <c r="K178" i="17"/>
  <c r="P178" i="17" s="1"/>
  <c r="U178" i="17" s="1"/>
  <c r="Z205" i="17"/>
  <c r="W205" i="17"/>
  <c r="X205" i="17"/>
  <c r="Y205" i="17"/>
  <c r="AA205" i="17"/>
  <c r="K205" i="17"/>
  <c r="P205" i="17" s="1"/>
  <c r="U205" i="17" s="1"/>
  <c r="J205" i="17"/>
  <c r="O205" i="17" s="1"/>
  <c r="T205" i="17" s="1"/>
  <c r="I205" i="17"/>
  <c r="N205" i="17" s="1"/>
  <c r="S205" i="17" s="1"/>
  <c r="K184" i="17"/>
  <c r="P184" i="17" s="1"/>
  <c r="U184" i="17" s="1"/>
  <c r="I219" i="17"/>
  <c r="N219" i="17" s="1"/>
  <c r="S219" i="17" s="1"/>
  <c r="J273" i="17"/>
  <c r="O273" i="17" s="1"/>
  <c r="T273" i="17" s="1"/>
  <c r="H273" i="17"/>
  <c r="M273" i="17" s="1"/>
  <c r="R273" i="17" s="1"/>
  <c r="L375" i="17"/>
  <c r="Q375" i="17" s="1"/>
  <c r="V375" i="17" s="1"/>
  <c r="H410" i="17"/>
  <c r="M410" i="17" s="1"/>
  <c r="R410" i="17" s="1"/>
  <c r="I457" i="17"/>
  <c r="N457" i="17" s="1"/>
  <c r="S457" i="17" s="1"/>
  <c r="L518" i="17"/>
  <c r="Q518" i="17" s="1"/>
  <c r="V518" i="17" s="1"/>
  <c r="H518" i="17"/>
  <c r="M518" i="17" s="1"/>
  <c r="R518" i="17" s="1"/>
  <c r="J518" i="17"/>
  <c r="O518" i="17" s="1"/>
  <c r="T518" i="17" s="1"/>
  <c r="K652" i="17"/>
  <c r="P652" i="17" s="1"/>
  <c r="U652" i="17" s="1"/>
  <c r="L652" i="17"/>
  <c r="Q652" i="17" s="1"/>
  <c r="V652" i="17" s="1"/>
  <c r="I652" i="17"/>
  <c r="N652" i="17" s="1"/>
  <c r="S652" i="17" s="1"/>
  <c r="H652" i="17"/>
  <c r="M652" i="17" s="1"/>
  <c r="R652" i="17" s="1"/>
  <c r="J652" i="17"/>
  <c r="O652" i="17" s="1"/>
  <c r="T652" i="17" s="1"/>
  <c r="H589" i="17"/>
  <c r="M589" i="17" s="1"/>
  <c r="R589" i="17" s="1"/>
  <c r="L765" i="17"/>
  <c r="Q765" i="17" s="1"/>
  <c r="V765" i="17" s="1"/>
  <c r="H765" i="17"/>
  <c r="M765" i="17" s="1"/>
  <c r="R765" i="17" s="1"/>
  <c r="J765" i="17"/>
  <c r="O765" i="17" s="1"/>
  <c r="T765" i="17" s="1"/>
  <c r="K765" i="17"/>
  <c r="P765" i="17" s="1"/>
  <c r="U765" i="17" s="1"/>
  <c r="I765" i="17"/>
  <c r="N765" i="17" s="1"/>
  <c r="S765" i="17" s="1"/>
  <c r="W729" i="17"/>
  <c r="Y729" i="17"/>
  <c r="Z729" i="17"/>
  <c r="L729" i="17"/>
  <c r="Q729" i="17" s="1"/>
  <c r="V729" i="17" s="1"/>
  <c r="AA729" i="17"/>
  <c r="X729" i="17"/>
  <c r="K729" i="17"/>
  <c r="P729" i="17" s="1"/>
  <c r="U729" i="17" s="1"/>
  <c r="H729" i="17"/>
  <c r="M729" i="17" s="1"/>
  <c r="R729" i="17" s="1"/>
  <c r="I729" i="17"/>
  <c r="N729" i="17" s="1"/>
  <c r="S729" i="17" s="1"/>
  <c r="H884" i="17"/>
  <c r="M884" i="17" s="1"/>
  <c r="R884" i="17" s="1"/>
  <c r="I884" i="17"/>
  <c r="N884" i="17" s="1"/>
  <c r="S884" i="17" s="1"/>
  <c r="I812" i="17"/>
  <c r="N812" i="17" s="1"/>
  <c r="S812" i="17" s="1"/>
  <c r="J743" i="17"/>
  <c r="O743" i="17" s="1"/>
  <c r="T743" i="17" s="1"/>
  <c r="H905" i="17"/>
  <c r="M905" i="17" s="1"/>
  <c r="R905" i="17" s="1"/>
  <c r="J905" i="17"/>
  <c r="O905" i="17" s="1"/>
  <c r="T905" i="17" s="1"/>
  <c r="Y923" i="17"/>
  <c r="X923" i="17"/>
  <c r="Z923" i="17"/>
  <c r="W923" i="17"/>
  <c r="AA923" i="17"/>
  <c r="K923" i="17"/>
  <c r="P923" i="17" s="1"/>
  <c r="U923" i="17" s="1"/>
  <c r="J923" i="17"/>
  <c r="O923" i="17" s="1"/>
  <c r="T923" i="17" s="1"/>
  <c r="H923" i="17"/>
  <c r="M923" i="17" s="1"/>
  <c r="R923" i="17" s="1"/>
  <c r="J946" i="17"/>
  <c r="O946" i="17" s="1"/>
  <c r="T946" i="17" s="1"/>
  <c r="L946" i="17"/>
  <c r="Q946" i="17" s="1"/>
  <c r="V946" i="17" s="1"/>
  <c r="K946" i="17"/>
  <c r="P946" i="17" s="1"/>
  <c r="U946" i="17" s="1"/>
  <c r="H946" i="17"/>
  <c r="M946" i="17" s="1"/>
  <c r="R946" i="17" s="1"/>
  <c r="I946" i="17"/>
  <c r="N946" i="17" s="1"/>
  <c r="S946" i="17" s="1"/>
  <c r="J827" i="17"/>
  <c r="O827" i="17" s="1"/>
  <c r="T827" i="17" s="1"/>
  <c r="H827" i="17"/>
  <c r="M827" i="17" s="1"/>
  <c r="R827" i="17" s="1"/>
  <c r="I827" i="17"/>
  <c r="N827" i="17" s="1"/>
  <c r="S827" i="17" s="1"/>
  <c r="K74" i="15"/>
  <c r="L74" i="15" s="1"/>
  <c r="M74" i="15" s="1"/>
  <c r="C74" i="15" s="1"/>
  <c r="K690" i="17"/>
  <c r="P690" i="17" s="1"/>
  <c r="U690" i="17" s="1"/>
  <c r="I690" i="17"/>
  <c r="N690" i="17" s="1"/>
  <c r="S690" i="17" s="1"/>
  <c r="J690" i="17"/>
  <c r="O690" i="17" s="1"/>
  <c r="T690" i="17" s="1"/>
  <c r="H777" i="17"/>
  <c r="M777" i="17" s="1"/>
  <c r="R777" i="17" s="1"/>
  <c r="L777" i="17"/>
  <c r="Q777" i="17" s="1"/>
  <c r="V777" i="17" s="1"/>
  <c r="K128" i="17"/>
  <c r="P128" i="17" s="1"/>
  <c r="U128" i="17" s="1"/>
  <c r="Z194" i="17"/>
  <c r="AA194" i="17"/>
  <c r="W194" i="17"/>
  <c r="X194" i="17"/>
  <c r="L194" i="17"/>
  <c r="Q194" i="17" s="1"/>
  <c r="V194" i="17" s="1"/>
  <c r="Y194" i="17"/>
  <c r="H194" i="17"/>
  <c r="M194" i="17" s="1"/>
  <c r="R194" i="17" s="1"/>
  <c r="J656" i="17"/>
  <c r="O656" i="17" s="1"/>
  <c r="T656" i="17" s="1"/>
  <c r="L656" i="17"/>
  <c r="Q656" i="17" s="1"/>
  <c r="V656" i="17" s="1"/>
  <c r="H656" i="17"/>
  <c r="M656" i="17" s="1"/>
  <c r="R656" i="17" s="1"/>
  <c r="C15" i="15"/>
  <c r="F15" i="15" s="1"/>
  <c r="C18" i="15"/>
  <c r="F18" i="15" s="1"/>
  <c r="C21" i="15"/>
  <c r="F21" i="15" s="1"/>
  <c r="C24" i="15"/>
  <c r="F24" i="15" s="1"/>
  <c r="C27" i="15"/>
  <c r="F27" i="15" s="1"/>
  <c r="C30" i="15"/>
  <c r="F30" i="15" s="1"/>
  <c r="C33" i="15"/>
  <c r="F33" i="15" s="1"/>
  <c r="C32" i="15"/>
  <c r="F32" i="15" s="1"/>
  <c r="C17" i="15"/>
  <c r="F17" i="15" s="1"/>
  <c r="C16" i="15"/>
  <c r="F16" i="15" s="1"/>
  <c r="C19" i="15"/>
  <c r="F19" i="15" s="1"/>
  <c r="C14" i="15"/>
  <c r="F14" i="15" s="1"/>
  <c r="H14" i="15" s="1"/>
  <c r="I14" i="15" s="1"/>
  <c r="C22" i="15"/>
  <c r="F22" i="15" s="1"/>
  <c r="C20" i="15"/>
  <c r="F20" i="15" s="1"/>
  <c r="C25" i="15"/>
  <c r="F25" i="15" s="1"/>
  <c r="C23" i="15"/>
  <c r="F23" i="15" s="1"/>
  <c r="C28" i="15"/>
  <c r="F28" i="15" s="1"/>
  <c r="C26" i="15"/>
  <c r="F26" i="15" s="1"/>
  <c r="C31" i="15"/>
  <c r="F31" i="15" s="1"/>
  <c r="C29" i="15"/>
  <c r="F29" i="15" s="1"/>
  <c r="Y316" i="17"/>
  <c r="Z316" i="17"/>
  <c r="W316" i="17"/>
  <c r="X316" i="17"/>
  <c r="AA316" i="17"/>
  <c r="K316" i="17"/>
  <c r="P316" i="17" s="1"/>
  <c r="U316" i="17" s="1"/>
  <c r="J316" i="17"/>
  <c r="O316" i="17" s="1"/>
  <c r="T316" i="17" s="1"/>
  <c r="H599" i="17"/>
  <c r="M599" i="17" s="1"/>
  <c r="R599" i="17" s="1"/>
  <c r="K599" i="17"/>
  <c r="P599" i="17" s="1"/>
  <c r="U599" i="17" s="1"/>
  <c r="L599" i="17"/>
  <c r="Q599" i="17" s="1"/>
  <c r="V599" i="17" s="1"/>
  <c r="J599" i="17"/>
  <c r="O599" i="17" s="1"/>
  <c r="T599" i="17" s="1"/>
  <c r="I599" i="17"/>
  <c r="N599" i="17" s="1"/>
  <c r="S599" i="17" s="1"/>
  <c r="J485" i="17"/>
  <c r="O485" i="17" s="1"/>
  <c r="T485" i="17" s="1"/>
  <c r="K485" i="17"/>
  <c r="P485" i="17" s="1"/>
  <c r="U485" i="17" s="1"/>
  <c r="I485" i="17"/>
  <c r="N485" i="17" s="1"/>
  <c r="S485" i="17" s="1"/>
  <c r="W792" i="17"/>
  <c r="Z792" i="17"/>
  <c r="H792" i="17"/>
  <c r="M792" i="17" s="1"/>
  <c r="R792" i="17" s="1"/>
  <c r="Y792" i="17"/>
  <c r="AA792" i="17"/>
  <c r="X792" i="17"/>
  <c r="J792" i="17"/>
  <c r="O792" i="17" s="1"/>
  <c r="T792" i="17" s="1"/>
  <c r="I792" i="17"/>
  <c r="N792" i="17" s="1"/>
  <c r="S792" i="17" s="1"/>
  <c r="J795" i="17"/>
  <c r="O795" i="17" s="1"/>
  <c r="T795" i="17" s="1"/>
  <c r="H843" i="17"/>
  <c r="M843" i="17" s="1"/>
  <c r="R843" i="17" s="1"/>
  <c r="I843" i="17"/>
  <c r="N843" i="17" s="1"/>
  <c r="S843" i="17" s="1"/>
  <c r="K843" i="17"/>
  <c r="P843" i="17" s="1"/>
  <c r="U843" i="17" s="1"/>
  <c r="C58" i="15"/>
  <c r="F58" i="15" s="1"/>
  <c r="C61" i="15"/>
  <c r="F61" i="15" s="1"/>
  <c r="C43" i="15"/>
  <c r="F43" i="15" s="1"/>
  <c r="H43" i="15" s="1"/>
  <c r="I43" i="15" s="1"/>
  <c r="C46" i="15"/>
  <c r="F46" i="15" s="1"/>
  <c r="C49" i="15"/>
  <c r="F49" i="15" s="1"/>
  <c r="C52" i="15"/>
  <c r="F52" i="15" s="1"/>
  <c r="C55" i="15"/>
  <c r="F55" i="15" s="1"/>
  <c r="C44" i="15"/>
  <c r="F44" i="15" s="1"/>
  <c r="C47" i="15"/>
  <c r="F47" i="15" s="1"/>
  <c r="C50" i="15"/>
  <c r="F50" i="15" s="1"/>
  <c r="C53" i="15"/>
  <c r="F53" i="15" s="1"/>
  <c r="C56" i="15"/>
  <c r="F56" i="15" s="1"/>
  <c r="C59" i="15"/>
  <c r="F59" i="15" s="1"/>
  <c r="C62" i="15"/>
  <c r="F62" i="15" s="1"/>
  <c r="C45" i="15"/>
  <c r="F45" i="15" s="1"/>
  <c r="C48" i="15"/>
  <c r="F48" i="15" s="1"/>
  <c r="C51" i="15"/>
  <c r="F51" i="15" s="1"/>
  <c r="C54" i="15"/>
  <c r="F54" i="15" s="1"/>
  <c r="C57" i="15"/>
  <c r="F57" i="15" s="1"/>
  <c r="C60" i="15"/>
  <c r="F60" i="15" s="1"/>
  <c r="L128" i="17"/>
  <c r="Q128" i="17" s="1"/>
  <c r="V128" i="17" s="1"/>
  <c r="J168" i="17"/>
  <c r="O168" i="17" s="1"/>
  <c r="T168" i="17" s="1"/>
  <c r="I128" i="17"/>
  <c r="N128" i="17" s="1"/>
  <c r="S128" i="17" s="1"/>
  <c r="L134" i="17"/>
  <c r="Q134" i="17" s="1"/>
  <c r="V134" i="17" s="1"/>
  <c r="J156" i="17"/>
  <c r="O156" i="17" s="1"/>
  <c r="T156" i="17" s="1"/>
  <c r="L156" i="17"/>
  <c r="Q156" i="17" s="1"/>
  <c r="V156" i="17" s="1"/>
  <c r="AA182" i="17"/>
  <c r="W182" i="17"/>
  <c r="X182" i="17"/>
  <c r="Y182" i="17"/>
  <c r="Z182" i="17"/>
  <c r="K182" i="17"/>
  <c r="P182" i="17" s="1"/>
  <c r="U182" i="17" s="1"/>
  <c r="J171" i="17"/>
  <c r="O171" i="17" s="1"/>
  <c r="T171" i="17" s="1"/>
  <c r="H128" i="17"/>
  <c r="M128" i="17" s="1"/>
  <c r="R128" i="17" s="1"/>
  <c r="Z190" i="17"/>
  <c r="AA190" i="17"/>
  <c r="Y190" i="17"/>
  <c r="W190" i="17"/>
  <c r="X190" i="17"/>
  <c r="H190" i="17"/>
  <c r="M190" i="17" s="1"/>
  <c r="R190" i="17" s="1"/>
  <c r="J190" i="17"/>
  <c r="O190" i="17" s="1"/>
  <c r="T190" i="17" s="1"/>
  <c r="I190" i="17"/>
  <c r="N190" i="17" s="1"/>
  <c r="S190" i="17" s="1"/>
  <c r="L190" i="17"/>
  <c r="Q190" i="17" s="1"/>
  <c r="V190" i="17" s="1"/>
  <c r="H241" i="17"/>
  <c r="M241" i="17" s="1"/>
  <c r="R241" i="17" s="1"/>
  <c r="I251" i="17"/>
  <c r="N251" i="17" s="1"/>
  <c r="S251" i="17" s="1"/>
  <c r="L251" i="17"/>
  <c r="Q251" i="17" s="1"/>
  <c r="V251" i="17" s="1"/>
  <c r="H251" i="17"/>
  <c r="M251" i="17" s="1"/>
  <c r="R251" i="17" s="1"/>
  <c r="K251" i="17"/>
  <c r="P251" i="17" s="1"/>
  <c r="U251" i="17" s="1"/>
  <c r="W270" i="17"/>
  <c r="Z270" i="17"/>
  <c r="AA270" i="17"/>
  <c r="X270" i="17"/>
  <c r="L270" i="17"/>
  <c r="Q270" i="17" s="1"/>
  <c r="V270" i="17" s="1"/>
  <c r="Y270" i="17"/>
  <c r="I270" i="17"/>
  <c r="N270" i="17" s="1"/>
  <c r="S270" i="17" s="1"/>
  <c r="K270" i="17"/>
  <c r="P270" i="17" s="1"/>
  <c r="U270" i="17" s="1"/>
  <c r="H270" i="17"/>
  <c r="M270" i="17" s="1"/>
  <c r="R270" i="17" s="1"/>
  <c r="J246" i="17"/>
  <c r="O246" i="17" s="1"/>
  <c r="T246" i="17" s="1"/>
  <c r="I246" i="17"/>
  <c r="N246" i="17" s="1"/>
  <c r="S246" i="17" s="1"/>
  <c r="K246" i="17"/>
  <c r="P246" i="17" s="1"/>
  <c r="U246" i="17" s="1"/>
  <c r="AA342" i="17"/>
  <c r="Y342" i="17"/>
  <c r="Z342" i="17"/>
  <c r="W342" i="17"/>
  <c r="X342" i="17"/>
  <c r="L342" i="17"/>
  <c r="Q342" i="17" s="1"/>
  <c r="V342" i="17" s="1"/>
  <c r="H342" i="17"/>
  <c r="M342" i="17" s="1"/>
  <c r="R342" i="17" s="1"/>
  <c r="I342" i="17"/>
  <c r="N342" i="17" s="1"/>
  <c r="S342" i="17" s="1"/>
  <c r="L316" i="17"/>
  <c r="Q316" i="17" s="1"/>
  <c r="V316" i="17" s="1"/>
  <c r="H313" i="17"/>
  <c r="M313" i="17" s="1"/>
  <c r="R313" i="17" s="1"/>
  <c r="K313" i="17"/>
  <c r="P313" i="17" s="1"/>
  <c r="U313" i="17" s="1"/>
  <c r="I313" i="17"/>
  <c r="N313" i="17" s="1"/>
  <c r="S313" i="17" s="1"/>
  <c r="L313" i="17"/>
  <c r="Q313" i="17" s="1"/>
  <c r="V313" i="17" s="1"/>
  <c r="J313" i="17"/>
  <c r="O313" i="17" s="1"/>
  <c r="T313" i="17" s="1"/>
  <c r="H506" i="17"/>
  <c r="M506" i="17" s="1"/>
  <c r="R506" i="17" s="1"/>
  <c r="I528" i="17"/>
  <c r="N528" i="17" s="1"/>
  <c r="S528" i="17" s="1"/>
  <c r="L485" i="17"/>
  <c r="Q485" i="17" s="1"/>
  <c r="V485" i="17" s="1"/>
  <c r="W800" i="17"/>
  <c r="AA800" i="17"/>
  <c r="H800" i="17"/>
  <c r="M800" i="17" s="1"/>
  <c r="R800" i="17" s="1"/>
  <c r="L800" i="17"/>
  <c r="Q800" i="17" s="1"/>
  <c r="V800" i="17" s="1"/>
  <c r="Y800" i="17"/>
  <c r="Z800" i="17"/>
  <c r="X800" i="17"/>
  <c r="J800" i="17"/>
  <c r="O800" i="17" s="1"/>
  <c r="T800" i="17" s="1"/>
  <c r="K800" i="17"/>
  <c r="P800" i="17" s="1"/>
  <c r="U800" i="17" s="1"/>
  <c r="J866" i="17"/>
  <c r="O866" i="17" s="1"/>
  <c r="T866" i="17" s="1"/>
  <c r="K866" i="17"/>
  <c r="P866" i="17" s="1"/>
  <c r="U866" i="17" s="1"/>
  <c r="H866" i="17"/>
  <c r="M866" i="17" s="1"/>
  <c r="R866" i="17" s="1"/>
  <c r="I866" i="17"/>
  <c r="N866" i="17" s="1"/>
  <c r="S866" i="17" s="1"/>
  <c r="L866" i="17"/>
  <c r="Q866" i="17" s="1"/>
  <c r="V866" i="17" s="1"/>
  <c r="AA944" i="17"/>
  <c r="X944" i="17"/>
  <c r="W944" i="17"/>
  <c r="Y944" i="17"/>
  <c r="Z944" i="17"/>
  <c r="L944" i="17"/>
  <c r="Q944" i="17" s="1"/>
  <c r="V944" i="17" s="1"/>
  <c r="I944" i="17"/>
  <c r="N944" i="17" s="1"/>
  <c r="S944" i="17" s="1"/>
  <c r="K944" i="17"/>
  <c r="P944" i="17" s="1"/>
  <c r="U944" i="17" s="1"/>
  <c r="J944" i="17"/>
  <c r="O944" i="17" s="1"/>
  <c r="T944" i="17" s="1"/>
  <c r="L884" i="17"/>
  <c r="Q884" i="17" s="1"/>
  <c r="V884" i="17" s="1"/>
  <c r="L843" i="17"/>
  <c r="Q843" i="17" s="1"/>
  <c r="V843" i="17" s="1"/>
  <c r="K953" i="17"/>
  <c r="P953" i="17" s="1"/>
  <c r="U953" i="17" s="1"/>
  <c r="H953" i="17"/>
  <c r="M953" i="17" s="1"/>
  <c r="R953" i="17" s="1"/>
  <c r="L953" i="17"/>
  <c r="Q953" i="17" s="1"/>
  <c r="V953" i="17" s="1"/>
  <c r="I953" i="17"/>
  <c r="N953" i="17" s="1"/>
  <c r="S953" i="17" s="1"/>
  <c r="J953" i="17"/>
  <c r="O953" i="17" s="1"/>
  <c r="T953" i="17" s="1"/>
  <c r="V38" i="17"/>
  <c r="L705" i="17"/>
  <c r="Q705" i="17" s="1"/>
  <c r="V705" i="17" s="1"/>
  <c r="J705" i="17"/>
  <c r="O705" i="17" s="1"/>
  <c r="T705" i="17" s="1"/>
  <c r="K705" i="17"/>
  <c r="P705" i="17" s="1"/>
  <c r="U705" i="17" s="1"/>
  <c r="I705" i="17"/>
  <c r="N705" i="17" s="1"/>
  <c r="S705" i="17" s="1"/>
  <c r="H79" i="17"/>
  <c r="M79" i="17" s="1"/>
  <c r="R79" i="17" s="1"/>
  <c r="I211" i="17"/>
  <c r="N211" i="17" s="1"/>
  <c r="S211" i="17" s="1"/>
  <c r="J211" i="17"/>
  <c r="O211" i="17" s="1"/>
  <c r="T211" i="17" s="1"/>
  <c r="K211" i="17"/>
  <c r="P211" i="17" s="1"/>
  <c r="U211" i="17" s="1"/>
  <c r="L221" i="17"/>
  <c r="Q221" i="17" s="1"/>
  <c r="V221" i="17" s="1"/>
  <c r="H221" i="17"/>
  <c r="M221" i="17" s="1"/>
  <c r="R221" i="17" s="1"/>
  <c r="J462" i="17"/>
  <c r="O462" i="17" s="1"/>
  <c r="T462" i="17" s="1"/>
  <c r="L462" i="17"/>
  <c r="Q462" i="17" s="1"/>
  <c r="V462" i="17" s="1"/>
  <c r="I462" i="17"/>
  <c r="N462" i="17" s="1"/>
  <c r="S462" i="17" s="1"/>
  <c r="K462" i="17"/>
  <c r="P462" i="17" s="1"/>
  <c r="U462" i="17" s="1"/>
  <c r="H990" i="17"/>
  <c r="M990" i="17" s="1"/>
  <c r="R990" i="17" s="1"/>
  <c r="L990" i="17"/>
  <c r="Q990" i="17" s="1"/>
  <c r="V990" i="17" s="1"/>
  <c r="I990" i="17"/>
  <c r="N990" i="17" s="1"/>
  <c r="S990" i="17" s="1"/>
  <c r="H168" i="17"/>
  <c r="M168" i="17" s="1"/>
  <c r="R168" i="17" s="1"/>
  <c r="I162" i="17"/>
  <c r="N162" i="17" s="1"/>
  <c r="S162" i="17" s="1"/>
  <c r="W391" i="17"/>
  <c r="X391" i="17"/>
  <c r="Y391" i="17"/>
  <c r="Z391" i="17"/>
  <c r="AA391" i="17"/>
  <c r="H391" i="17"/>
  <c r="M391" i="17" s="1"/>
  <c r="R391" i="17" s="1"/>
  <c r="I391" i="17"/>
  <c r="N391" i="17" s="1"/>
  <c r="S391" i="17" s="1"/>
  <c r="K391" i="17"/>
  <c r="P391" i="17" s="1"/>
  <c r="U391" i="17" s="1"/>
  <c r="J391" i="17"/>
  <c r="O391" i="17" s="1"/>
  <c r="T391" i="17" s="1"/>
  <c r="J801" i="17"/>
  <c r="O801" i="17" s="1"/>
  <c r="T801" i="17" s="1"/>
  <c r="K801" i="17"/>
  <c r="P801" i="17" s="1"/>
  <c r="U801" i="17" s="1"/>
  <c r="L801" i="17"/>
  <c r="Q801" i="17" s="1"/>
  <c r="V801" i="17" s="1"/>
  <c r="I801" i="17"/>
  <c r="N801" i="17" s="1"/>
  <c r="S801" i="17" s="1"/>
  <c r="E12" i="17"/>
  <c r="E21" i="17" s="1"/>
  <c r="E30" i="17" s="1"/>
  <c r="I44" i="17"/>
  <c r="N44" i="17" s="1"/>
  <c r="S44" i="17" s="1"/>
  <c r="I70" i="17"/>
  <c r="N70" i="17" s="1"/>
  <c r="S70" i="17" s="1"/>
  <c r="K70" i="17"/>
  <c r="P70" i="17" s="1"/>
  <c r="U70" i="17" s="1"/>
  <c r="H70" i="17"/>
  <c r="M70" i="17" s="1"/>
  <c r="R70" i="17" s="1"/>
  <c r="J70" i="17"/>
  <c r="O70" i="17" s="1"/>
  <c r="T70" i="17" s="1"/>
  <c r="L70" i="17"/>
  <c r="Q70" i="17" s="1"/>
  <c r="V70" i="17" s="1"/>
  <c r="H75" i="17"/>
  <c r="M75" i="17" s="1"/>
  <c r="R75" i="17" s="1"/>
  <c r="K75" i="17"/>
  <c r="P75" i="17" s="1"/>
  <c r="U75" i="17" s="1"/>
  <c r="J73" i="17"/>
  <c r="O73" i="17" s="1"/>
  <c r="T73" i="17" s="1"/>
  <c r="K67" i="17"/>
  <c r="P67" i="17" s="1"/>
  <c r="U67" i="17" s="1"/>
  <c r="L58" i="17"/>
  <c r="Q58" i="17" s="1"/>
  <c r="V58" i="17" s="1"/>
  <c r="H48" i="17"/>
  <c r="M48" i="17" s="1"/>
  <c r="R48" i="17" s="1"/>
  <c r="L48" i="17"/>
  <c r="Q48" i="17" s="1"/>
  <c r="V48" i="17" s="1"/>
  <c r="L88" i="17"/>
  <c r="Q88" i="17" s="1"/>
  <c r="V88" i="17" s="1"/>
  <c r="J88" i="17"/>
  <c r="O88" i="17" s="1"/>
  <c r="T88" i="17" s="1"/>
  <c r="L75" i="17"/>
  <c r="Q75" i="17" s="1"/>
  <c r="V75" i="17" s="1"/>
  <c r="I73" i="17"/>
  <c r="N73" i="17" s="1"/>
  <c r="S73" i="17" s="1"/>
  <c r="K113" i="17"/>
  <c r="P113" i="17" s="1"/>
  <c r="U113" i="17" s="1"/>
  <c r="L113" i="17"/>
  <c r="Q113" i="17" s="1"/>
  <c r="V113" i="17" s="1"/>
  <c r="H140" i="17"/>
  <c r="M140" i="17" s="1"/>
  <c r="R140" i="17" s="1"/>
  <c r="AA155" i="17"/>
  <c r="L155" i="17"/>
  <c r="Q155" i="17" s="1"/>
  <c r="V155" i="17" s="1"/>
  <c r="J155" i="17"/>
  <c r="O155" i="17" s="1"/>
  <c r="T155" i="17" s="1"/>
  <c r="K155" i="17"/>
  <c r="P155" i="17" s="1"/>
  <c r="U155" i="17" s="1"/>
  <c r="W155" i="17"/>
  <c r="X155" i="17"/>
  <c r="Y155" i="17"/>
  <c r="I155" i="17"/>
  <c r="N155" i="17" s="1"/>
  <c r="S155" i="17" s="1"/>
  <c r="Z155" i="17"/>
  <c r="J126" i="17"/>
  <c r="O126" i="17" s="1"/>
  <c r="T126" i="17" s="1"/>
  <c r="L126" i="17"/>
  <c r="Q126" i="17" s="1"/>
  <c r="V126" i="17" s="1"/>
  <c r="H142" i="17"/>
  <c r="M142" i="17" s="1"/>
  <c r="R142" i="17" s="1"/>
  <c r="J142" i="17"/>
  <c r="O142" i="17" s="1"/>
  <c r="T142" i="17" s="1"/>
  <c r="I142" i="17"/>
  <c r="N142" i="17" s="1"/>
  <c r="S142" i="17" s="1"/>
  <c r="K142" i="17"/>
  <c r="P142" i="17" s="1"/>
  <c r="U142" i="17" s="1"/>
  <c r="K152" i="17"/>
  <c r="P152" i="17" s="1"/>
  <c r="U152" i="17" s="1"/>
  <c r="K134" i="17"/>
  <c r="P134" i="17" s="1"/>
  <c r="U134" i="17" s="1"/>
  <c r="I171" i="17"/>
  <c r="N171" i="17" s="1"/>
  <c r="S171" i="17" s="1"/>
  <c r="L141" i="17"/>
  <c r="Q141" i="17" s="1"/>
  <c r="V141" i="17" s="1"/>
  <c r="H205" i="17"/>
  <c r="M205" i="17" s="1"/>
  <c r="R205" i="17" s="1"/>
  <c r="J253" i="17"/>
  <c r="O253" i="17" s="1"/>
  <c r="T253" i="17" s="1"/>
  <c r="H253" i="17"/>
  <c r="M253" i="17" s="1"/>
  <c r="R253" i="17" s="1"/>
  <c r="K253" i="17"/>
  <c r="P253" i="17" s="1"/>
  <c r="U253" i="17" s="1"/>
  <c r="H240" i="17"/>
  <c r="M240" i="17" s="1"/>
  <c r="R240" i="17" s="1"/>
  <c r="I240" i="17"/>
  <c r="N240" i="17" s="1"/>
  <c r="S240" i="17" s="1"/>
  <c r="J270" i="17"/>
  <c r="O270" i="17" s="1"/>
  <c r="T270" i="17" s="1"/>
  <c r="L246" i="17"/>
  <c r="Q246" i="17" s="1"/>
  <c r="V246" i="17" s="1"/>
  <c r="K292" i="17"/>
  <c r="P292" i="17" s="1"/>
  <c r="U292" i="17" s="1"/>
  <c r="L292" i="17"/>
  <c r="Q292" i="17" s="1"/>
  <c r="V292" i="17" s="1"/>
  <c r="I292" i="17"/>
  <c r="N292" i="17" s="1"/>
  <c r="S292" i="17" s="1"/>
  <c r="K376" i="17"/>
  <c r="P376" i="17" s="1"/>
  <c r="U376" i="17" s="1"/>
  <c r="K506" i="17"/>
  <c r="P506" i="17" s="1"/>
  <c r="U506" i="17" s="1"/>
  <c r="L477" i="17"/>
  <c r="Q477" i="17" s="1"/>
  <c r="V477" i="17" s="1"/>
  <c r="H630" i="17"/>
  <c r="M630" i="17" s="1"/>
  <c r="R630" i="17" s="1"/>
  <c r="J586" i="17"/>
  <c r="O586" i="17" s="1"/>
  <c r="T586" i="17" s="1"/>
  <c r="L586" i="17"/>
  <c r="Q586" i="17" s="1"/>
  <c r="V586" i="17" s="1"/>
  <c r="K586" i="17"/>
  <c r="P586" i="17" s="1"/>
  <c r="U586" i="17" s="1"/>
  <c r="I807" i="17"/>
  <c r="N807" i="17" s="1"/>
  <c r="S807" i="17" s="1"/>
  <c r="H807" i="17"/>
  <c r="M807" i="17" s="1"/>
  <c r="R807" i="17" s="1"/>
  <c r="J807" i="17"/>
  <c r="O807" i="17" s="1"/>
  <c r="T807" i="17" s="1"/>
  <c r="K807" i="17"/>
  <c r="P807" i="17" s="1"/>
  <c r="U807" i="17" s="1"/>
  <c r="L807" i="17"/>
  <c r="Q807" i="17" s="1"/>
  <c r="V807" i="17" s="1"/>
  <c r="I805" i="17"/>
  <c r="N805" i="17" s="1"/>
  <c r="S805" i="17" s="1"/>
  <c r="L805" i="17"/>
  <c r="Q805" i="17" s="1"/>
  <c r="V805" i="17" s="1"/>
  <c r="K805" i="17"/>
  <c r="P805" i="17" s="1"/>
  <c r="U805" i="17" s="1"/>
  <c r="I800" i="17"/>
  <c r="N800" i="17" s="1"/>
  <c r="S800" i="17" s="1"/>
  <c r="K964" i="17"/>
  <c r="P964" i="17" s="1"/>
  <c r="U964" i="17" s="1"/>
  <c r="I964" i="17"/>
  <c r="N964" i="17" s="1"/>
  <c r="S964" i="17" s="1"/>
  <c r="L964" i="17"/>
  <c r="Q964" i="17" s="1"/>
  <c r="V964" i="17" s="1"/>
  <c r="H964" i="17"/>
  <c r="M964" i="17" s="1"/>
  <c r="R964" i="17" s="1"/>
  <c r="J964" i="17"/>
  <c r="O964" i="17" s="1"/>
  <c r="T964" i="17" s="1"/>
  <c r="K990" i="17"/>
  <c r="P990" i="17" s="1"/>
  <c r="U990" i="17" s="1"/>
  <c r="K884" i="17"/>
  <c r="P884" i="17" s="1"/>
  <c r="U884" i="17" s="1"/>
  <c r="J843" i="17"/>
  <c r="O843" i="17" s="1"/>
  <c r="T843" i="17" s="1"/>
  <c r="J1018" i="17"/>
  <c r="O1018" i="17" s="1"/>
  <c r="T1018" i="17" s="1"/>
  <c r="K1018" i="17"/>
  <c r="P1018" i="17" s="1"/>
  <c r="U1018" i="17" s="1"/>
  <c r="L1018" i="17"/>
  <c r="Q1018" i="17" s="1"/>
  <c r="V1018" i="17" s="1"/>
  <c r="L745" i="17"/>
  <c r="Q745" i="17" s="1"/>
  <c r="V745" i="17" s="1"/>
  <c r="H745" i="17"/>
  <c r="M745" i="17" s="1"/>
  <c r="R745" i="17" s="1"/>
  <c r="I745" i="17"/>
  <c r="N745" i="17" s="1"/>
  <c r="S745" i="17" s="1"/>
  <c r="J745" i="17"/>
  <c r="O745" i="17" s="1"/>
  <c r="T745" i="17" s="1"/>
  <c r="K745" i="17"/>
  <c r="P745" i="17" s="1"/>
  <c r="U745" i="17" s="1"/>
  <c r="J108" i="17"/>
  <c r="O108" i="17" s="1"/>
  <c r="T108" i="17" s="1"/>
  <c r="L108" i="17"/>
  <c r="Q108" i="17" s="1"/>
  <c r="V108" i="17" s="1"/>
  <c r="K108" i="17"/>
  <c r="P108" i="17" s="1"/>
  <c r="U108" i="17" s="1"/>
  <c r="AA245" i="17"/>
  <c r="W245" i="17"/>
  <c r="Y245" i="17"/>
  <c r="Z245" i="17"/>
  <c r="X245" i="17"/>
  <c r="I245" i="17"/>
  <c r="N245" i="17" s="1"/>
  <c r="S245" i="17" s="1"/>
  <c r="L245" i="17"/>
  <c r="Q245" i="17" s="1"/>
  <c r="V245" i="17" s="1"/>
  <c r="J245" i="17"/>
  <c r="O245" i="17" s="1"/>
  <c r="T245" i="17" s="1"/>
  <c r="L690" i="17"/>
  <c r="Q690" i="17" s="1"/>
  <c r="V690" i="17" s="1"/>
  <c r="K589" i="17"/>
  <c r="P589" i="17" s="1"/>
  <c r="U589" i="17" s="1"/>
  <c r="L478" i="17"/>
  <c r="Q478" i="17" s="1"/>
  <c r="V478" i="17" s="1"/>
  <c r="H478" i="17"/>
  <c r="M478" i="17" s="1"/>
  <c r="R478" i="17" s="1"/>
  <c r="J478" i="17"/>
  <c r="O478" i="17" s="1"/>
  <c r="T478" i="17" s="1"/>
  <c r="I478" i="17"/>
  <c r="N478" i="17" s="1"/>
  <c r="S478" i="17" s="1"/>
  <c r="K478" i="17"/>
  <c r="P478" i="17" s="1"/>
  <c r="U478" i="17" s="1"/>
  <c r="L614" i="17"/>
  <c r="Q614" i="17" s="1"/>
  <c r="V614" i="17" s="1"/>
  <c r="J614" i="17"/>
  <c r="O614" i="17" s="1"/>
  <c r="T614" i="17" s="1"/>
  <c r="K614" i="17"/>
  <c r="P614" i="17" s="1"/>
  <c r="U614" i="17" s="1"/>
  <c r="Z733" i="17"/>
  <c r="AA733" i="17"/>
  <c r="W733" i="17"/>
  <c r="Y733" i="17"/>
  <c r="X733" i="17"/>
  <c r="K733" i="17"/>
  <c r="P733" i="17" s="1"/>
  <c r="U733" i="17" s="1"/>
  <c r="H733" i="17"/>
  <c r="M733" i="17" s="1"/>
  <c r="R733" i="17" s="1"/>
  <c r="I733" i="17"/>
  <c r="N733" i="17" s="1"/>
  <c r="S733" i="17" s="1"/>
  <c r="K44" i="17"/>
  <c r="P44" i="17" s="1"/>
  <c r="U44" i="17" s="1"/>
  <c r="L44" i="17"/>
  <c r="Q44" i="17" s="1"/>
  <c r="V44" i="17" s="1"/>
  <c r="C18" i="17"/>
  <c r="C27" i="17" s="1"/>
  <c r="K88" i="17"/>
  <c r="P88" i="17" s="1"/>
  <c r="U88" i="17" s="1"/>
  <c r="K95" i="17"/>
  <c r="P95" i="17" s="1"/>
  <c r="U95" i="17" s="1"/>
  <c r="I195" i="17"/>
  <c r="N195" i="17" s="1"/>
  <c r="S195" i="17" s="1"/>
  <c r="K223" i="17"/>
  <c r="P223" i="17" s="1"/>
  <c r="U223" i="17" s="1"/>
  <c r="W199" i="17"/>
  <c r="X199" i="17"/>
  <c r="Y199" i="17"/>
  <c r="Z199" i="17"/>
  <c r="AA199" i="17"/>
  <c r="K199" i="17"/>
  <c r="P199" i="17" s="1"/>
  <c r="U199" i="17" s="1"/>
  <c r="L199" i="17"/>
  <c r="Q199" i="17" s="1"/>
  <c r="V199" i="17" s="1"/>
  <c r="I199" i="17"/>
  <c r="N199" i="17" s="1"/>
  <c r="S199" i="17" s="1"/>
  <c r="J199" i="17"/>
  <c r="O199" i="17" s="1"/>
  <c r="T199" i="17" s="1"/>
  <c r="L244" i="17"/>
  <c r="Q244" i="17" s="1"/>
  <c r="V244" i="17" s="1"/>
  <c r="I244" i="17"/>
  <c r="N244" i="17" s="1"/>
  <c r="S244" i="17" s="1"/>
  <c r="J244" i="17"/>
  <c r="O244" i="17" s="1"/>
  <c r="T244" i="17" s="1"/>
  <c r="L350" i="17"/>
  <c r="Q350" i="17" s="1"/>
  <c r="V350" i="17" s="1"/>
  <c r="H350" i="17"/>
  <c r="M350" i="17" s="1"/>
  <c r="R350" i="17" s="1"/>
  <c r="I350" i="17"/>
  <c r="N350" i="17" s="1"/>
  <c r="S350" i="17" s="1"/>
  <c r="K405" i="17"/>
  <c r="P405" i="17" s="1"/>
  <c r="U405" i="17" s="1"/>
  <c r="J405" i="17"/>
  <c r="O405" i="17" s="1"/>
  <c r="T405" i="17" s="1"/>
  <c r="I354" i="17"/>
  <c r="N354" i="17" s="1"/>
  <c r="S354" i="17" s="1"/>
  <c r="J354" i="17"/>
  <c r="O354" i="17" s="1"/>
  <c r="T354" i="17" s="1"/>
  <c r="Y411" i="17"/>
  <c r="Z411" i="17"/>
  <c r="AA411" i="17"/>
  <c r="W411" i="17"/>
  <c r="X411" i="17"/>
  <c r="H411" i="17"/>
  <c r="M411" i="17" s="1"/>
  <c r="R411" i="17" s="1"/>
  <c r="I411" i="17"/>
  <c r="N411" i="17" s="1"/>
  <c r="S411" i="17" s="1"/>
  <c r="J411" i="17"/>
  <c r="O411" i="17" s="1"/>
  <c r="T411" i="17" s="1"/>
  <c r="L411" i="17"/>
  <c r="Q411" i="17" s="1"/>
  <c r="V411" i="17" s="1"/>
  <c r="I542" i="17"/>
  <c r="N542" i="17" s="1"/>
  <c r="S542" i="17" s="1"/>
  <c r="L543" i="17"/>
  <c r="Q543" i="17" s="1"/>
  <c r="V543" i="17" s="1"/>
  <c r="J543" i="17"/>
  <c r="O543" i="17" s="1"/>
  <c r="T543" i="17" s="1"/>
  <c r="K543" i="17"/>
  <c r="P543" i="17" s="1"/>
  <c r="U543" i="17" s="1"/>
  <c r="H601" i="17"/>
  <c r="M601" i="17" s="1"/>
  <c r="R601" i="17" s="1"/>
  <c r="Y755" i="17"/>
  <c r="Z755" i="17"/>
  <c r="X755" i="17"/>
  <c r="AA755" i="17"/>
  <c r="W755" i="17"/>
  <c r="I755" i="17"/>
  <c r="N755" i="17" s="1"/>
  <c r="S755" i="17" s="1"/>
  <c r="J755" i="17"/>
  <c r="O755" i="17" s="1"/>
  <c r="T755" i="17" s="1"/>
  <c r="K755" i="17"/>
  <c r="P755" i="17" s="1"/>
  <c r="U755" i="17" s="1"/>
  <c r="L755" i="17"/>
  <c r="Q755" i="17" s="1"/>
  <c r="V755" i="17" s="1"/>
  <c r="H755" i="17"/>
  <c r="M755" i="17" s="1"/>
  <c r="R755" i="17" s="1"/>
  <c r="I696" i="17"/>
  <c r="N696" i="17" s="1"/>
  <c r="S696" i="17" s="1"/>
  <c r="J696" i="17"/>
  <c r="O696" i="17" s="1"/>
  <c r="T696" i="17" s="1"/>
  <c r="H696" i="17"/>
  <c r="M696" i="17" s="1"/>
  <c r="R696" i="17" s="1"/>
  <c r="I844" i="17"/>
  <c r="N844" i="17" s="1"/>
  <c r="S844" i="17" s="1"/>
  <c r="J844" i="17"/>
  <c r="O844" i="17" s="1"/>
  <c r="T844" i="17" s="1"/>
  <c r="H844" i="17"/>
  <c r="M844" i="17" s="1"/>
  <c r="R844" i="17" s="1"/>
  <c r="X128" i="17"/>
  <c r="AA128" i="17"/>
  <c r="W128" i="17"/>
  <c r="Y128" i="17"/>
  <c r="Z128" i="17"/>
  <c r="H861" i="17"/>
  <c r="M861" i="17" s="1"/>
  <c r="R861" i="17" s="1"/>
  <c r="L861" i="17"/>
  <c r="Q861" i="17" s="1"/>
  <c r="V861" i="17" s="1"/>
  <c r="I861" i="17"/>
  <c r="N861" i="17" s="1"/>
  <c r="S861" i="17" s="1"/>
  <c r="X695" i="17"/>
  <c r="Y695" i="17"/>
  <c r="Z695" i="17"/>
  <c r="AA695" i="17"/>
  <c r="W695" i="17"/>
  <c r="L695" i="17"/>
  <c r="Q695" i="17" s="1"/>
  <c r="V695" i="17" s="1"/>
  <c r="J695" i="17"/>
  <c r="O695" i="17" s="1"/>
  <c r="T695" i="17" s="1"/>
  <c r="I695" i="17"/>
  <c r="N695" i="17" s="1"/>
  <c r="S695" i="17" s="1"/>
  <c r="U38" i="17"/>
  <c r="I86" i="17"/>
  <c r="N86" i="17" s="1"/>
  <c r="S86" i="17" s="1"/>
  <c r="J86" i="17"/>
  <c r="O86" i="17" s="1"/>
  <c r="T86" i="17" s="1"/>
  <c r="K86" i="17"/>
  <c r="P86" i="17" s="1"/>
  <c r="U86" i="17" s="1"/>
  <c r="L86" i="17"/>
  <c r="Q86" i="17" s="1"/>
  <c r="V86" i="17" s="1"/>
  <c r="Y38" i="17"/>
  <c r="D10" i="17"/>
  <c r="D19" i="17" s="1"/>
  <c r="D13" i="17"/>
  <c r="D22" i="17" s="1"/>
  <c r="AA38" i="17"/>
  <c r="D9" i="17"/>
  <c r="D18" i="17" s="1"/>
  <c r="D11" i="17"/>
  <c r="D20" i="17" s="1"/>
  <c r="D12" i="17"/>
  <c r="D21" i="17" s="1"/>
  <c r="W38" i="17"/>
  <c r="X38" i="17"/>
  <c r="Z38" i="17"/>
  <c r="J38" i="17"/>
  <c r="O38" i="17" s="1"/>
  <c r="I38" i="17"/>
  <c r="N38" i="17" s="1"/>
  <c r="K73" i="17"/>
  <c r="P73" i="17" s="1"/>
  <c r="U73" i="17" s="1"/>
  <c r="L73" i="17"/>
  <c r="Q73" i="17" s="1"/>
  <c r="V73" i="17" s="1"/>
  <c r="L203" i="17"/>
  <c r="Q203" i="17" s="1"/>
  <c r="V203" i="17" s="1"/>
  <c r="Y93" i="17"/>
  <c r="Z93" i="17"/>
  <c r="AA93" i="17"/>
  <c r="W93" i="17"/>
  <c r="X93" i="17"/>
  <c r="K93" i="17"/>
  <c r="P93" i="17" s="1"/>
  <c r="U93" i="17" s="1"/>
  <c r="H93" i="17"/>
  <c r="M93" i="17" s="1"/>
  <c r="R93" i="17" s="1"/>
  <c r="J93" i="17"/>
  <c r="O93" i="17" s="1"/>
  <c r="T93" i="17" s="1"/>
  <c r="L93" i="17"/>
  <c r="Q93" i="17" s="1"/>
  <c r="V93" i="17" s="1"/>
  <c r="J218" i="17"/>
  <c r="O218" i="17" s="1"/>
  <c r="T218" i="17" s="1"/>
  <c r="I304" i="17"/>
  <c r="N304" i="17" s="1"/>
  <c r="S304" i="17" s="1"/>
  <c r="L304" i="17"/>
  <c r="Q304" i="17" s="1"/>
  <c r="V304" i="17" s="1"/>
  <c r="J304" i="17"/>
  <c r="O304" i="17" s="1"/>
  <c r="T304" i="17" s="1"/>
  <c r="K304" i="17"/>
  <c r="P304" i="17" s="1"/>
  <c r="U304" i="17" s="1"/>
  <c r="H304" i="17"/>
  <c r="M304" i="17" s="1"/>
  <c r="R304" i="17" s="1"/>
  <c r="I376" i="17"/>
  <c r="N376" i="17" s="1"/>
  <c r="S376" i="17" s="1"/>
  <c r="J376" i="17"/>
  <c r="O376" i="17" s="1"/>
  <c r="T376" i="17" s="1"/>
  <c r="I404" i="17"/>
  <c r="N404" i="17" s="1"/>
  <c r="S404" i="17" s="1"/>
  <c r="H477" i="17"/>
  <c r="M477" i="17" s="1"/>
  <c r="R477" i="17" s="1"/>
  <c r="I477" i="17"/>
  <c r="N477" i="17" s="1"/>
  <c r="S477" i="17" s="1"/>
  <c r="J477" i="17"/>
  <c r="O477" i="17" s="1"/>
  <c r="T477" i="17" s="1"/>
  <c r="K529" i="17"/>
  <c r="P529" i="17" s="1"/>
  <c r="U529" i="17" s="1"/>
  <c r="H529" i="17"/>
  <c r="M529" i="17" s="1"/>
  <c r="R529" i="17" s="1"/>
  <c r="L529" i="17"/>
  <c r="Q529" i="17" s="1"/>
  <c r="V529" i="17" s="1"/>
  <c r="J529" i="17"/>
  <c r="O529" i="17" s="1"/>
  <c r="T529" i="17" s="1"/>
  <c r="L542" i="17"/>
  <c r="Q542" i="17" s="1"/>
  <c r="V542" i="17" s="1"/>
  <c r="J630" i="17"/>
  <c r="O630" i="17" s="1"/>
  <c r="T630" i="17" s="1"/>
  <c r="K630" i="17"/>
  <c r="P630" i="17" s="1"/>
  <c r="U630" i="17" s="1"/>
  <c r="L630" i="17"/>
  <c r="Q630" i="17" s="1"/>
  <c r="V630" i="17" s="1"/>
  <c r="J717" i="17"/>
  <c r="O717" i="17" s="1"/>
  <c r="T717" i="17" s="1"/>
  <c r="H717" i="17"/>
  <c r="M717" i="17" s="1"/>
  <c r="R717" i="17" s="1"/>
  <c r="I717" i="17"/>
  <c r="N717" i="17" s="1"/>
  <c r="S717" i="17" s="1"/>
  <c r="W741" i="17"/>
  <c r="Y741" i="17"/>
  <c r="Z741" i="17"/>
  <c r="L741" i="17"/>
  <c r="Q741" i="17" s="1"/>
  <c r="V741" i="17" s="1"/>
  <c r="X741" i="17"/>
  <c r="AA741" i="17"/>
  <c r="K741" i="17"/>
  <c r="P741" i="17" s="1"/>
  <c r="U741" i="17" s="1"/>
  <c r="J741" i="17"/>
  <c r="O741" i="17" s="1"/>
  <c r="T741" i="17" s="1"/>
  <c r="H741" i="17"/>
  <c r="M741" i="17" s="1"/>
  <c r="R741" i="17" s="1"/>
  <c r="I741" i="17"/>
  <c r="N741" i="17" s="1"/>
  <c r="S741" i="17" s="1"/>
  <c r="I850" i="17"/>
  <c r="N850" i="17" s="1"/>
  <c r="S850" i="17" s="1"/>
  <c r="L850" i="17"/>
  <c r="Q850" i="17" s="1"/>
  <c r="V850" i="17" s="1"/>
  <c r="K850" i="17"/>
  <c r="P850" i="17" s="1"/>
  <c r="U850" i="17" s="1"/>
  <c r="J850" i="17"/>
  <c r="O850" i="17" s="1"/>
  <c r="T850" i="17" s="1"/>
  <c r="H850" i="17"/>
  <c r="M850" i="17" s="1"/>
  <c r="R850" i="17" s="1"/>
  <c r="J855" i="17"/>
  <c r="O855" i="17" s="1"/>
  <c r="T855" i="17" s="1"/>
  <c r="K855" i="17"/>
  <c r="P855" i="17" s="1"/>
  <c r="U855" i="17" s="1"/>
  <c r="L855" i="17"/>
  <c r="Q855" i="17" s="1"/>
  <c r="V855" i="17" s="1"/>
  <c r="I926" i="17"/>
  <c r="N926" i="17" s="1"/>
  <c r="S926" i="17" s="1"/>
  <c r="K926" i="17"/>
  <c r="P926" i="17" s="1"/>
  <c r="U926" i="17" s="1"/>
  <c r="L835" i="17"/>
  <c r="Q835" i="17" s="1"/>
  <c r="V835" i="17" s="1"/>
  <c r="I835" i="17"/>
  <c r="N835" i="17" s="1"/>
  <c r="S835" i="17" s="1"/>
  <c r="J835" i="17"/>
  <c r="O835" i="17" s="1"/>
  <c r="T835" i="17" s="1"/>
  <c r="H598" i="17"/>
  <c r="M598" i="17" s="1"/>
  <c r="R598" i="17" s="1"/>
  <c r="L876" i="17"/>
  <c r="Q876" i="17" s="1"/>
  <c r="V876" i="17" s="1"/>
  <c r="J876" i="17"/>
  <c r="O876" i="17" s="1"/>
  <c r="T876" i="17" s="1"/>
  <c r="K876" i="17"/>
  <c r="P876" i="17" s="1"/>
  <c r="U876" i="17" s="1"/>
  <c r="I876" i="17"/>
  <c r="N876" i="17" s="1"/>
  <c r="S876" i="17" s="1"/>
  <c r="W820" i="17"/>
  <c r="Z820" i="17"/>
  <c r="AA820" i="17"/>
  <c r="X820" i="17"/>
  <c r="Y820" i="17"/>
  <c r="I820" i="17"/>
  <c r="N820" i="17" s="1"/>
  <c r="S820" i="17" s="1"/>
  <c r="L820" i="17"/>
  <c r="Q820" i="17" s="1"/>
  <c r="V820" i="17" s="1"/>
  <c r="Y162" i="17"/>
  <c r="AA162" i="17"/>
  <c r="W162" i="17"/>
  <c r="X162" i="17"/>
  <c r="Z162" i="17"/>
  <c r="H162" i="17"/>
  <c r="M162" i="17" s="1"/>
  <c r="R162" i="17" s="1"/>
  <c r="J162" i="17"/>
  <c r="O162" i="17" s="1"/>
  <c r="T162" i="17" s="1"/>
  <c r="K162" i="17"/>
  <c r="P162" i="17" s="1"/>
  <c r="U162" i="17" s="1"/>
  <c r="J812" i="17"/>
  <c r="O812" i="17" s="1"/>
  <c r="T812" i="17" s="1"/>
  <c r="K812" i="17"/>
  <c r="P812" i="17" s="1"/>
  <c r="U812" i="17" s="1"/>
  <c r="L812" i="17"/>
  <c r="Q812" i="17" s="1"/>
  <c r="V812" i="17" s="1"/>
  <c r="K795" i="17"/>
  <c r="P795" i="17" s="1"/>
  <c r="U795" i="17" s="1"/>
  <c r="I795" i="17"/>
  <c r="N795" i="17" s="1"/>
  <c r="S795" i="17" s="1"/>
  <c r="H795" i="17"/>
  <c r="M795" i="17" s="1"/>
  <c r="R795" i="17" s="1"/>
  <c r="AA506" i="17"/>
  <c r="Z506" i="17"/>
  <c r="W506" i="17"/>
  <c r="X506" i="17"/>
  <c r="Y506" i="17"/>
  <c r="J506" i="17"/>
  <c r="O506" i="17" s="1"/>
  <c r="T506" i="17" s="1"/>
  <c r="I506" i="17"/>
  <c r="N506" i="17" s="1"/>
  <c r="S506" i="17" s="1"/>
  <c r="I491" i="17"/>
  <c r="N491" i="17" s="1"/>
  <c r="S491" i="17" s="1"/>
  <c r="J491" i="17"/>
  <c r="O491" i="17" s="1"/>
  <c r="T491" i="17" s="1"/>
  <c r="K491" i="17"/>
  <c r="P491" i="17" s="1"/>
  <c r="U491" i="17" s="1"/>
  <c r="L491" i="17"/>
  <c r="Q491" i="17" s="1"/>
  <c r="V491" i="17" s="1"/>
  <c r="J906" i="17"/>
  <c r="O906" i="17" s="1"/>
  <c r="T906" i="17" s="1"/>
  <c r="K906" i="17"/>
  <c r="P906" i="17" s="1"/>
  <c r="U906" i="17" s="1"/>
  <c r="L906" i="17"/>
  <c r="Q906" i="17" s="1"/>
  <c r="V906" i="17" s="1"/>
  <c r="L79" i="17"/>
  <c r="Q79" i="17" s="1"/>
  <c r="V79" i="17" s="1"/>
  <c r="K80" i="17"/>
  <c r="P80" i="17" s="1"/>
  <c r="U80" i="17" s="1"/>
  <c r="Y58" i="17"/>
  <c r="X58" i="17"/>
  <c r="Z58" i="17"/>
  <c r="AA58" i="17"/>
  <c r="H58" i="17"/>
  <c r="M58" i="17" s="1"/>
  <c r="R58" i="17" s="1"/>
  <c r="I58" i="17"/>
  <c r="N58" i="17" s="1"/>
  <c r="S58" i="17" s="1"/>
  <c r="W58" i="17"/>
  <c r="J58" i="17"/>
  <c r="O58" i="17" s="1"/>
  <c r="T58" i="17" s="1"/>
  <c r="H124" i="17"/>
  <c r="M124" i="17" s="1"/>
  <c r="R124" i="17" s="1"/>
  <c r="L124" i="17"/>
  <c r="Q124" i="17" s="1"/>
  <c r="V124" i="17" s="1"/>
  <c r="K124" i="17"/>
  <c r="P124" i="17" s="1"/>
  <c r="U124" i="17" s="1"/>
  <c r="X88" i="17"/>
  <c r="Z88" i="17"/>
  <c r="AA88" i="17"/>
  <c r="W88" i="17"/>
  <c r="Y88" i="17"/>
  <c r="J95" i="17"/>
  <c r="O95" i="17" s="1"/>
  <c r="T95" i="17" s="1"/>
  <c r="X136" i="17"/>
  <c r="W136" i="17"/>
  <c r="Y136" i="17"/>
  <c r="Z136" i="17"/>
  <c r="AA136" i="17"/>
  <c r="J136" i="17"/>
  <c r="O136" i="17" s="1"/>
  <c r="T136" i="17" s="1"/>
  <c r="K136" i="17"/>
  <c r="P136" i="17" s="1"/>
  <c r="U136" i="17" s="1"/>
  <c r="L136" i="17"/>
  <c r="Q136" i="17" s="1"/>
  <c r="V136" i="17" s="1"/>
  <c r="K169" i="17"/>
  <c r="P169" i="17" s="1"/>
  <c r="U169" i="17" s="1"/>
  <c r="L171" i="17"/>
  <c r="Q171" i="17" s="1"/>
  <c r="V171" i="17" s="1"/>
  <c r="K171" i="17"/>
  <c r="P171" i="17" s="1"/>
  <c r="U171" i="17" s="1"/>
  <c r="I265" i="17"/>
  <c r="N265" i="17" s="1"/>
  <c r="S265" i="17" s="1"/>
  <c r="L54" i="17"/>
  <c r="Q54" i="17" s="1"/>
  <c r="V54" i="17" s="1"/>
  <c r="J52" i="17"/>
  <c r="O52" i="17" s="1"/>
  <c r="T52" i="17" s="1"/>
  <c r="I52" i="17"/>
  <c r="N52" i="17" s="1"/>
  <c r="S52" i="17" s="1"/>
  <c r="I80" i="17"/>
  <c r="N80" i="17" s="1"/>
  <c r="S80" i="17" s="1"/>
  <c r="J44" i="17"/>
  <c r="O44" i="17" s="1"/>
  <c r="T44" i="17" s="1"/>
  <c r="I50" i="17"/>
  <c r="N50" i="17" s="1"/>
  <c r="S50" i="17" s="1"/>
  <c r="L76" i="17"/>
  <c r="Q76" i="17" s="1"/>
  <c r="V76" i="17" s="1"/>
  <c r="K90" i="17"/>
  <c r="P90" i="17" s="1"/>
  <c r="U90" i="17" s="1"/>
  <c r="J92" i="17"/>
  <c r="O92" i="17" s="1"/>
  <c r="T92" i="17" s="1"/>
  <c r="K99" i="17"/>
  <c r="P99" i="17" s="1"/>
  <c r="U99" i="17" s="1"/>
  <c r="K92" i="17"/>
  <c r="P92" i="17" s="1"/>
  <c r="U92" i="17" s="1"/>
  <c r="K114" i="17"/>
  <c r="P114" i="17" s="1"/>
  <c r="U114" i="17" s="1"/>
  <c r="K203" i="17"/>
  <c r="P203" i="17" s="1"/>
  <c r="U203" i="17" s="1"/>
  <c r="H160" i="17"/>
  <c r="M160" i="17" s="1"/>
  <c r="R160" i="17" s="1"/>
  <c r="H169" i="17"/>
  <c r="M169" i="17" s="1"/>
  <c r="R169" i="17" s="1"/>
  <c r="I159" i="17"/>
  <c r="N159" i="17" s="1"/>
  <c r="S159" i="17" s="1"/>
  <c r="J159" i="17"/>
  <c r="O159" i="17" s="1"/>
  <c r="T159" i="17" s="1"/>
  <c r="Z134" i="17"/>
  <c r="AA134" i="17"/>
  <c r="X134" i="17"/>
  <c r="Y134" i="17"/>
  <c r="W134" i="17"/>
  <c r="I134" i="17"/>
  <c r="N134" i="17" s="1"/>
  <c r="S134" i="17" s="1"/>
  <c r="J164" i="17"/>
  <c r="O164" i="17" s="1"/>
  <c r="T164" i="17" s="1"/>
  <c r="H203" i="17"/>
  <c r="M203" i="17" s="1"/>
  <c r="R203" i="17" s="1"/>
  <c r="I218" i="17"/>
  <c r="N218" i="17" s="1"/>
  <c r="S218" i="17" s="1"/>
  <c r="K245" i="17"/>
  <c r="P245" i="17" s="1"/>
  <c r="U245" i="17" s="1"/>
  <c r="L300" i="17"/>
  <c r="Q300" i="17" s="1"/>
  <c r="V300" i="17" s="1"/>
  <c r="I300" i="17"/>
  <c r="N300" i="17" s="1"/>
  <c r="S300" i="17" s="1"/>
  <c r="W291" i="17"/>
  <c r="X291" i="17"/>
  <c r="Y291" i="17"/>
  <c r="Z291" i="17"/>
  <c r="AA291" i="17"/>
  <c r="J291" i="17"/>
  <c r="O291" i="17" s="1"/>
  <c r="T291" i="17" s="1"/>
  <c r="H291" i="17"/>
  <c r="M291" i="17" s="1"/>
  <c r="R291" i="17" s="1"/>
  <c r="Y228" i="17"/>
  <c r="Z228" i="17"/>
  <c r="AA228" i="17"/>
  <c r="W228" i="17"/>
  <c r="X228" i="17"/>
  <c r="H228" i="17"/>
  <c r="M228" i="17" s="1"/>
  <c r="R228" i="17" s="1"/>
  <c r="I228" i="17"/>
  <c r="N228" i="17" s="1"/>
  <c r="S228" i="17" s="1"/>
  <c r="K228" i="17"/>
  <c r="P228" i="17" s="1"/>
  <c r="U228" i="17" s="1"/>
  <c r="AA260" i="17"/>
  <c r="W260" i="17"/>
  <c r="X260" i="17"/>
  <c r="Y260" i="17"/>
  <c r="Z260" i="17"/>
  <c r="J260" i="17"/>
  <c r="O260" i="17" s="1"/>
  <c r="T260" i="17" s="1"/>
  <c r="I260" i="17"/>
  <c r="N260" i="17" s="1"/>
  <c r="S260" i="17" s="1"/>
  <c r="K194" i="17"/>
  <c r="P194" i="17" s="1"/>
  <c r="U194" i="17" s="1"/>
  <c r="K401" i="17"/>
  <c r="P401" i="17" s="1"/>
  <c r="U401" i="17" s="1"/>
  <c r="L401" i="17"/>
  <c r="Q401" i="17" s="1"/>
  <c r="V401" i="17" s="1"/>
  <c r="H401" i="17"/>
  <c r="M401" i="17" s="1"/>
  <c r="R401" i="17" s="1"/>
  <c r="I401" i="17"/>
  <c r="N401" i="17" s="1"/>
  <c r="S401" i="17" s="1"/>
  <c r="L376" i="17"/>
  <c r="Q376" i="17" s="1"/>
  <c r="V376" i="17" s="1"/>
  <c r="I440" i="17"/>
  <c r="N440" i="17" s="1"/>
  <c r="S440" i="17" s="1"/>
  <c r="L440" i="17"/>
  <c r="Q440" i="17" s="1"/>
  <c r="V440" i="17" s="1"/>
  <c r="K440" i="17"/>
  <c r="P440" i="17" s="1"/>
  <c r="U440" i="17" s="1"/>
  <c r="J420" i="17"/>
  <c r="O420" i="17" s="1"/>
  <c r="T420" i="17" s="1"/>
  <c r="K425" i="17"/>
  <c r="P425" i="17" s="1"/>
  <c r="U425" i="17" s="1"/>
  <c r="L425" i="17"/>
  <c r="Q425" i="17" s="1"/>
  <c r="V425" i="17" s="1"/>
  <c r="J425" i="17"/>
  <c r="O425" i="17" s="1"/>
  <c r="T425" i="17" s="1"/>
  <c r="I425" i="17"/>
  <c r="N425" i="17" s="1"/>
  <c r="S425" i="17" s="1"/>
  <c r="H404" i="17"/>
  <c r="M404" i="17" s="1"/>
  <c r="R404" i="17" s="1"/>
  <c r="I420" i="17"/>
  <c r="N420" i="17" s="1"/>
  <c r="S420" i="17" s="1"/>
  <c r="K553" i="17"/>
  <c r="P553" i="17" s="1"/>
  <c r="U553" i="17" s="1"/>
  <c r="L553" i="17"/>
  <c r="Q553" i="17" s="1"/>
  <c r="V553" i="17" s="1"/>
  <c r="J553" i="17"/>
  <c r="O553" i="17" s="1"/>
  <c r="T553" i="17" s="1"/>
  <c r="W542" i="17"/>
  <c r="X542" i="17"/>
  <c r="Z542" i="17"/>
  <c r="AA542" i="17"/>
  <c r="Y542" i="17"/>
  <c r="J542" i="17"/>
  <c r="O542" i="17" s="1"/>
  <c r="T542" i="17" s="1"/>
  <c r="K542" i="17"/>
  <c r="P542" i="17" s="1"/>
  <c r="U542" i="17" s="1"/>
  <c r="Z590" i="17"/>
  <c r="AA590" i="17"/>
  <c r="X590" i="17"/>
  <c r="Y590" i="17"/>
  <c r="W590" i="17"/>
  <c r="K590" i="17"/>
  <c r="P590" i="17" s="1"/>
  <c r="U590" i="17" s="1"/>
  <c r="I590" i="17"/>
  <c r="N590" i="17" s="1"/>
  <c r="S590" i="17" s="1"/>
  <c r="L590" i="17"/>
  <c r="Q590" i="17" s="1"/>
  <c r="V590" i="17" s="1"/>
  <c r="H590" i="17"/>
  <c r="M590" i="17" s="1"/>
  <c r="R590" i="17" s="1"/>
  <c r="J590" i="17"/>
  <c r="O590" i="17" s="1"/>
  <c r="T590" i="17" s="1"/>
  <c r="J733" i="17"/>
  <c r="O733" i="17" s="1"/>
  <c r="T733" i="17" s="1"/>
  <c r="L757" i="17"/>
  <c r="Q757" i="17" s="1"/>
  <c r="V757" i="17" s="1"/>
  <c r="I757" i="17"/>
  <c r="N757" i="17" s="1"/>
  <c r="S757" i="17" s="1"/>
  <c r="K757" i="17"/>
  <c r="P757" i="17" s="1"/>
  <c r="U757" i="17" s="1"/>
  <c r="J757" i="17"/>
  <c r="O757" i="17" s="1"/>
  <c r="T757" i="17" s="1"/>
  <c r="J764" i="17"/>
  <c r="O764" i="17" s="1"/>
  <c r="T764" i="17" s="1"/>
  <c r="K764" i="17"/>
  <c r="P764" i="17" s="1"/>
  <c r="U764" i="17" s="1"/>
  <c r="L764" i="17"/>
  <c r="Q764" i="17" s="1"/>
  <c r="V764" i="17" s="1"/>
  <c r="AA737" i="17"/>
  <c r="W737" i="17"/>
  <c r="X737" i="17"/>
  <c r="Y737" i="17"/>
  <c r="Z737" i="17"/>
  <c r="K737" i="17"/>
  <c r="P737" i="17" s="1"/>
  <c r="U737" i="17" s="1"/>
  <c r="H737" i="17"/>
  <c r="M737" i="17" s="1"/>
  <c r="R737" i="17" s="1"/>
  <c r="I737" i="17"/>
  <c r="N737" i="17" s="1"/>
  <c r="S737" i="17" s="1"/>
  <c r="K696" i="17"/>
  <c r="P696" i="17" s="1"/>
  <c r="U696" i="17" s="1"/>
  <c r="H869" i="17"/>
  <c r="M869" i="17" s="1"/>
  <c r="R869" i="17" s="1"/>
  <c r="I855" i="17"/>
  <c r="N855" i="17" s="1"/>
  <c r="S855" i="17" s="1"/>
  <c r="L894" i="17"/>
  <c r="Q894" i="17" s="1"/>
  <c r="V894" i="17" s="1"/>
  <c r="I894" i="17"/>
  <c r="N894" i="17" s="1"/>
  <c r="S894" i="17" s="1"/>
  <c r="J894" i="17"/>
  <c r="O894" i="17" s="1"/>
  <c r="T894" i="17" s="1"/>
  <c r="K894" i="17"/>
  <c r="P894" i="17" s="1"/>
  <c r="U894" i="17" s="1"/>
  <c r="J824" i="17"/>
  <c r="O824" i="17" s="1"/>
  <c r="T824" i="17" s="1"/>
  <c r="H824" i="17"/>
  <c r="M824" i="17" s="1"/>
  <c r="R824" i="17" s="1"/>
  <c r="I824" i="17"/>
  <c r="N824" i="17" s="1"/>
  <c r="S824" i="17" s="1"/>
  <c r="K844" i="17"/>
  <c r="P844" i="17" s="1"/>
  <c r="U844" i="17" s="1"/>
  <c r="I951" i="17"/>
  <c r="N951" i="17" s="1"/>
  <c r="S951" i="17" s="1"/>
  <c r="H959" i="17"/>
  <c r="M959" i="17" s="1"/>
  <c r="R959" i="17" s="1"/>
  <c r="I959" i="17"/>
  <c r="N959" i="17" s="1"/>
  <c r="S959" i="17" s="1"/>
  <c r="K959" i="17"/>
  <c r="P959" i="17" s="1"/>
  <c r="U959" i="17" s="1"/>
  <c r="I598" i="17"/>
  <c r="N598" i="17" s="1"/>
  <c r="S598" i="17" s="1"/>
  <c r="H852" i="17"/>
  <c r="M852" i="17" s="1"/>
  <c r="R852" i="17" s="1"/>
  <c r="J868" i="17"/>
  <c r="O868" i="17" s="1"/>
  <c r="T868" i="17" s="1"/>
  <c r="K868" i="17"/>
  <c r="P868" i="17" s="1"/>
  <c r="U868" i="17" s="1"/>
  <c r="H868" i="17"/>
  <c r="M868" i="17" s="1"/>
  <c r="R868" i="17" s="1"/>
  <c r="K717" i="17"/>
  <c r="P717" i="17" s="1"/>
  <c r="U717" i="17" s="1"/>
  <c r="J622" i="17"/>
  <c r="O622" i="17" s="1"/>
  <c r="T622" i="17" s="1"/>
  <c r="W561" i="17"/>
  <c r="X561" i="17"/>
  <c r="AA561" i="17"/>
  <c r="H561" i="17"/>
  <c r="M561" i="17" s="1"/>
  <c r="R561" i="17" s="1"/>
  <c r="Y561" i="17"/>
  <c r="Z561" i="17"/>
  <c r="X643" i="17"/>
  <c r="Y643" i="17"/>
  <c r="Z643" i="17"/>
  <c r="AA643" i="17"/>
  <c r="W643" i="17"/>
  <c r="Y616" i="17"/>
  <c r="AA616" i="17"/>
  <c r="W616" i="17"/>
  <c r="X616" i="17"/>
  <c r="Z616" i="17"/>
  <c r="X689" i="17"/>
  <c r="AA689" i="17"/>
  <c r="Y689" i="17"/>
  <c r="Z689" i="17"/>
  <c r="K689" i="17"/>
  <c r="P689" i="17" s="1"/>
  <c r="U689" i="17" s="1"/>
  <c r="W689" i="17"/>
  <c r="X703" i="17"/>
  <c r="Y703" i="17"/>
  <c r="Z703" i="17"/>
  <c r="AA703" i="17"/>
  <c r="W703" i="17"/>
  <c r="I797" i="17"/>
  <c r="N797" i="17" s="1"/>
  <c r="S797" i="17" s="1"/>
  <c r="L797" i="17"/>
  <c r="Q797" i="17" s="1"/>
  <c r="V797" i="17" s="1"/>
  <c r="K797" i="17"/>
  <c r="P797" i="17" s="1"/>
  <c r="U797" i="17" s="1"/>
  <c r="W961" i="17"/>
  <c r="X961" i="17"/>
  <c r="Z961" i="17"/>
  <c r="Y961" i="17"/>
  <c r="AA961" i="17"/>
  <c r="L802" i="17"/>
  <c r="Q802" i="17" s="1"/>
  <c r="V802" i="17" s="1"/>
  <c r="I839" i="17"/>
  <c r="N839" i="17" s="1"/>
  <c r="S839" i="17" s="1"/>
  <c r="I881" i="17"/>
  <c r="N881" i="17" s="1"/>
  <c r="S881" i="17" s="1"/>
  <c r="I891" i="17"/>
  <c r="N891" i="17" s="1"/>
  <c r="S891" i="17" s="1"/>
  <c r="L891" i="17"/>
  <c r="Q891" i="17" s="1"/>
  <c r="V891" i="17" s="1"/>
  <c r="Y952" i="17"/>
  <c r="Z952" i="17"/>
  <c r="W952" i="17"/>
  <c r="X952" i="17"/>
  <c r="AA952" i="17"/>
  <c r="L952" i="17"/>
  <c r="Q952" i="17" s="1"/>
  <c r="V952" i="17" s="1"/>
  <c r="H952" i="17"/>
  <c r="M952" i="17" s="1"/>
  <c r="R952" i="17" s="1"/>
  <c r="H955" i="17"/>
  <c r="M955" i="17" s="1"/>
  <c r="R955" i="17" s="1"/>
  <c r="L701" i="17"/>
  <c r="Q701" i="17" s="1"/>
  <c r="V701" i="17" s="1"/>
  <c r="L987" i="17"/>
  <c r="Q987" i="17" s="1"/>
  <c r="V987" i="17" s="1"/>
  <c r="H958" i="17"/>
  <c r="M958" i="17" s="1"/>
  <c r="R958" i="17" s="1"/>
  <c r="L1017" i="17"/>
  <c r="Q1017" i="17" s="1"/>
  <c r="V1017" i="17" s="1"/>
  <c r="H992" i="17"/>
  <c r="M992" i="17" s="1"/>
  <c r="R992" i="17" s="1"/>
  <c r="K369" i="17"/>
  <c r="P369" i="17" s="1"/>
  <c r="U369" i="17" s="1"/>
  <c r="L446" i="17"/>
  <c r="Q446" i="17" s="1"/>
  <c r="V446" i="17" s="1"/>
  <c r="J644" i="17"/>
  <c r="O644" i="17" s="1"/>
  <c r="T644" i="17" s="1"/>
  <c r="K644" i="17"/>
  <c r="P644" i="17" s="1"/>
  <c r="U644" i="17" s="1"/>
  <c r="L644" i="17"/>
  <c r="Q644" i="17" s="1"/>
  <c r="V644" i="17" s="1"/>
  <c r="AA530" i="17"/>
  <c r="Z530" i="17"/>
  <c r="W530" i="17"/>
  <c r="X530" i="17"/>
  <c r="Y530" i="17"/>
  <c r="K530" i="17"/>
  <c r="P530" i="17" s="1"/>
  <c r="U530" i="17" s="1"/>
  <c r="L530" i="17"/>
  <c r="Q530" i="17" s="1"/>
  <c r="V530" i="17" s="1"/>
  <c r="L517" i="17"/>
  <c r="Q517" i="17" s="1"/>
  <c r="V517" i="17" s="1"/>
  <c r="I561" i="17"/>
  <c r="N561" i="17" s="1"/>
  <c r="S561" i="17" s="1"/>
  <c r="H640" i="17"/>
  <c r="M640" i="17" s="1"/>
  <c r="R640" i="17" s="1"/>
  <c r="J640" i="17"/>
  <c r="O640" i="17" s="1"/>
  <c r="T640" i="17" s="1"/>
  <c r="L640" i="17"/>
  <c r="Q640" i="17" s="1"/>
  <c r="V640" i="17" s="1"/>
  <c r="X662" i="17"/>
  <c r="Y662" i="17"/>
  <c r="AA662" i="17"/>
  <c r="W662" i="17"/>
  <c r="Z662" i="17"/>
  <c r="H662" i="17"/>
  <c r="M662" i="17" s="1"/>
  <c r="R662" i="17" s="1"/>
  <c r="Z632" i="17"/>
  <c r="AA632" i="17"/>
  <c r="W632" i="17"/>
  <c r="X632" i="17"/>
  <c r="I632" i="17"/>
  <c r="N632" i="17" s="1"/>
  <c r="S632" i="17" s="1"/>
  <c r="Y632" i="17"/>
  <c r="X621" i="17"/>
  <c r="Y621" i="17"/>
  <c r="Z621" i="17"/>
  <c r="W621" i="17"/>
  <c r="AA621" i="17"/>
  <c r="K682" i="17"/>
  <c r="P682" i="17" s="1"/>
  <c r="U682" i="17" s="1"/>
  <c r="Y678" i="17"/>
  <c r="AA678" i="17"/>
  <c r="H678" i="17"/>
  <c r="M678" i="17" s="1"/>
  <c r="R678" i="17" s="1"/>
  <c r="W678" i="17"/>
  <c r="X678" i="17"/>
  <c r="Z678" i="17"/>
  <c r="W566" i="17"/>
  <c r="AA566" i="17"/>
  <c r="X566" i="17"/>
  <c r="Y566" i="17"/>
  <c r="Z566" i="17"/>
  <c r="Y604" i="17"/>
  <c r="AA604" i="17"/>
  <c r="W604" i="17"/>
  <c r="Z604" i="17"/>
  <c r="X604" i="17"/>
  <c r="K683" i="17"/>
  <c r="P683" i="17" s="1"/>
  <c r="U683" i="17" s="1"/>
  <c r="K703" i="17"/>
  <c r="P703" i="17" s="1"/>
  <c r="U703" i="17" s="1"/>
  <c r="H825" i="17"/>
  <c r="M825" i="17" s="1"/>
  <c r="R825" i="17" s="1"/>
  <c r="I825" i="17"/>
  <c r="N825" i="17" s="1"/>
  <c r="S825" i="17" s="1"/>
  <c r="Y779" i="17"/>
  <c r="Z779" i="17"/>
  <c r="AA779" i="17"/>
  <c r="W779" i="17"/>
  <c r="X779" i="17"/>
  <c r="H779" i="17"/>
  <c r="M779" i="17" s="1"/>
  <c r="R779" i="17" s="1"/>
  <c r="L779" i="17"/>
  <c r="Q779" i="17" s="1"/>
  <c r="V779" i="17" s="1"/>
  <c r="H740" i="17"/>
  <c r="M740" i="17" s="1"/>
  <c r="R740" i="17" s="1"/>
  <c r="L720" i="17"/>
  <c r="Q720" i="17" s="1"/>
  <c r="V720" i="17" s="1"/>
  <c r="H804" i="17"/>
  <c r="M804" i="17" s="1"/>
  <c r="R804" i="17" s="1"/>
  <c r="I804" i="17"/>
  <c r="N804" i="17" s="1"/>
  <c r="S804" i="17" s="1"/>
  <c r="L804" i="17"/>
  <c r="Q804" i="17" s="1"/>
  <c r="V804" i="17" s="1"/>
  <c r="K831" i="17"/>
  <c r="P831" i="17" s="1"/>
  <c r="U831" i="17" s="1"/>
  <c r="W777" i="17"/>
  <c r="Y777" i="17"/>
  <c r="X777" i="17"/>
  <c r="Z777" i="17"/>
  <c r="AA777" i="17"/>
  <c r="L825" i="17"/>
  <c r="Q825" i="17" s="1"/>
  <c r="V825" i="17" s="1"/>
  <c r="L862" i="17"/>
  <c r="Q862" i="17" s="1"/>
  <c r="V862" i="17" s="1"/>
  <c r="I973" i="17"/>
  <c r="N973" i="17" s="1"/>
  <c r="S973" i="17" s="1"/>
  <c r="L973" i="17"/>
  <c r="Q973" i="17" s="1"/>
  <c r="V973" i="17" s="1"/>
  <c r="K973" i="17"/>
  <c r="P973" i="17" s="1"/>
  <c r="U973" i="17" s="1"/>
  <c r="I989" i="17"/>
  <c r="N989" i="17" s="1"/>
  <c r="S989" i="17" s="1"/>
  <c r="J819" i="17"/>
  <c r="O819" i="17" s="1"/>
  <c r="T819" i="17" s="1"/>
  <c r="I987" i="17"/>
  <c r="N987" i="17" s="1"/>
  <c r="S987" i="17" s="1"/>
  <c r="L817" i="17"/>
  <c r="Q817" i="17" s="1"/>
  <c r="V817" i="17" s="1"/>
  <c r="I900" i="17"/>
  <c r="N900" i="17" s="1"/>
  <c r="S900" i="17" s="1"/>
  <c r="K880" i="17"/>
  <c r="P880" i="17" s="1"/>
  <c r="U880" i="17" s="1"/>
  <c r="K970" i="17"/>
  <c r="P970" i="17" s="1"/>
  <c r="U970" i="17" s="1"/>
  <c r="K922" i="17"/>
  <c r="P922" i="17" s="1"/>
  <c r="U922" i="17" s="1"/>
  <c r="H995" i="17"/>
  <c r="M995" i="17" s="1"/>
  <c r="R995" i="17" s="1"/>
  <c r="J947" i="17"/>
  <c r="O947" i="17" s="1"/>
  <c r="T947" i="17" s="1"/>
  <c r="K963" i="17"/>
  <c r="P963" i="17" s="1"/>
  <c r="U963" i="17" s="1"/>
  <c r="L994" i="17"/>
  <c r="Q994" i="17" s="1"/>
  <c r="V994" i="17" s="1"/>
  <c r="L885" i="17"/>
  <c r="Q885" i="17" s="1"/>
  <c r="V885" i="17" s="1"/>
  <c r="W395" i="17"/>
  <c r="X395" i="17"/>
  <c r="Y395" i="17"/>
  <c r="Z395" i="17"/>
  <c r="AA395" i="17"/>
  <c r="W383" i="17"/>
  <c r="X383" i="17"/>
  <c r="Y383" i="17"/>
  <c r="Z383" i="17"/>
  <c r="AA383" i="17"/>
  <c r="K458" i="17"/>
  <c r="P458" i="17" s="1"/>
  <c r="U458" i="17" s="1"/>
  <c r="L459" i="17"/>
  <c r="Q459" i="17" s="1"/>
  <c r="V459" i="17" s="1"/>
  <c r="I423" i="17"/>
  <c r="N423" i="17" s="1"/>
  <c r="S423" i="17" s="1"/>
  <c r="K423" i="17"/>
  <c r="P423" i="17" s="1"/>
  <c r="U423" i="17" s="1"/>
  <c r="L423" i="17"/>
  <c r="Q423" i="17" s="1"/>
  <c r="V423" i="17" s="1"/>
  <c r="J561" i="17"/>
  <c r="O561" i="17" s="1"/>
  <c r="T561" i="17" s="1"/>
  <c r="I369" i="17"/>
  <c r="N369" i="17" s="1"/>
  <c r="S369" i="17" s="1"/>
  <c r="K446" i="17"/>
  <c r="P446" i="17" s="1"/>
  <c r="U446" i="17" s="1"/>
  <c r="H594" i="17"/>
  <c r="M594" i="17" s="1"/>
  <c r="R594" i="17" s="1"/>
  <c r="H567" i="17"/>
  <c r="M567" i="17" s="1"/>
  <c r="R567" i="17" s="1"/>
  <c r="J567" i="17"/>
  <c r="O567" i="17" s="1"/>
  <c r="T567" i="17" s="1"/>
  <c r="L662" i="17"/>
  <c r="Q662" i="17" s="1"/>
  <c r="V662" i="17" s="1"/>
  <c r="W501" i="17"/>
  <c r="Z501" i="17"/>
  <c r="AA501" i="17"/>
  <c r="X501" i="17"/>
  <c r="Y501" i="17"/>
  <c r="H501" i="17"/>
  <c r="M501" i="17" s="1"/>
  <c r="R501" i="17" s="1"/>
  <c r="Y568" i="17"/>
  <c r="Z568" i="17"/>
  <c r="AA568" i="17"/>
  <c r="X568" i="17"/>
  <c r="W568" i="17"/>
  <c r="L568" i="17"/>
  <c r="Q568" i="17" s="1"/>
  <c r="V568" i="17" s="1"/>
  <c r="K517" i="17"/>
  <c r="P517" i="17" s="1"/>
  <c r="U517" i="17" s="1"/>
  <c r="I575" i="17"/>
  <c r="N575" i="17" s="1"/>
  <c r="S575" i="17" s="1"/>
  <c r="J575" i="17"/>
  <c r="O575" i="17" s="1"/>
  <c r="T575" i="17" s="1"/>
  <c r="K567" i="17"/>
  <c r="P567" i="17" s="1"/>
  <c r="U567" i="17" s="1"/>
  <c r="K455" i="17"/>
  <c r="P455" i="17" s="1"/>
  <c r="U455" i="17" s="1"/>
  <c r="I519" i="17"/>
  <c r="N519" i="17" s="1"/>
  <c r="S519" i="17" s="1"/>
  <c r="L492" i="17"/>
  <c r="Q492" i="17" s="1"/>
  <c r="V492" i="17" s="1"/>
  <c r="J662" i="17"/>
  <c r="O662" i="17" s="1"/>
  <c r="T662" i="17" s="1"/>
  <c r="I689" i="17"/>
  <c r="N689" i="17" s="1"/>
  <c r="S689" i="17" s="1"/>
  <c r="J721" i="17"/>
  <c r="O721" i="17" s="1"/>
  <c r="T721" i="17" s="1"/>
  <c r="L557" i="17"/>
  <c r="Q557" i="17" s="1"/>
  <c r="V557" i="17" s="1"/>
  <c r="L682" i="17"/>
  <c r="Q682" i="17" s="1"/>
  <c r="V682" i="17" s="1"/>
  <c r="L700" i="17"/>
  <c r="Q700" i="17" s="1"/>
  <c r="V700" i="17" s="1"/>
  <c r="X681" i="17"/>
  <c r="AA681" i="17"/>
  <c r="W681" i="17"/>
  <c r="Y681" i="17"/>
  <c r="Z681" i="17"/>
  <c r="H681" i="17"/>
  <c r="M681" i="17" s="1"/>
  <c r="R681" i="17" s="1"/>
  <c r="Y588" i="17"/>
  <c r="AA588" i="17"/>
  <c r="W588" i="17"/>
  <c r="Z588" i="17"/>
  <c r="X588" i="17"/>
  <c r="H692" i="17"/>
  <c r="M692" i="17" s="1"/>
  <c r="R692" i="17" s="1"/>
  <c r="K604" i="17"/>
  <c r="P604" i="17" s="1"/>
  <c r="U604" i="17" s="1"/>
  <c r="J683" i="17"/>
  <c r="O683" i="17" s="1"/>
  <c r="T683" i="17" s="1"/>
  <c r="I573" i="17"/>
  <c r="N573" i="17" s="1"/>
  <c r="S573" i="17" s="1"/>
  <c r="J703" i="17"/>
  <c r="O703" i="17" s="1"/>
  <c r="T703" i="17" s="1"/>
  <c r="L848" i="17"/>
  <c r="Q848" i="17" s="1"/>
  <c r="V848" i="17" s="1"/>
  <c r="K848" i="17"/>
  <c r="P848" i="17" s="1"/>
  <c r="U848" i="17" s="1"/>
  <c r="L838" i="17"/>
  <c r="Q838" i="17" s="1"/>
  <c r="V838" i="17" s="1"/>
  <c r="K838" i="17"/>
  <c r="P838" i="17" s="1"/>
  <c r="U838" i="17" s="1"/>
  <c r="L740" i="17"/>
  <c r="Q740" i="17" s="1"/>
  <c r="V740" i="17" s="1"/>
  <c r="H826" i="17"/>
  <c r="M826" i="17" s="1"/>
  <c r="R826" i="17" s="1"/>
  <c r="I826" i="17"/>
  <c r="N826" i="17" s="1"/>
  <c r="S826" i="17" s="1"/>
  <c r="J826" i="17"/>
  <c r="O826" i="17" s="1"/>
  <c r="T826" i="17" s="1"/>
  <c r="L826" i="17"/>
  <c r="Q826" i="17" s="1"/>
  <c r="V826" i="17" s="1"/>
  <c r="K720" i="17"/>
  <c r="P720" i="17" s="1"/>
  <c r="U720" i="17" s="1"/>
  <c r="K804" i="17"/>
  <c r="P804" i="17" s="1"/>
  <c r="U804" i="17" s="1"/>
  <c r="J831" i="17"/>
  <c r="O831" i="17" s="1"/>
  <c r="T831" i="17" s="1"/>
  <c r="J949" i="17"/>
  <c r="O949" i="17" s="1"/>
  <c r="T949" i="17" s="1"/>
  <c r="K949" i="17"/>
  <c r="P949" i="17" s="1"/>
  <c r="U949" i="17" s="1"/>
  <c r="L949" i="17"/>
  <c r="Q949" i="17" s="1"/>
  <c r="V949" i="17" s="1"/>
  <c r="K809" i="17"/>
  <c r="P809" i="17" s="1"/>
  <c r="U809" i="17" s="1"/>
  <c r="L950" i="17"/>
  <c r="Q950" i="17" s="1"/>
  <c r="V950" i="17" s="1"/>
  <c r="I950" i="17"/>
  <c r="N950" i="17" s="1"/>
  <c r="S950" i="17" s="1"/>
  <c r="K950" i="17"/>
  <c r="P950" i="17" s="1"/>
  <c r="U950" i="17" s="1"/>
  <c r="I898" i="17"/>
  <c r="N898" i="17" s="1"/>
  <c r="S898" i="17" s="1"/>
  <c r="J950" i="17"/>
  <c r="O950" i="17" s="1"/>
  <c r="T950" i="17" s="1"/>
  <c r="I842" i="17"/>
  <c r="N842" i="17" s="1"/>
  <c r="S842" i="17" s="1"/>
  <c r="H930" i="17"/>
  <c r="M930" i="17" s="1"/>
  <c r="R930" i="17" s="1"/>
  <c r="J930" i="17"/>
  <c r="O930" i="17" s="1"/>
  <c r="T930" i="17" s="1"/>
  <c r="K930" i="17"/>
  <c r="P930" i="17" s="1"/>
  <c r="U930" i="17" s="1"/>
  <c r="K833" i="17"/>
  <c r="P833" i="17" s="1"/>
  <c r="U833" i="17" s="1"/>
  <c r="I773" i="17"/>
  <c r="N773" i="17" s="1"/>
  <c r="S773" i="17" s="1"/>
  <c r="L839" i="17"/>
  <c r="Q839" i="17" s="1"/>
  <c r="V839" i="17" s="1"/>
  <c r="J988" i="17"/>
  <c r="O988" i="17" s="1"/>
  <c r="T988" i="17" s="1"/>
  <c r="J983" i="17"/>
  <c r="O983" i="17" s="1"/>
  <c r="T983" i="17" s="1"/>
  <c r="J891" i="17"/>
  <c r="O891" i="17" s="1"/>
  <c r="T891" i="17" s="1"/>
  <c r="I952" i="17"/>
  <c r="N952" i="17" s="1"/>
  <c r="S952" i="17" s="1"/>
  <c r="K817" i="17"/>
  <c r="P817" i="17" s="1"/>
  <c r="U817" i="17" s="1"/>
  <c r="H790" i="17"/>
  <c r="M790" i="17" s="1"/>
  <c r="R790" i="17" s="1"/>
  <c r="K845" i="17"/>
  <c r="P845" i="17" s="1"/>
  <c r="U845" i="17" s="1"/>
  <c r="L900" i="17"/>
  <c r="Q900" i="17" s="1"/>
  <c r="V900" i="17" s="1"/>
  <c r="H974" i="17"/>
  <c r="M974" i="17" s="1"/>
  <c r="R974" i="17" s="1"/>
  <c r="L833" i="17"/>
  <c r="Q833" i="17" s="1"/>
  <c r="V833" i="17" s="1"/>
  <c r="I880" i="17"/>
  <c r="N880" i="17" s="1"/>
  <c r="S880" i="17" s="1"/>
  <c r="I955" i="17"/>
  <c r="N955" i="17" s="1"/>
  <c r="S955" i="17" s="1"/>
  <c r="J970" i="17"/>
  <c r="O970" i="17" s="1"/>
  <c r="T970" i="17" s="1"/>
  <c r="L965" i="17"/>
  <c r="Q965" i="17" s="1"/>
  <c r="V965" i="17" s="1"/>
  <c r="X996" i="17"/>
  <c r="Y996" i="17"/>
  <c r="Z996" i="17"/>
  <c r="AA996" i="17"/>
  <c r="W996" i="17"/>
  <c r="J922" i="17"/>
  <c r="O922" i="17" s="1"/>
  <c r="T922" i="17" s="1"/>
  <c r="K936" i="17"/>
  <c r="P936" i="17" s="1"/>
  <c r="U936" i="17" s="1"/>
  <c r="K994" i="17"/>
  <c r="P994" i="17" s="1"/>
  <c r="U994" i="17" s="1"/>
  <c r="L1034" i="17"/>
  <c r="Q1034" i="17" s="1"/>
  <c r="V1034" i="17" s="1"/>
  <c r="H889" i="17"/>
  <c r="M889" i="17" s="1"/>
  <c r="R889" i="17" s="1"/>
  <c r="W112" i="17"/>
  <c r="X112" i="17"/>
  <c r="Y112" i="17"/>
  <c r="AA112" i="17"/>
  <c r="Z112" i="17"/>
  <c r="L225" i="17"/>
  <c r="Q225" i="17" s="1"/>
  <c r="V225" i="17" s="1"/>
  <c r="L311" i="17"/>
  <c r="Q311" i="17" s="1"/>
  <c r="V311" i="17" s="1"/>
  <c r="J395" i="17"/>
  <c r="O395" i="17" s="1"/>
  <c r="T395" i="17" s="1"/>
  <c r="L383" i="17"/>
  <c r="Q383" i="17" s="1"/>
  <c r="V383" i="17" s="1"/>
  <c r="H452" i="17"/>
  <c r="M452" i="17" s="1"/>
  <c r="R452" i="17" s="1"/>
  <c r="I452" i="17"/>
  <c r="N452" i="17" s="1"/>
  <c r="S452" i="17" s="1"/>
  <c r="L452" i="17"/>
  <c r="Q452" i="17" s="1"/>
  <c r="V452" i="17" s="1"/>
  <c r="J458" i="17"/>
  <c r="O458" i="17" s="1"/>
  <c r="T458" i="17" s="1"/>
  <c r="L427" i="17"/>
  <c r="Q427" i="17" s="1"/>
  <c r="V427" i="17" s="1"/>
  <c r="J423" i="17"/>
  <c r="O423" i="17" s="1"/>
  <c r="T423" i="17" s="1"/>
  <c r="J446" i="17"/>
  <c r="O446" i="17" s="1"/>
  <c r="T446" i="17" s="1"/>
  <c r="H631" i="17"/>
  <c r="M631" i="17" s="1"/>
  <c r="R631" i="17" s="1"/>
  <c r="K631" i="17"/>
  <c r="P631" i="17" s="1"/>
  <c r="U631" i="17" s="1"/>
  <c r="L631" i="17"/>
  <c r="Q631" i="17" s="1"/>
  <c r="V631" i="17" s="1"/>
  <c r="AA502" i="17"/>
  <c r="W502" i="17"/>
  <c r="X502" i="17"/>
  <c r="Z502" i="17"/>
  <c r="K502" i="17"/>
  <c r="P502" i="17" s="1"/>
  <c r="U502" i="17" s="1"/>
  <c r="Y502" i="17"/>
  <c r="H676" i="17"/>
  <c r="M676" i="17" s="1"/>
  <c r="R676" i="17" s="1"/>
  <c r="K676" i="17"/>
  <c r="P676" i="17" s="1"/>
  <c r="U676" i="17" s="1"/>
  <c r="L676" i="17"/>
  <c r="Q676" i="17" s="1"/>
  <c r="V676" i="17" s="1"/>
  <c r="L575" i="17"/>
  <c r="Q575" i="17" s="1"/>
  <c r="V575" i="17" s="1"/>
  <c r="L639" i="17"/>
  <c r="Q639" i="17" s="1"/>
  <c r="V639" i="17" s="1"/>
  <c r="I662" i="17"/>
  <c r="N662" i="17" s="1"/>
  <c r="S662" i="17" s="1"/>
  <c r="L668" i="17"/>
  <c r="Q668" i="17" s="1"/>
  <c r="V668" i="17" s="1"/>
  <c r="I682" i="17"/>
  <c r="N682" i="17" s="1"/>
  <c r="S682" i="17" s="1"/>
  <c r="K700" i="17"/>
  <c r="P700" i="17" s="1"/>
  <c r="U700" i="17" s="1"/>
  <c r="K681" i="17"/>
  <c r="P681" i="17" s="1"/>
  <c r="U681" i="17" s="1"/>
  <c r="Y592" i="17"/>
  <c r="AA592" i="17"/>
  <c r="Z592" i="17"/>
  <c r="W592" i="17"/>
  <c r="X592" i="17"/>
  <c r="K588" i="17"/>
  <c r="P588" i="17" s="1"/>
  <c r="U588" i="17" s="1"/>
  <c r="I604" i="17"/>
  <c r="N604" i="17" s="1"/>
  <c r="S604" i="17" s="1"/>
  <c r="H683" i="17"/>
  <c r="M683" i="17" s="1"/>
  <c r="R683" i="17" s="1"/>
  <c r="L703" i="17"/>
  <c r="Q703" i="17" s="1"/>
  <c r="V703" i="17" s="1"/>
  <c r="K791" i="17"/>
  <c r="P791" i="17" s="1"/>
  <c r="U791" i="17" s="1"/>
  <c r="K753" i="17"/>
  <c r="P753" i="17" s="1"/>
  <c r="U753" i="17" s="1"/>
  <c r="H848" i="17"/>
  <c r="M848" i="17" s="1"/>
  <c r="R848" i="17" s="1"/>
  <c r="W796" i="17"/>
  <c r="AA796" i="17"/>
  <c r="Y796" i="17"/>
  <c r="X796" i="17"/>
  <c r="Z796" i="17"/>
  <c r="J720" i="17"/>
  <c r="O720" i="17" s="1"/>
  <c r="T720" i="17" s="1"/>
  <c r="J804" i="17"/>
  <c r="O804" i="17" s="1"/>
  <c r="T804" i="17" s="1"/>
  <c r="L831" i="17"/>
  <c r="Q831" i="17" s="1"/>
  <c r="V831" i="17" s="1"/>
  <c r="H898" i="17"/>
  <c r="M898" i="17" s="1"/>
  <c r="R898" i="17" s="1"/>
  <c r="I917" i="17"/>
  <c r="N917" i="17" s="1"/>
  <c r="S917" i="17" s="1"/>
  <c r="H917" i="17"/>
  <c r="M917" i="17" s="1"/>
  <c r="R917" i="17" s="1"/>
  <c r="J886" i="17"/>
  <c r="O886" i="17" s="1"/>
  <c r="T886" i="17" s="1"/>
  <c r="I910" i="17"/>
  <c r="N910" i="17" s="1"/>
  <c r="S910" i="17" s="1"/>
  <c r="L910" i="17"/>
  <c r="Q910" i="17" s="1"/>
  <c r="V910" i="17" s="1"/>
  <c r="L819" i="17"/>
  <c r="Q819" i="17" s="1"/>
  <c r="V819" i="17" s="1"/>
  <c r="K839" i="17"/>
  <c r="P839" i="17" s="1"/>
  <c r="U839" i="17" s="1"/>
  <c r="J932" i="17"/>
  <c r="O932" i="17" s="1"/>
  <c r="T932" i="17" s="1"/>
  <c r="J989" i="17"/>
  <c r="O989" i="17" s="1"/>
  <c r="T989" i="17" s="1"/>
  <c r="L984" i="17"/>
  <c r="Q984" i="17" s="1"/>
  <c r="V984" i="17" s="1"/>
  <c r="J917" i="17"/>
  <c r="O917" i="17" s="1"/>
  <c r="T917" i="17" s="1"/>
  <c r="L772" i="17"/>
  <c r="Q772" i="17" s="1"/>
  <c r="V772" i="17" s="1"/>
  <c r="J790" i="17"/>
  <c r="O790" i="17" s="1"/>
  <c r="T790" i="17" s="1"/>
  <c r="J880" i="17"/>
  <c r="O880" i="17" s="1"/>
  <c r="T880" i="17" s="1"/>
  <c r="J929" i="17"/>
  <c r="O929" i="17" s="1"/>
  <c r="T929" i="17" s="1"/>
  <c r="I892" i="17"/>
  <c r="N892" i="17" s="1"/>
  <c r="S892" i="17" s="1"/>
  <c r="J955" i="17"/>
  <c r="O955" i="17" s="1"/>
  <c r="T955" i="17" s="1"/>
  <c r="J864" i="17"/>
  <c r="O864" i="17" s="1"/>
  <c r="T864" i="17" s="1"/>
  <c r="L996" i="17"/>
  <c r="Q996" i="17" s="1"/>
  <c r="V996" i="17" s="1"/>
  <c r="H936" i="17"/>
  <c r="M936" i="17" s="1"/>
  <c r="R936" i="17" s="1"/>
  <c r="J441" i="17"/>
  <c r="O441" i="17" s="1"/>
  <c r="T441" i="17" s="1"/>
  <c r="Y538" i="17"/>
  <c r="Z538" i="17"/>
  <c r="AA538" i="17"/>
  <c r="X538" i="17"/>
  <c r="J538" i="17"/>
  <c r="O538" i="17" s="1"/>
  <c r="T538" i="17" s="1"/>
  <c r="W538" i="17"/>
  <c r="W505" i="17"/>
  <c r="Z505" i="17"/>
  <c r="AA505" i="17"/>
  <c r="X505" i="17"/>
  <c r="Y505" i="17"/>
  <c r="J574" i="17"/>
  <c r="O574" i="17" s="1"/>
  <c r="T574" i="17" s="1"/>
  <c r="L574" i="17"/>
  <c r="Q574" i="17" s="1"/>
  <c r="V574" i="17" s="1"/>
  <c r="K636" i="17"/>
  <c r="P636" i="17" s="1"/>
  <c r="U636" i="17" s="1"/>
  <c r="L636" i="17"/>
  <c r="Q636" i="17" s="1"/>
  <c r="V636" i="17" s="1"/>
  <c r="L570" i="17"/>
  <c r="Q570" i="17" s="1"/>
  <c r="V570" i="17" s="1"/>
  <c r="H787" i="17"/>
  <c r="M787" i="17" s="1"/>
  <c r="R787" i="17" s="1"/>
  <c r="K787" i="17"/>
  <c r="P787" i="17" s="1"/>
  <c r="U787" i="17" s="1"/>
  <c r="L787" i="17"/>
  <c r="Q787" i="17" s="1"/>
  <c r="V787" i="17" s="1"/>
  <c r="I787" i="17"/>
  <c r="N787" i="17" s="1"/>
  <c r="S787" i="17" s="1"/>
  <c r="W692" i="17"/>
  <c r="X692" i="17"/>
  <c r="Y692" i="17"/>
  <c r="AA692" i="17"/>
  <c r="Z692" i="17"/>
  <c r="H829" i="17"/>
  <c r="M829" i="17" s="1"/>
  <c r="R829" i="17" s="1"/>
  <c r="K829" i="17"/>
  <c r="P829" i="17" s="1"/>
  <c r="U829" i="17" s="1"/>
  <c r="L829" i="17"/>
  <c r="Q829" i="17" s="1"/>
  <c r="V829" i="17" s="1"/>
  <c r="Y580" i="17"/>
  <c r="Z580" i="17"/>
  <c r="AA580" i="17"/>
  <c r="W580" i="17"/>
  <c r="X580" i="17"/>
  <c r="L859" i="17"/>
  <c r="Q859" i="17" s="1"/>
  <c r="V859" i="17" s="1"/>
  <c r="I859" i="17"/>
  <c r="N859" i="17" s="1"/>
  <c r="S859" i="17" s="1"/>
  <c r="K859" i="17"/>
  <c r="P859" i="17" s="1"/>
  <c r="U859" i="17" s="1"/>
  <c r="J859" i="17"/>
  <c r="O859" i="17" s="1"/>
  <c r="T859" i="17" s="1"/>
  <c r="J1021" i="17"/>
  <c r="O1021" i="17" s="1"/>
  <c r="T1021" i="17" s="1"/>
  <c r="K1021" i="17"/>
  <c r="P1021" i="17" s="1"/>
  <c r="U1021" i="17" s="1"/>
  <c r="J987" i="17"/>
  <c r="O987" i="17" s="1"/>
  <c r="T987" i="17" s="1"/>
  <c r="L87" i="15"/>
  <c r="M87" i="15" s="1"/>
  <c r="C87" i="15" s="1"/>
  <c r="W99" i="17"/>
  <c r="Z99" i="17"/>
  <c r="X99" i="17"/>
  <c r="Y99" i="17"/>
  <c r="AA99" i="17"/>
  <c r="X323" i="17"/>
  <c r="Y323" i="17"/>
  <c r="W323" i="17"/>
  <c r="Z323" i="17"/>
  <c r="AA323" i="17"/>
  <c r="J340" i="17"/>
  <c r="O340" i="17" s="1"/>
  <c r="T340" i="17" s="1"/>
  <c r="I441" i="17"/>
  <c r="N441" i="17" s="1"/>
  <c r="S441" i="17" s="1"/>
  <c r="J435" i="17"/>
  <c r="O435" i="17" s="1"/>
  <c r="T435" i="17" s="1"/>
  <c r="H438" i="17"/>
  <c r="M438" i="17" s="1"/>
  <c r="R438" i="17" s="1"/>
  <c r="H470" i="17"/>
  <c r="M470" i="17" s="1"/>
  <c r="R470" i="17" s="1"/>
  <c r="L538" i="17"/>
  <c r="Q538" i="17" s="1"/>
  <c r="V538" i="17" s="1"/>
  <c r="J505" i="17"/>
  <c r="O505" i="17" s="1"/>
  <c r="T505" i="17" s="1"/>
  <c r="H644" i="17"/>
  <c r="M644" i="17" s="1"/>
  <c r="R644" i="17" s="1"/>
  <c r="X646" i="17"/>
  <c r="Y646" i="17"/>
  <c r="AA646" i="17"/>
  <c r="W646" i="17"/>
  <c r="K646" i="17"/>
  <c r="P646" i="17" s="1"/>
  <c r="U646" i="17" s="1"/>
  <c r="I646" i="17"/>
  <c r="N646" i="17" s="1"/>
  <c r="S646" i="17" s="1"/>
  <c r="Z646" i="17"/>
  <c r="H646" i="17"/>
  <c r="M646" i="17" s="1"/>
  <c r="R646" i="17" s="1"/>
  <c r="X556" i="17"/>
  <c r="Y556" i="17"/>
  <c r="Z556" i="17"/>
  <c r="AA556" i="17"/>
  <c r="W556" i="17"/>
  <c r="L610" i="17"/>
  <c r="Q610" i="17" s="1"/>
  <c r="V610" i="17" s="1"/>
  <c r="L651" i="17"/>
  <c r="Q651" i="17" s="1"/>
  <c r="V651" i="17" s="1"/>
  <c r="J669" i="17"/>
  <c r="O669" i="17" s="1"/>
  <c r="T669" i="17" s="1"/>
  <c r="L669" i="17"/>
  <c r="Q669" i="17" s="1"/>
  <c r="V669" i="17" s="1"/>
  <c r="H669" i="17"/>
  <c r="M669" i="17" s="1"/>
  <c r="R669" i="17" s="1"/>
  <c r="H622" i="17"/>
  <c r="M622" i="17" s="1"/>
  <c r="R622" i="17" s="1"/>
  <c r="I616" i="17"/>
  <c r="N616" i="17" s="1"/>
  <c r="S616" i="17" s="1"/>
  <c r="K621" i="17"/>
  <c r="P621" i="17" s="1"/>
  <c r="U621" i="17" s="1"/>
  <c r="K675" i="17"/>
  <c r="P675" i="17" s="1"/>
  <c r="U675" i="17" s="1"/>
  <c r="L580" i="17"/>
  <c r="Q580" i="17" s="1"/>
  <c r="V580" i="17" s="1"/>
  <c r="I819" i="17"/>
  <c r="N819" i="17" s="1"/>
  <c r="S819" i="17" s="1"/>
  <c r="L767" i="17"/>
  <c r="Q767" i="17" s="1"/>
  <c r="V767" i="17" s="1"/>
  <c r="J813" i="17"/>
  <c r="O813" i="17" s="1"/>
  <c r="T813" i="17" s="1"/>
  <c r="L813" i="17"/>
  <c r="Q813" i="17" s="1"/>
  <c r="V813" i="17" s="1"/>
  <c r="Y803" i="17"/>
  <c r="Z803" i="17"/>
  <c r="AA803" i="17"/>
  <c r="W803" i="17"/>
  <c r="L803" i="17"/>
  <c r="Q803" i="17" s="1"/>
  <c r="V803" i="17" s="1"/>
  <c r="X803" i="17"/>
  <c r="K828" i="17"/>
  <c r="P828" i="17" s="1"/>
  <c r="U828" i="17" s="1"/>
  <c r="H862" i="17"/>
  <c r="M862" i="17" s="1"/>
  <c r="R862" i="17" s="1"/>
  <c r="J862" i="17"/>
  <c r="O862" i="17" s="1"/>
  <c r="T862" i="17" s="1"/>
  <c r="H950" i="17"/>
  <c r="M950" i="17" s="1"/>
  <c r="R950" i="17" s="1"/>
  <c r="J870" i="17"/>
  <c r="O870" i="17" s="1"/>
  <c r="T870" i="17" s="1"/>
  <c r="I833" i="17"/>
  <c r="N833" i="17" s="1"/>
  <c r="S833" i="17" s="1"/>
  <c r="I853" i="17"/>
  <c r="N853" i="17" s="1"/>
  <c r="S853" i="17" s="1"/>
  <c r="H896" i="17"/>
  <c r="M896" i="17" s="1"/>
  <c r="R896" i="17" s="1"/>
  <c r="I931" i="17"/>
  <c r="N931" i="17" s="1"/>
  <c r="S931" i="17" s="1"/>
  <c r="L931" i="17"/>
  <c r="Q931" i="17" s="1"/>
  <c r="V931" i="17" s="1"/>
  <c r="H874" i="17"/>
  <c r="M874" i="17" s="1"/>
  <c r="R874" i="17" s="1"/>
  <c r="K988" i="17"/>
  <c r="P988" i="17" s="1"/>
  <c r="U988" i="17" s="1"/>
  <c r="L789" i="17"/>
  <c r="Q789" i="17" s="1"/>
  <c r="V789" i="17" s="1"/>
  <c r="K780" i="17"/>
  <c r="P780" i="17" s="1"/>
  <c r="U780" i="17" s="1"/>
  <c r="I822" i="17"/>
  <c r="N822" i="17" s="1"/>
  <c r="S822" i="17" s="1"/>
  <c r="J961" i="17"/>
  <c r="O961" i="17" s="1"/>
  <c r="T961" i="17" s="1"/>
  <c r="H984" i="17"/>
  <c r="M984" i="17" s="1"/>
  <c r="R984" i="17" s="1"/>
  <c r="K857" i="17"/>
  <c r="P857" i="17" s="1"/>
  <c r="U857" i="17" s="1"/>
  <c r="J934" i="17"/>
  <c r="O934" i="17" s="1"/>
  <c r="T934" i="17" s="1"/>
  <c r="K983" i="17"/>
  <c r="P983" i="17" s="1"/>
  <c r="U983" i="17" s="1"/>
  <c r="H993" i="17"/>
  <c r="M993" i="17" s="1"/>
  <c r="R993" i="17" s="1"/>
  <c r="K1017" i="17"/>
  <c r="P1017" i="17" s="1"/>
  <c r="U1017" i="17" s="1"/>
  <c r="J1019" i="17"/>
  <c r="O1019" i="17" s="1"/>
  <c r="T1019" i="17" s="1"/>
  <c r="L992" i="17"/>
  <c r="Q992" i="17" s="1"/>
  <c r="V992" i="17" s="1"/>
  <c r="J1015" i="17"/>
  <c r="O1015" i="17" s="1"/>
  <c r="T1015" i="17" s="1"/>
  <c r="L972" i="17"/>
  <c r="Q972" i="17" s="1"/>
  <c r="V972" i="17" s="1"/>
  <c r="H849" i="17"/>
  <c r="M849" i="17" s="1"/>
  <c r="R849" i="17" s="1"/>
  <c r="L963" i="17"/>
  <c r="Q963" i="17" s="1"/>
  <c r="V963" i="17" s="1"/>
  <c r="K998" i="17"/>
  <c r="P998" i="17" s="1"/>
  <c r="U998" i="17" s="1"/>
  <c r="I945" i="17"/>
  <c r="N945" i="17" s="1"/>
  <c r="S945" i="17" s="1"/>
  <c r="H1015" i="17"/>
  <c r="M1015" i="17" s="1"/>
  <c r="R1015" i="17" s="1"/>
  <c r="I343" i="17"/>
  <c r="N343" i="17" s="1"/>
  <c r="S343" i="17" s="1"/>
  <c r="H343" i="17"/>
  <c r="M343" i="17" s="1"/>
  <c r="R343" i="17" s="1"/>
  <c r="J343" i="17"/>
  <c r="O343" i="17" s="1"/>
  <c r="T343" i="17" s="1"/>
  <c r="K343" i="17"/>
  <c r="P343" i="17" s="1"/>
  <c r="U343" i="17" s="1"/>
  <c r="W361" i="17"/>
  <c r="AA361" i="17"/>
  <c r="X361" i="17"/>
  <c r="Z361" i="17"/>
  <c r="Y361" i="17"/>
  <c r="I115" i="17"/>
  <c r="N115" i="17" s="1"/>
  <c r="S115" i="17" s="1"/>
  <c r="L115" i="17"/>
  <c r="Q115" i="17" s="1"/>
  <c r="V115" i="17" s="1"/>
  <c r="K98" i="17"/>
  <c r="P98" i="17" s="1"/>
  <c r="U98" i="17" s="1"/>
  <c r="J122" i="17"/>
  <c r="O122" i="17" s="1"/>
  <c r="T122" i="17" s="1"/>
  <c r="I100" i="17"/>
  <c r="N100" i="17" s="1"/>
  <c r="S100" i="17" s="1"/>
  <c r="H99" i="17"/>
  <c r="M99" i="17" s="1"/>
  <c r="R99" i="17" s="1"/>
  <c r="I130" i="17"/>
  <c r="N130" i="17" s="1"/>
  <c r="S130" i="17" s="1"/>
  <c r="J157" i="17"/>
  <c r="O157" i="17" s="1"/>
  <c r="T157" i="17" s="1"/>
  <c r="H172" i="17"/>
  <c r="M172" i="17" s="1"/>
  <c r="R172" i="17" s="1"/>
  <c r="J172" i="17"/>
  <c r="O172" i="17" s="1"/>
  <c r="T172" i="17" s="1"/>
  <c r="K172" i="17"/>
  <c r="P172" i="17" s="1"/>
  <c r="U172" i="17" s="1"/>
  <c r="K115" i="17"/>
  <c r="P115" i="17" s="1"/>
  <c r="U115" i="17" s="1"/>
  <c r="L157" i="17"/>
  <c r="Q157" i="17" s="1"/>
  <c r="V157" i="17" s="1"/>
  <c r="I201" i="17"/>
  <c r="N201" i="17" s="1"/>
  <c r="S201" i="17" s="1"/>
  <c r="W278" i="17"/>
  <c r="Z278" i="17"/>
  <c r="AA278" i="17"/>
  <c r="X278" i="17"/>
  <c r="Y278" i="17"/>
  <c r="J272" i="17"/>
  <c r="O272" i="17" s="1"/>
  <c r="T272" i="17" s="1"/>
  <c r="H321" i="17"/>
  <c r="M321" i="17" s="1"/>
  <c r="R321" i="17" s="1"/>
  <c r="J339" i="17"/>
  <c r="O339" i="17" s="1"/>
  <c r="T339" i="17" s="1"/>
  <c r="K339" i="17"/>
  <c r="P339" i="17" s="1"/>
  <c r="U339" i="17" s="1"/>
  <c r="J285" i="17"/>
  <c r="O285" i="17" s="1"/>
  <c r="T285" i="17" s="1"/>
  <c r="I296" i="17"/>
  <c r="N296" i="17" s="1"/>
  <c r="S296" i="17" s="1"/>
  <c r="H469" i="17"/>
  <c r="M469" i="17" s="1"/>
  <c r="R469" i="17" s="1"/>
  <c r="I370" i="17"/>
  <c r="N370" i="17" s="1"/>
  <c r="S370" i="17" s="1"/>
  <c r="L329" i="17"/>
  <c r="Q329" i="17" s="1"/>
  <c r="V329" i="17" s="1"/>
  <c r="L361" i="17"/>
  <c r="Q361" i="17" s="1"/>
  <c r="V361" i="17" s="1"/>
  <c r="K430" i="17"/>
  <c r="P430" i="17" s="1"/>
  <c r="U430" i="17" s="1"/>
  <c r="L430" i="17"/>
  <c r="Q430" i="17" s="1"/>
  <c r="V430" i="17" s="1"/>
  <c r="I432" i="17"/>
  <c r="N432" i="17" s="1"/>
  <c r="S432" i="17" s="1"/>
  <c r="H417" i="17"/>
  <c r="M417" i="17" s="1"/>
  <c r="R417" i="17" s="1"/>
  <c r="W399" i="17"/>
  <c r="X399" i="17"/>
  <c r="Y399" i="17"/>
  <c r="Z399" i="17"/>
  <c r="AA399" i="17"/>
  <c r="I480" i="17"/>
  <c r="N480" i="17" s="1"/>
  <c r="S480" i="17" s="1"/>
  <c r="H530" i="17"/>
  <c r="M530" i="17" s="1"/>
  <c r="R530" i="17" s="1"/>
  <c r="J433" i="17"/>
  <c r="O433" i="17" s="1"/>
  <c r="T433" i="17" s="1"/>
  <c r="I455" i="17"/>
  <c r="N455" i="17" s="1"/>
  <c r="S455" i="17" s="1"/>
  <c r="H520" i="17"/>
  <c r="M520" i="17" s="1"/>
  <c r="R520" i="17" s="1"/>
  <c r="J558" i="17"/>
  <c r="O558" i="17" s="1"/>
  <c r="T558" i="17" s="1"/>
  <c r="K558" i="17"/>
  <c r="P558" i="17" s="1"/>
  <c r="U558" i="17" s="1"/>
  <c r="L558" i="17"/>
  <c r="Q558" i="17" s="1"/>
  <c r="V558" i="17" s="1"/>
  <c r="L369" i="17"/>
  <c r="Q369" i="17" s="1"/>
  <c r="V369" i="17" s="1"/>
  <c r="J413" i="17"/>
  <c r="O413" i="17" s="1"/>
  <c r="T413" i="17" s="1"/>
  <c r="K438" i="17"/>
  <c r="P438" i="17" s="1"/>
  <c r="U438" i="17" s="1"/>
  <c r="L501" i="17"/>
  <c r="Q501" i="17" s="1"/>
  <c r="V501" i="17" s="1"/>
  <c r="L470" i="17"/>
  <c r="Q470" i="17" s="1"/>
  <c r="V470" i="17" s="1"/>
  <c r="J445" i="17"/>
  <c r="O445" i="17" s="1"/>
  <c r="T445" i="17" s="1"/>
  <c r="I615" i="17"/>
  <c r="N615" i="17" s="1"/>
  <c r="S615" i="17" s="1"/>
  <c r="J517" i="17"/>
  <c r="O517" i="17" s="1"/>
  <c r="T517" i="17" s="1"/>
  <c r="Y600" i="17"/>
  <c r="AA600" i="17"/>
  <c r="X600" i="17"/>
  <c r="Z600" i="17"/>
  <c r="W600" i="17"/>
  <c r="I600" i="17"/>
  <c r="N600" i="17" s="1"/>
  <c r="S600" i="17" s="1"/>
  <c r="I554" i="17"/>
  <c r="N554" i="17" s="1"/>
  <c r="S554" i="17" s="1"/>
  <c r="L505" i="17"/>
  <c r="Q505" i="17" s="1"/>
  <c r="V505" i="17" s="1"/>
  <c r="I578" i="17"/>
  <c r="N578" i="17" s="1"/>
  <c r="S578" i="17" s="1"/>
  <c r="L519" i="17"/>
  <c r="Q519" i="17" s="1"/>
  <c r="V519" i="17" s="1"/>
  <c r="L556" i="17"/>
  <c r="Q556" i="17" s="1"/>
  <c r="V556" i="17" s="1"/>
  <c r="L684" i="17"/>
  <c r="Q684" i="17" s="1"/>
  <c r="V684" i="17" s="1"/>
  <c r="H607" i="17"/>
  <c r="M607" i="17" s="1"/>
  <c r="R607" i="17" s="1"/>
  <c r="L632" i="17"/>
  <c r="Q632" i="17" s="1"/>
  <c r="V632" i="17" s="1"/>
  <c r="L679" i="17"/>
  <c r="Q679" i="17" s="1"/>
  <c r="V679" i="17" s="1"/>
  <c r="L602" i="17"/>
  <c r="Q602" i="17" s="1"/>
  <c r="V602" i="17" s="1"/>
  <c r="J591" i="17"/>
  <c r="O591" i="17" s="1"/>
  <c r="T591" i="17" s="1"/>
  <c r="J651" i="17"/>
  <c r="O651" i="17" s="1"/>
  <c r="T651" i="17" s="1"/>
  <c r="I669" i="17"/>
  <c r="N669" i="17" s="1"/>
  <c r="S669" i="17" s="1"/>
  <c r="K616" i="17"/>
  <c r="P616" i="17" s="1"/>
  <c r="U616" i="17" s="1"/>
  <c r="H679" i="17"/>
  <c r="M679" i="17" s="1"/>
  <c r="R679" i="17" s="1"/>
  <c r="J684" i="17"/>
  <c r="O684" i="17" s="1"/>
  <c r="T684" i="17" s="1"/>
  <c r="I762" i="17"/>
  <c r="N762" i="17" s="1"/>
  <c r="S762" i="17" s="1"/>
  <c r="L762" i="17"/>
  <c r="Q762" i="17" s="1"/>
  <c r="V762" i="17" s="1"/>
  <c r="H713" i="17"/>
  <c r="M713" i="17" s="1"/>
  <c r="R713" i="17" s="1"/>
  <c r="I621" i="17"/>
  <c r="N621" i="17" s="1"/>
  <c r="S621" i="17" s="1"/>
  <c r="I675" i="17"/>
  <c r="N675" i="17" s="1"/>
  <c r="S675" i="17" s="1"/>
  <c r="K728" i="17"/>
  <c r="P728" i="17" s="1"/>
  <c r="U728" i="17" s="1"/>
  <c r="J761" i="17"/>
  <c r="O761" i="17" s="1"/>
  <c r="T761" i="17" s="1"/>
  <c r="K865" i="17"/>
  <c r="P865" i="17" s="1"/>
  <c r="U865" i="17" s="1"/>
  <c r="I758" i="17"/>
  <c r="N758" i="17" s="1"/>
  <c r="S758" i="17" s="1"/>
  <c r="I845" i="17"/>
  <c r="N845" i="17" s="1"/>
  <c r="S845" i="17" s="1"/>
  <c r="K819" i="17"/>
  <c r="P819" i="17" s="1"/>
  <c r="U819" i="17" s="1"/>
  <c r="L791" i="17"/>
  <c r="Q791" i="17" s="1"/>
  <c r="V791" i="17" s="1"/>
  <c r="I767" i="17"/>
  <c r="N767" i="17" s="1"/>
  <c r="S767" i="17" s="1"/>
  <c r="I841" i="17"/>
  <c r="N841" i="17" s="1"/>
  <c r="S841" i="17" s="1"/>
  <c r="H841" i="17"/>
  <c r="M841" i="17" s="1"/>
  <c r="R841" i="17" s="1"/>
  <c r="I769" i="17"/>
  <c r="N769" i="17" s="1"/>
  <c r="S769" i="17" s="1"/>
  <c r="K863" i="17"/>
  <c r="P863" i="17" s="1"/>
  <c r="U863" i="17" s="1"/>
  <c r="L863" i="17"/>
  <c r="Q863" i="17" s="1"/>
  <c r="V863" i="17" s="1"/>
  <c r="K925" i="17"/>
  <c r="P925" i="17" s="1"/>
  <c r="U925" i="17" s="1"/>
  <c r="L925" i="17"/>
  <c r="Q925" i="17" s="1"/>
  <c r="V925" i="17" s="1"/>
  <c r="I925" i="17"/>
  <c r="N925" i="17" s="1"/>
  <c r="S925" i="17" s="1"/>
  <c r="J925" i="17"/>
  <c r="O925" i="17" s="1"/>
  <c r="T925" i="17" s="1"/>
  <c r="K777" i="17"/>
  <c r="P777" i="17" s="1"/>
  <c r="U777" i="17" s="1"/>
  <c r="H867" i="17"/>
  <c r="M867" i="17" s="1"/>
  <c r="R867" i="17" s="1"/>
  <c r="J897" i="17"/>
  <c r="O897" i="17" s="1"/>
  <c r="T897" i="17" s="1"/>
  <c r="I783" i="17"/>
  <c r="N783" i="17" s="1"/>
  <c r="S783" i="17" s="1"/>
  <c r="K799" i="17"/>
  <c r="P799" i="17" s="1"/>
  <c r="U799" i="17" s="1"/>
  <c r="I877" i="17"/>
  <c r="N877" i="17" s="1"/>
  <c r="S877" i="17" s="1"/>
  <c r="L798" i="17"/>
  <c r="Q798" i="17" s="1"/>
  <c r="V798" i="17" s="1"/>
  <c r="H870" i="17"/>
  <c r="M870" i="17" s="1"/>
  <c r="R870" i="17" s="1"/>
  <c r="I897" i="17"/>
  <c r="N897" i="17" s="1"/>
  <c r="S897" i="17" s="1"/>
  <c r="W861" i="17"/>
  <c r="X861" i="17"/>
  <c r="K861" i="17"/>
  <c r="P861" i="17" s="1"/>
  <c r="U861" i="17" s="1"/>
  <c r="Y861" i="17"/>
  <c r="Z861" i="17"/>
  <c r="AA861" i="17"/>
  <c r="H853" i="17"/>
  <c r="M853" i="17" s="1"/>
  <c r="R853" i="17" s="1"/>
  <c r="L898" i="17"/>
  <c r="Q898" i="17" s="1"/>
  <c r="V898" i="17" s="1"/>
  <c r="L958" i="17"/>
  <c r="Q958" i="17" s="1"/>
  <c r="V958" i="17" s="1"/>
  <c r="K931" i="17"/>
  <c r="P931" i="17" s="1"/>
  <c r="U931" i="17" s="1"/>
  <c r="J957" i="17"/>
  <c r="O957" i="17" s="1"/>
  <c r="T957" i="17" s="1"/>
  <c r="H989" i="17"/>
  <c r="M989" i="17" s="1"/>
  <c r="R989" i="17" s="1"/>
  <c r="J874" i="17"/>
  <c r="O874" i="17" s="1"/>
  <c r="T874" i="17" s="1"/>
  <c r="L915" i="17"/>
  <c r="Q915" i="17" s="1"/>
  <c r="V915" i="17" s="1"/>
  <c r="L947" i="17"/>
  <c r="Q947" i="17" s="1"/>
  <c r="V947" i="17" s="1"/>
  <c r="H822" i="17"/>
  <c r="M822" i="17" s="1"/>
  <c r="R822" i="17" s="1"/>
  <c r="I961" i="17"/>
  <c r="N961" i="17" s="1"/>
  <c r="S961" i="17" s="1"/>
  <c r="K987" i="17"/>
  <c r="P987" i="17" s="1"/>
  <c r="U987" i="17" s="1"/>
  <c r="K934" i="17"/>
  <c r="P934" i="17" s="1"/>
  <c r="U934" i="17" s="1"/>
  <c r="L1021" i="17"/>
  <c r="Q1021" i="17" s="1"/>
  <c r="V1021" i="17" s="1"/>
  <c r="L993" i="17"/>
  <c r="Q993" i="17" s="1"/>
  <c r="V993" i="17" s="1"/>
  <c r="J1017" i="17"/>
  <c r="O1017" i="17" s="1"/>
  <c r="T1017" i="17" s="1"/>
  <c r="K992" i="17"/>
  <c r="P992" i="17" s="1"/>
  <c r="U992" i="17" s="1"/>
  <c r="J972" i="17"/>
  <c r="O972" i="17" s="1"/>
  <c r="T972" i="17" s="1"/>
  <c r="I901" i="17"/>
  <c r="N901" i="17" s="1"/>
  <c r="S901" i="17" s="1"/>
  <c r="I963" i="17"/>
  <c r="N963" i="17" s="1"/>
  <c r="S963" i="17" s="1"/>
  <c r="J998" i="17"/>
  <c r="O998" i="17" s="1"/>
  <c r="T998" i="17" s="1"/>
  <c r="L865" i="17"/>
  <c r="Q865" i="17" s="1"/>
  <c r="V865" i="17" s="1"/>
  <c r="L73" i="15"/>
  <c r="M73" i="15" s="1"/>
  <c r="C73" i="15" s="1"/>
  <c r="K397" i="17"/>
  <c r="P397" i="17" s="1"/>
  <c r="U397" i="17" s="1"/>
  <c r="L397" i="17"/>
  <c r="Q397" i="17" s="1"/>
  <c r="V397" i="17" s="1"/>
  <c r="J397" i="17"/>
  <c r="O397" i="17" s="1"/>
  <c r="T397" i="17" s="1"/>
  <c r="L343" i="17"/>
  <c r="Q343" i="17" s="1"/>
  <c r="V343" i="17" s="1"/>
  <c r="H17" i="19"/>
  <c r="H19" i="19" s="1"/>
  <c r="D30" i="19"/>
  <c r="D32" i="19" s="1"/>
  <c r="D41" i="19" s="1"/>
  <c r="H22" i="19" s="1"/>
  <c r="H23" i="19" s="1"/>
  <c r="H85" i="17"/>
  <c r="M85" i="17" s="1"/>
  <c r="R85" i="17" s="1"/>
  <c r="I85" i="17"/>
  <c r="N85" i="17" s="1"/>
  <c r="S85" i="17" s="1"/>
  <c r="K85" i="17"/>
  <c r="P85" i="17" s="1"/>
  <c r="U85" i="17" s="1"/>
  <c r="L85" i="17"/>
  <c r="Q85" i="17" s="1"/>
  <c r="V85" i="17" s="1"/>
  <c r="I98" i="17"/>
  <c r="N98" i="17" s="1"/>
  <c r="S98" i="17" s="1"/>
  <c r="H122" i="17"/>
  <c r="M122" i="17" s="1"/>
  <c r="R122" i="17" s="1"/>
  <c r="I122" i="17"/>
  <c r="N122" i="17" s="1"/>
  <c r="S122" i="17" s="1"/>
  <c r="K225" i="17"/>
  <c r="P225" i="17" s="1"/>
  <c r="U225" i="17" s="1"/>
  <c r="L281" i="17"/>
  <c r="Q281" i="17" s="1"/>
  <c r="V281" i="17" s="1"/>
  <c r="AA212" i="17"/>
  <c r="X212" i="17"/>
  <c r="Y212" i="17"/>
  <c r="W212" i="17"/>
  <c r="Z212" i="17"/>
  <c r="K329" i="17"/>
  <c r="P329" i="17" s="1"/>
  <c r="U329" i="17" s="1"/>
  <c r="L400" i="17"/>
  <c r="Q400" i="17" s="1"/>
  <c r="V400" i="17" s="1"/>
  <c r="L395" i="17"/>
  <c r="Q395" i="17" s="1"/>
  <c r="V395" i="17" s="1"/>
  <c r="W287" i="17"/>
  <c r="X287" i="17"/>
  <c r="Z287" i="17"/>
  <c r="Y287" i="17"/>
  <c r="AA287" i="17"/>
  <c r="H538" i="17"/>
  <c r="M538" i="17" s="1"/>
  <c r="R538" i="17" s="1"/>
  <c r="L441" i="17"/>
  <c r="Q441" i="17" s="1"/>
  <c r="V441" i="17" s="1"/>
  <c r="L455" i="17"/>
  <c r="Q455" i="17" s="1"/>
  <c r="V455" i="17" s="1"/>
  <c r="J369" i="17"/>
  <c r="O369" i="17" s="1"/>
  <c r="T369" i="17" s="1"/>
  <c r="K413" i="17"/>
  <c r="P413" i="17" s="1"/>
  <c r="U413" i="17" s="1"/>
  <c r="L438" i="17"/>
  <c r="Q438" i="17" s="1"/>
  <c r="V438" i="17" s="1"/>
  <c r="H416" i="17"/>
  <c r="M416" i="17" s="1"/>
  <c r="R416" i="17" s="1"/>
  <c r="K524" i="17"/>
  <c r="P524" i="17" s="1"/>
  <c r="U524" i="17" s="1"/>
  <c r="L479" i="17"/>
  <c r="Q479" i="17" s="1"/>
  <c r="V479" i="17" s="1"/>
  <c r="L615" i="17"/>
  <c r="Q615" i="17" s="1"/>
  <c r="V615" i="17" s="1"/>
  <c r="H615" i="17"/>
  <c r="M615" i="17" s="1"/>
  <c r="R615" i="17" s="1"/>
  <c r="K615" i="17"/>
  <c r="P615" i="17" s="1"/>
  <c r="U615" i="17" s="1"/>
  <c r="L384" i="17"/>
  <c r="Q384" i="17" s="1"/>
  <c r="V384" i="17" s="1"/>
  <c r="I517" i="17"/>
  <c r="N517" i="17" s="1"/>
  <c r="S517" i="17" s="1"/>
  <c r="J480" i="17"/>
  <c r="O480" i="17" s="1"/>
  <c r="T480" i="17" s="1"/>
  <c r="I678" i="17"/>
  <c r="N678" i="17" s="1"/>
  <c r="S678" i="17" s="1"/>
  <c r="K519" i="17"/>
  <c r="P519" i="17" s="1"/>
  <c r="U519" i="17" s="1"/>
  <c r="L449" i="17"/>
  <c r="Q449" i="17" s="1"/>
  <c r="V449" i="17" s="1"/>
  <c r="K582" i="17"/>
  <c r="P582" i="17" s="1"/>
  <c r="U582" i="17" s="1"/>
  <c r="K632" i="17"/>
  <c r="P632" i="17" s="1"/>
  <c r="U632" i="17" s="1"/>
  <c r="J602" i="17"/>
  <c r="O602" i="17" s="1"/>
  <c r="T602" i="17" s="1"/>
  <c r="I651" i="17"/>
  <c r="N651" i="17" s="1"/>
  <c r="S651" i="17" s="1"/>
  <c r="J616" i="17"/>
  <c r="O616" i="17" s="1"/>
  <c r="T616" i="17" s="1"/>
  <c r="L678" i="17"/>
  <c r="Q678" i="17" s="1"/>
  <c r="V678" i="17" s="1"/>
  <c r="I721" i="17"/>
  <c r="N721" i="17" s="1"/>
  <c r="S721" i="17" s="1"/>
  <c r="L566" i="17"/>
  <c r="Q566" i="17" s="1"/>
  <c r="V566" i="17" s="1"/>
  <c r="K697" i="17"/>
  <c r="P697" i="17" s="1"/>
  <c r="U697" i="17" s="1"/>
  <c r="J697" i="17"/>
  <c r="O697" i="17" s="1"/>
  <c r="T697" i="17" s="1"/>
  <c r="K725" i="17"/>
  <c r="P725" i="17" s="1"/>
  <c r="U725" i="17" s="1"/>
  <c r="L621" i="17"/>
  <c r="Q621" i="17" s="1"/>
  <c r="V621" i="17" s="1"/>
  <c r="J728" i="17"/>
  <c r="O728" i="17" s="1"/>
  <c r="T728" i="17" s="1"/>
  <c r="J682" i="17"/>
  <c r="O682" i="17" s="1"/>
  <c r="T682" i="17" s="1"/>
  <c r="I703" i="17"/>
  <c r="N703" i="17" s="1"/>
  <c r="S703" i="17" s="1"/>
  <c r="L761" i="17"/>
  <c r="Q761" i="17" s="1"/>
  <c r="V761" i="17" s="1"/>
  <c r="H838" i="17"/>
  <c r="M838" i="17" s="1"/>
  <c r="R838" i="17" s="1"/>
  <c r="I848" i="17"/>
  <c r="N848" i="17" s="1"/>
  <c r="S848" i="17" s="1"/>
  <c r="K789" i="17"/>
  <c r="P789" i="17" s="1"/>
  <c r="U789" i="17" s="1"/>
  <c r="K779" i="17"/>
  <c r="P779" i="17" s="1"/>
  <c r="U779" i="17" s="1"/>
  <c r="H845" i="17"/>
  <c r="M845" i="17" s="1"/>
  <c r="R845" i="17" s="1"/>
  <c r="J797" i="17"/>
  <c r="O797" i="17" s="1"/>
  <c r="T797" i="17" s="1"/>
  <c r="J769" i="17"/>
  <c r="O769" i="17" s="1"/>
  <c r="T769" i="17" s="1"/>
  <c r="I831" i="17"/>
  <c r="N831" i="17" s="1"/>
  <c r="S831" i="17" s="1"/>
  <c r="J777" i="17"/>
  <c r="O777" i="17" s="1"/>
  <c r="T777" i="17" s="1"/>
  <c r="J798" i="17"/>
  <c r="O798" i="17" s="1"/>
  <c r="T798" i="17" s="1"/>
  <c r="L870" i="17"/>
  <c r="Q870" i="17" s="1"/>
  <c r="V870" i="17" s="1"/>
  <c r="J939" i="17"/>
  <c r="O939" i="17" s="1"/>
  <c r="T939" i="17" s="1"/>
  <c r="J958" i="17"/>
  <c r="O958" i="17" s="1"/>
  <c r="T958" i="17" s="1"/>
  <c r="H970" i="17"/>
  <c r="M970" i="17" s="1"/>
  <c r="R970" i="17" s="1"/>
  <c r="L874" i="17"/>
  <c r="Q874" i="17" s="1"/>
  <c r="V874" i="17" s="1"/>
  <c r="K947" i="17"/>
  <c r="P947" i="17" s="1"/>
  <c r="U947" i="17" s="1"/>
  <c r="H1021" i="17"/>
  <c r="M1021" i="17" s="1"/>
  <c r="R1021" i="17" s="1"/>
  <c r="L849" i="17"/>
  <c r="Q849" i="17" s="1"/>
  <c r="V849" i="17" s="1"/>
  <c r="J901" i="17"/>
  <c r="O901" i="17" s="1"/>
  <c r="T901" i="17" s="1"/>
  <c r="K790" i="17"/>
  <c r="P790" i="17" s="1"/>
  <c r="U790" i="17" s="1"/>
  <c r="L822" i="17"/>
  <c r="Q822" i="17" s="1"/>
  <c r="V822" i="17" s="1"/>
  <c r="L880" i="17"/>
  <c r="Q880" i="17" s="1"/>
  <c r="V880" i="17" s="1"/>
  <c r="H988" i="17"/>
  <c r="M988" i="17" s="1"/>
  <c r="R988" i="17" s="1"/>
  <c r="K89" i="15"/>
  <c r="L89" i="15" s="1"/>
  <c r="M89" i="15" s="1"/>
  <c r="C89" i="15" s="1"/>
  <c r="K993" i="17"/>
  <c r="P993" i="17" s="1"/>
  <c r="U993" i="17" s="1"/>
  <c r="I1017" i="17"/>
  <c r="N1017" i="17" s="1"/>
  <c r="S1017" i="17" s="1"/>
  <c r="J992" i="17"/>
  <c r="O992" i="17" s="1"/>
  <c r="T992" i="17" s="1"/>
  <c r="X1015" i="17"/>
  <c r="Y1015" i="17"/>
  <c r="Z1015" i="17"/>
  <c r="AA1015" i="17"/>
  <c r="W1015" i="17"/>
  <c r="I972" i="17"/>
  <c r="N972" i="17" s="1"/>
  <c r="S972" i="17" s="1"/>
  <c r="J963" i="17"/>
  <c r="O963" i="17" s="1"/>
  <c r="T963" i="17" s="1"/>
  <c r="K1015" i="17"/>
  <c r="P1015" i="17" s="1"/>
  <c r="U1015" i="17" s="1"/>
  <c r="I998" i="17"/>
  <c r="N998" i="17" s="1"/>
  <c r="S998" i="17" s="1"/>
  <c r="I865" i="17"/>
  <c r="N865" i="17" s="1"/>
  <c r="S865" i="17" s="1"/>
  <c r="H112" i="17"/>
  <c r="M112" i="17" s="1"/>
  <c r="R112" i="17" s="1"/>
  <c r="I42" i="17"/>
  <c r="N42" i="17" s="1"/>
  <c r="S42" i="17" s="1"/>
  <c r="L42" i="17"/>
  <c r="Q42" i="17" s="1"/>
  <c r="V42" i="17" s="1"/>
  <c r="J42" i="17"/>
  <c r="O42" i="17" s="1"/>
  <c r="T42" i="17" s="1"/>
  <c r="K42" i="17"/>
  <c r="P42" i="17" s="1"/>
  <c r="U42" i="17" s="1"/>
  <c r="Y66" i="17"/>
  <c r="W66" i="17"/>
  <c r="X66" i="17"/>
  <c r="Z66" i="17"/>
  <c r="AA66" i="17"/>
  <c r="J85" i="17"/>
  <c r="O85" i="17" s="1"/>
  <c r="T85" i="17" s="1"/>
  <c r="X87" i="17"/>
  <c r="Y87" i="17"/>
  <c r="K87" i="17"/>
  <c r="P87" i="17" s="1"/>
  <c r="U87" i="17" s="1"/>
  <c r="Z87" i="17"/>
  <c r="AA87" i="17"/>
  <c r="W87" i="17"/>
  <c r="Y122" i="17"/>
  <c r="W122" i="17"/>
  <c r="AA122" i="17"/>
  <c r="X122" i="17"/>
  <c r="Z122" i="17"/>
  <c r="L172" i="17"/>
  <c r="Q172" i="17" s="1"/>
  <c r="V172" i="17" s="1"/>
  <c r="L112" i="17"/>
  <c r="Q112" i="17" s="1"/>
  <c r="V112" i="17" s="1"/>
  <c r="Z210" i="17"/>
  <c r="AA210" i="17"/>
  <c r="X210" i="17"/>
  <c r="I210" i="17"/>
  <c r="N210" i="17" s="1"/>
  <c r="S210" i="17" s="1"/>
  <c r="K210" i="17"/>
  <c r="P210" i="17" s="1"/>
  <c r="U210" i="17" s="1"/>
  <c r="H210" i="17"/>
  <c r="M210" i="17" s="1"/>
  <c r="R210" i="17" s="1"/>
  <c r="L210" i="17"/>
  <c r="Q210" i="17" s="1"/>
  <c r="V210" i="17" s="1"/>
  <c r="W210" i="17"/>
  <c r="Y210" i="17"/>
  <c r="X141" i="17"/>
  <c r="W141" i="17"/>
  <c r="Y141" i="17"/>
  <c r="AA141" i="17"/>
  <c r="Z141" i="17"/>
  <c r="H220" i="17"/>
  <c r="M220" i="17" s="1"/>
  <c r="R220" i="17" s="1"/>
  <c r="W240" i="17"/>
  <c r="Z240" i="17"/>
  <c r="AA240" i="17"/>
  <c r="X240" i="17"/>
  <c r="K240" i="17"/>
  <c r="P240" i="17" s="1"/>
  <c r="U240" i="17" s="1"/>
  <c r="L240" i="17"/>
  <c r="Q240" i="17" s="1"/>
  <c r="V240" i="17" s="1"/>
  <c r="Y240" i="17"/>
  <c r="L323" i="17"/>
  <c r="Q323" i="17" s="1"/>
  <c r="V323" i="17" s="1"/>
  <c r="L277" i="17"/>
  <c r="Q277" i="17" s="1"/>
  <c r="V277" i="17" s="1"/>
  <c r="H325" i="17"/>
  <c r="M325" i="17" s="1"/>
  <c r="R325" i="17" s="1"/>
  <c r="I325" i="17"/>
  <c r="N325" i="17" s="1"/>
  <c r="S325" i="17" s="1"/>
  <c r="J358" i="17"/>
  <c r="O358" i="17" s="1"/>
  <c r="T358" i="17" s="1"/>
  <c r="L212" i="17"/>
  <c r="Q212" i="17" s="1"/>
  <c r="V212" i="17" s="1"/>
  <c r="K395" i="17"/>
  <c r="P395" i="17" s="1"/>
  <c r="U395" i="17" s="1"/>
  <c r="J287" i="17"/>
  <c r="O287" i="17" s="1"/>
  <c r="T287" i="17" s="1"/>
  <c r="I434" i="17"/>
  <c r="N434" i="17" s="1"/>
  <c r="S434" i="17" s="1"/>
  <c r="L434" i="17"/>
  <c r="Q434" i="17" s="1"/>
  <c r="V434" i="17" s="1"/>
  <c r="W407" i="17"/>
  <c r="Y407" i="17"/>
  <c r="Z407" i="17"/>
  <c r="AA407" i="17"/>
  <c r="X407" i="17"/>
  <c r="I458" i="17"/>
  <c r="N458" i="17" s="1"/>
  <c r="S458" i="17" s="1"/>
  <c r="H455" i="17"/>
  <c r="M455" i="17" s="1"/>
  <c r="R455" i="17" s="1"/>
  <c r="H446" i="17"/>
  <c r="M446" i="17" s="1"/>
  <c r="R446" i="17" s="1"/>
  <c r="K501" i="17"/>
  <c r="P501" i="17" s="1"/>
  <c r="U501" i="17" s="1"/>
  <c r="I570" i="17"/>
  <c r="N570" i="17" s="1"/>
  <c r="S570" i="17" s="1"/>
  <c r="W472" i="17"/>
  <c r="Z472" i="17"/>
  <c r="Y472" i="17"/>
  <c r="AA472" i="17"/>
  <c r="H472" i="17"/>
  <c r="M472" i="17" s="1"/>
  <c r="R472" i="17" s="1"/>
  <c r="X472" i="17"/>
  <c r="Y443" i="17"/>
  <c r="Z443" i="17"/>
  <c r="AA443" i="17"/>
  <c r="W443" i="17"/>
  <c r="X443" i="17"/>
  <c r="I445" i="17"/>
  <c r="N445" i="17" s="1"/>
  <c r="S445" i="17" s="1"/>
  <c r="I505" i="17"/>
  <c r="N505" i="17" s="1"/>
  <c r="S505" i="17" s="1"/>
  <c r="L552" i="17"/>
  <c r="Q552" i="17" s="1"/>
  <c r="V552" i="17" s="1"/>
  <c r="L643" i="17"/>
  <c r="Q643" i="17" s="1"/>
  <c r="V643" i="17" s="1"/>
  <c r="J530" i="17"/>
  <c r="O530" i="17" s="1"/>
  <c r="T530" i="17" s="1"/>
  <c r="K640" i="17"/>
  <c r="P640" i="17" s="1"/>
  <c r="U640" i="17" s="1"/>
  <c r="J709" i="17"/>
  <c r="O709" i="17" s="1"/>
  <c r="T709" i="17" s="1"/>
  <c r="L607" i="17"/>
  <c r="Q607" i="17" s="1"/>
  <c r="V607" i="17" s="1"/>
  <c r="J632" i="17"/>
  <c r="O632" i="17" s="1"/>
  <c r="T632" i="17" s="1"/>
  <c r="J689" i="17"/>
  <c r="O689" i="17" s="1"/>
  <c r="T689" i="17" s="1"/>
  <c r="K709" i="17"/>
  <c r="P709" i="17" s="1"/>
  <c r="U709" i="17" s="1"/>
  <c r="H602" i="17"/>
  <c r="M602" i="17" s="1"/>
  <c r="R602" i="17" s="1"/>
  <c r="H616" i="17"/>
  <c r="M616" i="17" s="1"/>
  <c r="R616" i="17" s="1"/>
  <c r="AA671" i="17"/>
  <c r="W671" i="17"/>
  <c r="X671" i="17"/>
  <c r="Y671" i="17"/>
  <c r="Z671" i="17"/>
  <c r="AA684" i="17"/>
  <c r="W684" i="17"/>
  <c r="X684" i="17"/>
  <c r="Y684" i="17"/>
  <c r="Z684" i="17"/>
  <c r="K678" i="17"/>
  <c r="P678" i="17" s="1"/>
  <c r="U678" i="17" s="1"/>
  <c r="H689" i="17"/>
  <c r="M689" i="17" s="1"/>
  <c r="R689" i="17" s="1"/>
  <c r="H721" i="17"/>
  <c r="M721" i="17" s="1"/>
  <c r="R721" i="17" s="1"/>
  <c r="K566" i="17"/>
  <c r="P566" i="17" s="1"/>
  <c r="U566" i="17" s="1"/>
  <c r="J793" i="17"/>
  <c r="O793" i="17" s="1"/>
  <c r="T793" i="17" s="1"/>
  <c r="L793" i="17"/>
  <c r="Q793" i="17" s="1"/>
  <c r="V793" i="17" s="1"/>
  <c r="K793" i="17"/>
  <c r="P793" i="17" s="1"/>
  <c r="U793" i="17" s="1"/>
  <c r="I725" i="17"/>
  <c r="N725" i="17" s="1"/>
  <c r="S725" i="17" s="1"/>
  <c r="Z606" i="17"/>
  <c r="AA606" i="17"/>
  <c r="W606" i="17"/>
  <c r="X606" i="17"/>
  <c r="Y606" i="17"/>
  <c r="L604" i="17"/>
  <c r="Q604" i="17" s="1"/>
  <c r="V604" i="17" s="1"/>
  <c r="J621" i="17"/>
  <c r="O621" i="17" s="1"/>
  <c r="T621" i="17" s="1"/>
  <c r="W717" i="17"/>
  <c r="Y717" i="17"/>
  <c r="Z717" i="17"/>
  <c r="X717" i="17"/>
  <c r="AA717" i="17"/>
  <c r="L717" i="17"/>
  <c r="Q717" i="17" s="1"/>
  <c r="V717" i="17" s="1"/>
  <c r="W764" i="17"/>
  <c r="X764" i="17"/>
  <c r="AA764" i="17"/>
  <c r="Z764" i="17"/>
  <c r="Y764" i="17"/>
  <c r="H703" i="17"/>
  <c r="M703" i="17" s="1"/>
  <c r="R703" i="17" s="1"/>
  <c r="W816" i="17"/>
  <c r="Z816" i="17"/>
  <c r="AA816" i="17"/>
  <c r="H816" i="17"/>
  <c r="M816" i="17" s="1"/>
  <c r="R816" i="17" s="1"/>
  <c r="X816" i="17"/>
  <c r="Y816" i="17"/>
  <c r="L851" i="17"/>
  <c r="Q851" i="17" s="1"/>
  <c r="V851" i="17" s="1"/>
  <c r="H851" i="17"/>
  <c r="M851" i="17" s="1"/>
  <c r="R851" i="17" s="1"/>
  <c r="I851" i="17"/>
  <c r="N851" i="17" s="1"/>
  <c r="S851" i="17" s="1"/>
  <c r="K851" i="17"/>
  <c r="P851" i="17" s="1"/>
  <c r="U851" i="17" s="1"/>
  <c r="K825" i="17"/>
  <c r="P825" i="17" s="1"/>
  <c r="U825" i="17" s="1"/>
  <c r="J779" i="17"/>
  <c r="O779" i="17" s="1"/>
  <c r="T779" i="17" s="1"/>
  <c r="W772" i="17"/>
  <c r="AA772" i="17"/>
  <c r="X772" i="17"/>
  <c r="Y772" i="17"/>
  <c r="Z772" i="17"/>
  <c r="J845" i="17"/>
  <c r="O845" i="17" s="1"/>
  <c r="T845" i="17" s="1"/>
  <c r="H797" i="17"/>
  <c r="M797" i="17" s="1"/>
  <c r="R797" i="17" s="1"/>
  <c r="I777" i="17"/>
  <c r="N777" i="17" s="1"/>
  <c r="S777" i="17" s="1"/>
  <c r="K867" i="17"/>
  <c r="P867" i="17" s="1"/>
  <c r="U867" i="17" s="1"/>
  <c r="K909" i="17"/>
  <c r="P909" i="17" s="1"/>
  <c r="U909" i="17" s="1"/>
  <c r="I920" i="17"/>
  <c r="N920" i="17" s="1"/>
  <c r="S920" i="17" s="1"/>
  <c r="L920" i="17"/>
  <c r="Q920" i="17" s="1"/>
  <c r="V920" i="17" s="1"/>
  <c r="W857" i="17"/>
  <c r="X857" i="17"/>
  <c r="Z857" i="17"/>
  <c r="Y857" i="17"/>
  <c r="AA857" i="17"/>
  <c r="H924" i="17"/>
  <c r="M924" i="17" s="1"/>
  <c r="R924" i="17" s="1"/>
  <c r="I924" i="17"/>
  <c r="N924" i="17" s="1"/>
  <c r="S924" i="17" s="1"/>
  <c r="K924" i="17"/>
  <c r="P924" i="17" s="1"/>
  <c r="U924" i="17" s="1"/>
  <c r="I957" i="17"/>
  <c r="N957" i="17" s="1"/>
  <c r="S957" i="17" s="1"/>
  <c r="J973" i="17"/>
  <c r="O973" i="17" s="1"/>
  <c r="T973" i="17" s="1"/>
  <c r="K874" i="17"/>
  <c r="P874" i="17" s="1"/>
  <c r="U874" i="17" s="1"/>
  <c r="I947" i="17"/>
  <c r="N947" i="17" s="1"/>
  <c r="S947" i="17" s="1"/>
  <c r="H891" i="17"/>
  <c r="M891" i="17" s="1"/>
  <c r="R891" i="17" s="1"/>
  <c r="AA948" i="17"/>
  <c r="W948" i="17"/>
  <c r="Z948" i="17"/>
  <c r="X948" i="17"/>
  <c r="Y948" i="17"/>
  <c r="L909" i="17"/>
  <c r="Q909" i="17" s="1"/>
  <c r="V909" i="17" s="1"/>
  <c r="H138" i="19" l="1"/>
  <c r="H139" i="19" s="1"/>
  <c r="C128" i="19" s="1"/>
  <c r="D138" i="19" s="1"/>
  <c r="D139" i="19" s="1"/>
  <c r="D103" i="19"/>
  <c r="D104" i="19" s="1"/>
  <c r="D113" i="19" s="1"/>
  <c r="H94" i="19" s="1"/>
  <c r="H95" i="19" s="1"/>
  <c r="D124" i="19" s="1"/>
  <c r="D126" i="19" s="1"/>
  <c r="D129" i="19" s="1"/>
  <c r="C94" i="19"/>
  <c r="C113" i="19" s="1"/>
  <c r="G94" i="19" s="1"/>
  <c r="G95" i="19" s="1"/>
  <c r="C10" i="17"/>
  <c r="C19" i="17" s="1"/>
  <c r="C28" i="17" s="1"/>
  <c r="C90" i="15"/>
  <c r="C75" i="15"/>
  <c r="C11" i="17"/>
  <c r="D30" i="17"/>
  <c r="F21" i="17"/>
  <c r="F30" i="17" s="1"/>
  <c r="G30" i="17"/>
  <c r="D29" i="17"/>
  <c r="G44" i="15"/>
  <c r="H44" i="15" s="1"/>
  <c r="J43" i="15"/>
  <c r="J44" i="15" s="1"/>
  <c r="J45" i="15" s="1"/>
  <c r="J46" i="15" s="1"/>
  <c r="J47" i="15" s="1"/>
  <c r="J48" i="15" s="1"/>
  <c r="J49" i="15" s="1"/>
  <c r="J50" i="15" s="1"/>
  <c r="J51" i="15" s="1"/>
  <c r="J52" i="15" s="1"/>
  <c r="J53" i="15" s="1"/>
  <c r="J54" i="15" s="1"/>
  <c r="J55" i="15" s="1"/>
  <c r="J56" i="15" s="1"/>
  <c r="J57" i="15" s="1"/>
  <c r="J58" i="15" s="1"/>
  <c r="J59" i="15" s="1"/>
  <c r="J60" i="15" s="1"/>
  <c r="J61" i="15" s="1"/>
  <c r="J62" i="15" s="1"/>
  <c r="G37" i="18"/>
  <c r="G38" i="18" s="1"/>
  <c r="G50" i="18"/>
  <c r="D27" i="17"/>
  <c r="C80" i="18"/>
  <c r="C83" i="18" s="1"/>
  <c r="C102" i="18" s="1"/>
  <c r="G83" i="18" s="1"/>
  <c r="G84" i="18" s="1"/>
  <c r="D52" i="19"/>
  <c r="H31" i="17"/>
  <c r="G31" i="17"/>
  <c r="J14" i="15"/>
  <c r="J15" i="15" s="1"/>
  <c r="J16" i="15" s="1"/>
  <c r="J17" i="15" s="1"/>
  <c r="J18" i="15" s="1"/>
  <c r="J19" i="15" s="1"/>
  <c r="J20" i="15" s="1"/>
  <c r="J21" i="15" s="1"/>
  <c r="J22" i="15" s="1"/>
  <c r="J23" i="15" s="1"/>
  <c r="J24" i="15" s="1"/>
  <c r="J25" i="15" s="1"/>
  <c r="J26" i="15" s="1"/>
  <c r="J27" i="15" s="1"/>
  <c r="J28" i="15" s="1"/>
  <c r="J29" i="15" s="1"/>
  <c r="J30" i="15" s="1"/>
  <c r="J31" i="15" s="1"/>
  <c r="J32" i="15" s="1"/>
  <c r="J33" i="15" s="1"/>
  <c r="G15" i="15"/>
  <c r="H15" i="15" s="1"/>
  <c r="D31" i="17"/>
  <c r="F22" i="17"/>
  <c r="F31" i="17" s="1"/>
  <c r="H27" i="17"/>
  <c r="H20" i="19"/>
  <c r="D53" i="19"/>
  <c r="D28" i="17"/>
  <c r="H30" i="17"/>
  <c r="H29" i="17"/>
  <c r="S38" i="17"/>
  <c r="G28" i="17" s="1"/>
  <c r="F19" i="17"/>
  <c r="F28" i="17" s="1"/>
  <c r="G27" i="17"/>
  <c r="G52" i="19"/>
  <c r="C64" i="19"/>
  <c r="F20" i="17"/>
  <c r="F29" i="17" s="1"/>
  <c r="T38" i="17"/>
  <c r="G29" i="17" s="1"/>
  <c r="F18" i="17"/>
  <c r="F27" i="17" s="1"/>
  <c r="C53" i="19"/>
  <c r="C54" i="19" s="1"/>
  <c r="C57" i="19" s="1"/>
  <c r="G20" i="19"/>
  <c r="H28" i="17"/>
  <c r="I31" i="17" l="1"/>
  <c r="J31" i="17" s="1"/>
  <c r="D148" i="19"/>
  <c r="H97" i="19"/>
  <c r="H84" i="19"/>
  <c r="H85" i="19" s="1"/>
  <c r="H129" i="19"/>
  <c r="H130" i="19" s="1"/>
  <c r="G84" i="19"/>
  <c r="G85" i="19" s="1"/>
  <c r="C124" i="19"/>
  <c r="C126" i="19" s="1"/>
  <c r="C129" i="19" s="1"/>
  <c r="C148" i="19" s="1"/>
  <c r="G129" i="19" s="1"/>
  <c r="G130" i="19" s="1"/>
  <c r="G97" i="19"/>
  <c r="I30" i="17"/>
  <c r="J30" i="17" s="1"/>
  <c r="I28" i="17"/>
  <c r="J28" i="17" s="1"/>
  <c r="H132" i="19"/>
  <c r="H119" i="19"/>
  <c r="H120" i="19" s="1"/>
  <c r="G18" i="17"/>
  <c r="H18" i="17" s="1"/>
  <c r="G12" i="19"/>
  <c r="G13" i="19" s="1"/>
  <c r="G25" i="19"/>
  <c r="D54" i="19"/>
  <c r="D57" i="19" s="1"/>
  <c r="G22" i="17"/>
  <c r="H22" i="17" s="1"/>
  <c r="G21" i="17"/>
  <c r="H21" i="17" s="1"/>
  <c r="G19" i="17"/>
  <c r="H19" i="17" s="1"/>
  <c r="G73" i="18"/>
  <c r="G74" i="18" s="1"/>
  <c r="G86" i="18"/>
  <c r="I44" i="15"/>
  <c r="G45" i="15" s="1"/>
  <c r="C12" i="17"/>
  <c r="C20" i="17"/>
  <c r="C29" i="17" s="1"/>
  <c r="I15" i="15"/>
  <c r="G16" i="15" s="1"/>
  <c r="G53" i="19"/>
  <c r="G54" i="19" s="1"/>
  <c r="G55" i="19" s="1"/>
  <c r="D63" i="19"/>
  <c r="I27" i="17"/>
  <c r="J27" i="17" s="1"/>
  <c r="G20" i="17"/>
  <c r="H20" i="17" s="1"/>
  <c r="I29" i="17"/>
  <c r="J29" i="17" s="1"/>
  <c r="H12" i="19"/>
  <c r="H13" i="19" s="1"/>
  <c r="H25" i="19"/>
  <c r="C65" i="19"/>
  <c r="C67" i="19" s="1"/>
  <c r="C76" i="19" s="1"/>
  <c r="G57" i="19" s="1"/>
  <c r="G58" i="19" s="1"/>
  <c r="G132" i="19" l="1"/>
  <c r="G119" i="19"/>
  <c r="G120" i="19" s="1"/>
  <c r="G47" i="19"/>
  <c r="G48" i="19" s="1"/>
  <c r="G60" i="19"/>
  <c r="H16" i="15"/>
  <c r="I16" i="15" s="1"/>
  <c r="G17" i="15" s="1"/>
  <c r="H52" i="19"/>
  <c r="H54" i="19" s="1"/>
  <c r="H55" i="19" s="1"/>
  <c r="D65" i="19"/>
  <c r="D67" i="19" s="1"/>
  <c r="D76" i="19" s="1"/>
  <c r="H57" i="19" s="1"/>
  <c r="H58" i="19" s="1"/>
  <c r="C21" i="17"/>
  <c r="C30" i="17" s="1"/>
  <c r="C13" i="17"/>
  <c r="C22" i="17" s="1"/>
  <c r="C31" i="17" s="1"/>
  <c r="H45" i="15"/>
  <c r="I45" i="15" s="1"/>
  <c r="G46" i="15" s="1"/>
  <c r="H17" i="15" l="1"/>
  <c r="I17" i="15" s="1"/>
  <c r="G18" i="15" s="1"/>
  <c r="H46" i="15"/>
  <c r="I46" i="15" s="1"/>
  <c r="G47" i="15" s="1"/>
  <c r="H47" i="19"/>
  <c r="H48" i="19" s="1"/>
  <c r="H60" i="19"/>
  <c r="H47" i="15" l="1"/>
  <c r="I47" i="15" s="1"/>
  <c r="G48" i="15" s="1"/>
  <c r="H18" i="15"/>
  <c r="I18" i="15" s="1"/>
  <c r="G19" i="15" s="1"/>
  <c r="H19" i="15" l="1"/>
  <c r="I19" i="15" s="1"/>
  <c r="G20" i="15" s="1"/>
  <c r="H48" i="15"/>
  <c r="I48" i="15" s="1"/>
  <c r="G49" i="15" s="1"/>
  <c r="H49" i="15" l="1"/>
  <c r="I49" i="15" s="1"/>
  <c r="G50" i="15" s="1"/>
  <c r="H20" i="15"/>
  <c r="I20" i="15" s="1"/>
  <c r="G21" i="15" s="1"/>
  <c r="H50" i="15" l="1"/>
  <c r="I50" i="15" s="1"/>
  <c r="G51" i="15" s="1"/>
  <c r="H21" i="15"/>
  <c r="I21" i="15" s="1"/>
  <c r="G22" i="15" s="1"/>
  <c r="H22" i="15" l="1"/>
  <c r="I22" i="15" s="1"/>
  <c r="G23" i="15" s="1"/>
  <c r="H51" i="15"/>
  <c r="I51" i="15" s="1"/>
  <c r="G52" i="15" s="1"/>
  <c r="H52" i="15" l="1"/>
  <c r="I52" i="15" s="1"/>
  <c r="G53" i="15" s="1"/>
  <c r="H23" i="15"/>
  <c r="I23" i="15" s="1"/>
  <c r="G24" i="15" s="1"/>
  <c r="H53" i="15" l="1"/>
  <c r="I53" i="15" s="1"/>
  <c r="G54" i="15" s="1"/>
  <c r="H24" i="15"/>
  <c r="I24" i="15" s="1"/>
  <c r="G25" i="15" s="1"/>
  <c r="H54" i="15" l="1"/>
  <c r="I54" i="15" s="1"/>
  <c r="G55" i="15" s="1"/>
  <c r="H25" i="15"/>
  <c r="I25" i="15" s="1"/>
  <c r="G26" i="15" s="1"/>
  <c r="H26" i="15" l="1"/>
  <c r="I26" i="15" s="1"/>
  <c r="G27" i="15" s="1"/>
  <c r="H55" i="15"/>
  <c r="I55" i="15" s="1"/>
  <c r="G56" i="15" s="1"/>
  <c r="H56" i="15" l="1"/>
  <c r="I56" i="15" s="1"/>
  <c r="G57" i="15" s="1"/>
  <c r="H27" i="15"/>
  <c r="I27" i="15" s="1"/>
  <c r="G28" i="15" s="1"/>
  <c r="H28" i="15" l="1"/>
  <c r="I28" i="15" s="1"/>
  <c r="G29" i="15" s="1"/>
  <c r="H57" i="15"/>
  <c r="I57" i="15" s="1"/>
  <c r="G58" i="15" s="1"/>
  <c r="H58" i="15" l="1"/>
  <c r="I58" i="15" s="1"/>
  <c r="G59" i="15" s="1"/>
  <c r="H29" i="15"/>
  <c r="I29" i="15" s="1"/>
  <c r="G30" i="15" s="1"/>
  <c r="H30" i="15" l="1"/>
  <c r="I30" i="15" s="1"/>
  <c r="G31" i="15" s="1"/>
  <c r="H59" i="15"/>
  <c r="I59" i="15" s="1"/>
  <c r="G60" i="15" s="1"/>
  <c r="H60" i="15" l="1"/>
  <c r="I60" i="15" s="1"/>
  <c r="G61" i="15" s="1"/>
  <c r="H31" i="15"/>
  <c r="I31" i="15" s="1"/>
  <c r="G32" i="15" s="1"/>
  <c r="H32" i="15" l="1"/>
  <c r="I32" i="15" s="1"/>
  <c r="G33" i="15" s="1"/>
  <c r="H61" i="15"/>
  <c r="I61" i="15" s="1"/>
  <c r="G62" i="15" s="1"/>
  <c r="H62" i="15" l="1"/>
  <c r="I62" i="15" s="1"/>
  <c r="H33" i="15"/>
  <c r="I33" i="15" s="1"/>
  <c r="H7" i="13" l="1"/>
  <c r="H10" i="13"/>
  <c r="H16" i="13"/>
  <c r="H20" i="13"/>
  <c r="J10" i="11"/>
  <c r="J12" i="11"/>
  <c r="K19" i="11"/>
  <c r="K20" i="11" s="1"/>
  <c r="K21" i="11" s="1"/>
  <c r="L28" i="11" s="1"/>
  <c r="B26" i="11"/>
  <c r="B27" i="11"/>
  <c r="B28" i="11"/>
  <c r="I28" i="11"/>
  <c r="B29" i="11"/>
  <c r="I29" i="11"/>
  <c r="I30" i="11"/>
  <c r="J30" i="11" s="1"/>
  <c r="K30" i="11" s="1"/>
  <c r="I31" i="11"/>
  <c r="I32" i="11"/>
  <c r="J33" i="11" s="1"/>
  <c r="K33" i="11" s="1"/>
  <c r="I33" i="11"/>
  <c r="B44" i="11"/>
  <c r="B45" i="11"/>
  <c r="B46" i="11"/>
  <c r="B47" i="11"/>
  <c r="B48" i="11"/>
  <c r="B26" i="10"/>
  <c r="B27" i="10"/>
  <c r="B28" i="10"/>
  <c r="B29" i="10"/>
  <c r="B44" i="10"/>
  <c r="B45" i="10"/>
  <c r="B46" i="10"/>
  <c r="B47" i="10"/>
  <c r="B48" i="10"/>
  <c r="J32" i="11" l="1"/>
  <c r="K32" i="11" s="1"/>
  <c r="J29" i="11"/>
  <c r="K29" i="11" s="1"/>
  <c r="J14" i="11"/>
  <c r="J16" i="11" s="1"/>
  <c r="L29" i="11"/>
  <c r="L30" i="11" s="1"/>
  <c r="J31" i="11"/>
  <c r="K31" i="11" s="1"/>
  <c r="N10" i="9"/>
  <c r="N11" i="9"/>
  <c r="N12" i="9" s="1"/>
  <c r="N22" i="9"/>
  <c r="N24" i="9"/>
  <c r="N25" i="9" s="1"/>
  <c r="N26" i="9" s="1"/>
  <c r="N27" i="9" s="1"/>
  <c r="N29" i="9" s="1"/>
  <c r="N35" i="9"/>
  <c r="N36" i="9" s="1"/>
  <c r="N37" i="9" s="1"/>
  <c r="N38" i="9" s="1"/>
  <c r="N39" i="9" s="1"/>
  <c r="O35" i="9"/>
  <c r="O36" i="9"/>
  <c r="O37" i="9"/>
  <c r="O38" i="9"/>
  <c r="O39" i="9"/>
  <c r="L31" i="11" l="1"/>
  <c r="L32" i="11" s="1"/>
  <c r="L33" i="11" s="1"/>
  <c r="N13" i="9"/>
  <c r="N14" i="9" s="1"/>
  <c r="C17" i="7"/>
  <c r="D17" i="7"/>
  <c r="E17" i="7"/>
  <c r="E24" i="7" s="1"/>
  <c r="F24" i="7" s="1"/>
  <c r="F17" i="7"/>
  <c r="C18" i="7"/>
  <c r="D18" i="7"/>
  <c r="E18" i="7"/>
  <c r="F18" i="7"/>
  <c r="C19" i="7"/>
  <c r="C26" i="7" s="1"/>
  <c r="C27" i="7" s="1"/>
  <c r="D19" i="7"/>
  <c r="E19" i="7"/>
  <c r="F19" i="7"/>
  <c r="I37" i="7"/>
  <c r="E38" i="7"/>
  <c r="F38" i="7"/>
  <c r="G38" i="7"/>
  <c r="D58" i="7"/>
  <c r="E58" i="7"/>
  <c r="F58" i="7"/>
  <c r="F60" i="7" s="1"/>
  <c r="H58" i="7"/>
  <c r="D59" i="7"/>
  <c r="E59" i="7"/>
  <c r="F59" i="7"/>
  <c r="G59" i="7"/>
  <c r="G60" i="7"/>
  <c r="C119" i="7"/>
  <c r="C130" i="7"/>
  <c r="D134" i="7"/>
  <c r="D135" i="7"/>
  <c r="D138" i="7"/>
  <c r="D139" i="7"/>
  <c r="D140" i="7"/>
  <c r="E175" i="7"/>
  <c r="E183" i="7" s="1"/>
  <c r="E185" i="7" s="1"/>
  <c r="B194" i="7" s="1"/>
  <c r="E181" i="7"/>
  <c r="B197" i="7"/>
  <c r="B198" i="7"/>
  <c r="B199" i="7"/>
  <c r="B200" i="7"/>
  <c r="B201" i="7"/>
  <c r="B203" i="7"/>
  <c r="B204" i="7"/>
  <c r="I38" i="7" l="1"/>
  <c r="D136" i="7"/>
  <c r="D142" i="7" s="1"/>
  <c r="D20" i="7"/>
  <c r="F34" i="7" s="1"/>
  <c r="F35" i="7" s="1"/>
  <c r="F40" i="7" s="1"/>
  <c r="C20" i="7"/>
  <c r="E34" i="7" s="1"/>
  <c r="H59" i="7"/>
  <c r="H60" i="7" s="1"/>
  <c r="E45" i="7" s="1"/>
  <c r="E46" i="7" s="1"/>
  <c r="N16" i="9"/>
  <c r="N17" i="9" s="1"/>
  <c r="I23" i="9" s="1"/>
  <c r="D26" i="7"/>
  <c r="E26" i="7" s="1"/>
  <c r="F26" i="7" s="1"/>
  <c r="F20" i="7"/>
  <c r="H34" i="7" s="1"/>
  <c r="H35" i="7" s="1"/>
  <c r="H40" i="7" s="1"/>
  <c r="E20" i="7"/>
  <c r="G34" i="7" s="1"/>
  <c r="G35" i="7" s="1"/>
  <c r="G40" i="7" s="1"/>
  <c r="E60" i="7"/>
  <c r="D60" i="7"/>
  <c r="D25" i="7"/>
  <c r="B205" i="7"/>
  <c r="E35" i="7"/>
  <c r="L9" i="5"/>
  <c r="P9" i="5"/>
  <c r="L10" i="5"/>
  <c r="O10" i="5"/>
  <c r="P10" i="5" s="1"/>
  <c r="L11" i="5"/>
  <c r="P11" i="5"/>
  <c r="C12" i="5"/>
  <c r="L12" i="5"/>
  <c r="N12" i="5"/>
  <c r="P12" i="5"/>
  <c r="C13" i="5"/>
  <c r="L13" i="5"/>
  <c r="N13" i="5"/>
  <c r="P13" i="5"/>
  <c r="C14" i="5"/>
  <c r="L14" i="5"/>
  <c r="M14" i="5"/>
  <c r="P14" i="5"/>
  <c r="C15" i="5"/>
  <c r="E15" i="5"/>
  <c r="L15" i="5"/>
  <c r="M15" i="5"/>
  <c r="P15" i="5"/>
  <c r="C16" i="5"/>
  <c r="E16" i="5"/>
  <c r="L16" i="5"/>
  <c r="M16" i="5"/>
  <c r="P16" i="5"/>
  <c r="C17" i="5"/>
  <c r="D17" i="5"/>
  <c r="C18" i="5"/>
  <c r="D18" i="5"/>
  <c r="C19" i="5"/>
  <c r="D19" i="5"/>
  <c r="L31" i="5"/>
  <c r="P31" i="5"/>
  <c r="L32" i="5"/>
  <c r="P32" i="5"/>
  <c r="L33" i="5"/>
  <c r="P33" i="5"/>
  <c r="L34" i="5"/>
  <c r="N34" i="5"/>
  <c r="P34" i="5"/>
  <c r="L35" i="5"/>
  <c r="N35" i="5"/>
  <c r="P35" i="5"/>
  <c r="L36" i="5"/>
  <c r="M36" i="5"/>
  <c r="P36" i="5"/>
  <c r="L37" i="5"/>
  <c r="M37" i="5"/>
  <c r="P37" i="5"/>
  <c r="L38" i="5"/>
  <c r="M38" i="5"/>
  <c r="P38" i="5"/>
  <c r="M52" i="5"/>
  <c r="M53" i="5" s="1"/>
  <c r="O56" i="5"/>
  <c r="N59" i="5"/>
  <c r="C12" i="4"/>
  <c r="C13" i="4"/>
  <c r="C14" i="4"/>
  <c r="C15" i="4"/>
  <c r="E15" i="4"/>
  <c r="C16" i="4"/>
  <c r="E16" i="4"/>
  <c r="C17" i="4"/>
  <c r="D17" i="4"/>
  <c r="C18" i="4"/>
  <c r="D18" i="4"/>
  <c r="C19" i="4"/>
  <c r="D19" i="4"/>
  <c r="P18" i="5" l="1"/>
  <c r="I34" i="7"/>
  <c r="M37" i="9"/>
  <c r="B34" i="9"/>
  <c r="M35" i="9"/>
  <c r="M38" i="9"/>
  <c r="M39" i="9"/>
  <c r="M36" i="9"/>
  <c r="D27" i="7"/>
  <c r="E25" i="7"/>
  <c r="I35" i="7"/>
  <c r="E40" i="7"/>
  <c r="I40" i="7" s="1"/>
  <c r="P40" i="5"/>
  <c r="P41" i="5" s="1"/>
  <c r="P19" i="5"/>
  <c r="M25" i="5" s="1"/>
  <c r="M26" i="5" s="1"/>
  <c r="J67" i="3"/>
  <c r="K67" i="3"/>
  <c r="J68" i="3"/>
  <c r="K68" i="3"/>
  <c r="I69" i="3"/>
  <c r="J69" i="3"/>
  <c r="J70" i="3"/>
  <c r="K70" i="3"/>
  <c r="I71" i="3"/>
  <c r="K71" i="3" s="1"/>
  <c r="J71" i="3"/>
  <c r="J72" i="3"/>
  <c r="K72" i="3"/>
  <c r="H73" i="3"/>
  <c r="H77" i="3" s="1"/>
  <c r="J88" i="3" s="1"/>
  <c r="J73" i="3"/>
  <c r="K73" i="3"/>
  <c r="J74" i="3"/>
  <c r="K74" i="3"/>
  <c r="I75" i="3"/>
  <c r="J75" i="3"/>
  <c r="K75" i="3"/>
  <c r="D77" i="3"/>
  <c r="E78" i="3"/>
  <c r="I88" i="3" s="1"/>
  <c r="F78" i="3"/>
  <c r="D88" i="3" s="1"/>
  <c r="E79" i="3"/>
  <c r="I89" i="3" s="1"/>
  <c r="F79" i="3"/>
  <c r="D89" i="3" s="1"/>
  <c r="J107" i="3"/>
  <c r="K107" i="3"/>
  <c r="J108" i="3"/>
  <c r="K108" i="3"/>
  <c r="J109" i="3"/>
  <c r="K109" i="3"/>
  <c r="J110" i="3"/>
  <c r="K110" i="3"/>
  <c r="J111" i="3"/>
  <c r="K111" i="3"/>
  <c r="J112" i="3"/>
  <c r="K112" i="3"/>
  <c r="J113" i="3"/>
  <c r="K113" i="3"/>
  <c r="J114" i="3"/>
  <c r="K114" i="3"/>
  <c r="J115" i="3"/>
  <c r="K115" i="3"/>
  <c r="C125" i="3"/>
  <c r="D125" i="3"/>
  <c r="E144" i="3"/>
  <c r="F144" i="3" s="1"/>
  <c r="E145" i="3"/>
  <c r="F145" i="3" s="1"/>
  <c r="E146" i="3"/>
  <c r="F146" i="3"/>
  <c r="E147" i="3"/>
  <c r="F147" i="3" s="1"/>
  <c r="E148" i="3"/>
  <c r="F148" i="3"/>
  <c r="E149" i="3"/>
  <c r="F149" i="3"/>
  <c r="E150" i="3"/>
  <c r="F150" i="3" s="1"/>
  <c r="E151" i="3"/>
  <c r="F151" i="3" s="1"/>
  <c r="E152" i="3"/>
  <c r="F152" i="3" s="1"/>
  <c r="E153" i="3"/>
  <c r="F153" i="3" s="1"/>
  <c r="I77" i="3" l="1"/>
  <c r="E88" i="3" s="1"/>
  <c r="B35" i="9"/>
  <c r="C36" i="9" s="1"/>
  <c r="B37" i="9"/>
  <c r="C38" i="9" s="1"/>
  <c r="F25" i="7"/>
  <c r="F27" i="7" s="1"/>
  <c r="E48" i="7" s="1"/>
  <c r="E49" i="7" s="1"/>
  <c r="E51" i="7" s="1"/>
  <c r="E52" i="7" s="1"/>
  <c r="E27" i="7"/>
  <c r="M27" i="5"/>
  <c r="K88" i="3"/>
  <c r="K118" i="3"/>
  <c r="J117" i="3"/>
  <c r="J77" i="3"/>
  <c r="J89" i="3" s="1"/>
  <c r="K89" i="3" s="1"/>
  <c r="D126" i="3"/>
  <c r="D127" i="3" s="1"/>
  <c r="D128" i="3" s="1"/>
  <c r="D129" i="3" s="1"/>
  <c r="D130" i="3" s="1"/>
  <c r="F154" i="3"/>
  <c r="F88" i="3"/>
  <c r="K69" i="3"/>
  <c r="K77" i="3" s="1"/>
  <c r="E89" i="3" s="1"/>
  <c r="F89" i="3" s="1"/>
</calcChain>
</file>

<file path=xl/sharedStrings.xml><?xml version="1.0" encoding="utf-8"?>
<sst xmlns="http://schemas.openxmlformats.org/spreadsheetml/2006/main" count="3530" uniqueCount="748">
  <si>
    <t>Assuming  Weights are Face Amounts  at each age, calculate the financial impact of this rate change for ages 71 through 80</t>
  </si>
  <si>
    <t>3 (c)</t>
  </si>
  <si>
    <t>Extend the graduated rates to ages 81 through 85</t>
  </si>
  <si>
    <t xml:space="preserve">3 (b) </t>
  </si>
  <si>
    <t>Calculate input fit  and smoothness.</t>
  </si>
  <si>
    <t>3 (a)</t>
  </si>
  <si>
    <t>Difference</t>
  </si>
  <si>
    <t>Rates</t>
  </si>
  <si>
    <t>Weights</t>
  </si>
  <si>
    <t>Age</t>
  </si>
  <si>
    <t>Third</t>
  </si>
  <si>
    <t>Second</t>
  </si>
  <si>
    <t xml:space="preserve">First </t>
  </si>
  <si>
    <t xml:space="preserve">Graduated </t>
  </si>
  <si>
    <t xml:space="preserve">Input </t>
  </si>
  <si>
    <t>Table</t>
  </si>
  <si>
    <t>Graduated Rates and Input Rates</t>
  </si>
  <si>
    <t xml:space="preserve">Current </t>
  </si>
  <si>
    <t>The graduation process produced the following mortality rate results for ages 71 through 80</t>
  </si>
  <si>
    <t xml:space="preserve">Calculate the annual Count and Amount Based Rates for the mortality study and the lapse study </t>
  </si>
  <si>
    <t>2 (c)</t>
  </si>
  <si>
    <t>Calculate the exposure count and exposure amount for the mortality and lapse rate studies</t>
  </si>
  <si>
    <t xml:space="preserve">2 (b) </t>
  </si>
  <si>
    <t>Evaluate the data provided for inclusion in the lapse and mortality studies</t>
  </si>
  <si>
    <t>2 (a)</t>
  </si>
  <si>
    <t>1/12019</t>
  </si>
  <si>
    <t>M</t>
  </si>
  <si>
    <t>L</t>
  </si>
  <si>
    <t>K</t>
  </si>
  <si>
    <t>J</t>
  </si>
  <si>
    <t>I</t>
  </si>
  <si>
    <t>H</t>
  </si>
  <si>
    <t>G</t>
  </si>
  <si>
    <t>F</t>
  </si>
  <si>
    <t>E</t>
  </si>
  <si>
    <t>D</t>
  </si>
  <si>
    <t>C</t>
  </si>
  <si>
    <t>B</t>
  </si>
  <si>
    <t>A</t>
  </si>
  <si>
    <t>Lapse</t>
  </si>
  <si>
    <t>Death</t>
  </si>
  <si>
    <t xml:space="preserve">Amount </t>
  </si>
  <si>
    <t>Date</t>
  </si>
  <si>
    <t>Policy</t>
  </si>
  <si>
    <t xml:space="preserve">Date of </t>
  </si>
  <si>
    <t xml:space="preserve">Face </t>
  </si>
  <si>
    <t xml:space="preserve">Issue </t>
  </si>
  <si>
    <t xml:space="preserve">You make a data call on 5/15/2025 for both systems and a sample of the policy data  is provided </t>
  </si>
  <si>
    <t>Identify the major steps required to update mortality or lapse  rates</t>
  </si>
  <si>
    <t>Both systems define age as age last birthday; however, one system has 2% of its policies on an age nearest birthday basis</t>
  </si>
  <si>
    <t>One system treats a policy as lapsed if premium is not received for  31 days; the other defines lapse after 45 days</t>
  </si>
  <si>
    <t>The company has two administrative systems</t>
  </si>
  <si>
    <t>The study period begins on 4/1/2024 and ends on 3/31/2025</t>
  </si>
  <si>
    <t>As the actuary responsible for experience studies, you are tasked to  conduct a mortality and lapse study on inforce business</t>
  </si>
  <si>
    <t>The financial impact is a reduction of $169,000 when the graduated rates are used at ages 71 through 80.</t>
  </si>
  <si>
    <t>TOTAL</t>
  </si>
  <si>
    <t>Impact</t>
  </si>
  <si>
    <t>Amounts</t>
  </si>
  <si>
    <t>Financial</t>
  </si>
  <si>
    <t>Face</t>
  </si>
  <si>
    <t>Financial Impact = (Graduated Rate - Current Table Rate) * Face Amount</t>
  </si>
  <si>
    <t>The financial impact is the differnce between the Graduated Rate and the Current Table Rate multiplied by the  Face Amount</t>
  </si>
  <si>
    <t>Then Graduated Rate (x+1) = Graduated Rate at (x) * Table Rate (x+1) / Table Rate (x)</t>
  </si>
  <si>
    <t>Start with the gradyuated rate at age 80</t>
  </si>
  <si>
    <t>To extend the graduated rates, use a table containing  older age rates and apply the change in table rates to the graduated rates</t>
  </si>
  <si>
    <t>3 (b)</t>
  </si>
  <si>
    <r>
      <t xml:space="preserve">Unweighted Third Difference Squared = </t>
    </r>
    <r>
      <rPr>
        <sz val="11"/>
        <color theme="1"/>
        <rFont val="Aptos Narrow"/>
        <family val="2"/>
      </rPr>
      <t>∑ Graduated Rate Third Differences²</t>
    </r>
  </si>
  <si>
    <t>Smoothness</t>
  </si>
  <si>
    <t>Weighted First Difference Squared = ∑ (Weights * Graduated Rate First Differences)²</t>
  </si>
  <si>
    <t>Input Fit</t>
  </si>
  <si>
    <t>Squared</t>
  </si>
  <si>
    <t>First</t>
  </si>
  <si>
    <t>Unweighted</t>
  </si>
  <si>
    <t xml:space="preserve">Weighted </t>
  </si>
  <si>
    <t>Smoothness increases as the sum of the squares decreases</t>
  </si>
  <si>
    <t>Smoothness is the unweighted sum of the squares of third differences between graduated rates and input rates</t>
  </si>
  <si>
    <t>Input fit is maximized when the sum of the squares is minimized</t>
  </si>
  <si>
    <t>Input fit is the weighted sum of the squares of first differences between graduated rates and input rates</t>
  </si>
  <si>
    <t>Amount</t>
  </si>
  <si>
    <t>Count</t>
  </si>
  <si>
    <t>Rate</t>
  </si>
  <si>
    <t>Exposure</t>
  </si>
  <si>
    <t>Observed</t>
  </si>
  <si>
    <t>Annual</t>
  </si>
  <si>
    <t>LAPSE SUMMARY</t>
  </si>
  <si>
    <t>MORTALITY SUMMARY</t>
  </si>
  <si>
    <t>Annual Rate = Observed / Exposure</t>
  </si>
  <si>
    <t>Observed Amount</t>
  </si>
  <si>
    <t>Observed Count</t>
  </si>
  <si>
    <t>TOTAL EXPOSURE</t>
  </si>
  <si>
    <t>Include</t>
  </si>
  <si>
    <t>Exclude</t>
  </si>
  <si>
    <t>*Mortality</t>
  </si>
  <si>
    <t>* Lapse</t>
  </si>
  <si>
    <t>Mortality</t>
  </si>
  <si>
    <t>Include/ or</t>
  </si>
  <si>
    <t>Face Amount</t>
  </si>
  <si>
    <t xml:space="preserve">     </t>
  </si>
  <si>
    <t>2 (b) Amount Exposure</t>
  </si>
  <si>
    <t>2 (b) Count Exposure</t>
  </si>
  <si>
    <t>The results of these calculation rules are:</t>
  </si>
  <si>
    <t>Amount exposure  = Count Exposure * Face Amount</t>
  </si>
  <si>
    <t>A fractional year of exposure is assigned to policies that terminate other than the item under study  (Lapse Study: Policy K;   Mortality Study: Policies  E, I, M )</t>
  </si>
  <si>
    <t>If a lapse occurs, the lapse study assigns one full year of exposure; the mortality study assigns a partial year from the start of the study to the date of death</t>
  </si>
  <si>
    <t>If a death occurs, the mortality study assigns one full year of exposure; the lapse study assigns a partial year from the start of the study to the date of death</t>
  </si>
  <si>
    <t xml:space="preserve"> 1 year of exposure is asigned to a policy that has a lapse or death under study (Lapse Study:  Policies  E, I, M); Mortality Study: Policy  K)</t>
  </si>
  <si>
    <t xml:space="preserve"> 1 year of exposure  is assigned to policies in force during the study period (Policies A, D, G, J, L)</t>
  </si>
  <si>
    <t>Count exposure is calculated  for each policy  and summed using</t>
  </si>
  <si>
    <t>After removing policies excluded from the study, the remaining policies are used to calculate count exposure and amount exposure</t>
  </si>
  <si>
    <t>2 (b)</t>
  </si>
  <si>
    <t>Policy is an outlier on the high side of Face Amount. The $500,000 Face Amount is more than 5 times the next highest Face Amount policy is $90,000</t>
  </si>
  <si>
    <t>Policy C</t>
  </si>
  <si>
    <t>Policy is an outlier on the low side of Face Amount. The next lowest Face Amount policy is  $35,000, 7 times higher in face amount.</t>
  </si>
  <si>
    <t>Policy B</t>
  </si>
  <si>
    <t>Two policies are outliers in  the study and you decide to exclude them</t>
  </si>
  <si>
    <t>The final  step is to review the  data provided for outliers for extreme, unusual or missing values. Outliers can be excluded or subject to a cap</t>
  </si>
  <si>
    <t>Policy was issued 5/1/2025, after conclusion of the study on 3/31/2025.</t>
  </si>
  <si>
    <t>Policy H</t>
  </si>
  <si>
    <t>The policy lapsed 3/1/2024, a month before the study commenced on 4/1/2025..</t>
  </si>
  <si>
    <t>Policy F</t>
  </si>
  <si>
    <t>Two policies were not inforce during the study period  and excluded</t>
  </si>
  <si>
    <t xml:space="preserve">The second step is to review the  data provided fo ensure that all policies are in force during the study period. </t>
  </si>
  <si>
    <t xml:space="preserve">       This is a practical solution that should not have a material impact on the study </t>
  </si>
  <si>
    <t xml:space="preserve">       You decide to treat the small group of age nearest birthday policies as if they were age last birthday.</t>
  </si>
  <si>
    <t xml:space="preserve">      This can be remedied by  treating the age nearest birthday policies as age last birthday, recalculating all ages to age last birthday, taking a weighted average at each age</t>
  </si>
  <si>
    <t>2. The age of the insured is gneerally age last birthday; however, one system has 2% of its records on an age nearest birthday basis.</t>
  </si>
  <si>
    <t xml:space="preserve">      </t>
  </si>
  <si>
    <t xml:space="preserve">       Because the data call is 45 days after the end of the study, both systems will have correctly recorded the lapse.</t>
  </si>
  <si>
    <t xml:space="preserve">        This will have an immaterial impact on the study; there is a very small likelihood that an insured will pay a premium after 31 days;</t>
  </si>
  <si>
    <t xml:space="preserve">  1. The two systems treat the date of lapse differently, one uses 31 days, the other uses 45 days. </t>
  </si>
  <si>
    <t xml:space="preserve">     There are two  differences in data definitions:</t>
  </si>
  <si>
    <t>The first step is to ensure data definitions are consistent and, if not, decide to include, exclude or change  data. Document your decision</t>
  </si>
  <si>
    <t xml:space="preserve">     Look for outliers and  consider options for inclusion or exclusion of outliers</t>
  </si>
  <si>
    <t xml:space="preserve">     Ensure each policy is inforce during the period under study 4/1/2024 through 3/31/2025</t>
  </si>
  <si>
    <t xml:space="preserve">     Analyze differences in data definitions between systems</t>
  </si>
  <si>
    <t>Evaluation of the data consists of the following;</t>
  </si>
  <si>
    <r>
      <t>5.</t>
    </r>
    <r>
      <rPr>
        <sz val="7"/>
        <color theme="1"/>
        <rFont val="Times New Roman"/>
        <family val="1"/>
      </rPr>
      <t xml:space="preserve">      </t>
    </r>
    <r>
      <rPr>
        <sz val="11"/>
        <color theme="1"/>
        <rFont val="Times New Roman"/>
        <family val="1"/>
      </rPr>
      <t>Assess financial impact and finalize table</t>
    </r>
  </si>
  <si>
    <r>
      <t>4.</t>
    </r>
    <r>
      <rPr>
        <sz val="7"/>
        <color theme="1"/>
        <rFont val="Times New Roman"/>
        <family val="1"/>
      </rPr>
      <t xml:space="preserve">      </t>
    </r>
    <r>
      <rPr>
        <sz val="11"/>
        <color theme="1"/>
        <rFont val="Times New Roman"/>
        <family val="1"/>
      </rPr>
      <t>Review and adjust rates</t>
    </r>
  </si>
  <si>
    <r>
      <t>3.</t>
    </r>
    <r>
      <rPr>
        <sz val="7"/>
        <color theme="1"/>
        <rFont val="Times New Roman"/>
        <family val="1"/>
      </rPr>
      <t xml:space="preserve">      </t>
    </r>
    <r>
      <rPr>
        <sz val="11"/>
        <color theme="1"/>
        <rFont val="Times New Roman"/>
        <family val="1"/>
      </rPr>
      <t xml:space="preserve">Populate the table throughmodeling or  graduation and interpolation </t>
    </r>
  </si>
  <si>
    <r>
      <t>2.</t>
    </r>
    <r>
      <rPr>
        <sz val="7"/>
        <color theme="1"/>
        <rFont val="Times New Roman"/>
        <family val="1"/>
      </rPr>
      <t xml:space="preserve">      </t>
    </r>
    <r>
      <rPr>
        <sz val="11"/>
        <color theme="1"/>
        <rFont val="Times New Roman"/>
        <family val="1"/>
      </rPr>
      <t>Identify table dimensions through exploration techniques--already known because this is an existing table update</t>
    </r>
  </si>
  <si>
    <r>
      <t>1.</t>
    </r>
    <r>
      <rPr>
        <sz val="7"/>
        <color theme="1"/>
        <rFont val="Times New Roman"/>
        <family val="1"/>
      </rPr>
      <t xml:space="preserve">      </t>
    </r>
    <r>
      <rPr>
        <sz val="11"/>
        <color theme="1"/>
        <rFont val="Times New Roman"/>
        <family val="1"/>
      </rPr>
      <t>Develop data through a data call, clean-up  data, and perform data analysis</t>
    </r>
  </si>
  <si>
    <t>The major steps to develop table rates  from updated experience are</t>
  </si>
  <si>
    <t>Source:</t>
  </si>
  <si>
    <t>ILA101-106-25: Experience Assumptions for Individual Life Insurance and Annuities</t>
  </si>
  <si>
    <t>calculation, use the actual dates of death and lapse.</t>
  </si>
  <si>
    <t>Calculate the per-policy beginning-of-year expense and per-policy middle-of-year expense. In your</t>
  </si>
  <si>
    <t>Use the data for 2024 from the mortality study. Assume the policy anniversary is on the birthday.</t>
  </si>
  <si>
    <t>are considered per-policy expenses.</t>
  </si>
  <si>
    <t>expenses in the middle of the policy year from the policies in the mortality study. These expenses</t>
  </si>
  <si>
    <t>The insurance company incurs 50,000 of expenses at the beginning of the policy year and 15,000 of</t>
  </si>
  <si>
    <t>(c)</t>
  </si>
  <si>
    <t>Calculate the dollar-weighted return.</t>
  </si>
  <si>
    <t>on Jan. 1, 2023 and 760,000 on Jan. 1, 2024. The investment’s value on Jan. 1, 2025 is 1,650,000.</t>
  </si>
  <si>
    <t>The insurance company invests the net cash flows from these policies. The company invests 820,000</t>
  </si>
  <si>
    <t>(b)</t>
  </si>
  <si>
    <t>Calculate the resulting estimate of the lapse rate.</t>
  </si>
  <si>
    <t>Suppose this data were used to estimate the lapse rate for all ages for calendar year 2024.</t>
  </si>
  <si>
    <t>(iii)</t>
  </si>
  <si>
    <t>Calculate a 95% confidence interval for 𝑞70.</t>
  </si>
  <si>
    <t>(ii)</t>
  </si>
  <si>
    <t>Calculate the estimate of 𝑞70.</t>
  </si>
  <si>
    <t>(i)</t>
  </si>
  <si>
    <t>In the following calculations, treat one month as 1/12 of a year.</t>
  </si>
  <si>
    <t>(a)</t>
  </si>
  <si>
    <t>---</t>
  </si>
  <si>
    <t>Birth</t>
  </si>
  <si>
    <t>Lives</t>
  </si>
  <si>
    <t>Date of</t>
  </si>
  <si>
    <t>Number of</t>
  </si>
  <si>
    <t>at some time during the study period:</t>
  </si>
  <si>
    <t>study includes the following data for policies past the select period for which the policyholder is age 70</t>
  </si>
  <si>
    <t>A life insurance company performs a mortality study for calendar years 2022–2024. The</t>
  </si>
  <si>
    <t>Question</t>
  </si>
  <si>
    <t>So middle-of year expense per policy is</t>
  </si>
  <si>
    <t>Policies inforce at middle of policy year in 2024 are policies on the first 3 lines only, or 300.</t>
  </si>
  <si>
    <t>of 302 policies.  So beginning of year expense per policy is</t>
  </si>
  <si>
    <t>Policies on the first 3 lines and the last 2 lines of the table have anniversaries in 2024, a total</t>
  </si>
  <si>
    <t>r=</t>
  </si>
  <si>
    <t>Then</t>
  </si>
  <si>
    <t>x=</t>
  </si>
  <si>
    <t>The positive solution is</t>
  </si>
  <si>
    <t>82x^2+76x-165=0</t>
  </si>
  <si>
    <t>the quadratic:</t>
  </si>
  <si>
    <t>Let r be the rate of return and let x=1+r.  We'll divide all numbers by 10000.  We must solve</t>
  </si>
  <si>
    <t>Lapses occurring in 2024 are counted for a full year.</t>
  </si>
  <si>
    <t>lapsed before 2024.  Deaths are counted for the proportion of 2024 they were in force.</t>
  </si>
  <si>
    <t>In the above table, the fourth and sixth lines have 0 exposure since the policyholders</t>
  </si>
  <si>
    <t>Estimate for lapse rate</t>
  </si>
  <si>
    <t>Total exposure</t>
  </si>
  <si>
    <t>Per Policy</t>
  </si>
  <si>
    <t>(a)(iii)</t>
  </si>
  <si>
    <t>Confidence interval</t>
  </si>
  <si>
    <t>1.96*sqrt(Var)</t>
  </si>
  <si>
    <t>Var(q_{70})</t>
  </si>
  <si>
    <t>(a)(ii)</t>
  </si>
  <si>
    <t>so it counts as 1 unit of exposure.</t>
  </si>
  <si>
    <t>count in the numerator of the ratio for q_{70}.  However, it was in the study for a full year,</t>
  </si>
  <si>
    <t xml:space="preserve">In the above table, note that the life that died on Aug. 1, 2024 died at age 71, so it doesn't </t>
  </si>
  <si>
    <t>Estimate for q_{70}</t>
  </si>
  <si>
    <t>Total Exposure</t>
  </si>
  <si>
    <t>(a)(i)</t>
  </si>
  <si>
    <t>Solution</t>
  </si>
  <si>
    <t>Table Development, Feb 2018</t>
  </si>
  <si>
    <t>Using this information, information, complete the equity roll forward</t>
  </si>
  <si>
    <t>The company paid a $2 million shareholder dividend at the end of the year</t>
  </si>
  <si>
    <t>The company received a $7 million capital contribution at the beginning of the year</t>
  </si>
  <si>
    <t>The impact of the change in discount rate from BOY to EOY is a $3 million loss</t>
  </si>
  <si>
    <t>The U.S. company made a €10 million BOY short term interest free loan to a European subsidiary; at EOY the subsidiary repaid  the loan in euros</t>
  </si>
  <si>
    <t>Bonds are sold for $205 million on September 1</t>
  </si>
  <si>
    <t>Euros to $1 U.S.</t>
  </si>
  <si>
    <t>Fair value of GMDB</t>
  </si>
  <si>
    <t>Pension Liability</t>
  </si>
  <si>
    <t>Mortgage Portfolio</t>
  </si>
  <si>
    <t xml:space="preserve">Bond Portfolio Value </t>
  </si>
  <si>
    <t>(millions)</t>
  </si>
  <si>
    <t>EOY</t>
  </si>
  <si>
    <t>BOY</t>
  </si>
  <si>
    <t>The company posted the following asset and liability values</t>
  </si>
  <si>
    <t>General Expenses</t>
  </si>
  <si>
    <t>Surrender Benefits</t>
  </si>
  <si>
    <t xml:space="preserve">Death claims </t>
  </si>
  <si>
    <t>Bond interest</t>
  </si>
  <si>
    <t>Premiums</t>
  </si>
  <si>
    <t>The company recorded the following transactions during the year (in millions)</t>
  </si>
  <si>
    <t>A company has $200 million in equity at the beginning of the year</t>
  </si>
  <si>
    <t>Create the income statement from these universal life transactions</t>
  </si>
  <si>
    <t>Calculate the Policyholder Account Balance</t>
  </si>
  <si>
    <t>Calculate balance sheet cash</t>
  </si>
  <si>
    <t>Pays one policyholder a Death Benefit of $400, of which $50 is a reduction in Reserves</t>
  </si>
  <si>
    <t>Pays Partial Withdrawals of each of $150 on two policies and the company collects a surrender charge of $15 on each</t>
  </si>
  <si>
    <t>Earns $100 in Investment Income and credits $85 to policyholders</t>
  </si>
  <si>
    <t>Receives Cost of Insurance Charges of $500</t>
  </si>
  <si>
    <t>Receives charges $45 in Front End Loads</t>
  </si>
  <si>
    <t>During the year, the company</t>
  </si>
  <si>
    <t>The company receives $2,000 in cash on its universal life policies  at the beginning of the year</t>
  </si>
  <si>
    <t>Investment income of $30 is earned; interest credited on universal life is $25; separate account fee income is $5</t>
  </si>
  <si>
    <t>The company pays a partial withdrawal of $100 and charges a $20 surrender fee on the universal life policy only</t>
  </si>
  <si>
    <t>The company receives a check for $600 cash from policyholders to put the policy in force in force</t>
  </si>
  <si>
    <t>For each of the following transactions, show the  impact on the insurance company using debits and credits for traditional life, universal life and variable universal life</t>
  </si>
  <si>
    <t>Using this information, create an income statement and balance sheet  for calendar year 2024</t>
  </si>
  <si>
    <t>Q2</t>
  </si>
  <si>
    <t>1 year</t>
  </si>
  <si>
    <t>Q3</t>
  </si>
  <si>
    <t>6 months</t>
  </si>
  <si>
    <t xml:space="preserve">Paid in </t>
  </si>
  <si>
    <t>Premium</t>
  </si>
  <si>
    <t>Term</t>
  </si>
  <si>
    <t>Claim</t>
  </si>
  <si>
    <t>Claims</t>
  </si>
  <si>
    <t xml:space="preserve">Policy </t>
  </si>
  <si>
    <t>Accident policy information</t>
  </si>
  <si>
    <t>An insurance company sells four products--an accident policy, a traditional life policy, a universal life policy and a variable universal life policy.</t>
  </si>
  <si>
    <t>End of Year Equity</t>
  </si>
  <si>
    <t>Input Item; however it is cash out of the company and is subtracted</t>
  </si>
  <si>
    <t>Shareholder dividends</t>
  </si>
  <si>
    <t>Input Item</t>
  </si>
  <si>
    <t>Capital Contributions</t>
  </si>
  <si>
    <t>Owner Transactions</t>
  </si>
  <si>
    <t>EOY GMDB Fair Value- BOY GMDB Fair Value= 48 million - 50million  = -2 million</t>
  </si>
  <si>
    <t>Fair Value of GMDB</t>
  </si>
  <si>
    <t>EOY Pension Liability - BOY Pension Liability = 47 million - 45 million  = 2 million; however a liability increase is deducted from  equity</t>
  </si>
  <si>
    <t>Pension Liability Adjustments</t>
  </si>
  <si>
    <t>$10 million * change in the euro (EOY - BOY) = 10 * (1.23 - 1.13) = $1 million</t>
  </si>
  <si>
    <t>Foreign currency translation</t>
  </si>
  <si>
    <t>Change in discount rate</t>
  </si>
  <si>
    <t>EOY Mortgage Portfolio - BOY Mortgage Portfolio = 90 million - 87 million  = -3 million</t>
  </si>
  <si>
    <t>Net unrealized capital gains and losses</t>
  </si>
  <si>
    <t>Other Comprehensive /Income</t>
  </si>
  <si>
    <t>Extraordinary items</t>
  </si>
  <si>
    <t>Calculated above</t>
  </si>
  <si>
    <t>Net Income</t>
  </si>
  <si>
    <t>Comprehensive Income</t>
  </si>
  <si>
    <t>Starting point of the roll forward</t>
  </si>
  <si>
    <t>Beginning of Year Equity</t>
  </si>
  <si>
    <t xml:space="preserve">Putting these values into the Equity Roll forward </t>
  </si>
  <si>
    <t>Note that bonds were purchased at the beginning of the year and sold in September; therefore it is a realized capital gain and belongs in Net Income.</t>
  </si>
  <si>
    <t>= Net Income - Tax</t>
  </si>
  <si>
    <t>Net Income After Tax</t>
  </si>
  <si>
    <t>Tax</t>
  </si>
  <si>
    <t>= Total Revenues - Total Expenses</t>
  </si>
  <si>
    <t>= ∑ Expenses</t>
  </si>
  <si>
    <t>Total Expenses</t>
  </si>
  <si>
    <t>Expenses</t>
  </si>
  <si>
    <t>= ∑ Revenues</t>
  </si>
  <si>
    <t>Total Revenues</t>
  </si>
  <si>
    <t>BOY Bond purchase of $200 million sold for $205 million for a  $5 million realized capital gain</t>
  </si>
  <si>
    <t>Realized Capital Gains</t>
  </si>
  <si>
    <t>Revenues</t>
  </si>
  <si>
    <t>Calculation of Net Income:</t>
  </si>
  <si>
    <t>Fair Value Change in GMDB</t>
  </si>
  <si>
    <t>Discount Rate change</t>
  </si>
  <si>
    <t xml:space="preserve">The Euro Currency loss </t>
  </si>
  <si>
    <t>Pension Liability change</t>
  </si>
  <si>
    <t>Mortgage Portfolio unrealized gain (mortgages increased in value but were not sold)</t>
  </si>
  <si>
    <t>The remaining items belong to  Other Comprehensive Income, including</t>
  </si>
  <si>
    <t>Two items are Owner Transactions: the shareholder dividend and the capital contribution.</t>
  </si>
  <si>
    <t>The Net Income elements are provided and can be calculated.</t>
  </si>
  <si>
    <t>Comprehensive Income consists of Net Income and Other Comprehensive Income</t>
  </si>
  <si>
    <t>For each item listed, determine its category in the roll forward, determine its value, and place it appropriately in the roll forward</t>
  </si>
  <si>
    <t>EOY Equity</t>
  </si>
  <si>
    <t>=</t>
  </si>
  <si>
    <t>+/-</t>
  </si>
  <si>
    <t>Other Comprehensive Income</t>
  </si>
  <si>
    <t>BOY Equity</t>
  </si>
  <si>
    <t>An equity roll forward consists of the following elements:</t>
  </si>
  <si>
    <t>= Total Revenue - Total Expenses</t>
  </si>
  <si>
    <t>= Death Benefits + Credited Interest</t>
  </si>
  <si>
    <t>Credited Interest</t>
  </si>
  <si>
    <t>Death Benefits</t>
  </si>
  <si>
    <t>= Fees + Investment Income</t>
  </si>
  <si>
    <t>Total Revenue</t>
  </si>
  <si>
    <t>Investment Income</t>
  </si>
  <si>
    <t xml:space="preserve"> = Front End Loads + Cost of Insurance Charges + Surrender Charges</t>
  </si>
  <si>
    <t>Fees</t>
  </si>
  <si>
    <t>Universal Life Income Statement</t>
  </si>
  <si>
    <t>Policyholder Account Benefit</t>
  </si>
  <si>
    <t>Death Benefit</t>
  </si>
  <si>
    <t>-</t>
  </si>
  <si>
    <t>Surrender Charges</t>
  </si>
  <si>
    <t>Surrenders</t>
  </si>
  <si>
    <t>Cost of Insurance Charges</t>
  </si>
  <si>
    <t>Front End Loads</t>
  </si>
  <si>
    <t>+</t>
  </si>
  <si>
    <t>Cash received from policyholders</t>
  </si>
  <si>
    <t>Calculation of Policyholder Account Benefit</t>
  </si>
  <si>
    <t>Balance Sheet Cash</t>
  </si>
  <si>
    <t>Calculation of Balance Sheet Cash</t>
  </si>
  <si>
    <t>Reduce separate account assets for fees</t>
  </si>
  <si>
    <t>S/A Assets</t>
  </si>
  <si>
    <t>Cash</t>
  </si>
  <si>
    <t>Company retains fee income</t>
  </si>
  <si>
    <t>Fee Income</t>
  </si>
  <si>
    <t>Transfer investment income cash to separate account assets and fees</t>
  </si>
  <si>
    <t>S/A Liabilities</t>
  </si>
  <si>
    <t>S/A Asset</t>
  </si>
  <si>
    <t>Variable Universal Life Policy</t>
  </si>
  <si>
    <t>Impact on company is the investment income less credited interest</t>
  </si>
  <si>
    <t>PHAB</t>
  </si>
  <si>
    <t>Credited Int.</t>
  </si>
  <si>
    <t>Inv. Income</t>
  </si>
  <si>
    <t>Universal Life Policy</t>
  </si>
  <si>
    <t>Traditional Life Policy</t>
  </si>
  <si>
    <t>Credit</t>
  </si>
  <si>
    <t>Debit</t>
  </si>
  <si>
    <t>Reduce separate account assets for surrenders</t>
  </si>
  <si>
    <t>Reduce separate account liabilities for surrenders</t>
  </si>
  <si>
    <t>Pay surrenders in cash</t>
  </si>
  <si>
    <t>Surrender benefit cash outlay</t>
  </si>
  <si>
    <t>Company collects fees o surrender</t>
  </si>
  <si>
    <t>Surrender and surrender charges charged against PHAB</t>
  </si>
  <si>
    <t>Surrenders paid in cash</t>
  </si>
  <si>
    <t>The company pays a partial withdrawal of $100 and charges a $20 surrender fee on the universal life policy</t>
  </si>
  <si>
    <t>Separate Account</t>
  </si>
  <si>
    <t>S/A</t>
  </si>
  <si>
    <t>Policyholder Account Balance</t>
  </si>
  <si>
    <t>Transfer reserves to separate account liability</t>
  </si>
  <si>
    <t>S/A Liability</t>
  </si>
  <si>
    <t>Reserve</t>
  </si>
  <si>
    <t>Move cash to a separate account</t>
  </si>
  <si>
    <t>S/A asset</t>
  </si>
  <si>
    <t>Receive cash and establish reserve</t>
  </si>
  <si>
    <t>Receive cash and establish Policyholder Account Benefit</t>
  </si>
  <si>
    <t>Receive cash and establish premium</t>
  </si>
  <si>
    <t>The company receives a check for $600 from each policy to put it in force</t>
  </si>
  <si>
    <t>The company charges fees for insurance and expense charges</t>
  </si>
  <si>
    <t>The policyholder  bears investment risk and retains investment income less fees</t>
  </si>
  <si>
    <t>This is a separate account product and all policyholder transactions occur in the separate account</t>
  </si>
  <si>
    <t>Variable Universal Life</t>
  </si>
  <si>
    <t>Investment income is determined and credited by the company</t>
  </si>
  <si>
    <t>This is a general  account product and all policyholder transactions occur in the Policyholder Account Benefit (PHAB)</t>
  </si>
  <si>
    <t>Universal Life</t>
  </si>
  <si>
    <t>The company bears investment risk and retains investment income</t>
  </si>
  <si>
    <t>This is a general account product; the company collects  premiums and investment income and pays benefits and allocated expenses</t>
  </si>
  <si>
    <t xml:space="preserve">Traditional life </t>
  </si>
  <si>
    <t>The accounting depends on the policy mechanics of each product and its sources of profit</t>
  </si>
  <si>
    <t>$0 for Policies B and C because their policy terms have expired</t>
  </si>
  <si>
    <t>$350 for Policy A</t>
  </si>
  <si>
    <t xml:space="preserve">At year end 2024, the unearned premium accrual is  and  </t>
  </si>
  <si>
    <t>The unearned premium reserve is the accrual at the end of the year.</t>
  </si>
  <si>
    <t>Total Cash</t>
  </si>
  <si>
    <t>Cash--Paid Claims</t>
  </si>
  <si>
    <t>Cash--Premium</t>
  </si>
  <si>
    <t>End of Q4</t>
  </si>
  <si>
    <t>End of Q3</t>
  </si>
  <si>
    <t>End of Q2</t>
  </si>
  <si>
    <t>End of Q1</t>
  </si>
  <si>
    <r>
      <t xml:space="preserve">Cash = </t>
    </r>
    <r>
      <rPr>
        <sz val="11"/>
        <color theme="1"/>
        <rFont val="Aptos Narrow"/>
        <family val="2"/>
      </rPr>
      <t>∑premiums paid during the year -∑claims paid during the year = 480 + 420 + 600-100 -75</t>
    </r>
    <r>
      <rPr>
        <sz val="11"/>
        <color theme="1"/>
        <rFont val="Calibri"/>
        <family val="2"/>
        <scheme val="minor"/>
      </rPr>
      <t xml:space="preserve"> = 1,325</t>
    </r>
  </si>
  <si>
    <t>Cash is a balance sheet item that increases for premium income and is reduced for claims paid</t>
  </si>
  <si>
    <t>EQUITY</t>
  </si>
  <si>
    <t>Retained Earnings</t>
  </si>
  <si>
    <t>TOTAL LIABILITIES</t>
  </si>
  <si>
    <t>Unearned Premium Reserve</t>
  </si>
  <si>
    <t>TOTAL ASSETS</t>
  </si>
  <si>
    <t>End of</t>
  </si>
  <si>
    <t>Balance Sheet</t>
  </si>
  <si>
    <t>NET INCOME</t>
  </si>
  <si>
    <t>TOTAL EXPENSES</t>
  </si>
  <si>
    <t>TOTAL REVENUE</t>
  </si>
  <si>
    <t>Earned Premiums</t>
  </si>
  <si>
    <t>Income Statement</t>
  </si>
  <si>
    <t>The income statement includes all activity over a calendar year</t>
  </si>
  <si>
    <t>The second step is to put this information into an income statement and balance sheet</t>
  </si>
  <si>
    <t xml:space="preserve">     Fraction of Policy Term  for 6 month policies (Policy B) = 1/6 per month and 1/2 per quarter</t>
  </si>
  <si>
    <t xml:space="preserve">     Fraction of Policy Term  for 12 month policies (Policies A and C) = 1/12 per month and 1/4 per quarter</t>
  </si>
  <si>
    <t xml:space="preserve">     Premium * fraction of Policy Term the contract has been in force</t>
  </si>
  <si>
    <t xml:space="preserve">     0 for policies not in force or complete their policy term</t>
  </si>
  <si>
    <t>Unearned Premium Reserve =</t>
  </si>
  <si>
    <t xml:space="preserve">      Unearned Premium Reserve (UPR)</t>
  </si>
  <si>
    <t xml:space="preserve">     0 for policies not in force</t>
  </si>
  <si>
    <t xml:space="preserve">Premium Earned = </t>
  </si>
  <si>
    <t xml:space="preserve"> Premium Earned</t>
  </si>
  <si>
    <t>(months)</t>
  </si>
  <si>
    <t>Months of Premium Earned</t>
  </si>
  <si>
    <t>The first step is to calculate the earned premium on each policy, the unearned premium reserve and the change in the unearned premium reserve</t>
  </si>
  <si>
    <t>US GAAP for Insurers, Chapter 1</t>
  </si>
  <si>
    <t>will gain or lose if the interest rate increases to 5.5%.  Also calculate the exact gain.</t>
  </si>
  <si>
    <t xml:space="preserve">in accordance with the results of (b).  Based on the convexity, estimate the amount the insurance company </t>
  </si>
  <si>
    <t>Calculate the convexity of the portfolio consisting of the life insurance policies and the bonds purchased</t>
  </si>
  <si>
    <t>from interest rate changes.</t>
  </si>
  <si>
    <t>Calculate the number of five year bonds the insurance company should purchase to immunize the portfolio</t>
  </si>
  <si>
    <t xml:space="preserve">(b) </t>
  </si>
  <si>
    <t>Calculate the McCauley duration of the term life insurance portfolio at 5% interest.</t>
  </si>
  <si>
    <t>is available for purchase.</t>
  </si>
  <si>
    <t xml:space="preserve">Currently, the interest rate is 5%.  A five year bond with maturity value of 1000 and  5% coupons payable annually </t>
  </si>
  <si>
    <t>Benefits</t>
  </si>
  <si>
    <t>Year</t>
  </si>
  <si>
    <t>the end of each year are listed in the table to the right.</t>
  </si>
  <si>
    <t xml:space="preserve">A life insurer has a block of 5-year term life insurance policies in its portfolio.  Expected death benefits to be paid at </t>
  </si>
  <si>
    <t>Expected</t>
  </si>
  <si>
    <t>Exact change in price</t>
  </si>
  <si>
    <t>Price at 5.5%</t>
  </si>
  <si>
    <t>Estimated change in price</t>
  </si>
  <si>
    <t>Convexity</t>
  </si>
  <si>
    <t>Factor</t>
  </si>
  <si>
    <t>at 5.5%</t>
  </si>
  <si>
    <t>Payment</t>
  </si>
  <si>
    <t>Price</t>
  </si>
  <si>
    <t>Combining the insurance payments and the 5-year bonds, from the insurer's perspective:</t>
  </si>
  <si>
    <t>Discount</t>
  </si>
  <si>
    <t>Combined portfolio</t>
  </si>
  <si>
    <t>ANSWER to (c)</t>
  </si>
  <si>
    <t>McCauley duration</t>
  </si>
  <si>
    <t>number of bonds times 1000 (they sell at par).  Equating the two products, we get</t>
  </si>
  <si>
    <t xml:space="preserve">The bond product is McCauley duration as computed in cell N23 times the price of the bonds, </t>
  </si>
  <si>
    <t>The insurance product is price of portfolio times McCauley duration as computed in (a).</t>
  </si>
  <si>
    <t>We match the duration times the price of the insurance with the duration times the price of the bonds.</t>
  </si>
  <si>
    <t>5% coupon bond</t>
  </si>
  <si>
    <t>ANSWER to (b)</t>
  </si>
  <si>
    <t>&lt;--ANSWER to (a)</t>
  </si>
  <si>
    <t>Price of portfolio</t>
  </si>
  <si>
    <t>Shown to the right.  We take the death-benefit-weighted average of the years.</t>
  </si>
  <si>
    <t>ANSWER to (a)</t>
  </si>
  <si>
    <t>ILA101-113-25: Ch. 7 (sections 7.2-7.5 &amp; 7A) of Derivatives Markets, McDonald, 3rd Edition</t>
  </si>
  <si>
    <t>from August 1, 2030 to December 1, 2030.</t>
  </si>
  <si>
    <t>Calculate the annuity payments made at the beginning of each month</t>
  </si>
  <si>
    <t>a year.</t>
  </si>
  <si>
    <t>When calculating the monthly payment, each month is treated as 1/12 of</t>
  </si>
  <si>
    <t>Unit Value</t>
  </si>
  <si>
    <t>Unit values of the stock fund in the following months are:</t>
  </si>
  <si>
    <t>annuity-immediate on a person aged 65 at 𝑖 = 0.05 is 12.845.</t>
  </si>
  <si>
    <t xml:space="preserve">The AIR of the annuity is 0.05. The unit value of a fixed whole life monthly </t>
  </si>
  <si>
    <t>end of each month.</t>
  </si>
  <si>
    <t>as during the accumulation period. The annuity makes payments at the</t>
  </si>
  <si>
    <t>variable payout annuity. The funds are invested in the same stock fund</t>
  </si>
  <si>
    <t>On July 1, 2030, Sam applies the account value to purchase a whole life</t>
  </si>
  <si>
    <t>Calculate Sam’s account value on July 1, 2030.</t>
  </si>
  <si>
    <t>Unit values for the stock fund are:</t>
  </si>
  <si>
    <t>Calculate the unit value of the fund on July 1, 2026.</t>
  </si>
  <si>
    <t>fees are 100,000.</t>
  </si>
  <si>
    <t>gains. In addition, unrealized capital gains grow by 250,000. Management</t>
  </si>
  <si>
    <t>2026, the fund receives 150,000 of dividends and realizes 200,000 of capital</t>
  </si>
  <si>
    <t>stock fund on June 30, 2025 is 8,000,000. From July 1, 2025 to June 30,</t>
  </si>
  <si>
    <t>The value of accumulation account values plus annuity reserves in the</t>
  </si>
  <si>
    <t>The unit value of the stock fund on July 1, 2025 is 100.</t>
  </si>
  <si>
    <t>July 1, 2027.</t>
  </si>
  <si>
    <t>invested in a stock fund. Sam pays an additional consideration of 5,000 on</t>
  </si>
  <si>
    <t>Sam pays a consideration of 50,000 at the time of purchase. The funds are</t>
  </si>
  <si>
    <t>on July 1, 2025. The contract has no front end load.</t>
  </si>
  <si>
    <t>Sam, who is 60 years old, purchases a variable annuity contract</t>
  </si>
  <si>
    <t>Dec. 1</t>
  </si>
  <si>
    <t>Nov. 1</t>
  </si>
  <si>
    <t>Oct. 1</t>
  </si>
  <si>
    <t>Sept. 1</t>
  </si>
  <si>
    <t>Aug. 1</t>
  </si>
  <si>
    <t>Initial monthly amount</t>
  </si>
  <si>
    <t>July 1</t>
  </si>
  <si>
    <t>NIF vs AIR</t>
  </si>
  <si>
    <t>NIF</t>
  </si>
  <si>
    <t>Value</t>
  </si>
  <si>
    <t>Quotient</t>
  </si>
  <si>
    <t>Unit</t>
  </si>
  <si>
    <t>on which other payments are based.  It is 63025.13/(12 * 12.845)</t>
  </si>
  <si>
    <t>The "payment" number for July 1 in the table is the base amount</t>
  </si>
  <si>
    <t>On this annuity immediate, nothing is paid on July 1.</t>
  </si>
  <si>
    <t>Times unit value on Jul. 1, 2030</t>
  </si>
  <si>
    <t>Total units</t>
  </si>
  <si>
    <t>Units purchased in 2026</t>
  </si>
  <si>
    <t>Units purchased in 2025</t>
  </si>
  <si>
    <t>Ending unit value</t>
  </si>
  <si>
    <t>Initial unit value times 1+earnings rate is</t>
  </si>
  <si>
    <t>Earnings rate</t>
  </si>
  <si>
    <t>Dividing total earnings by fund value:</t>
  </si>
  <si>
    <t>Fund value</t>
  </si>
  <si>
    <t>Initial fund value is:</t>
  </si>
  <si>
    <t>Total earnings</t>
  </si>
  <si>
    <t>Total earnings are:</t>
  </si>
  <si>
    <t>Earnings</t>
  </si>
  <si>
    <t>Net earnings are:</t>
  </si>
  <si>
    <t>ILA101-101-25: Annuity Products and Features</t>
  </si>
  <si>
    <t>For each item, discuss how an investor may react to the number.</t>
  </si>
  <si>
    <t>General expense ratio</t>
  </si>
  <si>
    <t>(d)</t>
  </si>
  <si>
    <t>Lapse ratio</t>
  </si>
  <si>
    <t>Benefits ratio</t>
  </si>
  <si>
    <t>ROE</t>
  </si>
  <si>
    <t>Calculate the following:</t>
  </si>
  <si>
    <t>General expenses</t>
  </si>
  <si>
    <t>Face amount of lapses</t>
  </si>
  <si>
    <t>Death benefits</t>
  </si>
  <si>
    <t>Net premiums</t>
  </si>
  <si>
    <t>Earned premiums</t>
  </si>
  <si>
    <t>GAAP earnings</t>
  </si>
  <si>
    <t>Statutory earnings</t>
  </si>
  <si>
    <t>2025 Report</t>
  </si>
  <si>
    <t>Face amount in force</t>
  </si>
  <si>
    <t>GAAP equity</t>
  </si>
  <si>
    <t>Statutory surplus</t>
  </si>
  <si>
    <t>2024 Report</t>
  </si>
  <si>
    <t>data from its 2024 and 2025 financial reports:</t>
  </si>
  <si>
    <t>XYZ Life sells life insurance only. You are given the following</t>
  </si>
  <si>
    <t>ILA101-102-25: Understanding Profitability in Life Insurance</t>
  </si>
  <si>
    <t>efficiency of the company.</t>
  </si>
  <si>
    <t>nature of the products this company sells would be needed to judge the</t>
  </si>
  <si>
    <t>This number is affected by product complexity; more information on the</t>
  </si>
  <si>
    <t>(General expenses/Net premiums)</t>
  </si>
  <si>
    <t>company sells only whole life insurance.</t>
  </si>
  <si>
    <t>This loss ratio is fairly low, especially for term insurance. Possibly the</t>
  </si>
  <si>
    <t>(Face of lapses/Face amount in force)</t>
  </si>
  <si>
    <t>business.</t>
  </si>
  <si>
    <t>period. The benefits ratio fails to recognize the long-range nature of the</t>
  </si>
  <si>
    <t>a new life insurance company with most policyholders still in the select</t>
  </si>
  <si>
    <t>This is a very low ratio. The low benefits ratio may indicate that this is</t>
  </si>
  <si>
    <t>(Death benefits/Earned premiums)</t>
  </si>
  <si>
    <t>For most investors, this would not be high enough to attract investment.</t>
  </si>
  <si>
    <t>(GAAP earnings/GAAP equity)</t>
  </si>
  <si>
    <t>115% (OTM Call)</t>
  </si>
  <si>
    <t>Annual risk free rate</t>
  </si>
  <si>
    <t>100% (ATM)</t>
  </si>
  <si>
    <t>88% (OTM Put)</t>
  </si>
  <si>
    <t>Credit default charge</t>
  </si>
  <si>
    <t>1Y Expiry</t>
  </si>
  <si>
    <t>Moneyness</t>
  </si>
  <si>
    <t>Portfolio earned rate</t>
  </si>
  <si>
    <t>Calculate the expected profit margin of the crediting structure outlined in part (b), based on the following assumptions.</t>
  </si>
  <si>
    <t>d)</t>
  </si>
  <si>
    <t>112% (OTM Call)</t>
  </si>
  <si>
    <t>92% (OTM Put)</t>
  </si>
  <si>
    <t>Calculate the expected profit margin of the crediting structure outlined in part (a), based on the following assumptions.</t>
  </si>
  <si>
    <t>c)</t>
  </si>
  <si>
    <t>Initial balance</t>
  </si>
  <si>
    <t>Crediting term</t>
  </si>
  <si>
    <t>Floor</t>
  </si>
  <si>
    <t>Cap</t>
  </si>
  <si>
    <t>Calculate the credited annual returns and account balance based on the following RILA crediting structure, using the same index return scenario as specified in part (a).</t>
  </si>
  <si>
    <t>b)</t>
  </si>
  <si>
    <t>Index Return</t>
  </si>
  <si>
    <t>Buffer</t>
  </si>
  <si>
    <t>Calculate the credited annual returns and account balance based on the specified RILA crediting structure, using the provided scenario of index returns.</t>
  </si>
  <si>
    <t>a)</t>
  </si>
  <si>
    <t>Ending Balance</t>
  </si>
  <si>
    <t>Yearly Return Amount</t>
  </si>
  <si>
    <t>Beginning Balance</t>
  </si>
  <si>
    <t>Yearly Return</t>
  </si>
  <si>
    <t>Segment Buffer</t>
  </si>
  <si>
    <t>Cap Rate</t>
  </si>
  <si>
    <t>APPENDIX A: Hypothetical RILA performance with 15% cap and 10% buffer</t>
  </si>
  <si>
    <t>This example examines various crediting structures, focusing on the crediting rate under a given index return scenario, as well as the quantitative aspects of the hedging and rate-setting processes. The referenced source provides an illustration of RILA (Registered Index-Linked Annuity) performance calculation, which can be used as a guideline. The cost of hedging strategies is estimated using the Black–Scholes model.</t>
  </si>
  <si>
    <t>Description</t>
  </si>
  <si>
    <t>Registered Index-Linked Annuities, SOA Research Institute, Aug 2022</t>
  </si>
  <si>
    <t>Source</t>
  </si>
  <si>
    <t>Profit Margin</t>
  </si>
  <si>
    <t>Buy OTM Put (88%)</t>
  </si>
  <si>
    <t>Sell ATM Put</t>
  </si>
  <si>
    <t>Sell OTM Call (115%)</t>
  </si>
  <si>
    <t>Buy ATM Call</t>
  </si>
  <si>
    <t>Option Price</t>
  </si>
  <si>
    <r>
      <t>d</t>
    </r>
    <r>
      <rPr>
        <vertAlign val="subscript"/>
        <sz val="11"/>
        <color theme="1"/>
        <rFont val="Calibri"/>
        <family val="2"/>
        <scheme val="minor"/>
      </rPr>
      <t>2</t>
    </r>
    <r>
      <rPr>
        <sz val="11"/>
        <color theme="1"/>
        <rFont val="Calibri"/>
        <family val="2"/>
        <scheme val="minor"/>
      </rPr>
      <t xml:space="preserve"> = d1 - </t>
    </r>
    <r>
      <rPr>
        <sz val="11"/>
        <color theme="1"/>
        <rFont val="Symbol"/>
        <family val="1"/>
        <charset val="2"/>
      </rPr>
      <t>s</t>
    </r>
    <r>
      <rPr>
        <sz val="11"/>
        <color theme="1"/>
        <rFont val="Aptos Narrow"/>
        <family val="2"/>
      </rPr>
      <t>√</t>
    </r>
    <r>
      <rPr>
        <sz val="11"/>
        <color theme="1"/>
        <rFont val="Calibri"/>
        <family val="2"/>
      </rPr>
      <t>t</t>
    </r>
  </si>
  <si>
    <r>
      <t>d1 = (ln(S/K)+t(r+</t>
    </r>
    <r>
      <rPr>
        <sz val="11"/>
        <color theme="1"/>
        <rFont val="Symbol"/>
        <family val="1"/>
        <charset val="2"/>
      </rPr>
      <t>s</t>
    </r>
    <r>
      <rPr>
        <vertAlign val="superscript"/>
        <sz val="11"/>
        <color theme="1"/>
        <rFont val="Calibri"/>
        <family val="2"/>
        <scheme val="minor"/>
      </rPr>
      <t>2</t>
    </r>
    <r>
      <rPr>
        <sz val="11"/>
        <color theme="1"/>
        <rFont val="Calibri"/>
        <family val="2"/>
        <scheme val="minor"/>
      </rPr>
      <t>/2))/</t>
    </r>
    <r>
      <rPr>
        <sz val="11"/>
        <color theme="1"/>
        <rFont val="Symbol"/>
        <family val="1"/>
        <charset val="2"/>
      </rPr>
      <t>s</t>
    </r>
    <r>
      <rPr>
        <sz val="11"/>
        <color theme="1"/>
        <rFont val="Calibri"/>
        <family val="2"/>
        <scheme val="minor"/>
      </rPr>
      <t>√t</t>
    </r>
  </si>
  <si>
    <t>t (time to expiry)</t>
  </si>
  <si>
    <t>r (continuous risk-free rate)</t>
  </si>
  <si>
    <r>
      <rPr>
        <sz val="11"/>
        <color theme="1"/>
        <rFont val="Symbol"/>
        <family val="1"/>
        <charset val="2"/>
      </rPr>
      <t>s</t>
    </r>
    <r>
      <rPr>
        <sz val="11"/>
        <color theme="1"/>
        <rFont val="Calibri"/>
        <family val="2"/>
        <scheme val="minor"/>
      </rPr>
      <t xml:space="preserve"> (Volatility)</t>
    </r>
  </si>
  <si>
    <t>K (Strike Price)</t>
  </si>
  <si>
    <t>S (Current Index Value)</t>
  </si>
  <si>
    <t>Sell OTM Put (92%)</t>
  </si>
  <si>
    <t>Sell OTM Call (112%)</t>
  </si>
  <si>
    <t>Balance without Cap and Buffer</t>
  </si>
  <si>
    <t/>
  </si>
  <si>
    <t>Benefit Size</t>
  </si>
  <si>
    <t>Date of Death</t>
  </si>
  <si>
    <t>Date of Withdrawal</t>
  </si>
  <si>
    <t>Date of Birth</t>
  </si>
  <si>
    <t>Participant ID</t>
  </si>
  <si>
    <t>Study Period</t>
  </si>
  <si>
    <t>End</t>
  </si>
  <si>
    <t>Start</t>
  </si>
  <si>
    <t>Dataset</t>
  </si>
  <si>
    <t>Calculate weighted individual exposure and mortality rates for ages 65 to 69, using the "Benefit Size" field as the weighting factor, following the methodology outlined in Section 4.4.1.</t>
  </si>
  <si>
    <t>Calculate individual exposure and mortality rates for ages 65 to 69, assuming equal weighting for each record, in accordance with the method described in Section 4.3.1.</t>
  </si>
  <si>
    <t>Construct the life table as outlined in Section 4.2, using the provided data on the number of lives, deaths, and withdrawals for ages 65 to 69.</t>
  </si>
  <si>
    <t>This example conducts a mortality experience study using a sample dataset, following the methodology outlined in the referenced source.
    - The dataset contains a cohort of 1000 lives born in 1954, with data on date of birth, withdrawal, death, and benefit size.
    - The study period spans from January 1, 2019, to January 1, 2025.
    -  The analysis focuses on mortality rates for individuals aged 65 to 69.</t>
  </si>
  <si>
    <t>Experience Study Calculations, SOA, Oct 2016, Chapter 4</t>
  </si>
  <si>
    <t>Age of Withdrawal</t>
  </si>
  <si>
    <t>Age of Death</t>
  </si>
  <si>
    <t>Weighted Death</t>
  </si>
  <si>
    <t>Weighted Exposure</t>
  </si>
  <si>
    <t>Exposure by Age</t>
  </si>
  <si>
    <t># of Days Exposed by Age</t>
  </si>
  <si>
    <t>Analysis</t>
  </si>
  <si>
    <t>Original Dataset</t>
  </si>
  <si>
    <r>
      <rPr>
        <i/>
        <sz val="11"/>
        <color theme="1"/>
        <rFont val="Calibri"/>
        <family val="2"/>
        <scheme val="minor"/>
      </rPr>
      <t>p</t>
    </r>
    <r>
      <rPr>
        <vertAlign val="subscript"/>
        <sz val="11"/>
        <color theme="1"/>
        <rFont val="Calibri"/>
        <family val="2"/>
        <scheme val="minor"/>
      </rPr>
      <t>x</t>
    </r>
  </si>
  <si>
    <r>
      <rPr>
        <i/>
        <sz val="11"/>
        <color theme="1"/>
        <rFont val="Calibri"/>
        <family val="2"/>
        <scheme val="minor"/>
      </rPr>
      <t>q</t>
    </r>
    <r>
      <rPr>
        <vertAlign val="subscript"/>
        <sz val="11"/>
        <color theme="1"/>
        <rFont val="Calibri"/>
        <family val="2"/>
        <scheme val="minor"/>
      </rPr>
      <t>x</t>
    </r>
  </si>
  <si>
    <r>
      <rPr>
        <i/>
        <sz val="11"/>
        <color theme="1"/>
        <rFont val="Calibri"/>
        <family val="2"/>
        <scheme val="minor"/>
      </rPr>
      <t>Weighted d</t>
    </r>
    <r>
      <rPr>
        <vertAlign val="subscript"/>
        <sz val="11"/>
        <color theme="1"/>
        <rFont val="Calibri"/>
        <family val="2"/>
        <scheme val="minor"/>
      </rPr>
      <t>x</t>
    </r>
  </si>
  <si>
    <r>
      <rPr>
        <i/>
        <sz val="11"/>
        <color theme="1"/>
        <rFont val="Calibri"/>
        <family val="2"/>
        <scheme val="minor"/>
      </rPr>
      <t>Weighted E</t>
    </r>
    <r>
      <rPr>
        <vertAlign val="subscript"/>
        <sz val="11"/>
        <color theme="1"/>
        <rFont val="Calibri"/>
        <family val="2"/>
        <scheme val="minor"/>
      </rPr>
      <t>x</t>
    </r>
  </si>
  <si>
    <r>
      <rPr>
        <i/>
        <sz val="11"/>
        <color theme="1"/>
        <rFont val="Calibri"/>
        <family val="2"/>
        <scheme val="minor"/>
      </rPr>
      <t>E</t>
    </r>
    <r>
      <rPr>
        <vertAlign val="subscript"/>
        <sz val="11"/>
        <color theme="1"/>
        <rFont val="Calibri"/>
        <family val="2"/>
        <scheme val="minor"/>
      </rPr>
      <t>x</t>
    </r>
  </si>
  <si>
    <r>
      <rPr>
        <i/>
        <sz val="11"/>
        <color theme="1"/>
        <rFont val="Calibri"/>
        <family val="2"/>
        <scheme val="minor"/>
      </rPr>
      <t>w</t>
    </r>
    <r>
      <rPr>
        <vertAlign val="subscript"/>
        <sz val="11"/>
        <color theme="1"/>
        <rFont val="Calibri"/>
        <family val="2"/>
        <scheme val="minor"/>
      </rPr>
      <t>x</t>
    </r>
  </si>
  <si>
    <r>
      <rPr>
        <i/>
        <sz val="11"/>
        <color theme="1"/>
        <rFont val="Calibri"/>
        <family val="2"/>
        <scheme val="minor"/>
      </rPr>
      <t>d</t>
    </r>
    <r>
      <rPr>
        <vertAlign val="subscript"/>
        <sz val="11"/>
        <color theme="1"/>
        <rFont val="Calibri"/>
        <family val="2"/>
        <scheme val="minor"/>
      </rPr>
      <t>x</t>
    </r>
  </si>
  <si>
    <r>
      <rPr>
        <i/>
        <sz val="11"/>
        <color theme="1"/>
        <rFont val="Calibri"/>
        <family val="2"/>
        <scheme val="minor"/>
      </rPr>
      <t>l</t>
    </r>
    <r>
      <rPr>
        <vertAlign val="subscript"/>
        <sz val="11"/>
        <color theme="1"/>
        <rFont val="Calibri"/>
        <family val="2"/>
        <scheme val="minor"/>
      </rPr>
      <t>x</t>
    </r>
  </si>
  <si>
    <t>x</t>
  </si>
  <si>
    <r>
      <rPr>
        <b/>
        <i/>
        <sz val="11"/>
        <color theme="1"/>
        <rFont val="Calibri"/>
        <family val="2"/>
        <scheme val="minor"/>
      </rPr>
      <t>w</t>
    </r>
    <r>
      <rPr>
        <b/>
        <vertAlign val="subscript"/>
        <sz val="11"/>
        <color theme="1"/>
        <rFont val="Calibri"/>
        <family val="2"/>
        <scheme val="minor"/>
      </rPr>
      <t>x</t>
    </r>
  </si>
  <si>
    <r>
      <rPr>
        <b/>
        <i/>
        <sz val="11"/>
        <color theme="1"/>
        <rFont val="Calibri"/>
        <family val="2"/>
        <scheme val="minor"/>
      </rPr>
      <t>d</t>
    </r>
    <r>
      <rPr>
        <b/>
        <vertAlign val="subscript"/>
        <sz val="11"/>
        <color theme="1"/>
        <rFont val="Calibri"/>
        <family val="2"/>
        <scheme val="minor"/>
      </rPr>
      <t>x</t>
    </r>
  </si>
  <si>
    <r>
      <rPr>
        <b/>
        <i/>
        <sz val="11"/>
        <color theme="1"/>
        <rFont val="Calibri"/>
        <family val="2"/>
        <scheme val="minor"/>
      </rPr>
      <t>l</t>
    </r>
    <r>
      <rPr>
        <b/>
        <vertAlign val="subscript"/>
        <sz val="11"/>
        <color theme="1"/>
        <rFont val="Calibri"/>
        <family val="2"/>
        <scheme val="minor"/>
      </rPr>
      <t>x</t>
    </r>
  </si>
  <si>
    <t>Construct the first- and second-year balance sheets and income statements (Gain from Operations) under a modified coinsurance arrangement, based on the updated retention limit provided in Table 4.4B.
    - Be sure to calculate and reflect the modified coinsurance adjustment appropriately.
    - The statutory net income and surplus for each company should match those from the coinsurance scenario.
    - Beyond the assumed investment return, no additional impact from asset defaults or capital gains/losses is assumed.</t>
  </si>
  <si>
    <t>Over 10</t>
  </si>
  <si>
    <t>2-10</t>
  </si>
  <si>
    <t>Expense Allowance</t>
  </si>
  <si>
    <t>Policy Year</t>
  </si>
  <si>
    <t>Illustration Allowances Assumptions</t>
  </si>
  <si>
    <t>Table 4.10</t>
  </si>
  <si>
    <t>Construct the first- and second-year balance sheets and income statements (Gain from Operations) under a coinsurance arrangement, based on the updated retention limit provided in Table 4.4B.
    - XYZ Re has agreed to reimburse the ceding company for premium taxes. The applicable premium tax rate is 2.5%.
    - The reinsurance allowance assumption follows the parameters outlined in Table 4.10.</t>
  </si>
  <si>
    <t xml:space="preserve"> Gain From Operations</t>
  </si>
  <si>
    <t xml:space="preserve"> Total Expenses</t>
  </si>
  <si>
    <t xml:space="preserve">    Premium Tax     </t>
  </si>
  <si>
    <t xml:space="preserve">    Maintenance    </t>
  </si>
  <si>
    <t xml:space="preserve">    Acquisition     </t>
  </si>
  <si>
    <t xml:space="preserve">    Commissions     </t>
  </si>
  <si>
    <t xml:space="preserve"> Expenses:   </t>
  </si>
  <si>
    <t xml:space="preserve"> Total Benefits</t>
  </si>
  <si>
    <t xml:space="preserve"> Mod-co Adjustment    </t>
  </si>
  <si>
    <t xml:space="preserve">    Net     </t>
  </si>
  <si>
    <t xml:space="preserve">    Ceded    </t>
  </si>
  <si>
    <t xml:space="preserve">    Gross     </t>
  </si>
  <si>
    <t xml:space="preserve"> Reserve Increase:   </t>
  </si>
  <si>
    <t xml:space="preserve">    Surrenders    </t>
  </si>
  <si>
    <t xml:space="preserve"> Total Liabilities and Capital</t>
  </si>
  <si>
    <t xml:space="preserve">    Claims    </t>
  </si>
  <si>
    <t xml:space="preserve"> Benefits:   </t>
  </si>
  <si>
    <t xml:space="preserve"> Total Capital</t>
  </si>
  <si>
    <t xml:space="preserve"> Surplus     </t>
  </si>
  <si>
    <t>Mod-co Adjustment</t>
  </si>
  <si>
    <t xml:space="preserve"> Total Liabilities</t>
  </si>
  <si>
    <t>Reinsurance Allowance</t>
  </si>
  <si>
    <t>   Total</t>
  </si>
  <si>
    <t xml:space="preserve">    Ceded     </t>
  </si>
  <si>
    <t>   Reserves</t>
  </si>
  <si>
    <t xml:space="preserve">    Gross    </t>
  </si>
  <si>
    <t>   Surplus</t>
  </si>
  <si>
    <t xml:space="preserve">   Policy Reserves:   </t>
  </si>
  <si>
    <t xml:space="preserve">  Investment Income:</t>
  </si>
  <si>
    <t xml:space="preserve"> Liabilities and Capital   </t>
  </si>
  <si>
    <t>   Net</t>
  </si>
  <si>
    <t>   Ceded</t>
  </si>
  <si>
    <t>Total Assets</t>
  </si>
  <si>
    <t>   Gross</t>
  </si>
  <si>
    <t>   Invested Assets</t>
  </si>
  <si>
    <t xml:space="preserve">  Premiums:</t>
  </si>
  <si>
    <t>Assets:</t>
  </si>
  <si>
    <t>Revenue:</t>
  </si>
  <si>
    <t>XYZ Re</t>
  </si>
  <si>
    <t>ABC Life</t>
  </si>
  <si>
    <t>Gain From Operations</t>
  </si>
  <si>
    <t>STATUTORY FINANCIAL STATEMENTS  
BEFORE REINSURANCE – YEAR 2</t>
  </si>
  <si>
    <t xml:space="preserve">STATUTORY FINANCIAL STATEMENTS  
BEFORE REINSURANCE – YEAR 2 </t>
  </si>
  <si>
    <t>Table 4.6B (with formula)</t>
  </si>
  <si>
    <t>Table 4.6A (with formula)</t>
  </si>
  <si>
    <t xml:space="preserve">STATUTORY FINANCIAL STATEMENTS  
BEFORE REINSURANCE – YEAR 1 </t>
  </si>
  <si>
    <t>Table 4.5B (with formula)</t>
  </si>
  <si>
    <t>Table 4.5A (with formula)</t>
  </si>
  <si>
    <t>$25 per policy annually</t>
  </si>
  <si>
    <t xml:space="preserve">      Maintenance:</t>
  </si>
  <si>
    <t>$350 per policy</t>
  </si>
  <si>
    <t xml:space="preserve">      Underwriting and Issue:</t>
  </si>
  <si>
    <t>Premium Tax</t>
  </si>
  <si>
    <t xml:space="preserve">      Year 2:</t>
  </si>
  <si>
    <t xml:space="preserve">      Year 1:</t>
  </si>
  <si>
    <t>Commissions</t>
  </si>
  <si>
    <t>Mean Reserves per $1,000</t>
  </si>
  <si>
    <t>1980 CSO NS, ANB, 7.0% MIN</t>
  </si>
  <si>
    <t>Cash Value Basis</t>
  </si>
  <si>
    <t>1980 CSO NS, ANB, 5.5% CRVM</t>
  </si>
  <si>
    <t>Reserve Basis (Statutory)</t>
  </si>
  <si>
    <t>Annual Policy Fee</t>
  </si>
  <si>
    <t xml:space="preserve">       Maintenance:</t>
  </si>
  <si>
    <t>Premium Rate per $1,000</t>
  </si>
  <si>
    <t xml:space="preserve">(included in policy 
expenses) </t>
  </si>
  <si>
    <t xml:space="preserve">       Issue: </t>
  </si>
  <si>
    <t>Reinsurance Expenses</t>
  </si>
  <si>
    <t>Whole Life</t>
  </si>
  <si>
    <t>Plan of Insurance</t>
  </si>
  <si>
    <t>Retention Limit:</t>
  </si>
  <si>
    <t>7/1/XX</t>
  </si>
  <si>
    <t>Issue Date</t>
  </si>
  <si>
    <t>Investment Rate of Return:</t>
  </si>
  <si>
    <t>Standard nonsmoker</t>
  </si>
  <si>
    <t>Underwriting Class</t>
  </si>
  <si>
    <t>Initial Surplus:</t>
  </si>
  <si>
    <t>35, age nearer birthday</t>
  </si>
  <si>
    <t>Issue Age</t>
  </si>
  <si>
    <t>John Doe</t>
  </si>
  <si>
    <t>Insured</t>
  </si>
  <si>
    <t>CEDING COMPANY AND REINSURER ASSUMPTIONS</t>
  </si>
  <si>
    <t>POLICY ASSUMPTIONS</t>
  </si>
  <si>
    <t>Table 4.4B (Updated)</t>
  </si>
  <si>
    <t>Table 4.4A</t>
  </si>
  <si>
    <t>This example constructs the balance sheet and income statement (Gain/Loss from Operations) for both coinsurance and modified coinsurance arrangements.
    - The analysis is based on the assumptions provided in Tables 4.4A, 4.5A, 4.5B, 4.6A, and 4.6B, with formulas included where appropriate.
    - The retention limit of the primary insurer has been updated to reflect a change in the company's risk appetite. Table 4.4B has been revised accordingly.</t>
  </si>
  <si>
    <t>Life, Health &amp; Annuity Reinsurance, Tiller, John E. and Tiller, Denise, 4th Edition, 2015, Chapter 4</t>
  </si>
  <si>
    <t>Mod-co Adjustment:</t>
  </si>
  <si>
    <t xml:space="preserve">              Interest on Beginning Policy Reserves </t>
  </si>
  <si>
    <t xml:space="preserve">    Less: Beginning Policy Reserves</t>
  </si>
  <si>
    <t>Ending Policy Reserves:</t>
  </si>
  <si>
    <t>MOD-CO RESERVE ADJUSTMENT – YEAR 2</t>
  </si>
  <si>
    <t>ABC LIFE</t>
  </si>
  <si>
    <t>MOD-CO RESERVE ADJUSTMENT – YEAR 1</t>
  </si>
  <si>
    <t>There are no extraordinary items and the company did not owe taxes.</t>
  </si>
  <si>
    <t>GUIDED EXAMPLES</t>
  </si>
  <si>
    <t>o</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</si>
  <si>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</si>
  <si>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</si>
  <si>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present one method of arriving at a solution; there could be equally appropriate alternative solutions. </t>
  </si>
  <si>
    <t>These guided examples are not intended to approximate a course assessment, and candidates should not use them as proxies for assessment items. For examples of assessment items, we recommend referencing the curated past exam questions for this course.</t>
  </si>
  <si>
    <t>education@soa.org</t>
  </si>
  <si>
    <t>Version 2025-1</t>
  </si>
  <si>
    <t>Updated: July 8, 2025</t>
  </si>
  <si>
    <t xml:space="preserve">Copyright © Society of Actuaries </t>
  </si>
  <si>
    <t>These guided examples have been developed by an actuarial subject matter expert (see tabs for details)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</si>
  <si>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r>
      <t xml:space="preserve">This guided example has been developed by </t>
    </r>
    <r>
      <rPr>
        <b/>
        <sz val="11"/>
        <color theme="1"/>
        <rFont val="Aptos"/>
        <family val="2"/>
      </rPr>
      <t>Abraham Weishaus (PhD, FSA, CFA, MAAA), ASM Study Manuals,</t>
    </r>
    <r>
      <rPr>
        <sz val="11"/>
        <color theme="1"/>
        <rFont val="Aptos"/>
        <family val="2"/>
      </rPr>
      <t xml:space="preserve"> with review and edits as appropriate by course curriculum volunteers and SOA staff.  </t>
    </r>
  </si>
  <si>
    <r>
      <t xml:space="preserve">This guided example has been developed by </t>
    </r>
    <r>
      <rPr>
        <b/>
        <sz val="11"/>
        <color theme="1"/>
        <rFont val="Aptos"/>
        <family val="2"/>
      </rPr>
      <t>John Aprill (FSA, MAAA), ACTEX Learning</t>
    </r>
    <r>
      <rPr>
        <sz val="11"/>
        <color theme="1"/>
        <rFont val="Aptos"/>
        <family val="2"/>
      </rPr>
      <t xml:space="preserve">, with review and edits as appropriate by course curriculum volunteers and SOA staff.  </t>
    </r>
  </si>
  <si>
    <r>
      <t xml:space="preserve">This guided example has been developed by </t>
    </r>
    <r>
      <rPr>
        <b/>
        <sz val="11"/>
        <color theme="1"/>
        <rFont val="Aptos"/>
        <family val="2"/>
      </rPr>
      <t>Kailan Shang (FSA),</t>
    </r>
    <r>
      <rPr>
        <sz val="11"/>
        <color theme="1"/>
        <rFont val="Aptos"/>
        <family val="2"/>
      </rPr>
      <t xml:space="preserve"> with review and edits as appropriate by course curriculum volunteers and SOA staff.  </t>
    </r>
  </si>
  <si>
    <t>ILA 101 - Pricing and Introduction to Valuation and Risk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</si>
</sst>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6" formatCode="&quot;$&quot;#,##0_);[Red]\(&quot;$&quot;#,##0\)"/>
    <numFmt numFmtId="44" formatCode="_(&quot;$&quot;* #,##0.00_);_(&quot;$&quot;* \(#,##0.00\);_(&quot;$&quot;* &quot;-&quot;??_);_(@_)"/>
    <numFmt numFmtId="43" formatCode="_(* #,##0.00_);_(* \(#,##0.00\);_(* &quot;-&quot;??_);_(@_)"/>
    <numFmt numFmtId="164" formatCode="0.000"/>
    <numFmt numFmtId="165" formatCode="0.000000"/>
    <numFmt numFmtId="166" formatCode="_(* #,##0_);_(* \(#,##0\);_(* &quot;-&quot;??_);_(@_)"/>
    <numFmt numFmtId="167" formatCode="mmm\ d\,\ yyyy"/>
    <numFmt numFmtId="168" formatCode="&quot;$&quot;#,##0"/>
    <numFmt numFmtId="169" formatCode="&quot;$&quot;#,##0.00"/>
    <numFmt numFmtId="170" formatCode="_(* #,##0.000_);_(* \(#,##0.000\);_(* &quot;-&quot;??_);_(@_)"/>
    <numFmt numFmtId="171" formatCode="_(* #,##0.0000_);_(* \(#,##0.0000\);_(* &quot;-&quot;??_);_(@_)"/>
    <numFmt numFmtId="172" formatCode="_(&quot;$&quot;* #,##0_);_(&quot;$&quot;* \(#,##0\);_(&quot;$&quot;* &quot;-&quot;??_);_(@_)"/>
    <numFmt numFmtId="173" formatCode="&quot;$&quot;#,##0;[Red]\-&quot;$&quot;#,##0"/>
    <numFmt numFmtId="174" formatCode="0.0%"/>
    <numFmt numFmtId="175" formatCode="0.0000"/>
    <numFmt numFmtId="176" formatCode="#,##0.00000"/>
    <numFmt numFmtId="177" formatCode="&quot;$&quot;#,##0.00;[Red]\-&quot;$&quot;#,##0.00"/>
  </numFmts>
  <fonts count="29">
    <font>
      <sz val="11"/>
      <color theme="1"/>
      <name val="Calibri"/>
      <family val="2"/>
      <scheme val="minor"/>
    </font>
    <font>
      <sz val="11"/>
      <color theme="1"/>
      <name val="Calibri"/>
      <family val="2"/>
      <scheme val="minor"/>
    </font>
    <font>
      <b/>
      <sz val="11"/>
      <color theme="1"/>
      <name val="Calibri"/>
      <family val="2"/>
      <scheme val="minor"/>
    </font>
    <font>
      <sz val="11"/>
      <color theme="1"/>
      <name val="Aptos Narrow"/>
      <family val="2"/>
    </font>
    <font>
      <sz val="7"/>
      <color theme="1"/>
      <name val="Times New Roman"/>
      <family val="1"/>
    </font>
    <font>
      <sz val="11"/>
      <color theme="1"/>
      <name val="Times New Roman"/>
      <family val="1"/>
    </font>
    <font>
      <u/>
      <sz val="11"/>
      <color theme="1"/>
      <name val="Calibri"/>
      <family val="2"/>
      <scheme val="minor"/>
    </font>
    <font>
      <sz val="11"/>
      <color theme="1"/>
      <name val="Calibri"/>
      <family val="2"/>
    </font>
    <font>
      <b/>
      <u/>
      <sz val="11"/>
      <color theme="1"/>
      <name val="Calibri"/>
      <family val="2"/>
      <scheme val="minor"/>
    </font>
    <font>
      <vertAlign val="subscript"/>
      <sz val="11"/>
      <color theme="1"/>
      <name val="Calibri"/>
      <family val="2"/>
      <scheme val="minor"/>
    </font>
    <font>
      <sz val="11"/>
      <color theme="1"/>
      <name val="Symbol"/>
      <family val="1"/>
      <charset val="2"/>
    </font>
    <font>
      <vertAlign val="superscript"/>
      <sz val="11"/>
      <color theme="1"/>
      <name val="Calibri"/>
      <family val="2"/>
      <scheme val="minor"/>
    </font>
    <font>
      <sz val="11"/>
      <color theme="1"/>
      <name val="Calibri"/>
      <family val="1"/>
      <charset val="2"/>
      <scheme val="minor"/>
    </font>
    <font>
      <sz val="10"/>
      <color theme="1"/>
      <name val="Arial"/>
      <family val="2"/>
    </font>
    <font>
      <sz val="11"/>
      <name val="CG Times"/>
    </font>
    <font>
      <sz val="10"/>
      <name val="Arial"/>
      <family val="2"/>
    </font>
    <font>
      <b/>
      <i/>
      <sz val="11"/>
      <color theme="1"/>
      <name val="Calibri"/>
      <family val="2"/>
      <scheme val="minor"/>
    </font>
    <font>
      <i/>
      <sz val="11"/>
      <color theme="1"/>
      <name val="Calibri"/>
      <family val="2"/>
      <scheme val="minor"/>
    </font>
    <font>
      <b/>
      <vertAlign val="subscript"/>
      <sz val="11"/>
      <color theme="1"/>
      <name val="Calibri"/>
      <family val="2"/>
      <scheme val="minor"/>
    </font>
    <font>
      <b/>
      <sz val="12"/>
      <color theme="1"/>
      <name val="Calibri"/>
      <family val="2"/>
      <scheme val="minor"/>
    </font>
    <font>
      <u/>
      <sz val="11"/>
      <color theme="10"/>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Aptos Narrow"/>
      <family val="2"/>
    </font>
    <font>
      <sz val="10"/>
      <color theme="1"/>
      <name val="Calibri"/>
      <family val="2"/>
      <scheme val="minor"/>
    </font>
    <font>
      <sz val="11"/>
      <color theme="1"/>
      <name val="Aptos"/>
      <family val="2"/>
    </font>
    <font>
      <b/>
      <sz val="11"/>
      <color theme="1"/>
      <name val="Aptos"/>
      <family val="2"/>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99">
    <border>
      <left/>
      <right/>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right style="thin">
        <color indexed="64"/>
      </right>
      <top/>
      <bottom style="medium">
        <color indexed="64"/>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style="medium">
        <color auto="1"/>
      </right>
      <top style="dashed">
        <color auto="1"/>
      </top>
      <bottom style="medium">
        <color auto="1"/>
      </bottom>
      <diagonal/>
    </border>
    <border>
      <left/>
      <right/>
      <top style="dashed">
        <color auto="1"/>
      </top>
      <bottom style="medium">
        <color auto="1"/>
      </bottom>
      <diagonal/>
    </border>
    <border>
      <left style="medium">
        <color auto="1"/>
      </left>
      <right/>
      <top style="dashed">
        <color auto="1"/>
      </top>
      <bottom style="medium">
        <color auto="1"/>
      </bottom>
      <diagonal/>
    </border>
    <border>
      <left/>
      <right style="medium">
        <color auto="1"/>
      </right>
      <top style="dashed">
        <color auto="1"/>
      </top>
      <bottom style="dashed">
        <color auto="1"/>
      </bottom>
      <diagonal/>
    </border>
    <border>
      <left/>
      <right/>
      <top style="dashed">
        <color auto="1"/>
      </top>
      <bottom style="dashed">
        <color auto="1"/>
      </bottom>
      <diagonal/>
    </border>
    <border>
      <left style="medium">
        <color auto="1"/>
      </left>
      <right/>
      <top style="dashed">
        <color auto="1"/>
      </top>
      <bottom style="dashed">
        <color auto="1"/>
      </bottom>
      <diagonal/>
    </border>
    <border>
      <left/>
      <right style="medium">
        <color auto="1"/>
      </right>
      <top style="medium">
        <color auto="1"/>
      </top>
      <bottom style="dashed">
        <color auto="1"/>
      </bottom>
      <diagonal/>
    </border>
    <border>
      <left/>
      <right/>
      <top style="medium">
        <color auto="1"/>
      </top>
      <bottom style="dashed">
        <color auto="1"/>
      </bottom>
      <diagonal/>
    </border>
    <border>
      <left style="medium">
        <color auto="1"/>
      </left>
      <right/>
      <top style="medium">
        <color auto="1"/>
      </top>
      <bottom style="dashed">
        <color auto="1"/>
      </bottom>
      <diagonal/>
    </border>
    <border>
      <left style="dashed">
        <color auto="1"/>
      </left>
      <right style="medium">
        <color auto="1"/>
      </right>
      <top style="dashed">
        <color auto="1"/>
      </top>
      <bottom style="medium">
        <color auto="1"/>
      </bottom>
      <diagonal/>
    </border>
    <border>
      <left style="dashed">
        <color auto="1"/>
      </left>
      <right style="dashed">
        <color auto="1"/>
      </right>
      <top style="dashed">
        <color auto="1"/>
      </top>
      <bottom style="medium">
        <color auto="1"/>
      </bottom>
      <diagonal/>
    </border>
    <border>
      <left style="medium">
        <color auto="1"/>
      </left>
      <right style="dashed">
        <color auto="1"/>
      </right>
      <top style="dashed">
        <color auto="1"/>
      </top>
      <bottom style="medium">
        <color auto="1"/>
      </bottom>
      <diagonal/>
    </border>
    <border>
      <left style="dashed">
        <color auto="1"/>
      </left>
      <right style="medium">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medium">
        <color auto="1"/>
      </left>
      <right style="dashed">
        <color auto="1"/>
      </right>
      <top style="dashed">
        <color auto="1"/>
      </top>
      <bottom style="dashed">
        <color auto="1"/>
      </bottom>
      <diagonal/>
    </border>
    <border>
      <left style="dashed">
        <color auto="1"/>
      </left>
      <right style="medium">
        <color auto="1"/>
      </right>
      <top/>
      <bottom style="dashed">
        <color auto="1"/>
      </bottom>
      <diagonal/>
    </border>
    <border>
      <left style="dashed">
        <color auto="1"/>
      </left>
      <right style="dashed">
        <color auto="1"/>
      </right>
      <top/>
      <bottom style="dashed">
        <color auto="1"/>
      </bottom>
      <diagonal/>
    </border>
    <border>
      <left style="medium">
        <color auto="1"/>
      </left>
      <right style="dashed">
        <color auto="1"/>
      </right>
      <top/>
      <bottom style="dashed">
        <color auto="1"/>
      </bottom>
      <diagonal/>
    </border>
    <border>
      <left style="dashed">
        <color auto="1"/>
      </left>
      <right style="medium">
        <color auto="1"/>
      </right>
      <top style="medium">
        <color auto="1"/>
      </top>
      <bottom style="medium">
        <color auto="1"/>
      </bottom>
      <diagonal/>
    </border>
    <border>
      <left style="dashed">
        <color auto="1"/>
      </left>
      <right style="dashed">
        <color auto="1"/>
      </right>
      <top style="medium">
        <color auto="1"/>
      </top>
      <bottom style="medium">
        <color auto="1"/>
      </bottom>
      <diagonal/>
    </border>
    <border>
      <left style="medium">
        <color auto="1"/>
      </left>
      <right style="dashed">
        <color auto="1"/>
      </right>
      <top style="medium">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dashed">
        <color auto="1"/>
      </right>
      <top style="dashed">
        <color auto="1"/>
      </top>
      <bottom style="medium">
        <color auto="1"/>
      </bottom>
      <diagonal/>
    </border>
    <border>
      <left/>
      <right style="dashed">
        <color auto="1"/>
      </right>
      <top style="dashed">
        <color auto="1"/>
      </top>
      <bottom style="dashed">
        <color auto="1"/>
      </bottom>
      <diagonal/>
    </border>
    <border>
      <left/>
      <right style="dashed">
        <color auto="1"/>
      </right>
      <top/>
      <bottom style="dashed">
        <color auto="1"/>
      </bottom>
      <diagonal/>
    </border>
    <border>
      <left/>
      <right style="dashed">
        <color auto="1"/>
      </right>
      <top style="medium">
        <color auto="1"/>
      </top>
      <bottom style="medium">
        <color auto="1"/>
      </bottom>
      <diagonal/>
    </border>
    <border>
      <left style="dashed">
        <color auto="1"/>
      </left>
      <right style="dashed">
        <color auto="1"/>
      </right>
      <top/>
      <bottom/>
      <diagonal/>
    </border>
    <border>
      <left style="dashed">
        <color auto="1"/>
      </left>
      <right style="dashed">
        <color auto="1"/>
      </right>
      <top style="medium">
        <color auto="1"/>
      </top>
      <bottom/>
      <diagonal/>
    </border>
    <border>
      <left style="dashed">
        <color auto="1"/>
      </left>
      <right/>
      <top style="medium">
        <color auto="1"/>
      </top>
      <bottom style="medium">
        <color auto="1"/>
      </bottom>
      <diagonal/>
    </border>
    <border>
      <left/>
      <right/>
      <top/>
      <bottom style="dashed">
        <color auto="1"/>
      </bottom>
      <diagonal/>
    </border>
    <border>
      <left style="dashed">
        <color auto="1"/>
      </left>
      <right/>
      <top/>
      <bottom style="dashed">
        <color auto="1"/>
      </bottom>
      <diagonal/>
    </border>
    <border>
      <left/>
      <right style="dashed">
        <color auto="1"/>
      </right>
      <top/>
      <bottom/>
      <diagonal/>
    </border>
    <border>
      <left style="dashed">
        <color auto="1"/>
      </left>
      <right/>
      <top/>
      <bottom/>
      <diagonal/>
    </border>
    <border>
      <left style="dashed">
        <color auto="1"/>
      </left>
      <right style="dashed">
        <color auto="1"/>
      </right>
      <top style="medium">
        <color auto="1"/>
      </top>
      <bottom style="dashed">
        <color auto="1"/>
      </bottom>
      <diagonal/>
    </border>
    <border>
      <left/>
      <right style="dashed">
        <color auto="1"/>
      </right>
      <top style="medium">
        <color auto="1"/>
      </top>
      <bottom/>
      <diagonal/>
    </border>
    <border>
      <left style="dashed">
        <color auto="1"/>
      </left>
      <right/>
      <top style="medium">
        <color auto="1"/>
      </top>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3" fillId="0" borderId="0"/>
    <xf numFmtId="0" fontId="14" fillId="0" borderId="0"/>
    <xf numFmtId="0" fontId="20" fillId="0" borderId="0" applyNumberFormat="0" applyFill="0" applyBorder="0" applyAlignment="0" applyProtection="0"/>
  </cellStyleXfs>
  <cellXfs count="457">
    <xf numFmtId="0" fontId="0" fillId="0" borderId="0" xfId="0"/>
    <xf numFmtId="0" fontId="0" fillId="0" borderId="0" xfId="0" applyAlignment="1">
      <alignment horizontal="center"/>
    </xf>
    <xf numFmtId="164" fontId="0" fillId="0" borderId="0" xfId="0" applyNumberFormat="1" applyAlignment="1">
      <alignment horizontal="center"/>
    </xf>
    <xf numFmtId="0" fontId="0" fillId="0" borderId="0" xfId="0" applyAlignment="1">
      <alignment horizontal="left"/>
    </xf>
    <xf numFmtId="3" fontId="0" fillId="0" borderId="0" xfId="0" applyNumberFormat="1" applyAlignment="1">
      <alignment horizontal="center"/>
    </xf>
    <xf numFmtId="164" fontId="0" fillId="0" borderId="1" xfId="0" applyNumberFormat="1" applyBorder="1" applyAlignment="1">
      <alignment horizontal="center"/>
    </xf>
    <xf numFmtId="0" fontId="0" fillId="0" borderId="2" xfId="0" applyBorder="1" applyAlignment="1">
      <alignment horizontal="center"/>
    </xf>
    <xf numFmtId="164" fontId="0" fillId="0" borderId="3" xfId="0" applyNumberFormat="1" applyBorder="1" applyAlignment="1">
      <alignment horizontal="center"/>
    </xf>
    <xf numFmtId="0" fontId="0" fillId="0" borderId="4" xfId="0" applyBorder="1" applyAlignment="1">
      <alignment horizontal="center"/>
    </xf>
    <xf numFmtId="164" fontId="0" fillId="0" borderId="5" xfId="0" applyNumberFormat="1" applyBorder="1" applyAlignment="1">
      <alignment horizontal="center"/>
    </xf>
    <xf numFmtId="3" fontId="0" fillId="0" borderId="2" xfId="0" applyNumberFormat="1" applyBorder="1" applyAlignment="1">
      <alignment horizontal="center"/>
    </xf>
    <xf numFmtId="3" fontId="0" fillId="0" borderId="4" xfId="0" applyNumberFormat="1" applyBorder="1" applyAlignment="1">
      <alignment horizontal="center"/>
    </xf>
    <xf numFmtId="0" fontId="0" fillId="0" borderId="3" xfId="0" applyBorder="1" applyAlignment="1">
      <alignment horizontal="center"/>
    </xf>
    <xf numFmtId="0" fontId="0" fillId="0" borderId="4" xfId="0" applyBorder="1"/>
    <xf numFmtId="0" fontId="0" fillId="0" borderId="1"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xf numFmtId="0" fontId="0" fillId="0" borderId="8" xfId="0" applyBorder="1" applyAlignment="1">
      <alignment horizontal="center"/>
    </xf>
    <xf numFmtId="0" fontId="0" fillId="0" borderId="8" xfId="0" applyBorder="1"/>
    <xf numFmtId="0" fontId="0" fillId="0" borderId="9" xfId="0" applyBorder="1"/>
    <xf numFmtId="0" fontId="0" fillId="0" borderId="6" xfId="0" applyBorder="1"/>
    <xf numFmtId="0" fontId="0" fillId="0" borderId="10" xfId="0" applyBorder="1"/>
    <xf numFmtId="0" fontId="0" fillId="0" borderId="9" xfId="0" applyBorder="1" applyAlignment="1">
      <alignment horizontal="center"/>
    </xf>
    <xf numFmtId="0" fontId="0" fillId="0" borderId="10" xfId="0" applyBorder="1" applyAlignment="1">
      <alignment horizontal="left"/>
    </xf>
    <xf numFmtId="14" fontId="0" fillId="0" borderId="0" xfId="0" applyNumberFormat="1"/>
    <xf numFmtId="14" fontId="0" fillId="0" borderId="0" xfId="0" applyNumberFormat="1" applyAlignment="1">
      <alignment horizontal="center"/>
    </xf>
    <xf numFmtId="3" fontId="0" fillId="0" borderId="0" xfId="0" applyNumberFormat="1"/>
    <xf numFmtId="5" fontId="0" fillId="0" borderId="7" xfId="0" applyNumberFormat="1" applyBorder="1"/>
    <xf numFmtId="164" fontId="0" fillId="0" borderId="11" xfId="0" applyNumberFormat="1" applyBorder="1" applyAlignment="1">
      <alignment horizontal="center"/>
    </xf>
    <xf numFmtId="5" fontId="0" fillId="0" borderId="1" xfId="0" applyNumberFormat="1" applyBorder="1"/>
    <xf numFmtId="5" fontId="0" fillId="0" borderId="3" xfId="0" applyNumberFormat="1" applyBorder="1"/>
    <xf numFmtId="0" fontId="0" fillId="0" borderId="3" xfId="0" applyBorder="1"/>
    <xf numFmtId="164" fontId="0" fillId="0" borderId="9" xfId="0" applyNumberFormat="1"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xf numFmtId="164" fontId="0" fillId="0" borderId="0" xfId="0" applyNumberFormat="1"/>
    <xf numFmtId="165" fontId="0" fillId="0" borderId="0" xfId="0" applyNumberFormat="1"/>
    <xf numFmtId="0" fontId="0" fillId="0" borderId="0" xfId="0" applyAlignment="1">
      <alignment horizontal="right"/>
    </xf>
    <xf numFmtId="165" fontId="0" fillId="0" borderId="15" xfId="0" applyNumberFormat="1" applyBorder="1"/>
    <xf numFmtId="165" fontId="0" fillId="2" borderId="16" xfId="0" applyNumberFormat="1" applyFill="1" applyBorder="1"/>
    <xf numFmtId="0" fontId="0" fillId="2" borderId="17" xfId="0" applyFill="1" applyBorder="1"/>
    <xf numFmtId="3" fontId="0" fillId="0" borderId="18" xfId="0" applyNumberFormat="1" applyBorder="1"/>
    <xf numFmtId="0" fontId="0" fillId="0" borderId="10" xfId="0" applyBorder="1" applyAlignment="1">
      <alignment horizontal="center"/>
    </xf>
    <xf numFmtId="0" fontId="0" fillId="0" borderId="19" xfId="0" applyBorder="1"/>
    <xf numFmtId="3" fontId="0" fillId="0" borderId="4" xfId="0" applyNumberFormat="1" applyBorder="1"/>
    <xf numFmtId="165" fontId="0" fillId="0" borderId="19" xfId="0" applyNumberFormat="1" applyBorder="1"/>
    <xf numFmtId="165" fontId="0" fillId="0" borderId="4" xfId="0" applyNumberFormat="1" applyBorder="1"/>
    <xf numFmtId="0" fontId="0" fillId="0" borderId="15" xfId="0" applyBorder="1" applyAlignment="1">
      <alignment horizontal="center"/>
    </xf>
    <xf numFmtId="0" fontId="0" fillId="0" borderId="19" xfId="0" applyBorder="1" applyAlignment="1">
      <alignment horizontal="center"/>
    </xf>
    <xf numFmtId="0" fontId="0" fillId="0" borderId="17" xfId="0" applyBorder="1" applyAlignment="1">
      <alignment horizontal="center"/>
    </xf>
    <xf numFmtId="2" fontId="0" fillId="0" borderId="0" xfId="0" applyNumberFormat="1" applyAlignment="1">
      <alignment horizontal="center"/>
    </xf>
    <xf numFmtId="2" fontId="0" fillId="0" borderId="1" xfId="0" applyNumberFormat="1" applyBorder="1" applyAlignment="1">
      <alignment horizontal="center"/>
    </xf>
    <xf numFmtId="3" fontId="0" fillId="0" borderId="5" xfId="0" applyNumberFormat="1" applyBorder="1" applyAlignment="1">
      <alignment horizontal="center"/>
    </xf>
    <xf numFmtId="3" fontId="0" fillId="0" borderId="5" xfId="0" applyNumberFormat="1" applyBorder="1"/>
    <xf numFmtId="0" fontId="0" fillId="0" borderId="2" xfId="0" applyBorder="1"/>
    <xf numFmtId="2" fontId="0" fillId="0" borderId="3" xfId="0" applyNumberFormat="1" applyBorder="1" applyAlignment="1">
      <alignment horizontal="center"/>
    </xf>
    <xf numFmtId="0" fontId="2" fillId="0" borderId="3" xfId="0" applyFont="1" applyBorder="1" applyAlignment="1">
      <alignment horizontal="center"/>
    </xf>
    <xf numFmtId="0" fontId="2" fillId="0" borderId="0" xfId="0" applyFont="1" applyAlignment="1">
      <alignment horizontal="center"/>
    </xf>
    <xf numFmtId="0" fontId="2" fillId="0" borderId="0" xfId="0" applyFont="1"/>
    <xf numFmtId="0" fontId="2" fillId="0" borderId="9" xfId="0" applyFont="1" applyBorder="1" applyAlignment="1">
      <alignment horizontal="center"/>
    </xf>
    <xf numFmtId="0" fontId="2" fillId="0" borderId="6" xfId="0" applyFont="1" applyBorder="1" applyAlignment="1">
      <alignment horizontal="center"/>
    </xf>
    <xf numFmtId="0" fontId="2" fillId="0" borderId="6" xfId="0" applyFont="1" applyBorder="1"/>
    <xf numFmtId="0" fontId="2" fillId="0" borderId="10" xfId="0" applyFont="1" applyBorder="1"/>
    <xf numFmtId="2" fontId="2" fillId="0" borderId="6" xfId="0" applyNumberFormat="1" applyFont="1" applyBorder="1"/>
    <xf numFmtId="2" fontId="0" fillId="0" borderId="0" xfId="0" applyNumberFormat="1"/>
    <xf numFmtId="3" fontId="0" fillId="0" borderId="1" xfId="0" applyNumberFormat="1" applyBorder="1" applyAlignment="1">
      <alignment horizontal="center"/>
    </xf>
    <xf numFmtId="3" fontId="0" fillId="0" borderId="16" xfId="0" applyNumberFormat="1" applyBorder="1" applyAlignment="1">
      <alignment horizontal="center"/>
    </xf>
    <xf numFmtId="0" fontId="0" fillId="0" borderId="5" xfId="0" applyBorder="1" applyAlignment="1">
      <alignment horizontal="right"/>
    </xf>
    <xf numFmtId="0" fontId="0" fillId="0" borderId="5" xfId="0" applyBorder="1"/>
    <xf numFmtId="0" fontId="0" fillId="0" borderId="18" xfId="0" applyBorder="1" applyAlignment="1">
      <alignment horizontal="center"/>
    </xf>
    <xf numFmtId="0" fontId="0" fillId="0" borderId="6" xfId="0" applyBorder="1" applyAlignment="1">
      <alignment horizontal="right"/>
    </xf>
    <xf numFmtId="2" fontId="0" fillId="0" borderId="2" xfId="0" applyNumberFormat="1" applyBorder="1" applyAlignment="1">
      <alignment horizontal="center"/>
    </xf>
    <xf numFmtId="0" fontId="0" fillId="0" borderId="16" xfId="0" applyBorder="1" applyAlignment="1">
      <alignment horizontal="center"/>
    </xf>
    <xf numFmtId="2" fontId="0" fillId="0" borderId="5" xfId="0" applyNumberFormat="1" applyBorder="1" applyAlignment="1">
      <alignment horizontal="center"/>
    </xf>
    <xf numFmtId="14" fontId="0" fillId="0" borderId="5" xfId="0" applyNumberFormat="1" applyBorder="1" applyAlignment="1">
      <alignment horizontal="center"/>
    </xf>
    <xf numFmtId="3" fontId="0" fillId="0" borderId="3" xfId="0" applyNumberFormat="1" applyBorder="1" applyAlignment="1">
      <alignment horizontal="center"/>
    </xf>
    <xf numFmtId="2" fontId="0" fillId="0" borderId="4" xfId="0" applyNumberFormat="1" applyBorder="1" applyAlignment="1">
      <alignment horizontal="center"/>
    </xf>
    <xf numFmtId="0" fontId="0" fillId="0" borderId="20" xfId="0" applyBorder="1" applyAlignment="1">
      <alignment horizontal="center"/>
    </xf>
    <xf numFmtId="14" fontId="0" fillId="0" borderId="20" xfId="0" applyNumberFormat="1" applyBorder="1" applyAlignment="1">
      <alignment horizontal="center"/>
    </xf>
    <xf numFmtId="0" fontId="0" fillId="0" borderId="20" xfId="0" applyBorder="1"/>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18" xfId="0" applyBorder="1"/>
    <xf numFmtId="0" fontId="0" fillId="0" borderId="11" xfId="0" applyBorder="1" applyAlignment="1">
      <alignment horizontal="left"/>
    </xf>
    <xf numFmtId="0" fontId="4" fillId="0" borderId="0" xfId="0" applyFont="1" applyAlignment="1">
      <alignment horizontal="left" vertical="center" indent="15"/>
    </xf>
    <xf numFmtId="0" fontId="5" fillId="0" borderId="0" xfId="0" applyFont="1" applyAlignment="1">
      <alignment horizontal="left" vertical="center" indent="15"/>
    </xf>
    <xf numFmtId="0" fontId="6" fillId="0" borderId="0" xfId="0" applyFont="1"/>
    <xf numFmtId="166" fontId="0" fillId="0" borderId="0" xfId="1" applyNumberFormat="1" applyFont="1" applyBorder="1"/>
    <xf numFmtId="0" fontId="0" fillId="0" borderId="24" xfId="0" quotePrefix="1" applyBorder="1" applyAlignment="1">
      <alignment horizontal="center"/>
    </xf>
    <xf numFmtId="167" fontId="0" fillId="0" borderId="24" xfId="1" applyNumberFormat="1" applyFont="1" applyBorder="1" applyAlignment="1">
      <alignment horizontal="center"/>
    </xf>
    <xf numFmtId="0" fontId="0" fillId="0" borderId="24" xfId="0" applyBorder="1" applyAlignment="1">
      <alignment horizontal="right"/>
    </xf>
    <xf numFmtId="166" fontId="0" fillId="0" borderId="24" xfId="1" quotePrefix="1" applyNumberFormat="1" applyFont="1" applyBorder="1" applyAlignment="1">
      <alignment horizontal="center"/>
    </xf>
    <xf numFmtId="0" fontId="0" fillId="0" borderId="25" xfId="0" applyBorder="1" applyAlignment="1">
      <alignment horizontal="center"/>
    </xf>
    <xf numFmtId="166" fontId="0" fillId="0" borderId="26" xfId="1" applyNumberFormat="1"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3" borderId="0" xfId="0" applyFill="1"/>
    <xf numFmtId="0" fontId="0" fillId="0" borderId="24" xfId="0" applyBorder="1"/>
    <xf numFmtId="12" fontId="0" fillId="0" borderId="24" xfId="0" applyNumberFormat="1" applyBorder="1" applyAlignment="1">
      <alignment horizontal="center"/>
    </xf>
    <xf numFmtId="0" fontId="0" fillId="3" borderId="24" xfId="0" quotePrefix="1" applyFill="1" applyBorder="1" applyAlignment="1">
      <alignment horizontal="center"/>
    </xf>
    <xf numFmtId="167" fontId="0" fillId="3" borderId="24" xfId="1" applyNumberFormat="1" applyFont="1" applyFill="1" applyBorder="1" applyAlignment="1">
      <alignment horizontal="center"/>
    </xf>
    <xf numFmtId="0" fontId="0" fillId="3" borderId="24" xfId="0" applyFill="1" applyBorder="1" applyAlignment="1">
      <alignment horizontal="right"/>
    </xf>
    <xf numFmtId="13" fontId="0" fillId="0" borderId="24" xfId="0" applyNumberFormat="1" applyBorder="1" applyAlignment="1">
      <alignment horizontal="center"/>
    </xf>
    <xf numFmtId="12" fontId="0" fillId="0" borderId="24" xfId="0" applyNumberFormat="1" applyBorder="1"/>
    <xf numFmtId="0" fontId="0" fillId="0" borderId="24" xfId="0" applyBorder="1" applyAlignment="1">
      <alignment horizontal="center"/>
    </xf>
    <xf numFmtId="166" fontId="0" fillId="3" borderId="24" xfId="1" quotePrefix="1" applyNumberFormat="1" applyFont="1" applyFill="1" applyBorder="1" applyAlignment="1">
      <alignment horizontal="center"/>
    </xf>
    <xf numFmtId="0" fontId="0" fillId="3" borderId="25" xfId="0" applyFill="1" applyBorder="1" applyAlignment="1">
      <alignment horizontal="center"/>
    </xf>
    <xf numFmtId="166" fontId="0" fillId="3" borderId="26" xfId="1" applyNumberFormat="1" applyFont="1" applyFill="1" applyBorder="1" applyAlignment="1">
      <alignment horizontal="center"/>
    </xf>
    <xf numFmtId="0" fontId="0" fillId="3" borderId="26" xfId="0" applyFill="1" applyBorder="1" applyAlignment="1">
      <alignment horizontal="center"/>
    </xf>
    <xf numFmtId="0" fontId="0" fillId="0" borderId="27" xfId="0" applyBorder="1"/>
    <xf numFmtId="0" fontId="0" fillId="3" borderId="27" xfId="0" applyFill="1" applyBorder="1" applyAlignment="1">
      <alignment horizontal="center"/>
    </xf>
    <xf numFmtId="0" fontId="0" fillId="3" borderId="28" xfId="0" applyFill="1" applyBorder="1" applyAlignment="1">
      <alignment horizontal="center"/>
    </xf>
    <xf numFmtId="166" fontId="0" fillId="3" borderId="0" xfId="1" applyNumberFormat="1" applyFont="1" applyFill="1" applyBorder="1"/>
    <xf numFmtId="12" fontId="0" fillId="0" borderId="0" xfId="0" applyNumberFormat="1"/>
    <xf numFmtId="6" fontId="0" fillId="0" borderId="0" xfId="0" applyNumberFormat="1"/>
    <xf numFmtId="168" fontId="0" fillId="0" borderId="0" xfId="0" applyNumberFormat="1"/>
    <xf numFmtId="169" fontId="0" fillId="0" borderId="0" xfId="0" applyNumberFormat="1"/>
    <xf numFmtId="4" fontId="0" fillId="0" borderId="0" xfId="0" applyNumberFormat="1"/>
    <xf numFmtId="168" fontId="0" fillId="0" borderId="0" xfId="0" applyNumberFormat="1" applyAlignment="1">
      <alignment horizontal="center"/>
    </xf>
    <xf numFmtId="0" fontId="0" fillId="0" borderId="29" xfId="0" applyBorder="1"/>
    <xf numFmtId="0" fontId="0" fillId="0" borderId="30" xfId="0" applyBorder="1"/>
    <xf numFmtId="0" fontId="0" fillId="0" borderId="31" xfId="0" applyBorder="1" applyAlignment="1">
      <alignment horizontal="center"/>
    </xf>
    <xf numFmtId="0" fontId="0" fillId="0" borderId="32" xfId="0" applyBorder="1" applyAlignment="1">
      <alignment horizontal="center"/>
    </xf>
    <xf numFmtId="0" fontId="0" fillId="0" borderId="1" xfId="0" applyBorder="1"/>
    <xf numFmtId="1" fontId="0" fillId="0" borderId="33" xfId="0" applyNumberFormat="1" applyBorder="1" applyAlignment="1">
      <alignment horizontal="center"/>
    </xf>
    <xf numFmtId="0" fontId="0" fillId="0" borderId="21" xfId="0" applyBorder="1"/>
    <xf numFmtId="0" fontId="0" fillId="0" borderId="23" xfId="0" applyBorder="1"/>
    <xf numFmtId="1" fontId="0" fillId="0" borderId="34" xfId="0" applyNumberFormat="1" applyBorder="1" applyAlignment="1">
      <alignment horizontal="center"/>
    </xf>
    <xf numFmtId="1" fontId="0" fillId="0" borderId="35" xfId="0" applyNumberFormat="1" applyBorder="1" applyAlignment="1">
      <alignment horizontal="center"/>
    </xf>
    <xf numFmtId="0" fontId="0" fillId="0" borderId="36" xfId="0" applyBorder="1"/>
    <xf numFmtId="0" fontId="0" fillId="0" borderId="37" xfId="0" applyBorder="1"/>
    <xf numFmtId="1" fontId="0" fillId="0" borderId="38" xfId="0" applyNumberFormat="1" applyBorder="1" applyAlignment="1">
      <alignment horizontal="center"/>
    </xf>
    <xf numFmtId="0" fontId="0" fillId="0" borderId="0" xfId="0" quotePrefix="1"/>
    <xf numFmtId="168" fontId="0" fillId="0" borderId="23" xfId="0" applyNumberFormat="1" applyBorder="1" applyAlignment="1">
      <alignment horizontal="center"/>
    </xf>
    <xf numFmtId="0" fontId="0" fillId="0" borderId="4" xfId="0" quotePrefix="1" applyBorder="1" applyAlignment="1">
      <alignment horizontal="center"/>
    </xf>
    <xf numFmtId="3" fontId="0" fillId="0" borderId="1" xfId="0" applyNumberFormat="1" applyBorder="1"/>
    <xf numFmtId="0" fontId="2" fillId="0" borderId="2" xfId="0" applyFont="1" applyBorder="1" applyAlignment="1">
      <alignment horizontal="left"/>
    </xf>
    <xf numFmtId="0" fontId="0" fillId="0" borderId="22" xfId="0" applyBorder="1" applyAlignment="1">
      <alignment horizontal="left"/>
    </xf>
    <xf numFmtId="3" fontId="0" fillId="0" borderId="39" xfId="0" applyNumberFormat="1" applyBorder="1"/>
    <xf numFmtId="0" fontId="0" fillId="0" borderId="40" xfId="0" applyBorder="1"/>
    <xf numFmtId="0" fontId="2" fillId="0" borderId="41" xfId="0" applyFont="1" applyBorder="1" applyAlignment="1">
      <alignment horizontal="left"/>
    </xf>
    <xf numFmtId="3" fontId="0" fillId="0" borderId="21" xfId="0" applyNumberFormat="1" applyBorder="1"/>
    <xf numFmtId="3" fontId="0" fillId="0" borderId="3" xfId="0" applyNumberFormat="1" applyBorder="1"/>
    <xf numFmtId="0" fontId="0" fillId="0" borderId="4" xfId="0" applyBorder="1" applyAlignment="1">
      <alignment horizontal="left"/>
    </xf>
    <xf numFmtId="0" fontId="2" fillId="0" borderId="4" xfId="0" applyFont="1" applyBorder="1" applyAlignment="1">
      <alignment horizontal="left"/>
    </xf>
    <xf numFmtId="3" fontId="0" fillId="0" borderId="9" xfId="0" applyNumberFormat="1" applyBorder="1"/>
    <xf numFmtId="3" fontId="0" fillId="0" borderId="23" xfId="0" applyNumberFormat="1" applyBorder="1" applyAlignment="1">
      <alignment horizontal="center"/>
    </xf>
    <xf numFmtId="0" fontId="0" fillId="0" borderId="0" xfId="0" quotePrefix="1" applyAlignment="1">
      <alignment horizontal="center"/>
    </xf>
    <xf numFmtId="3" fontId="0" fillId="0" borderId="0" xfId="0" applyNumberFormat="1" applyAlignment="1">
      <alignment horizontal="left"/>
    </xf>
    <xf numFmtId="0" fontId="0" fillId="0" borderId="42" xfId="0" applyBorder="1" applyAlignment="1">
      <alignment horizontal="center"/>
    </xf>
    <xf numFmtId="0" fontId="0" fillId="0" borderId="29" xfId="0" applyBorder="1" applyAlignment="1">
      <alignment horizontal="center"/>
    </xf>
    <xf numFmtId="0" fontId="0" fillId="0" borderId="43" xfId="0" applyBorder="1"/>
    <xf numFmtId="0" fontId="0" fillId="0" borderId="39" xfId="0" applyBorder="1" applyAlignment="1">
      <alignment horizontal="center"/>
    </xf>
    <xf numFmtId="0" fontId="0" fillId="0" borderId="44" xfId="0" applyBorder="1" applyAlignment="1">
      <alignment horizontal="center"/>
    </xf>
    <xf numFmtId="0" fontId="0" fillId="0" borderId="41" xfId="0" applyBorder="1"/>
    <xf numFmtId="0" fontId="0" fillId="0" borderId="40" xfId="0" applyBorder="1" applyAlignment="1">
      <alignment horizontal="center"/>
    </xf>
    <xf numFmtId="0" fontId="0" fillId="0" borderId="45" xfId="0"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47" xfId="0" applyBorder="1"/>
    <xf numFmtId="0" fontId="0" fillId="0" borderId="48" xfId="0" applyBorder="1"/>
    <xf numFmtId="0" fontId="0" fillId="0" borderId="49" xfId="0" applyBorder="1" applyAlignment="1">
      <alignment horizontal="center"/>
    </xf>
    <xf numFmtId="0" fontId="0" fillId="0" borderId="37" xfId="0" applyBorder="1" applyAlignment="1">
      <alignment horizontal="center"/>
    </xf>
    <xf numFmtId="0" fontId="0" fillId="0" borderId="50" xfId="0" applyBorder="1"/>
    <xf numFmtId="0" fontId="0" fillId="0" borderId="30" xfId="0" applyBorder="1" applyAlignment="1">
      <alignment horizontal="center"/>
    </xf>
    <xf numFmtId="0" fontId="0" fillId="0" borderId="22" xfId="0" applyBorder="1"/>
    <xf numFmtId="0" fontId="0" fillId="0" borderId="43" xfId="0" applyBorder="1" applyAlignment="1">
      <alignment horizontal="center"/>
    </xf>
    <xf numFmtId="3" fontId="0" fillId="0" borderId="12" xfId="0" applyNumberFormat="1" applyBorder="1" applyAlignment="1">
      <alignment horizontal="center"/>
    </xf>
    <xf numFmtId="3" fontId="0" fillId="0" borderId="29" xfId="0" applyNumberFormat="1" applyBorder="1" applyAlignment="1">
      <alignment horizontal="center"/>
    </xf>
    <xf numFmtId="3" fontId="0" fillId="0" borderId="51" xfId="0" applyNumberFormat="1" applyBorder="1" applyAlignment="1">
      <alignment horizontal="center"/>
    </xf>
    <xf numFmtId="3" fontId="0" fillId="0" borderId="31" xfId="0" applyNumberFormat="1" applyBorder="1" applyAlignment="1">
      <alignment horizontal="center"/>
    </xf>
    <xf numFmtId="3" fontId="0" fillId="0" borderId="13" xfId="0" applyNumberFormat="1" applyBorder="1" applyAlignment="1">
      <alignment horizontal="center"/>
    </xf>
    <xf numFmtId="3" fontId="0" fillId="0" borderId="30" xfId="0" applyNumberFormat="1" applyBorder="1" applyAlignment="1">
      <alignment horizontal="center"/>
    </xf>
    <xf numFmtId="0" fontId="0" fillId="0" borderId="52" xfId="0" applyBorder="1"/>
    <xf numFmtId="0" fontId="0" fillId="0" borderId="32" xfId="0" applyBorder="1"/>
    <xf numFmtId="16" fontId="0" fillId="0" borderId="0" xfId="0" applyNumberFormat="1"/>
    <xf numFmtId="0" fontId="0" fillId="0" borderId="7" xfId="0" applyBorder="1" applyAlignment="1">
      <alignment horizontal="center"/>
    </xf>
    <xf numFmtId="0" fontId="0" fillId="0" borderId="53" xfId="0" applyBorder="1" applyAlignment="1">
      <alignment horizontal="center"/>
    </xf>
    <xf numFmtId="0" fontId="0" fillId="0" borderId="11" xfId="0" applyBorder="1" applyAlignment="1">
      <alignment horizontal="center"/>
    </xf>
    <xf numFmtId="0" fontId="0" fillId="0" borderId="6" xfId="0" applyBorder="1" applyAlignment="1">
      <alignment horizontal="left"/>
    </xf>
    <xf numFmtId="0" fontId="0" fillId="3" borderId="24" xfId="0" applyFill="1" applyBorder="1"/>
    <xf numFmtId="0" fontId="2" fillId="3" borderId="25" xfId="0" applyFont="1" applyFill="1" applyBorder="1" applyAlignment="1">
      <alignment horizontal="center"/>
    </xf>
    <xf numFmtId="0" fontId="2" fillId="3" borderId="26" xfId="0" applyFont="1" applyFill="1" applyBorder="1" applyAlignment="1">
      <alignment horizontal="center"/>
    </xf>
    <xf numFmtId="0" fontId="2" fillId="3" borderId="43" xfId="0" applyFont="1" applyFill="1" applyBorder="1" applyAlignment="1">
      <alignment horizontal="center"/>
    </xf>
    <xf numFmtId="0" fontId="2" fillId="3" borderId="20" xfId="0" applyFont="1" applyFill="1" applyBorder="1" applyAlignment="1">
      <alignment horizontal="center"/>
    </xf>
    <xf numFmtId="0" fontId="2" fillId="3" borderId="27" xfId="0" applyFont="1" applyFill="1" applyBorder="1" applyAlignment="1">
      <alignment horizontal="center"/>
    </xf>
    <xf numFmtId="0" fontId="2" fillId="3" borderId="28" xfId="0" applyFont="1" applyFill="1" applyBorder="1" applyAlignment="1">
      <alignment horizontal="center"/>
    </xf>
    <xf numFmtId="0" fontId="0" fillId="0" borderId="26" xfId="0" applyBorder="1"/>
    <xf numFmtId="0" fontId="2" fillId="0" borderId="26" xfId="0" applyFont="1" applyBorder="1" applyAlignment="1">
      <alignment horizontal="center"/>
    </xf>
    <xf numFmtId="0" fontId="2" fillId="0" borderId="20" xfId="0" applyFont="1" applyBorder="1" applyAlignment="1">
      <alignment horizontal="center"/>
    </xf>
    <xf numFmtId="0" fontId="0" fillId="0" borderId="28" xfId="0" applyBorder="1"/>
    <xf numFmtId="0" fontId="2" fillId="0" borderId="28" xfId="0" applyFont="1" applyBorder="1" applyAlignment="1">
      <alignment horizontal="center"/>
    </xf>
    <xf numFmtId="43" fontId="0" fillId="0" borderId="0" xfId="1" applyFont="1"/>
    <xf numFmtId="43" fontId="2" fillId="0" borderId="0" xfId="1" applyFont="1"/>
    <xf numFmtId="43" fontId="0" fillId="0" borderId="24" xfId="1" applyFont="1" applyBorder="1"/>
    <xf numFmtId="170" fontId="0" fillId="0" borderId="0" xfId="1" applyNumberFormat="1" applyFont="1"/>
    <xf numFmtId="170" fontId="0" fillId="0" borderId="24" xfId="1" applyNumberFormat="1" applyFont="1" applyBorder="1"/>
    <xf numFmtId="170" fontId="2" fillId="0" borderId="20" xfId="1" applyNumberFormat="1" applyFont="1" applyBorder="1" applyAlignment="1">
      <alignment horizontal="center"/>
    </xf>
    <xf numFmtId="170" fontId="2" fillId="0" borderId="26" xfId="1" applyNumberFormat="1" applyFont="1" applyBorder="1" applyAlignment="1">
      <alignment horizontal="center"/>
    </xf>
    <xf numFmtId="171" fontId="0" fillId="0" borderId="0" xfId="1" applyNumberFormat="1" applyFont="1"/>
    <xf numFmtId="171" fontId="2" fillId="0" borderId="0" xfId="1" applyNumberFormat="1" applyFont="1" applyAlignment="1">
      <alignment horizontal="center"/>
    </xf>
    <xf numFmtId="171" fontId="2" fillId="0" borderId="0" xfId="1" applyNumberFormat="1" applyFont="1"/>
    <xf numFmtId="171" fontId="2" fillId="0" borderId="27" xfId="1" applyNumberFormat="1" applyFont="1" applyBorder="1" applyAlignment="1">
      <alignment horizontal="center"/>
    </xf>
    <xf numFmtId="171" fontId="2" fillId="0" borderId="25" xfId="1" applyNumberFormat="1" applyFont="1" applyBorder="1" applyAlignment="1">
      <alignment horizontal="center"/>
    </xf>
    <xf numFmtId="171" fontId="0" fillId="0" borderId="24" xfId="1" applyNumberFormat="1" applyFont="1" applyBorder="1"/>
    <xf numFmtId="171" fontId="2" fillId="0" borderId="28" xfId="1" applyNumberFormat="1" applyFont="1" applyBorder="1" applyAlignment="1">
      <alignment horizontal="center"/>
    </xf>
    <xf numFmtId="171" fontId="2" fillId="0" borderId="20" xfId="1" applyNumberFormat="1" applyFont="1" applyBorder="1" applyAlignment="1">
      <alignment horizontal="center"/>
    </xf>
    <xf numFmtId="171" fontId="2" fillId="0" borderId="26" xfId="1" applyNumberFormat="1" applyFont="1" applyBorder="1" applyAlignment="1">
      <alignment horizontal="center"/>
    </xf>
    <xf numFmtId="44" fontId="0" fillId="0" borderId="0" xfId="2" applyFont="1"/>
    <xf numFmtId="170" fontId="0" fillId="0" borderId="28" xfId="1" applyNumberFormat="1" applyFont="1" applyBorder="1"/>
    <xf numFmtId="170" fontId="0" fillId="0" borderId="26" xfId="1" applyNumberFormat="1" applyFont="1" applyBorder="1"/>
    <xf numFmtId="43" fontId="0" fillId="3" borderId="24" xfId="1" applyFont="1" applyFill="1" applyBorder="1"/>
    <xf numFmtId="166" fontId="0" fillId="0" borderId="0" xfId="1" applyNumberFormat="1" applyFont="1"/>
    <xf numFmtId="166" fontId="2" fillId="3" borderId="27" xfId="1" applyNumberFormat="1" applyFont="1" applyFill="1" applyBorder="1" applyAlignment="1">
      <alignment horizontal="center"/>
    </xf>
    <xf numFmtId="166" fontId="2" fillId="3" borderId="43" xfId="1" applyNumberFormat="1" applyFont="1" applyFill="1" applyBorder="1" applyAlignment="1">
      <alignment horizontal="center"/>
    </xf>
    <xf numFmtId="166" fontId="2" fillId="3" borderId="25" xfId="1" applyNumberFormat="1" applyFont="1" applyFill="1" applyBorder="1" applyAlignment="1">
      <alignment horizontal="center"/>
    </xf>
    <xf numFmtId="166" fontId="0" fillId="3" borderId="24" xfId="1" applyNumberFormat="1" applyFont="1" applyFill="1" applyBorder="1"/>
    <xf numFmtId="166" fontId="2" fillId="0" borderId="0" xfId="1" applyNumberFormat="1" applyFont="1" applyAlignment="1">
      <alignment horizontal="center"/>
    </xf>
    <xf numFmtId="44" fontId="0" fillId="0" borderId="26" xfId="2" applyFont="1" applyBorder="1"/>
    <xf numFmtId="44" fontId="0" fillId="0" borderId="24" xfId="2" applyFont="1" applyBorder="1"/>
    <xf numFmtId="44" fontId="2" fillId="0" borderId="0" xfId="2" applyFont="1"/>
    <xf numFmtId="167" fontId="0" fillId="0" borderId="24" xfId="0" applyNumberFormat="1" applyBorder="1"/>
    <xf numFmtId="167" fontId="0" fillId="3" borderId="24" xfId="0" applyNumberFormat="1" applyFill="1" applyBorder="1"/>
    <xf numFmtId="0" fontId="0" fillId="3" borderId="24" xfId="0" applyFill="1" applyBorder="1" applyAlignment="1">
      <alignment horizontal="center"/>
    </xf>
    <xf numFmtId="43" fontId="0" fillId="0" borderId="0" xfId="0" applyNumberFormat="1"/>
    <xf numFmtId="16" fontId="0" fillId="0" borderId="0" xfId="0" quotePrefix="1" applyNumberFormat="1"/>
    <xf numFmtId="0" fontId="2" fillId="0" borderId="24" xfId="0" applyFont="1" applyBorder="1"/>
    <xf numFmtId="172" fontId="0" fillId="0" borderId="24" xfId="2" applyNumberFormat="1" applyFont="1" applyBorder="1"/>
    <xf numFmtId="172" fontId="0" fillId="0" borderId="0" xfId="2" applyNumberFormat="1" applyFont="1"/>
    <xf numFmtId="166" fontId="0" fillId="0" borderId="25" xfId="1" applyNumberFormat="1" applyFont="1" applyBorder="1"/>
    <xf numFmtId="0" fontId="0" fillId="0" borderId="25" xfId="0" applyBorder="1"/>
    <xf numFmtId="0" fontId="0" fillId="0" borderId="31" xfId="0" applyBorder="1"/>
    <xf numFmtId="166" fontId="0" fillId="0" borderId="43" xfId="1" applyNumberFormat="1" applyFont="1" applyBorder="1"/>
    <xf numFmtId="0" fontId="0" fillId="0" borderId="44" xfId="0" applyBorder="1"/>
    <xf numFmtId="166" fontId="0" fillId="3" borderId="0" xfId="1" applyNumberFormat="1" applyFont="1" applyFill="1"/>
    <xf numFmtId="166" fontId="0" fillId="3" borderId="25" xfId="1" applyNumberFormat="1" applyFont="1" applyFill="1" applyBorder="1"/>
    <xf numFmtId="0" fontId="0" fillId="3" borderId="25" xfId="0" applyFill="1" applyBorder="1"/>
    <xf numFmtId="0" fontId="0" fillId="3" borderId="31" xfId="0" applyFill="1" applyBorder="1"/>
    <xf numFmtId="166" fontId="0" fillId="3" borderId="43" xfId="1" applyNumberFormat="1" applyFont="1" applyFill="1" applyBorder="1"/>
    <xf numFmtId="0" fontId="0" fillId="3" borderId="43" xfId="0" applyFill="1" applyBorder="1"/>
    <xf numFmtId="0" fontId="0" fillId="3" borderId="30" xfId="0" applyFill="1" applyBorder="1"/>
    <xf numFmtId="0" fontId="0" fillId="3" borderId="27" xfId="0" applyFill="1" applyBorder="1"/>
    <xf numFmtId="0" fontId="0" fillId="3" borderId="44" xfId="0" applyFill="1" applyBorder="1"/>
    <xf numFmtId="173" fontId="0" fillId="0" borderId="0" xfId="0" applyNumberFormat="1" applyAlignment="1">
      <alignment vertical="center" wrapText="1"/>
    </xf>
    <xf numFmtId="9" fontId="0" fillId="0" borderId="0" xfId="0" applyNumberFormat="1"/>
    <xf numFmtId="9" fontId="0" fillId="0" borderId="0" xfId="0" applyNumberFormat="1" applyAlignment="1">
      <alignment vertical="center" wrapText="1"/>
    </xf>
    <xf numFmtId="0" fontId="0" fillId="0" borderId="0" xfId="0" applyAlignment="1">
      <alignment vertical="center" wrapText="1"/>
    </xf>
    <xf numFmtId="10" fontId="0" fillId="0" borderId="24" xfId="0" applyNumberFormat="1" applyBorder="1" applyAlignment="1">
      <alignment vertical="center" wrapText="1"/>
    </xf>
    <xf numFmtId="0" fontId="0" fillId="0" borderId="24" xfId="0" applyBorder="1" applyAlignment="1">
      <alignment horizontal="right" vertical="center" wrapText="1"/>
    </xf>
    <xf numFmtId="10" fontId="0" fillId="0" borderId="24" xfId="0" applyNumberFormat="1" applyBorder="1"/>
    <xf numFmtId="0" fontId="2" fillId="0" borderId="0" xfId="0" applyFont="1" applyAlignment="1">
      <alignment horizontal="center" vertical="center" wrapText="1"/>
    </xf>
    <xf numFmtId="0" fontId="0" fillId="0" borderId="24" xfId="0" applyBorder="1" applyAlignment="1">
      <alignment horizontal="center" vertical="center" wrapText="1"/>
    </xf>
    <xf numFmtId="0" fontId="0" fillId="0" borderId="24" xfId="0" applyBorder="1" applyAlignment="1">
      <alignment horizontal="right" vertical="center"/>
    </xf>
    <xf numFmtId="9" fontId="0" fillId="0" borderId="24" xfId="0" applyNumberFormat="1" applyBorder="1"/>
    <xf numFmtId="10" fontId="0" fillId="0" borderId="0" xfId="0" applyNumberFormat="1"/>
    <xf numFmtId="173" fontId="0" fillId="0" borderId="24" xfId="0" applyNumberFormat="1" applyBorder="1"/>
    <xf numFmtId="174" fontId="0" fillId="0" borderId="0" xfId="3" applyNumberFormat="1" applyFont="1"/>
    <xf numFmtId="174" fontId="0" fillId="0" borderId="24" xfId="3" applyNumberFormat="1" applyFont="1" applyBorder="1"/>
    <xf numFmtId="0" fontId="8" fillId="0" borderId="0" xfId="0" applyFont="1"/>
    <xf numFmtId="0" fontId="0" fillId="0" borderId="0" xfId="0" applyAlignment="1">
      <alignment wrapText="1"/>
    </xf>
    <xf numFmtId="173" fontId="0" fillId="0" borderId="55" xfId="0" applyNumberFormat="1" applyBorder="1" applyAlignment="1">
      <alignment vertical="center" wrapText="1"/>
    </xf>
    <xf numFmtId="173" fontId="0" fillId="0" borderId="56" xfId="0" applyNumberFormat="1" applyBorder="1" applyAlignment="1">
      <alignment vertical="center" wrapText="1"/>
    </xf>
    <xf numFmtId="9" fontId="0" fillId="0" borderId="56" xfId="0" applyNumberFormat="1" applyBorder="1"/>
    <xf numFmtId="9" fontId="0" fillId="0" borderId="56" xfId="0" applyNumberFormat="1" applyBorder="1" applyAlignment="1">
      <alignment vertical="center" wrapText="1"/>
    </xf>
    <xf numFmtId="0" fontId="0" fillId="0" borderId="57" xfId="0" applyBorder="1" applyAlignment="1">
      <alignment vertical="center" wrapText="1"/>
    </xf>
    <xf numFmtId="173" fontId="0" fillId="0" borderId="58" xfId="0" applyNumberFormat="1" applyBorder="1" applyAlignment="1">
      <alignment vertical="center" wrapText="1"/>
    </xf>
    <xf numFmtId="173" fontId="0" fillId="0" borderId="59" xfId="0" applyNumberFormat="1" applyBorder="1" applyAlignment="1">
      <alignment vertical="center" wrapText="1"/>
    </xf>
    <xf numFmtId="9" fontId="0" fillId="0" borderId="59" xfId="0" applyNumberFormat="1" applyBorder="1"/>
    <xf numFmtId="9" fontId="0" fillId="0" borderId="59" xfId="0" applyNumberFormat="1" applyBorder="1" applyAlignment="1">
      <alignment vertical="center" wrapText="1"/>
    </xf>
    <xf numFmtId="0" fontId="0" fillId="0" borderId="60" xfId="0" applyBorder="1" applyAlignment="1">
      <alignment vertical="center" wrapText="1"/>
    </xf>
    <xf numFmtId="173" fontId="0" fillId="0" borderId="61" xfId="0" applyNumberFormat="1" applyBorder="1" applyAlignment="1">
      <alignment vertical="center" wrapText="1"/>
    </xf>
    <xf numFmtId="173" fontId="0" fillId="0" borderId="62" xfId="0" applyNumberFormat="1" applyBorder="1" applyAlignment="1">
      <alignment vertical="center" wrapText="1"/>
    </xf>
    <xf numFmtId="9" fontId="0" fillId="0" borderId="62" xfId="0" applyNumberFormat="1" applyBorder="1"/>
    <xf numFmtId="9" fontId="0" fillId="0" borderId="62" xfId="0" applyNumberFormat="1" applyBorder="1" applyAlignment="1">
      <alignment vertical="center" wrapText="1"/>
    </xf>
    <xf numFmtId="0" fontId="0" fillId="0" borderId="63" xfId="0" applyBorder="1" applyAlignment="1">
      <alignment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10" fontId="2" fillId="4" borderId="0" xfId="0" applyNumberFormat="1" applyFont="1" applyFill="1"/>
    <xf numFmtId="175" fontId="2" fillId="0" borderId="24" xfId="3" applyNumberFormat="1" applyFont="1" applyBorder="1"/>
    <xf numFmtId="175" fontId="0" fillId="0" borderId="24" xfId="0" applyNumberFormat="1" applyBorder="1"/>
    <xf numFmtId="2" fontId="0" fillId="0" borderId="24" xfId="0" applyNumberFormat="1" applyBorder="1"/>
    <xf numFmtId="10" fontId="0" fillId="0" borderId="0" xfId="3" applyNumberFormat="1" applyFont="1"/>
    <xf numFmtId="0" fontId="2" fillId="0" borderId="24" xfId="0" applyFont="1" applyBorder="1" applyAlignment="1">
      <alignment horizontal="center" vertical="center"/>
    </xf>
    <xf numFmtId="0" fontId="12" fillId="0" borderId="24" xfId="0" applyFont="1" applyBorder="1" applyAlignment="1">
      <alignment horizontal="center" vertical="center" wrapText="1"/>
    </xf>
    <xf numFmtId="173" fontId="0" fillId="0" borderId="64" xfId="0" applyNumberFormat="1" applyBorder="1"/>
    <xf numFmtId="173" fontId="0" fillId="0" borderId="65" xfId="0" applyNumberFormat="1" applyBorder="1" applyAlignment="1">
      <alignment vertical="center" wrapText="1"/>
    </xf>
    <xf numFmtId="174" fontId="0" fillId="0" borderId="65" xfId="0" applyNumberFormat="1" applyBorder="1"/>
    <xf numFmtId="9" fontId="0" fillId="0" borderId="65" xfId="0" applyNumberFormat="1" applyBorder="1" applyAlignment="1">
      <alignment vertical="center" wrapText="1"/>
    </xf>
    <xf numFmtId="174" fontId="0" fillId="0" borderId="65" xfId="0" applyNumberFormat="1" applyBorder="1" applyAlignment="1">
      <alignment vertical="center" wrapText="1"/>
    </xf>
    <xf numFmtId="0" fontId="0" fillId="0" borderId="66" xfId="0" applyBorder="1" applyAlignment="1">
      <alignment vertical="center" wrapText="1"/>
    </xf>
    <xf numFmtId="173" fontId="0" fillId="0" borderId="67" xfId="0" applyNumberFormat="1" applyBorder="1"/>
    <xf numFmtId="173" fontId="0" fillId="0" borderId="68" xfId="0" applyNumberFormat="1" applyBorder="1" applyAlignment="1">
      <alignment vertical="center" wrapText="1"/>
    </xf>
    <xf numFmtId="174" fontId="0" fillId="0" borderId="68" xfId="0" applyNumberFormat="1" applyBorder="1"/>
    <xf numFmtId="9" fontId="0" fillId="0" borderId="68" xfId="0" applyNumberFormat="1" applyBorder="1" applyAlignment="1">
      <alignment vertical="center" wrapText="1"/>
    </xf>
    <xf numFmtId="174" fontId="0" fillId="0" borderId="68" xfId="0" applyNumberFormat="1" applyBorder="1" applyAlignment="1">
      <alignment vertical="center" wrapText="1"/>
    </xf>
    <xf numFmtId="0" fontId="0" fillId="0" borderId="69" xfId="0" applyBorder="1" applyAlignment="1">
      <alignment vertical="center" wrapText="1"/>
    </xf>
    <xf numFmtId="173" fontId="0" fillId="0" borderId="70" xfId="0" applyNumberFormat="1" applyBorder="1"/>
    <xf numFmtId="173" fontId="0" fillId="0" borderId="71" xfId="0" applyNumberFormat="1" applyBorder="1" applyAlignment="1">
      <alignment vertical="center" wrapText="1"/>
    </xf>
    <xf numFmtId="174" fontId="0" fillId="0" borderId="71" xfId="0" applyNumberFormat="1" applyBorder="1"/>
    <xf numFmtId="9" fontId="0" fillId="0" borderId="71" xfId="0" applyNumberFormat="1" applyBorder="1" applyAlignment="1">
      <alignment vertical="center" wrapText="1"/>
    </xf>
    <xf numFmtId="174" fontId="0" fillId="0" borderId="71" xfId="0" applyNumberFormat="1" applyBorder="1" applyAlignment="1">
      <alignment vertical="center" wrapText="1"/>
    </xf>
    <xf numFmtId="0" fontId="0" fillId="0" borderId="72" xfId="0" applyBorder="1" applyAlignment="1">
      <alignment vertical="center" wrapText="1"/>
    </xf>
    <xf numFmtId="0" fontId="2" fillId="0" borderId="73" xfId="0" applyFont="1" applyBorder="1" applyAlignment="1">
      <alignment horizontal="center" vertical="center" wrapText="1"/>
    </xf>
    <xf numFmtId="0" fontId="2" fillId="0" borderId="74" xfId="0" applyFont="1" applyBorder="1" applyAlignment="1">
      <alignment horizontal="center" vertical="center" wrapText="1"/>
    </xf>
    <xf numFmtId="0" fontId="2" fillId="0" borderId="75" xfId="0" applyFont="1" applyBorder="1" applyAlignment="1">
      <alignment horizontal="center" vertical="center" wrapText="1"/>
    </xf>
    <xf numFmtId="3" fontId="0" fillId="0" borderId="76" xfId="0" applyNumberFormat="1" applyBorder="1"/>
    <xf numFmtId="14" fontId="0" fillId="0" borderId="77" xfId="0" applyNumberFormat="1" applyBorder="1"/>
    <xf numFmtId="0" fontId="0" fillId="0" borderId="78" xfId="0" applyBorder="1"/>
    <xf numFmtId="3" fontId="0" fillId="0" borderId="79" xfId="0" applyNumberFormat="1" applyBorder="1"/>
    <xf numFmtId="14" fontId="0" fillId="0" borderId="24" xfId="0" applyNumberFormat="1" applyBorder="1"/>
    <xf numFmtId="0" fontId="0" fillId="0" borderId="80" xfId="0" applyBorder="1"/>
    <xf numFmtId="2" fontId="13" fillId="0" borderId="0" xfId="4" applyNumberFormat="1" applyAlignment="1">
      <alignment horizontal="right"/>
    </xf>
    <xf numFmtId="2" fontId="15" fillId="0" borderId="0" xfId="5" applyNumberFormat="1" applyFont="1" applyAlignment="1">
      <alignment horizontal="right"/>
    </xf>
    <xf numFmtId="3" fontId="0" fillId="0" borderId="81" xfId="0" applyNumberFormat="1" applyBorder="1"/>
    <xf numFmtId="14" fontId="0" fillId="0" borderId="26" xfId="0" applyNumberFormat="1" applyBorder="1"/>
    <xf numFmtId="0" fontId="0" fillId="0" borderId="34" xfId="0" applyBorder="1"/>
    <xf numFmtId="0" fontId="2" fillId="0" borderId="82" xfId="0" applyFont="1" applyBorder="1"/>
    <xf numFmtId="0" fontId="2" fillId="0" borderId="83" xfId="0" applyFont="1" applyBorder="1"/>
    <xf numFmtId="0" fontId="2" fillId="0" borderId="84" xfId="0" applyFont="1" applyBorder="1"/>
    <xf numFmtId="14" fontId="2" fillId="0" borderId="0" xfId="0" applyNumberFormat="1" applyFont="1"/>
    <xf numFmtId="0" fontId="16" fillId="0" borderId="0" xfId="0" applyFont="1"/>
    <xf numFmtId="3" fontId="0" fillId="0" borderId="64" xfId="0" applyNumberFormat="1" applyBorder="1"/>
    <xf numFmtId="3" fontId="0" fillId="0" borderId="65" xfId="0" applyNumberFormat="1" applyBorder="1"/>
    <xf numFmtId="3" fontId="0" fillId="0" borderId="85" xfId="0" applyNumberFormat="1" applyBorder="1"/>
    <xf numFmtId="175" fontId="0" fillId="0" borderId="64" xfId="0" applyNumberFormat="1" applyBorder="1"/>
    <xf numFmtId="175" fontId="0" fillId="0" borderId="65" xfId="0" applyNumberFormat="1" applyBorder="1"/>
    <xf numFmtId="175" fontId="0" fillId="0" borderId="66" xfId="0" applyNumberFormat="1" applyBorder="1"/>
    <xf numFmtId="0" fontId="0" fillId="0" borderId="64" xfId="0" applyBorder="1"/>
    <xf numFmtId="0" fontId="0" fillId="0" borderId="65" xfId="0" applyBorder="1"/>
    <xf numFmtId="0" fontId="0" fillId="0" borderId="66" xfId="0" applyBorder="1"/>
    <xf numFmtId="3" fontId="0" fillId="0" borderId="67" xfId="0" applyNumberFormat="1" applyBorder="1"/>
    <xf numFmtId="3" fontId="0" fillId="0" borderId="68" xfId="0" applyNumberFormat="1" applyBorder="1"/>
    <xf numFmtId="3" fontId="0" fillId="0" borderId="86" xfId="0" applyNumberFormat="1" applyBorder="1"/>
    <xf numFmtId="175" fontId="0" fillId="0" borderId="67" xfId="0" applyNumberFormat="1" applyBorder="1"/>
    <xf numFmtId="175" fontId="0" fillId="0" borderId="68" xfId="0" applyNumberFormat="1" applyBorder="1"/>
    <xf numFmtId="175" fontId="0" fillId="0" borderId="69" xfId="0" applyNumberFormat="1" applyBorder="1"/>
    <xf numFmtId="0" fontId="0" fillId="0" borderId="67" xfId="0" applyBorder="1"/>
    <xf numFmtId="0" fontId="0" fillId="0" borderId="68" xfId="0" applyBorder="1"/>
    <xf numFmtId="0" fontId="0" fillId="0" borderId="69" xfId="0" applyBorder="1"/>
    <xf numFmtId="3" fontId="0" fillId="0" borderId="70" xfId="0" applyNumberFormat="1" applyBorder="1"/>
    <xf numFmtId="3" fontId="0" fillId="0" borderId="71" xfId="0" applyNumberFormat="1" applyBorder="1"/>
    <xf numFmtId="3" fontId="0" fillId="0" borderId="87" xfId="0" applyNumberFormat="1" applyBorder="1"/>
    <xf numFmtId="175" fontId="0" fillId="0" borderId="70" xfId="0" applyNumberFormat="1" applyBorder="1"/>
    <xf numFmtId="175" fontId="0" fillId="0" borderId="71" xfId="0" applyNumberFormat="1" applyBorder="1"/>
    <xf numFmtId="175" fontId="0" fillId="0" borderId="72" xfId="0" applyNumberFormat="1" applyBorder="1"/>
    <xf numFmtId="0" fontId="0" fillId="0" borderId="70" xfId="0" applyBorder="1"/>
    <xf numFmtId="0" fontId="0" fillId="0" borderId="71" xfId="0" applyBorder="1"/>
    <xf numFmtId="0" fontId="0" fillId="0" borderId="72" xfId="0" applyBorder="1"/>
    <xf numFmtId="0" fontId="2" fillId="0" borderId="73" xfId="0" applyFont="1" applyBorder="1"/>
    <xf numFmtId="0" fontId="2" fillId="0" borderId="74" xfId="0" applyFont="1" applyBorder="1"/>
    <xf numFmtId="0" fontId="2" fillId="0" borderId="88" xfId="0" applyFont="1" applyBorder="1"/>
    <xf numFmtId="0" fontId="2" fillId="0" borderId="75" xfId="0" applyFont="1" applyBorder="1"/>
    <xf numFmtId="176" fontId="0" fillId="4" borderId="76" xfId="0" applyNumberFormat="1" applyFill="1" applyBorder="1"/>
    <xf numFmtId="3" fontId="0" fillId="4" borderId="76" xfId="0" applyNumberFormat="1" applyFill="1" applyBorder="1"/>
    <xf numFmtId="0" fontId="0" fillId="0" borderId="77" xfId="0" applyBorder="1"/>
    <xf numFmtId="176" fontId="0" fillId="4" borderId="79" xfId="0" applyNumberFormat="1" applyFill="1" applyBorder="1"/>
    <xf numFmtId="3" fontId="0" fillId="4" borderId="79" xfId="0" applyNumberFormat="1" applyFill="1" applyBorder="1"/>
    <xf numFmtId="176" fontId="0" fillId="4" borderId="81" xfId="0" applyNumberFormat="1" applyFill="1" applyBorder="1"/>
    <xf numFmtId="3" fontId="0" fillId="4" borderId="81" xfId="0" applyNumberFormat="1" applyFill="1" applyBorder="1"/>
    <xf numFmtId="0" fontId="0" fillId="0" borderId="82" xfId="0" applyBorder="1"/>
    <xf numFmtId="0" fontId="0" fillId="0" borderId="83" xfId="0" applyBorder="1"/>
    <xf numFmtId="0" fontId="0" fillId="0" borderId="84" xfId="0" applyBorder="1"/>
    <xf numFmtId="0" fontId="0" fillId="4" borderId="76" xfId="0" applyFill="1" applyBorder="1"/>
    <xf numFmtId="0" fontId="0" fillId="4" borderId="77" xfId="0" applyFill="1" applyBorder="1"/>
    <xf numFmtId="0" fontId="0" fillId="4" borderId="79" xfId="0" applyFill="1" applyBorder="1"/>
    <xf numFmtId="0" fontId="0" fillId="4" borderId="24" xfId="0" applyFill="1" applyBorder="1"/>
    <xf numFmtId="0" fontId="0" fillId="4" borderId="81" xfId="0" applyFill="1" applyBorder="1"/>
    <xf numFmtId="0" fontId="0" fillId="4" borderId="26" xfId="0" applyFill="1" applyBorder="1"/>
    <xf numFmtId="0" fontId="0" fillId="0" borderId="0" xfId="0" applyAlignment="1">
      <alignment vertical="center"/>
    </xf>
    <xf numFmtId="10" fontId="0" fillId="0" borderId="71" xfId="0" applyNumberFormat="1" applyBorder="1" applyAlignment="1">
      <alignment horizontal="center" vertical="center" wrapText="1"/>
    </xf>
    <xf numFmtId="0" fontId="0" fillId="0" borderId="71" xfId="0" applyBorder="1" applyAlignment="1">
      <alignment horizontal="center" vertical="center" wrapText="1"/>
    </xf>
    <xf numFmtId="9" fontId="0" fillId="0" borderId="89" xfId="0" applyNumberFormat="1" applyBorder="1" applyAlignment="1">
      <alignment horizontal="center" vertical="center" wrapText="1"/>
    </xf>
    <xf numFmtId="0" fontId="0" fillId="0" borderId="89" xfId="0" quotePrefix="1" applyBorder="1" applyAlignment="1">
      <alignment horizontal="center" vertical="center" wrapText="1"/>
    </xf>
    <xf numFmtId="10" fontId="0" fillId="0" borderId="90" xfId="0" applyNumberFormat="1" applyBorder="1" applyAlignment="1">
      <alignment horizontal="center" vertical="center" wrapText="1"/>
    </xf>
    <xf numFmtId="0" fontId="0" fillId="0" borderId="90" xfId="0" applyBorder="1" applyAlignment="1">
      <alignment horizontal="center" vertical="center" wrapText="1"/>
    </xf>
    <xf numFmtId="0" fontId="2" fillId="0" borderId="91" xfId="0" applyFont="1" applyBorder="1" applyAlignment="1">
      <alignment horizontal="center"/>
    </xf>
    <xf numFmtId="173" fontId="0" fillId="0" borderId="87" xfId="0" applyNumberFormat="1" applyBorder="1"/>
    <xf numFmtId="173" fontId="0" fillId="0" borderId="92" xfId="0" applyNumberFormat="1" applyBorder="1" applyAlignment="1">
      <alignment horizontal="right"/>
    </xf>
    <xf numFmtId="0" fontId="2" fillId="0" borderId="93" xfId="0" applyFont="1" applyBorder="1" applyAlignment="1">
      <alignment horizontal="right"/>
    </xf>
    <xf numFmtId="173" fontId="0" fillId="0" borderId="94" xfId="0" applyNumberFormat="1" applyBorder="1"/>
    <xf numFmtId="173" fontId="0" fillId="0" borderId="0" xfId="0" applyNumberFormat="1" applyAlignment="1">
      <alignment horizontal="right"/>
    </xf>
    <xf numFmtId="0" fontId="0" fillId="0" borderId="95" xfId="0" applyBorder="1"/>
    <xf numFmtId="0" fontId="2" fillId="0" borderId="95" xfId="0" applyFont="1" applyBorder="1" applyAlignment="1">
      <alignment horizontal="right"/>
    </xf>
    <xf numFmtId="0" fontId="2" fillId="0" borderId="95" xfId="0" applyFont="1" applyBorder="1"/>
    <xf numFmtId="173" fontId="0" fillId="0" borderId="92" xfId="0" applyNumberFormat="1" applyBorder="1"/>
    <xf numFmtId="0" fontId="0" fillId="0" borderId="94" xfId="0" applyBorder="1"/>
    <xf numFmtId="173" fontId="0" fillId="0" borderId="0" xfId="0" applyNumberFormat="1" applyAlignment="1">
      <alignment horizontal="center"/>
    </xf>
    <xf numFmtId="173" fontId="0" fillId="0" borderId="0" xfId="0" applyNumberFormat="1"/>
    <xf numFmtId="0" fontId="2" fillId="0" borderId="95" xfId="0" applyFont="1" applyBorder="1" applyAlignment="1">
      <alignment horizontal="right" vertical="center" wrapText="1"/>
    </xf>
    <xf numFmtId="0" fontId="0" fillId="0" borderId="95" xfId="0" applyBorder="1" applyAlignment="1">
      <alignment vertical="center" wrapText="1"/>
    </xf>
    <xf numFmtId="173" fontId="2" fillId="0" borderId="94" xfId="0" applyNumberFormat="1" applyFont="1" applyBorder="1" applyAlignment="1">
      <alignment vertical="center" wrapText="1"/>
    </xf>
    <xf numFmtId="173" fontId="2" fillId="0" borderId="0" xfId="0" applyNumberFormat="1" applyFont="1" applyAlignment="1">
      <alignment vertical="center" wrapText="1"/>
    </xf>
    <xf numFmtId="173" fontId="0" fillId="0" borderId="94" xfId="0" applyNumberFormat="1" applyBorder="1" applyAlignment="1">
      <alignment vertical="center" wrapText="1"/>
    </xf>
    <xf numFmtId="173" fontId="0" fillId="0" borderId="94" xfId="0" applyNumberFormat="1" applyBorder="1" applyAlignment="1">
      <alignment horizontal="center"/>
    </xf>
    <xf numFmtId="0" fontId="0" fillId="0" borderId="94" xfId="0" applyBorder="1" applyAlignment="1">
      <alignment vertical="center" wrapText="1"/>
    </xf>
    <xf numFmtId="0" fontId="0" fillId="0" borderId="94" xfId="0" applyBorder="1" applyAlignment="1">
      <alignment horizontal="center" vertical="center" wrapText="1"/>
    </xf>
    <xf numFmtId="0" fontId="0" fillId="0" borderId="0" xfId="0" applyAlignment="1">
      <alignment horizontal="center" vertical="center" wrapText="1"/>
    </xf>
    <xf numFmtId="0" fontId="2" fillId="0" borderId="95" xfId="0" applyFont="1" applyBorder="1" applyAlignment="1">
      <alignment horizontal="center" vertical="center" wrapText="1"/>
    </xf>
    <xf numFmtId="0" fontId="0" fillId="0" borderId="96" xfId="0" applyBorder="1"/>
    <xf numFmtId="0" fontId="0" fillId="0" borderId="71" xfId="0" applyBorder="1" applyAlignment="1">
      <alignment vertical="center" wrapText="1"/>
    </xf>
    <xf numFmtId="0" fontId="0" fillId="0" borderId="89" xfId="0" applyBorder="1" applyAlignment="1">
      <alignment vertical="center" wrapText="1"/>
    </xf>
    <xf numFmtId="0" fontId="0" fillId="0" borderId="89" xfId="0" applyBorder="1"/>
    <xf numFmtId="10" fontId="0" fillId="0" borderId="89" xfId="0" applyNumberFormat="1" applyBorder="1"/>
    <xf numFmtId="9" fontId="0" fillId="0" borderId="89" xfId="0" applyNumberFormat="1" applyBorder="1" applyAlignment="1">
      <alignment vertical="center" wrapText="1"/>
    </xf>
    <xf numFmtId="177" fontId="0" fillId="0" borderId="89" xfId="0" applyNumberFormat="1" applyBorder="1" applyAlignment="1">
      <alignment vertical="center" wrapText="1"/>
    </xf>
    <xf numFmtId="173" fontId="0" fillId="0" borderId="89" xfId="0" applyNumberFormat="1" applyBorder="1" applyAlignment="1">
      <alignment vertical="center" wrapText="1"/>
    </xf>
    <xf numFmtId="173" fontId="0" fillId="0" borderId="68" xfId="0" applyNumberFormat="1" applyBorder="1" applyAlignment="1">
      <alignment horizontal="center"/>
    </xf>
    <xf numFmtId="0" fontId="0" fillId="0" borderId="68" xfId="0" applyBorder="1" applyAlignment="1">
      <alignment horizontal="center"/>
    </xf>
    <xf numFmtId="173" fontId="0" fillId="4" borderId="68" xfId="0" applyNumberFormat="1" applyFill="1" applyBorder="1" applyAlignment="1">
      <alignment horizontal="center"/>
    </xf>
    <xf numFmtId="9" fontId="0" fillId="0" borderId="68" xfId="0" applyNumberFormat="1" applyBorder="1" applyAlignment="1">
      <alignment horizontal="center"/>
    </xf>
    <xf numFmtId="0" fontId="0" fillId="0" borderId="90" xfId="0" applyBorder="1" applyAlignment="1">
      <alignment vertical="center" wrapText="1"/>
    </xf>
    <xf numFmtId="0" fontId="0" fillId="0" borderId="92" xfId="0" applyBorder="1"/>
    <xf numFmtId="0" fontId="0" fillId="0" borderId="93" xfId="0" applyBorder="1"/>
    <xf numFmtId="173" fontId="0" fillId="0" borderId="97" xfId="0" applyNumberFormat="1" applyBorder="1"/>
    <xf numFmtId="0" fontId="0" fillId="0" borderId="98" xfId="0" applyBorder="1"/>
    <xf numFmtId="0" fontId="2" fillId="0" borderId="0" xfId="0" applyFont="1" applyAlignment="1">
      <alignment vertical="center"/>
    </xf>
    <xf numFmtId="0" fontId="19" fillId="0" borderId="0" xfId="0" applyFont="1" applyAlignment="1">
      <alignment vertical="center"/>
    </xf>
    <xf numFmtId="0" fontId="22" fillId="0" borderId="0" xfId="0" applyFont="1"/>
    <xf numFmtId="0" fontId="0" fillId="0" borderId="0" xfId="0" applyAlignment="1">
      <alignment horizontal="right" vertical="top" indent="1"/>
    </xf>
    <xf numFmtId="0" fontId="24" fillId="0" borderId="0" xfId="0" applyFont="1"/>
    <xf numFmtId="0" fontId="20" fillId="0" borderId="0" xfId="6"/>
    <xf numFmtId="0" fontId="25" fillId="0" borderId="0" xfId="6" applyFont="1"/>
    <xf numFmtId="0" fontId="3" fillId="0" borderId="0" xfId="0" applyFont="1"/>
    <xf numFmtId="0" fontId="27" fillId="0" borderId="0" xfId="0" applyFont="1"/>
    <xf numFmtId="0" fontId="24" fillId="0" borderId="0" xfId="0" applyFont="1" applyAlignment="1">
      <alignment horizontal="left" wrapText="1"/>
    </xf>
    <xf numFmtId="0" fontId="26" fillId="0" borderId="0" xfId="0" applyFont="1" applyAlignment="1">
      <alignment horizontal="left"/>
    </xf>
    <xf numFmtId="0" fontId="26" fillId="0" borderId="0" xfId="0" applyFont="1" applyAlignment="1">
      <alignment horizontal="center"/>
    </xf>
    <xf numFmtId="0" fontId="26" fillId="0" borderId="0" xfId="0" applyFont="1" applyAlignment="1">
      <alignment horizontal="right"/>
    </xf>
    <xf numFmtId="0" fontId="21" fillId="0" borderId="0" xfId="0" applyFont="1" applyAlignment="1">
      <alignment horizontal="center"/>
    </xf>
    <xf numFmtId="0" fontId="23" fillId="0" borderId="0" xfId="0" applyFont="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54" xfId="0" applyBorder="1" applyAlignment="1">
      <alignment horizontal="center"/>
    </xf>
    <xf numFmtId="0" fontId="0" fillId="3" borderId="46" xfId="0" applyFill="1" applyBorder="1" applyAlignment="1">
      <alignment horizontal="center"/>
    </xf>
    <xf numFmtId="0" fontId="0" fillId="3" borderId="47" xfId="0" applyFill="1" applyBorder="1" applyAlignment="1">
      <alignment horizontal="center"/>
    </xf>
    <xf numFmtId="0" fontId="0" fillId="3" borderId="54" xfId="0" applyFill="1" applyBorder="1" applyAlignment="1">
      <alignment horizontal="center"/>
    </xf>
    <xf numFmtId="0" fontId="0" fillId="0" borderId="0" xfId="0" applyAlignment="1">
      <alignment wrapText="1"/>
    </xf>
    <xf numFmtId="0" fontId="0" fillId="0" borderId="0" xfId="0"/>
    <xf numFmtId="0" fontId="2" fillId="0" borderId="11" xfId="0" applyFont="1" applyBorder="1" applyAlignment="1">
      <alignment horizontal="center" wrapText="1"/>
    </xf>
    <xf numFmtId="0" fontId="2" fillId="0" borderId="8" xfId="0" applyFont="1" applyBorder="1" applyAlignment="1">
      <alignment horizontal="center" wrapText="1"/>
    </xf>
    <xf numFmtId="0" fontId="2" fillId="0" borderId="7" xfId="0" applyFont="1" applyBorder="1" applyAlignment="1">
      <alignment horizontal="center" wrapText="1"/>
    </xf>
    <xf numFmtId="0" fontId="2" fillId="0" borderId="0" xfId="0" applyFont="1" applyAlignment="1">
      <alignment horizontal="center"/>
    </xf>
    <xf numFmtId="0" fontId="2" fillId="4" borderId="0" xfId="0" applyFont="1" applyFill="1" applyAlignment="1">
      <alignment horizontal="center"/>
    </xf>
    <xf numFmtId="0" fontId="0" fillId="0" borderId="91" xfId="0" applyBorder="1" applyAlignment="1">
      <alignment horizontal="center"/>
    </xf>
    <xf numFmtId="0" fontId="0" fillId="0" borderId="88" xfId="0" applyBorder="1" applyAlignment="1">
      <alignment horizontal="center"/>
    </xf>
    <xf numFmtId="0" fontId="0" fillId="0" borderId="8" xfId="0" applyBorder="1" applyAlignment="1">
      <alignment horizontal="center"/>
    </xf>
    <xf numFmtId="0" fontId="0" fillId="0" borderId="68" xfId="0" applyBorder="1" applyAlignment="1">
      <alignment horizontal="center" wrapText="1"/>
    </xf>
    <xf numFmtId="0" fontId="0" fillId="0" borderId="68" xfId="0" applyBorder="1" applyAlignment="1">
      <alignment horizontal="center"/>
    </xf>
    <xf numFmtId="0" fontId="0" fillId="0" borderId="91" xfId="0" applyBorder="1" applyAlignment="1">
      <alignment horizontal="center" wrapText="1"/>
    </xf>
    <xf numFmtId="0" fontId="2" fillId="0" borderId="91" xfId="0" applyFont="1" applyBorder="1" applyAlignment="1">
      <alignment horizontal="center" wrapText="1"/>
    </xf>
    <xf numFmtId="0" fontId="2" fillId="0" borderId="8" xfId="0" applyFont="1" applyBorder="1" applyAlignment="1">
      <alignment horizontal="center"/>
    </xf>
    <xf numFmtId="0" fontId="2" fillId="0" borderId="88" xfId="0" applyFont="1" applyBorder="1" applyAlignment="1">
      <alignment horizontal="center"/>
    </xf>
  </cellXfs>
  <cellStyles count="7">
    <cellStyle name="Comma" xfId="1" builtinId="3"/>
    <cellStyle name="Currency" xfId="2" builtinId="4"/>
    <cellStyle name="Hyperlink" xfId="6" builtinId="8"/>
    <cellStyle name="Normal" xfId="0" builtinId="0"/>
    <cellStyle name="Normal 2" xfId="4" xr:uid="{C4263696-C0A7-4377-AF0B-630EB95F409F}"/>
    <cellStyle name="Normal_Mortality Rates" xfId="5" xr:uid="{8BE135BE-0E53-487A-B11A-4233C5AEC3CC}"/>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190501</xdr:colOff>
      <xdr:row>0</xdr:row>
      <xdr:rowOff>171451</xdr:rowOff>
    </xdr:from>
    <xdr:ext cx="1521069" cy="517420"/>
    <xdr:pic>
      <xdr:nvPicPr>
        <xdr:cNvPr id="2" name="Picture 1">
          <a:extLst>
            <a:ext uri="{FF2B5EF4-FFF2-40B4-BE49-F238E27FC236}">
              <a16:creationId xmlns:a16="http://schemas.microsoft.com/office/drawing/2014/main" id="{E5E04AB5-245C-4AA2-82B6-399D32B43F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1069" cy="517420"/>
        </a:xfrm>
        <a:prstGeom prst="rect">
          <a:avLst/>
        </a:prstGeom>
      </xdr:spPr>
    </xdr:pic>
    <xdr:clientData/>
  </xdr:one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A34F6EFA-0D51-4908-BC4B-8B4D371FF496}"/>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B6B6811B-8AE7-4D34-A2FF-2E47D8220E6F}"/>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Research\ZDP49%20(Fee%20Schedule%20Analyzer%20Model%20Update)\2021\Work%20Files\Milliman%202021%20Fee%20Schedule%20Analysis%20Model.xlsm" TargetMode="External"/><Relationship Id="rId1" Type="http://schemas.openxmlformats.org/officeDocument/2006/relationships/externalLinkPath" Target="file:///T:\Research\ZDP49%20(Fee%20Schedule%20Analyzer%20Model%20Update)\2021\Work%20Files\Milliman%202021%20Fee%20Schedule%20Analysis%20Mode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cense"/>
      <sheetName val="User Input"/>
      <sheetName val="Print Options"/>
      <sheetName val="Fee Schedule Library"/>
      <sheetName val="Active Fee Schedules"/>
      <sheetName val="Specialty Selection"/>
      <sheetName val="Summary"/>
      <sheetName val="Specialty Sample"/>
      <sheetName val="CL and Part B"/>
      <sheetName val="RBRVS"/>
      <sheetName val="Result Calcs"/>
      <sheetName val="Util Matrix"/>
      <sheetName val="Base Util Weights"/>
      <sheetName val="Estimated RVUs"/>
      <sheetName val="CPT Code Indicators"/>
      <sheetName val="Estimated Fees"/>
      <sheetName val="GPCI"/>
    </sheetNames>
    <sheetDataSet>
      <sheetData sheetId="0"/>
      <sheetData sheetId="1">
        <row r="74">
          <cell r="C74">
            <v>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36D74-C125-4E19-B5D5-A5DE7E94F307}">
  <sheetPr>
    <tabColor rgb="FF0070C0"/>
    <pageSetUpPr autoPageBreaks="0"/>
  </sheetPr>
  <dimension ref="A6:K22"/>
  <sheetViews>
    <sheetView showGridLines="0" tabSelected="1" zoomScale="115" zoomScaleNormal="115" workbookViewId="0"/>
  </sheetViews>
  <sheetFormatPr defaultRowHeight="14.4"/>
  <sheetData>
    <row r="6" spans="1:10" ht="33.6">
      <c r="A6" s="433" t="s">
        <v>733</v>
      </c>
      <c r="B6" s="433"/>
      <c r="C6" s="433"/>
      <c r="D6" s="433"/>
      <c r="E6" s="433"/>
      <c r="F6" s="433"/>
      <c r="G6" s="433"/>
      <c r="H6" s="433"/>
      <c r="I6" s="433"/>
      <c r="J6" s="433"/>
    </row>
    <row r="7" spans="1:10" ht="6" customHeight="1">
      <c r="A7" s="422"/>
      <c r="B7" s="422"/>
      <c r="C7" s="422"/>
      <c r="D7" s="422"/>
      <c r="E7" s="422"/>
      <c r="F7" s="422"/>
      <c r="G7" s="422"/>
      <c r="H7" s="422"/>
      <c r="I7" s="422"/>
      <c r="J7" s="422"/>
    </row>
    <row r="8" spans="1:10" ht="21">
      <c r="A8" s="434" t="s">
        <v>747</v>
      </c>
      <c r="B8" s="434"/>
      <c r="C8" s="434"/>
      <c r="D8" s="434"/>
      <c r="E8" s="434"/>
      <c r="F8" s="434"/>
      <c r="G8" s="434"/>
      <c r="H8" s="434"/>
      <c r="I8" s="434"/>
      <c r="J8" s="434"/>
    </row>
    <row r="10" spans="1:10" ht="75" customHeight="1">
      <c r="A10" s="423" t="s">
        <v>734</v>
      </c>
      <c r="B10" s="429" t="s">
        <v>735</v>
      </c>
      <c r="C10" s="429"/>
      <c r="D10" s="429"/>
      <c r="E10" s="429"/>
      <c r="F10" s="429"/>
      <c r="G10" s="429"/>
      <c r="H10" s="429"/>
      <c r="I10" s="429"/>
      <c r="J10" s="429"/>
    </row>
    <row r="11" spans="1:10">
      <c r="B11" s="424"/>
      <c r="C11" s="424"/>
      <c r="D11" s="424"/>
      <c r="E11" s="424"/>
      <c r="F11" s="424"/>
      <c r="G11" s="424"/>
      <c r="H11" s="424"/>
      <c r="I11" s="424"/>
      <c r="J11" s="424"/>
    </row>
    <row r="12" spans="1:10" ht="45" customHeight="1">
      <c r="A12" s="423" t="s">
        <v>734</v>
      </c>
      <c r="B12" s="429" t="s">
        <v>736</v>
      </c>
      <c r="C12" s="429"/>
      <c r="D12" s="429"/>
      <c r="E12" s="429"/>
      <c r="F12" s="429"/>
      <c r="G12" s="429"/>
      <c r="H12" s="429"/>
      <c r="I12" s="429"/>
      <c r="J12" s="429"/>
    </row>
    <row r="13" spans="1:10">
      <c r="B13" s="424"/>
      <c r="C13" s="424"/>
      <c r="D13" s="424"/>
      <c r="E13" s="424"/>
      <c r="F13" s="424"/>
      <c r="G13" s="424"/>
      <c r="H13" s="424"/>
      <c r="I13" s="424"/>
      <c r="J13" s="424"/>
    </row>
    <row r="14" spans="1:10" ht="30" customHeight="1">
      <c r="A14" s="423" t="s">
        <v>734</v>
      </c>
      <c r="B14" s="429" t="s">
        <v>737</v>
      </c>
      <c r="C14" s="429"/>
      <c r="D14" s="429"/>
      <c r="E14" s="429"/>
      <c r="F14" s="429"/>
      <c r="G14" s="429"/>
      <c r="H14" s="429"/>
      <c r="I14" s="429"/>
      <c r="J14" s="429"/>
    </row>
    <row r="15" spans="1:10">
      <c r="B15" s="424"/>
      <c r="C15" s="424"/>
      <c r="D15" s="424"/>
      <c r="E15" s="424"/>
      <c r="F15" s="424"/>
      <c r="G15" s="424"/>
      <c r="H15" s="424"/>
      <c r="I15" s="424"/>
      <c r="J15" s="424"/>
    </row>
    <row r="16" spans="1:10" ht="42.6" customHeight="1">
      <c r="A16" s="423" t="s">
        <v>734</v>
      </c>
      <c r="B16" s="429" t="s">
        <v>738</v>
      </c>
      <c r="C16" s="429"/>
      <c r="D16" s="429"/>
      <c r="E16" s="429"/>
      <c r="F16" s="429"/>
      <c r="G16" s="429"/>
      <c r="H16" s="429"/>
      <c r="I16" s="429"/>
      <c r="J16" s="429"/>
    </row>
    <row r="17" spans="1:11">
      <c r="B17" s="424"/>
      <c r="C17" s="424"/>
      <c r="D17" s="424"/>
      <c r="E17" s="424"/>
      <c r="F17" s="424"/>
      <c r="G17" s="424"/>
      <c r="H17" s="424"/>
      <c r="I17" s="424"/>
      <c r="J17" s="424"/>
      <c r="K17" s="425"/>
    </row>
    <row r="18" spans="1:11" ht="74.400000000000006" customHeight="1">
      <c r="A18" s="423" t="s">
        <v>734</v>
      </c>
      <c r="B18" s="429" t="s">
        <v>743</v>
      </c>
      <c r="C18" s="429"/>
      <c r="D18" s="429"/>
      <c r="E18" s="429"/>
      <c r="F18" s="429"/>
      <c r="G18" s="429"/>
      <c r="H18" s="429"/>
      <c r="I18" s="429"/>
      <c r="J18" s="429"/>
    </row>
    <row r="19" spans="1:11">
      <c r="B19" s="426" t="s">
        <v>739</v>
      </c>
      <c r="C19" s="427"/>
      <c r="D19" s="427"/>
      <c r="E19" s="427"/>
      <c r="F19" s="427"/>
      <c r="G19" s="427"/>
      <c r="H19" s="427"/>
      <c r="I19" s="427"/>
      <c r="J19" s="427"/>
    </row>
    <row r="22" spans="1:11">
      <c r="B22" s="430" t="s">
        <v>740</v>
      </c>
      <c r="C22" s="430"/>
      <c r="D22" s="431" t="s">
        <v>741</v>
      </c>
      <c r="E22" s="431"/>
      <c r="F22" s="431"/>
      <c r="G22" s="431"/>
      <c r="H22" s="432" t="s">
        <v>742</v>
      </c>
      <c r="I22" s="432"/>
      <c r="J22" s="432"/>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0609CF3D-5F82-4751-8CD9-5370A4F1B828}"/>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2BAB3-6984-41FA-9876-47B23A701D66}">
  <sheetPr>
    <tabColor theme="5" tint="0.39997558519241921"/>
    <pageSetUpPr fitToPage="1"/>
  </sheetPr>
  <dimension ref="A1:J74"/>
  <sheetViews>
    <sheetView zoomScale="115" zoomScaleNormal="115" workbookViewId="0"/>
  </sheetViews>
  <sheetFormatPr defaultRowHeight="14.4"/>
  <cols>
    <col min="1" max="1" width="8.88671875" style="1"/>
    <col min="3" max="3" width="13.5546875" customWidth="1"/>
    <col min="4" max="4" width="8.88671875" customWidth="1"/>
    <col min="10" max="10" width="11.6640625" bestFit="1" customWidth="1"/>
  </cols>
  <sheetData>
    <row r="1" spans="1:7">
      <c r="A1" s="428" t="s">
        <v>745</v>
      </c>
    </row>
    <row r="3" spans="1:7">
      <c r="A3" s="89" t="s">
        <v>142</v>
      </c>
    </row>
    <row r="4" spans="1:7">
      <c r="A4" t="s">
        <v>414</v>
      </c>
    </row>
    <row r="6" spans="1:7">
      <c r="B6" t="s">
        <v>251</v>
      </c>
    </row>
    <row r="8" spans="1:7">
      <c r="A8" s="1">
        <v>1</v>
      </c>
      <c r="B8" t="s">
        <v>250</v>
      </c>
    </row>
    <row r="9" spans="1:7" ht="15" thickBot="1"/>
    <row r="10" spans="1:7">
      <c r="B10" s="44"/>
      <c r="C10" s="16" t="s">
        <v>46</v>
      </c>
      <c r="D10" s="16" t="s">
        <v>249</v>
      </c>
      <c r="E10" s="44"/>
      <c r="F10" s="126" t="s">
        <v>248</v>
      </c>
      <c r="G10" s="23" t="s">
        <v>247</v>
      </c>
    </row>
    <row r="11" spans="1:7">
      <c r="B11" s="83" t="s">
        <v>43</v>
      </c>
      <c r="C11" s="84" t="s">
        <v>42</v>
      </c>
      <c r="D11" s="84" t="s">
        <v>246</v>
      </c>
      <c r="E11" s="83" t="s">
        <v>245</v>
      </c>
      <c r="F11" s="125" t="s">
        <v>41</v>
      </c>
      <c r="G11" s="82" t="s">
        <v>244</v>
      </c>
    </row>
    <row r="12" spans="1:7">
      <c r="B12" s="8" t="s">
        <v>38</v>
      </c>
      <c r="C12" s="26">
        <v>45505</v>
      </c>
      <c r="D12" s="1" t="s">
        <v>241</v>
      </c>
      <c r="E12" s="8">
        <v>600</v>
      </c>
      <c r="F12" s="124">
        <v>0</v>
      </c>
      <c r="G12" s="12"/>
    </row>
    <row r="13" spans="1:7">
      <c r="B13" s="8" t="s">
        <v>37</v>
      </c>
      <c r="C13" s="26">
        <v>45413</v>
      </c>
      <c r="D13" s="1" t="s">
        <v>243</v>
      </c>
      <c r="E13" s="8">
        <v>420</v>
      </c>
      <c r="F13" s="124">
        <v>100</v>
      </c>
      <c r="G13" s="12" t="s">
        <v>242</v>
      </c>
    </row>
    <row r="14" spans="1:7" ht="15" thickBot="1">
      <c r="B14" s="6" t="s">
        <v>36</v>
      </c>
      <c r="C14" s="76">
        <v>45292</v>
      </c>
      <c r="D14" s="15" t="s">
        <v>241</v>
      </c>
      <c r="E14" s="6">
        <v>480</v>
      </c>
      <c r="F14" s="123">
        <v>75</v>
      </c>
      <c r="G14" s="14" t="s">
        <v>240</v>
      </c>
    </row>
    <row r="16" spans="1:7">
      <c r="B16" t="s">
        <v>239</v>
      </c>
    </row>
    <row r="19" spans="1:3">
      <c r="A19" s="1">
        <v>2</v>
      </c>
      <c r="B19" t="s">
        <v>238</v>
      </c>
    </row>
    <row r="21" spans="1:3">
      <c r="B21" s="1" t="s">
        <v>24</v>
      </c>
      <c r="C21" t="s">
        <v>237</v>
      </c>
    </row>
    <row r="22" spans="1:3">
      <c r="B22" s="1"/>
    </row>
    <row r="23" spans="1:3">
      <c r="B23" s="1" t="s">
        <v>109</v>
      </c>
      <c r="C23" t="s">
        <v>236</v>
      </c>
    </row>
    <row r="24" spans="1:3">
      <c r="B24" s="1"/>
    </row>
    <row r="25" spans="1:3">
      <c r="B25" s="1" t="s">
        <v>20</v>
      </c>
      <c r="C25" t="s">
        <v>235</v>
      </c>
    </row>
    <row r="27" spans="1:3">
      <c r="A27" s="1">
        <v>3</v>
      </c>
      <c r="B27" t="s">
        <v>234</v>
      </c>
    </row>
    <row r="28" spans="1:3">
      <c r="B28" s="3" t="s">
        <v>233</v>
      </c>
    </row>
    <row r="29" spans="1:3">
      <c r="C29" s="3" t="s">
        <v>232</v>
      </c>
    </row>
    <row r="30" spans="1:3">
      <c r="C30" s="3" t="s">
        <v>231</v>
      </c>
    </row>
    <row r="31" spans="1:3">
      <c r="C31" s="3" t="s">
        <v>230</v>
      </c>
    </row>
    <row r="32" spans="1:3">
      <c r="C32" s="3" t="s">
        <v>229</v>
      </c>
    </row>
    <row r="33" spans="1:3">
      <c r="C33" s="3" t="s">
        <v>228</v>
      </c>
    </row>
    <row r="34" spans="1:3">
      <c r="B34" s="3"/>
    </row>
    <row r="35" spans="1:3">
      <c r="A35" s="1" t="s">
        <v>5</v>
      </c>
      <c r="B35" s="3" t="s">
        <v>227</v>
      </c>
    </row>
    <row r="36" spans="1:3">
      <c r="B36" s="3"/>
    </row>
    <row r="37" spans="1:3">
      <c r="A37" s="1" t="s">
        <v>65</v>
      </c>
      <c r="B37" s="3" t="s">
        <v>226</v>
      </c>
    </row>
    <row r="38" spans="1:3">
      <c r="B38" s="3"/>
    </row>
    <row r="39" spans="1:3">
      <c r="A39" s="1" t="s">
        <v>1</v>
      </c>
      <c r="B39" t="s">
        <v>225</v>
      </c>
    </row>
    <row r="42" spans="1:3">
      <c r="A42" s="1">
        <v>4</v>
      </c>
      <c r="B42" t="s">
        <v>224</v>
      </c>
    </row>
    <row r="44" spans="1:3">
      <c r="B44" t="s">
        <v>223</v>
      </c>
    </row>
    <row r="45" spans="1:3">
      <c r="B45" s="122">
        <v>18</v>
      </c>
      <c r="C45" t="s">
        <v>222</v>
      </c>
    </row>
    <row r="46" spans="1:3">
      <c r="B46" s="122">
        <v>4</v>
      </c>
      <c r="C46" t="s">
        <v>221</v>
      </c>
    </row>
    <row r="47" spans="1:3">
      <c r="B47" s="122">
        <v>4</v>
      </c>
      <c r="C47" t="s">
        <v>220</v>
      </c>
    </row>
    <row r="48" spans="1:3">
      <c r="B48" s="122">
        <v>2</v>
      </c>
      <c r="C48" t="s">
        <v>219</v>
      </c>
    </row>
    <row r="49" spans="1:10">
      <c r="B49" s="122">
        <v>1</v>
      </c>
      <c r="C49" t="s">
        <v>218</v>
      </c>
    </row>
    <row r="50" spans="1:10">
      <c r="B50" s="122"/>
    </row>
    <row r="51" spans="1:10">
      <c r="B51" t="s">
        <v>732</v>
      </c>
    </row>
    <row r="53" spans="1:10">
      <c r="A53"/>
      <c r="B53" t="s">
        <v>217</v>
      </c>
    </row>
    <row r="54" spans="1:10">
      <c r="A54"/>
    </row>
    <row r="55" spans="1:10">
      <c r="D55" s="1" t="s">
        <v>216</v>
      </c>
      <c r="E55" s="1" t="s">
        <v>215</v>
      </c>
    </row>
    <row r="56" spans="1:10">
      <c r="D56" s="1" t="s">
        <v>214</v>
      </c>
      <c r="E56" s="1" t="s">
        <v>214</v>
      </c>
    </row>
    <row r="57" spans="1:10">
      <c r="D57" s="119"/>
      <c r="E57" s="119"/>
      <c r="J57" s="121"/>
    </row>
    <row r="58" spans="1:10">
      <c r="B58" t="s">
        <v>213</v>
      </c>
      <c r="D58" s="119">
        <v>200</v>
      </c>
      <c r="E58" s="119">
        <v>0</v>
      </c>
    </row>
    <row r="59" spans="1:10">
      <c r="B59" t="s">
        <v>212</v>
      </c>
      <c r="D59" s="119">
        <v>90</v>
      </c>
      <c r="E59" s="119">
        <v>87</v>
      </c>
    </row>
    <row r="60" spans="1:10">
      <c r="B60" t="s">
        <v>211</v>
      </c>
      <c r="D60" s="119">
        <v>45</v>
      </c>
      <c r="E60" s="119">
        <v>47</v>
      </c>
    </row>
    <row r="61" spans="1:10">
      <c r="B61" t="s">
        <v>210</v>
      </c>
      <c r="D61" s="119">
        <v>50</v>
      </c>
      <c r="E61" s="119">
        <v>48</v>
      </c>
    </row>
    <row r="63" spans="1:10">
      <c r="B63" t="s">
        <v>209</v>
      </c>
      <c r="D63" s="120">
        <v>1.1299999999999999</v>
      </c>
      <c r="E63" s="120">
        <v>1.23</v>
      </c>
    </row>
    <row r="64" spans="1:10">
      <c r="D64" s="119"/>
      <c r="F64" s="119"/>
    </row>
    <row r="65" spans="2:6">
      <c r="B65" t="s">
        <v>208</v>
      </c>
      <c r="D65" s="119"/>
      <c r="F65" s="119"/>
    </row>
    <row r="66" spans="2:6">
      <c r="B66" t="s">
        <v>207</v>
      </c>
      <c r="D66" s="119"/>
      <c r="F66" s="119"/>
    </row>
    <row r="67" spans="2:6">
      <c r="B67" t="s">
        <v>206</v>
      </c>
      <c r="D67" s="119"/>
      <c r="F67" s="119"/>
    </row>
    <row r="68" spans="2:6">
      <c r="B68" t="s">
        <v>205</v>
      </c>
    </row>
    <row r="69" spans="2:6">
      <c r="B69" t="s">
        <v>204</v>
      </c>
      <c r="D69" s="119"/>
      <c r="F69" s="119"/>
    </row>
    <row r="70" spans="2:6">
      <c r="E70" s="119"/>
      <c r="F70" s="119"/>
    </row>
    <row r="71" spans="2:6">
      <c r="B71" t="s">
        <v>203</v>
      </c>
      <c r="D71" s="119"/>
      <c r="E71" s="119"/>
    </row>
    <row r="74" spans="2:6">
      <c r="E74" s="118"/>
    </row>
  </sheetData>
  <pageMargins left="0.7" right="0.7" top="0.75" bottom="0.75" header="0.3" footer="0.3"/>
  <pageSetup scale="86"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509E6-E71F-4296-BB00-F2A7DB96DFCB}">
  <sheetPr>
    <tabColor theme="9" tint="0.59999389629810485"/>
    <pageSetUpPr fitToPage="1"/>
  </sheetPr>
  <dimension ref="A1:AC245"/>
  <sheetViews>
    <sheetView zoomScale="115" zoomScaleNormal="115" workbookViewId="0"/>
  </sheetViews>
  <sheetFormatPr defaultRowHeight="14.4"/>
  <cols>
    <col min="2" max="2" width="9.5546875" bestFit="1" customWidth="1"/>
    <col min="3" max="3" width="9.88671875" customWidth="1"/>
    <col min="5" max="5" width="11.5546875" customWidth="1"/>
    <col min="7" max="7" width="11.6640625" customWidth="1"/>
    <col min="8" max="8" width="9.88671875" customWidth="1"/>
    <col min="10" max="13" width="8.88671875" style="1"/>
    <col min="14" max="14" width="11.33203125" style="1" customWidth="1"/>
    <col min="15" max="15" width="11" customWidth="1"/>
    <col min="17" max="17" width="11.44140625" customWidth="1"/>
    <col min="18" max="18" width="10.6640625" customWidth="1"/>
    <col min="19" max="19" width="8.44140625" customWidth="1"/>
    <col min="20" max="20" width="12.6640625" customWidth="1"/>
  </cols>
  <sheetData>
    <row r="1" spans="1:29">
      <c r="A1" s="428" t="s">
        <v>745</v>
      </c>
    </row>
    <row r="3" spans="1:29">
      <c r="A3" s="89" t="s">
        <v>142</v>
      </c>
    </row>
    <row r="4" spans="1:29">
      <c r="A4" t="s">
        <v>414</v>
      </c>
    </row>
    <row r="5" spans="1:29">
      <c r="AC5" s="1"/>
    </row>
    <row r="6" spans="1:29">
      <c r="A6" s="1">
        <v>1</v>
      </c>
      <c r="B6" t="s">
        <v>413</v>
      </c>
      <c r="AC6" s="1"/>
    </row>
    <row r="7" spans="1:29" ht="15" thickBot="1">
      <c r="AC7" s="1"/>
    </row>
    <row r="8" spans="1:29">
      <c r="B8" s="22"/>
      <c r="C8" s="21"/>
      <c r="D8" s="21"/>
      <c r="E8" s="21"/>
      <c r="F8" s="16" t="s">
        <v>249</v>
      </c>
      <c r="G8" s="178"/>
      <c r="H8" s="21"/>
      <c r="I8" s="21"/>
      <c r="J8" s="23"/>
      <c r="AC8" s="1"/>
    </row>
    <row r="9" spans="1:29">
      <c r="B9" s="8"/>
      <c r="C9" s="1" t="s">
        <v>46</v>
      </c>
      <c r="D9" s="1"/>
      <c r="E9" s="1" t="s">
        <v>249</v>
      </c>
      <c r="F9" s="1" t="s">
        <v>246</v>
      </c>
      <c r="G9" s="124"/>
      <c r="H9" s="3" t="s">
        <v>412</v>
      </c>
      <c r="J9" s="12"/>
      <c r="AC9" s="1"/>
    </row>
    <row r="10" spans="1:29">
      <c r="B10" s="83" t="s">
        <v>43</v>
      </c>
      <c r="C10" s="84" t="s">
        <v>42</v>
      </c>
      <c r="D10" s="84" t="s">
        <v>245</v>
      </c>
      <c r="E10" s="84" t="s">
        <v>246</v>
      </c>
      <c r="F10" s="84" t="s">
        <v>411</v>
      </c>
      <c r="G10" s="125" t="s">
        <v>385</v>
      </c>
      <c r="H10" s="84" t="s">
        <v>384</v>
      </c>
      <c r="I10" s="84" t="s">
        <v>383</v>
      </c>
      <c r="J10" s="82" t="s">
        <v>382</v>
      </c>
      <c r="AC10" s="1"/>
    </row>
    <row r="11" spans="1:29">
      <c r="B11" s="8" t="s">
        <v>38</v>
      </c>
      <c r="C11" s="26">
        <v>45505</v>
      </c>
      <c r="D11" s="1">
        <v>600</v>
      </c>
      <c r="E11" s="1" t="s">
        <v>241</v>
      </c>
      <c r="F11" s="1">
        <v>12</v>
      </c>
      <c r="G11" s="168">
        <v>0</v>
      </c>
      <c r="H11" s="1">
        <v>0</v>
      </c>
      <c r="I11" s="1">
        <v>2</v>
      </c>
      <c r="J11" s="12">
        <v>3</v>
      </c>
      <c r="AC11" s="1"/>
    </row>
    <row r="12" spans="1:29">
      <c r="B12" s="8" t="s">
        <v>37</v>
      </c>
      <c r="C12" s="26">
        <v>45413</v>
      </c>
      <c r="D12" s="1">
        <v>420</v>
      </c>
      <c r="E12" s="1" t="s">
        <v>243</v>
      </c>
      <c r="F12" s="1">
        <v>6</v>
      </c>
      <c r="G12" s="168">
        <v>0</v>
      </c>
      <c r="H12" s="1">
        <v>2</v>
      </c>
      <c r="I12" s="1">
        <v>3</v>
      </c>
      <c r="J12" s="12">
        <v>1</v>
      </c>
      <c r="AC12" s="1"/>
    </row>
    <row r="13" spans="1:29" ht="15" thickBot="1">
      <c r="B13" s="6" t="s">
        <v>36</v>
      </c>
      <c r="C13" s="76">
        <v>45292</v>
      </c>
      <c r="D13" s="15">
        <v>480</v>
      </c>
      <c r="E13" s="15" t="s">
        <v>241</v>
      </c>
      <c r="F13" s="15">
        <v>12</v>
      </c>
      <c r="G13" s="154">
        <v>3</v>
      </c>
      <c r="H13" s="15">
        <v>3</v>
      </c>
      <c r="I13" s="15">
        <v>3</v>
      </c>
      <c r="J13" s="14">
        <v>3</v>
      </c>
      <c r="AC13" s="1"/>
    </row>
    <row r="14" spans="1:29" ht="15" thickBot="1">
      <c r="AC14" s="1"/>
    </row>
    <row r="15" spans="1:29">
      <c r="B15" s="22"/>
      <c r="C15" s="178"/>
      <c r="D15" s="183" t="s">
        <v>410</v>
      </c>
      <c r="E15" s="21"/>
      <c r="F15" s="23"/>
      <c r="AC15" s="1"/>
    </row>
    <row r="16" spans="1:29">
      <c r="B16" s="83" t="s">
        <v>43</v>
      </c>
      <c r="C16" s="125" t="s">
        <v>385</v>
      </c>
      <c r="D16" s="84" t="s">
        <v>384</v>
      </c>
      <c r="E16" s="84" t="s">
        <v>383</v>
      </c>
      <c r="F16" s="82" t="s">
        <v>382</v>
      </c>
      <c r="H16" s="3" t="s">
        <v>409</v>
      </c>
      <c r="AC16" s="1"/>
    </row>
    <row r="17" spans="2:29">
      <c r="B17" s="8" t="s">
        <v>38</v>
      </c>
      <c r="C17" s="168">
        <f>$D$11*G11/$F$11</f>
        <v>0</v>
      </c>
      <c r="D17" s="1">
        <f>$D$11*H11/$F$11</f>
        <v>0</v>
      </c>
      <c r="E17" s="1">
        <f>$D$11*I11/$F$11</f>
        <v>100</v>
      </c>
      <c r="F17" s="12">
        <f>$D$11*J11/$F$11</f>
        <v>150</v>
      </c>
      <c r="H17" t="s">
        <v>408</v>
      </c>
      <c r="N17"/>
      <c r="AC17" s="1"/>
    </row>
    <row r="18" spans="2:29">
      <c r="B18" s="8" t="s">
        <v>37</v>
      </c>
      <c r="C18" s="168">
        <f>$D$12*G12/$F$12</f>
        <v>0</v>
      </c>
      <c r="D18" s="1">
        <f>$D$12*H12/$F$12</f>
        <v>140</v>
      </c>
      <c r="E18" s="1">
        <f>$D$12*I12/$F$12</f>
        <v>210</v>
      </c>
      <c r="F18" s="12">
        <f>$D$12*J12/$F$12</f>
        <v>70</v>
      </c>
      <c r="H18" t="s">
        <v>404</v>
      </c>
      <c r="N18"/>
      <c r="AC18" s="1"/>
    </row>
    <row r="19" spans="2:29" ht="15" thickBot="1">
      <c r="B19" s="6" t="s">
        <v>36</v>
      </c>
      <c r="C19" s="154">
        <f>$D$13*G13/$F$13</f>
        <v>120</v>
      </c>
      <c r="D19" s="15">
        <f>$D$13*H13/$F$13</f>
        <v>120</v>
      </c>
      <c r="E19" s="15">
        <f>$D$13*I13/$F$13</f>
        <v>120</v>
      </c>
      <c r="F19" s="14">
        <f>$D$13*J13/$F$13</f>
        <v>120</v>
      </c>
      <c r="N19"/>
      <c r="AC19" s="1"/>
    </row>
    <row r="20" spans="2:29" ht="15" thickBot="1">
      <c r="B20" s="182" t="s">
        <v>55</v>
      </c>
      <c r="C20" s="18">
        <f>SUM(C17:C19)</f>
        <v>120</v>
      </c>
      <c r="D20" s="18">
        <f>SUM(D17:D19)</f>
        <v>260</v>
      </c>
      <c r="E20" s="18">
        <f>SUM(E17:E19)</f>
        <v>430</v>
      </c>
      <c r="F20" s="180">
        <f>SUM(F17:F19)</f>
        <v>340</v>
      </c>
      <c r="AC20" s="1"/>
    </row>
    <row r="21" spans="2:29" ht="15" thickBot="1">
      <c r="F21" s="1"/>
      <c r="G21" s="1"/>
      <c r="H21" s="1"/>
      <c r="I21" s="1"/>
      <c r="AC21" s="1"/>
    </row>
    <row r="22" spans="2:29">
      <c r="B22" s="22"/>
      <c r="C22" s="183" t="s">
        <v>407</v>
      </c>
      <c r="D22" s="21"/>
      <c r="E22" s="21"/>
      <c r="F22" s="23"/>
      <c r="AC22" s="1"/>
    </row>
    <row r="23" spans="2:29">
      <c r="B23" s="83" t="s">
        <v>43</v>
      </c>
      <c r="C23" s="125" t="s">
        <v>385</v>
      </c>
      <c r="D23" s="84" t="s">
        <v>384</v>
      </c>
      <c r="E23" s="84" t="s">
        <v>383</v>
      </c>
      <c r="F23" s="82" t="s">
        <v>382</v>
      </c>
      <c r="H23" t="s">
        <v>406</v>
      </c>
      <c r="AC23" s="1"/>
    </row>
    <row r="24" spans="2:29">
      <c r="B24" s="8" t="s">
        <v>38</v>
      </c>
      <c r="C24" s="168">
        <v>0</v>
      </c>
      <c r="D24" s="1">
        <v>0</v>
      </c>
      <c r="E24" s="1">
        <f>D11-E17</f>
        <v>500</v>
      </c>
      <c r="F24" s="12">
        <f>E24-F17</f>
        <v>350</v>
      </c>
      <c r="H24" t="s">
        <v>405</v>
      </c>
      <c r="AC24" s="1"/>
    </row>
    <row r="25" spans="2:29">
      <c r="B25" s="8" t="s">
        <v>37</v>
      </c>
      <c r="C25" s="168">
        <v>0</v>
      </c>
      <c r="D25" s="1">
        <f>D12-D18</f>
        <v>280</v>
      </c>
      <c r="E25" s="1">
        <f>D25-E18</f>
        <v>70</v>
      </c>
      <c r="F25" s="12">
        <f>E25-F18</f>
        <v>0</v>
      </c>
      <c r="H25" t="s">
        <v>404</v>
      </c>
      <c r="AC25" s="1"/>
    </row>
    <row r="26" spans="2:29" ht="15" thickBot="1">
      <c r="B26" s="6" t="s">
        <v>36</v>
      </c>
      <c r="C26" s="154">
        <f>D13-C19</f>
        <v>360</v>
      </c>
      <c r="D26" s="15">
        <f>C26-D19</f>
        <v>240</v>
      </c>
      <c r="E26" s="15">
        <f>D26-E19</f>
        <v>120</v>
      </c>
      <c r="F26" s="14">
        <f>E26-F19</f>
        <v>0</v>
      </c>
      <c r="H26" t="s">
        <v>403</v>
      </c>
      <c r="AC26" s="1"/>
    </row>
    <row r="27" spans="2:29" ht="15" thickBot="1">
      <c r="B27" s="182" t="s">
        <v>55</v>
      </c>
      <c r="C27" s="181">
        <f>SUM(C24:C26)</f>
        <v>360</v>
      </c>
      <c r="D27" s="18">
        <f>SUM(D24:D26)</f>
        <v>520</v>
      </c>
      <c r="E27" s="18">
        <f>SUM(E24:E26)</f>
        <v>690</v>
      </c>
      <c r="F27" s="180">
        <f>SUM(F24:F26)</f>
        <v>350</v>
      </c>
      <c r="H27" t="s">
        <v>402</v>
      </c>
      <c r="O27" s="179"/>
      <c r="AC27" s="1"/>
    </row>
    <row r="28" spans="2:29">
      <c r="AC28" s="1"/>
    </row>
    <row r="29" spans="2:29">
      <c r="B29" t="s">
        <v>401</v>
      </c>
      <c r="AC29" s="1"/>
    </row>
    <row r="30" spans="2:29">
      <c r="AC30" s="1"/>
    </row>
    <row r="31" spans="2:29" ht="15" thickBot="1">
      <c r="B31" t="s">
        <v>400</v>
      </c>
      <c r="AC31" s="1"/>
    </row>
    <row r="32" spans="2:29">
      <c r="B32" s="22" t="s">
        <v>399</v>
      </c>
      <c r="C32" s="21"/>
      <c r="D32" s="21"/>
      <c r="E32" s="178"/>
      <c r="F32" s="21"/>
      <c r="G32" s="21"/>
      <c r="H32" s="20"/>
      <c r="I32" s="23" t="s">
        <v>393</v>
      </c>
      <c r="AC32" s="1"/>
    </row>
    <row r="33" spans="2:29">
      <c r="B33" s="169"/>
      <c r="C33" s="130"/>
      <c r="D33" s="130"/>
      <c r="E33" s="125" t="s">
        <v>385</v>
      </c>
      <c r="F33" s="84" t="s">
        <v>384</v>
      </c>
      <c r="G33" s="84" t="s">
        <v>383</v>
      </c>
      <c r="H33" s="82" t="s">
        <v>382</v>
      </c>
      <c r="I33" s="82">
        <v>2024</v>
      </c>
      <c r="AC33" s="1"/>
    </row>
    <row r="34" spans="2:29">
      <c r="B34" s="13" t="s">
        <v>398</v>
      </c>
      <c r="E34" s="176">
        <f>+C20</f>
        <v>120</v>
      </c>
      <c r="F34" s="4">
        <f>+D20</f>
        <v>260</v>
      </c>
      <c r="G34" s="4">
        <f>+E20</f>
        <v>430</v>
      </c>
      <c r="H34" s="77">
        <f>+F20</f>
        <v>340</v>
      </c>
      <c r="I34" s="175">
        <f>E34+F34+G34+H34</f>
        <v>1150</v>
      </c>
      <c r="AC34" s="1"/>
    </row>
    <row r="35" spans="2:29">
      <c r="B35" s="13" t="s">
        <v>397</v>
      </c>
      <c r="E35" s="176">
        <f>+E34</f>
        <v>120</v>
      </c>
      <c r="F35" s="4">
        <f>+F34</f>
        <v>260</v>
      </c>
      <c r="G35" s="4">
        <f>+G34</f>
        <v>430</v>
      </c>
      <c r="H35" s="77">
        <f>+H34</f>
        <v>340</v>
      </c>
      <c r="I35" s="175">
        <f>E35+F35+G35+H35</f>
        <v>1150</v>
      </c>
      <c r="AC35" s="1"/>
    </row>
    <row r="36" spans="2:29">
      <c r="B36" s="13"/>
      <c r="E36" s="176"/>
      <c r="F36" s="1"/>
      <c r="G36" s="1"/>
      <c r="H36" s="12"/>
      <c r="I36" s="35"/>
      <c r="AC36" s="1"/>
    </row>
    <row r="37" spans="2:29">
      <c r="B37" s="13" t="s">
        <v>248</v>
      </c>
      <c r="E37" s="176">
        <v>0</v>
      </c>
      <c r="F37" s="1">
        <v>75</v>
      </c>
      <c r="G37" s="1">
        <v>100</v>
      </c>
      <c r="H37" s="12">
        <v>0</v>
      </c>
      <c r="I37" s="175">
        <f>E37+F37+G37+H37</f>
        <v>175</v>
      </c>
      <c r="AC37" s="1"/>
    </row>
    <row r="38" spans="2:29">
      <c r="B38" s="13" t="s">
        <v>396</v>
      </c>
      <c r="E38" s="176">
        <f>+E37</f>
        <v>0</v>
      </c>
      <c r="F38" s="4">
        <f>+F37</f>
        <v>75</v>
      </c>
      <c r="G38" s="4">
        <f>+G37</f>
        <v>100</v>
      </c>
      <c r="H38" s="77">
        <v>0</v>
      </c>
      <c r="I38" s="175">
        <f>E38+F38+G38+H38</f>
        <v>175</v>
      </c>
      <c r="AC38" s="1"/>
    </row>
    <row r="39" spans="2:29">
      <c r="B39" s="13"/>
      <c r="E39" s="168"/>
      <c r="F39" s="1"/>
      <c r="G39" s="1"/>
      <c r="H39" s="12"/>
      <c r="I39" s="35"/>
      <c r="AC39" s="1"/>
    </row>
    <row r="40" spans="2:29" ht="15" thickBot="1">
      <c r="B40" s="56" t="s">
        <v>395</v>
      </c>
      <c r="C40" s="70"/>
      <c r="D40" s="70"/>
      <c r="E40" s="172">
        <f>E35-E38</f>
        <v>120</v>
      </c>
      <c r="F40" s="54">
        <f>F35-F38</f>
        <v>185</v>
      </c>
      <c r="G40" s="54">
        <f>G35-G38</f>
        <v>330</v>
      </c>
      <c r="H40" s="67">
        <f>H35-H38</f>
        <v>340</v>
      </c>
      <c r="I40" s="171">
        <f>E40+F40+G40+H40</f>
        <v>975</v>
      </c>
      <c r="AC40" s="1"/>
    </row>
    <row r="41" spans="2:29">
      <c r="AC41" s="1"/>
    </row>
    <row r="42" spans="2:29" ht="15" thickBot="1">
      <c r="AC42" s="1"/>
    </row>
    <row r="43" spans="2:29">
      <c r="B43" s="64" t="s">
        <v>394</v>
      </c>
      <c r="C43" s="21"/>
      <c r="D43" s="21"/>
      <c r="E43" s="23" t="s">
        <v>393</v>
      </c>
      <c r="AC43" s="1"/>
    </row>
    <row r="44" spans="2:29">
      <c r="B44" s="169"/>
      <c r="C44" s="130"/>
      <c r="D44" s="130"/>
      <c r="E44" s="82">
        <v>2024</v>
      </c>
      <c r="AC44" s="1"/>
    </row>
    <row r="45" spans="2:29">
      <c r="B45" s="13" t="s">
        <v>329</v>
      </c>
      <c r="E45" s="77">
        <f>+H60</f>
        <v>1325</v>
      </c>
      <c r="F45" s="27"/>
      <c r="AC45" s="1"/>
    </row>
    <row r="46" spans="2:29">
      <c r="B46" s="13" t="s">
        <v>392</v>
      </c>
      <c r="E46" s="77">
        <f>+E45</f>
        <v>1325</v>
      </c>
      <c r="F46" s="27"/>
      <c r="AC46" s="1"/>
    </row>
    <row r="47" spans="2:29">
      <c r="B47" s="13"/>
      <c r="E47" s="12"/>
      <c r="AC47" s="1"/>
    </row>
    <row r="48" spans="2:29">
      <c r="B48" s="13" t="s">
        <v>391</v>
      </c>
      <c r="E48" s="77">
        <f>+F27</f>
        <v>350</v>
      </c>
      <c r="F48" s="27"/>
      <c r="AC48" s="1"/>
    </row>
    <row r="49" spans="2:29">
      <c r="B49" s="13" t="s">
        <v>390</v>
      </c>
      <c r="E49" s="77">
        <f>+E48</f>
        <v>350</v>
      </c>
      <c r="F49" s="27"/>
      <c r="AC49" s="1"/>
    </row>
    <row r="50" spans="2:29">
      <c r="B50" s="13"/>
      <c r="E50" s="12"/>
      <c r="AC50" s="1"/>
    </row>
    <row r="51" spans="2:29">
      <c r="B51" s="13" t="s">
        <v>389</v>
      </c>
      <c r="E51" s="77">
        <f>E46-E49</f>
        <v>975</v>
      </c>
      <c r="F51" s="27"/>
      <c r="G51" s="27"/>
      <c r="H51" s="27"/>
      <c r="AC51" s="1"/>
    </row>
    <row r="52" spans="2:29" ht="15" thickBot="1">
      <c r="B52" s="56" t="s">
        <v>388</v>
      </c>
      <c r="C52" s="70"/>
      <c r="D52" s="70"/>
      <c r="E52" s="67">
        <f>+E51</f>
        <v>975</v>
      </c>
      <c r="F52" s="27"/>
      <c r="G52" s="27"/>
      <c r="H52" s="27"/>
      <c r="AC52" s="1"/>
    </row>
    <row r="53" spans="2:29">
      <c r="AC53" s="1"/>
    </row>
    <row r="54" spans="2:29">
      <c r="B54" t="s">
        <v>387</v>
      </c>
      <c r="C54" s="1"/>
      <c r="D54" s="1"/>
      <c r="AC54" s="1"/>
    </row>
    <row r="55" spans="2:29">
      <c r="B55" t="s">
        <v>386</v>
      </c>
      <c r="C55" s="1"/>
      <c r="D55" s="1"/>
      <c r="AC55" s="1"/>
    </row>
    <row r="56" spans="2:29" ht="15" thickBot="1">
      <c r="B56" s="1"/>
      <c r="C56" s="1"/>
      <c r="D56" s="1"/>
      <c r="AC56" s="1"/>
    </row>
    <row r="57" spans="2:29">
      <c r="B57" s="167"/>
      <c r="C57" s="134"/>
      <c r="D57" s="165" t="s">
        <v>385</v>
      </c>
      <c r="E57" s="166" t="s">
        <v>384</v>
      </c>
      <c r="F57" s="166" t="s">
        <v>383</v>
      </c>
      <c r="G57" s="166" t="s">
        <v>382</v>
      </c>
      <c r="H57" s="177">
        <v>2024</v>
      </c>
      <c r="AC57" s="1"/>
    </row>
    <row r="58" spans="2:29">
      <c r="B58" s="13" t="s">
        <v>381</v>
      </c>
      <c r="D58" s="176">
        <f>+D13</f>
        <v>480</v>
      </c>
      <c r="E58" s="1">
        <f>+D12</f>
        <v>420</v>
      </c>
      <c r="F58" s="1">
        <f>+D11</f>
        <v>600</v>
      </c>
      <c r="G58" s="1">
        <v>0</v>
      </c>
      <c r="H58" s="175">
        <f>D58+E58+F58+G58</f>
        <v>1500</v>
      </c>
      <c r="AC58" s="1"/>
    </row>
    <row r="59" spans="2:29">
      <c r="B59" s="169" t="s">
        <v>380</v>
      </c>
      <c r="C59" s="130"/>
      <c r="D59" s="174">
        <f>+E37</f>
        <v>0</v>
      </c>
      <c r="E59" s="150">
        <f>+F37</f>
        <v>75</v>
      </c>
      <c r="F59" s="150">
        <f>+G37</f>
        <v>100</v>
      </c>
      <c r="G59" s="150">
        <f>+H37</f>
        <v>0</v>
      </c>
      <c r="H59" s="173">
        <f>D59+E59+F59+G59</f>
        <v>175</v>
      </c>
      <c r="AC59" s="1"/>
    </row>
    <row r="60" spans="2:29" ht="15" thickBot="1">
      <c r="B60" s="56" t="s">
        <v>379</v>
      </c>
      <c r="C60" s="70"/>
      <c r="D60" s="172">
        <f>D58-D59</f>
        <v>480</v>
      </c>
      <c r="E60" s="54">
        <f>E58-E59</f>
        <v>345</v>
      </c>
      <c r="F60" s="54">
        <f>F58-F59</f>
        <v>500</v>
      </c>
      <c r="G60" s="54">
        <f>G58-G59</f>
        <v>0</v>
      </c>
      <c r="H60" s="171">
        <f>H58-H59</f>
        <v>1325</v>
      </c>
      <c r="AC60" s="1"/>
    </row>
    <row r="61" spans="2:29">
      <c r="E61" s="27"/>
      <c r="F61" s="27"/>
      <c r="G61" s="27"/>
      <c r="H61" s="27"/>
      <c r="I61" s="27"/>
      <c r="AC61" s="1"/>
    </row>
    <row r="62" spans="2:29">
      <c r="B62" t="s">
        <v>378</v>
      </c>
      <c r="E62" s="27"/>
      <c r="F62" s="27"/>
      <c r="G62" s="27"/>
      <c r="H62" s="27"/>
      <c r="I62" s="27"/>
      <c r="AC62" s="1"/>
    </row>
    <row r="63" spans="2:29">
      <c r="B63" t="s">
        <v>377</v>
      </c>
      <c r="E63" s="27"/>
      <c r="F63" s="27"/>
      <c r="G63" s="27"/>
      <c r="H63" s="27"/>
      <c r="I63" s="27"/>
      <c r="AC63" s="1"/>
    </row>
    <row r="64" spans="2:29">
      <c r="C64" t="s">
        <v>376</v>
      </c>
      <c r="E64" s="27"/>
      <c r="F64" s="27"/>
      <c r="G64" s="27"/>
      <c r="H64" s="27"/>
      <c r="I64" s="27"/>
      <c r="AC64" s="1"/>
    </row>
    <row r="65" spans="1:29">
      <c r="C65" t="s">
        <v>375</v>
      </c>
      <c r="E65" s="27"/>
      <c r="F65" s="27"/>
      <c r="G65" s="27"/>
      <c r="H65" s="27"/>
      <c r="I65" s="27"/>
      <c r="AC65" s="1"/>
    </row>
    <row r="66" spans="1:29">
      <c r="E66" s="27"/>
      <c r="F66" s="27"/>
      <c r="G66" s="27"/>
      <c r="H66" s="27"/>
      <c r="I66" s="27"/>
      <c r="AC66" s="1"/>
    </row>
    <row r="67" spans="1:29">
      <c r="A67" s="1">
        <v>2</v>
      </c>
      <c r="B67" t="s">
        <v>374</v>
      </c>
      <c r="AC67" s="1"/>
    </row>
    <row r="68" spans="1:29">
      <c r="A68" s="1"/>
      <c r="AC68" s="1"/>
    </row>
    <row r="69" spans="1:29">
      <c r="A69" s="1"/>
      <c r="C69" s="39" t="s">
        <v>373</v>
      </c>
      <c r="D69" t="s">
        <v>372</v>
      </c>
      <c r="AC69" s="1"/>
    </row>
    <row r="70" spans="1:29">
      <c r="A70" s="1"/>
      <c r="C70" s="39"/>
      <c r="D70" t="s">
        <v>371</v>
      </c>
      <c r="AC70" s="1"/>
    </row>
    <row r="71" spans="1:29">
      <c r="A71" s="1"/>
      <c r="C71" s="39"/>
      <c r="AC71" s="1"/>
    </row>
    <row r="72" spans="1:29">
      <c r="A72" s="1"/>
      <c r="C72" s="39" t="s">
        <v>370</v>
      </c>
      <c r="D72" t="s">
        <v>369</v>
      </c>
      <c r="AC72" s="1"/>
    </row>
    <row r="73" spans="1:29">
      <c r="A73" s="1"/>
      <c r="C73" s="39"/>
      <c r="D73" t="s">
        <v>368</v>
      </c>
      <c r="AC73" s="1"/>
    </row>
    <row r="74" spans="1:29">
      <c r="A74" s="1"/>
      <c r="C74" s="39"/>
      <c r="D74" t="s">
        <v>364</v>
      </c>
      <c r="AC74" s="1"/>
    </row>
    <row r="75" spans="1:29">
      <c r="A75" s="1"/>
      <c r="C75" s="39"/>
      <c r="AC75" s="1"/>
    </row>
    <row r="76" spans="1:29">
      <c r="A76" s="1"/>
      <c r="C76" s="39" t="s">
        <v>367</v>
      </c>
      <c r="D76" t="s">
        <v>366</v>
      </c>
      <c r="AC76" s="1"/>
    </row>
    <row r="77" spans="1:29">
      <c r="A77" s="1"/>
      <c r="D77" t="s">
        <v>365</v>
      </c>
      <c r="AC77" s="1"/>
    </row>
    <row r="78" spans="1:29">
      <c r="A78" s="1"/>
      <c r="D78" t="s">
        <v>364</v>
      </c>
      <c r="AC78" s="1"/>
    </row>
    <row r="79" spans="1:29">
      <c r="A79" s="1"/>
      <c r="AC79" s="1"/>
    </row>
    <row r="80" spans="1:29">
      <c r="A80" s="1" t="s">
        <v>24</v>
      </c>
      <c r="B80" t="s">
        <v>363</v>
      </c>
      <c r="AC80" s="1"/>
    </row>
    <row r="81" spans="1:29" ht="15" thickBot="1">
      <c r="A81" s="1"/>
      <c r="AC81" s="1"/>
    </row>
    <row r="82" spans="1:29">
      <c r="A82" s="1"/>
      <c r="B82" s="167"/>
      <c r="C82" s="134"/>
      <c r="D82" s="134"/>
      <c r="E82" s="165"/>
      <c r="F82" s="166" t="s">
        <v>343</v>
      </c>
      <c r="G82" s="165"/>
      <c r="H82" s="133" t="s">
        <v>342</v>
      </c>
      <c r="AC82" s="1"/>
    </row>
    <row r="83" spans="1:29">
      <c r="A83" s="1"/>
      <c r="B83" s="164" t="s">
        <v>341</v>
      </c>
      <c r="C83" s="163"/>
      <c r="D83" s="163"/>
      <c r="E83" s="161" t="s">
        <v>329</v>
      </c>
      <c r="F83" s="162">
        <v>600</v>
      </c>
      <c r="G83" s="161" t="s">
        <v>222</v>
      </c>
      <c r="H83" s="160">
        <v>600</v>
      </c>
      <c r="I83" t="s">
        <v>362</v>
      </c>
      <c r="AC83" s="1"/>
    </row>
    <row r="84" spans="1:29">
      <c r="A84" s="1"/>
      <c r="B84" s="169" t="s">
        <v>340</v>
      </c>
      <c r="C84" s="130"/>
      <c r="D84" s="130"/>
      <c r="E84" s="125" t="s">
        <v>329</v>
      </c>
      <c r="F84" s="84">
        <v>600</v>
      </c>
      <c r="G84" s="125" t="s">
        <v>337</v>
      </c>
      <c r="H84" s="82">
        <v>600</v>
      </c>
      <c r="I84" t="s">
        <v>361</v>
      </c>
      <c r="AC84" s="1"/>
    </row>
    <row r="85" spans="1:29">
      <c r="A85" s="1"/>
      <c r="B85" s="13" t="s">
        <v>335</v>
      </c>
      <c r="E85" s="168" t="s">
        <v>329</v>
      </c>
      <c r="F85" s="1">
        <v>600</v>
      </c>
      <c r="G85" s="168" t="s">
        <v>357</v>
      </c>
      <c r="H85" s="12">
        <v>600</v>
      </c>
      <c r="I85" t="s">
        <v>360</v>
      </c>
      <c r="AC85" s="1"/>
    </row>
    <row r="86" spans="1:29">
      <c r="A86" s="1"/>
      <c r="B86" s="13"/>
      <c r="D86" s="155"/>
      <c r="E86" s="168" t="s">
        <v>359</v>
      </c>
      <c r="F86" s="170">
        <v>600</v>
      </c>
      <c r="G86" s="168" t="s">
        <v>329</v>
      </c>
      <c r="H86" s="12">
        <v>600</v>
      </c>
      <c r="I86" t="s">
        <v>358</v>
      </c>
      <c r="AC86" s="1"/>
    </row>
    <row r="87" spans="1:29" ht="15" thickBot="1">
      <c r="A87" s="1"/>
      <c r="B87" s="56"/>
      <c r="C87" s="70"/>
      <c r="D87" s="70"/>
      <c r="E87" s="154" t="s">
        <v>357</v>
      </c>
      <c r="F87" s="153">
        <v>600</v>
      </c>
      <c r="G87" s="15" t="s">
        <v>356</v>
      </c>
      <c r="H87" s="14">
        <v>600</v>
      </c>
      <c r="I87" t="s">
        <v>355</v>
      </c>
      <c r="AC87" s="1"/>
    </row>
    <row r="88" spans="1:29">
      <c r="A88" s="1"/>
      <c r="AC88" s="1"/>
    </row>
    <row r="89" spans="1:29">
      <c r="A89" s="1"/>
      <c r="B89" t="s">
        <v>337</v>
      </c>
      <c r="C89" t="s">
        <v>354</v>
      </c>
      <c r="AC89" s="1"/>
    </row>
    <row r="90" spans="1:29">
      <c r="A90" s="1"/>
      <c r="B90" t="s">
        <v>353</v>
      </c>
      <c r="C90" t="s">
        <v>352</v>
      </c>
      <c r="AC90" s="1"/>
    </row>
    <row r="91" spans="1:29">
      <c r="A91" s="1"/>
      <c r="AC91" s="1"/>
    </row>
    <row r="92" spans="1:29">
      <c r="A92" s="1" t="s">
        <v>109</v>
      </c>
      <c r="B92" t="s">
        <v>351</v>
      </c>
      <c r="AC92" s="1"/>
    </row>
    <row r="93" spans="1:29" ht="15" thickBot="1">
      <c r="A93" s="1"/>
      <c r="AC93" s="1"/>
    </row>
    <row r="94" spans="1:29">
      <c r="A94" s="1"/>
      <c r="B94" s="167"/>
      <c r="C94" s="134"/>
      <c r="D94" s="134"/>
      <c r="E94" s="165"/>
      <c r="F94" s="166" t="s">
        <v>343</v>
      </c>
      <c r="G94" s="165"/>
      <c r="H94" s="133" t="s">
        <v>342</v>
      </c>
      <c r="AC94" s="1"/>
    </row>
    <row r="95" spans="1:29">
      <c r="A95" s="1"/>
      <c r="B95" s="13" t="s">
        <v>341</v>
      </c>
      <c r="E95" s="168" t="s">
        <v>319</v>
      </c>
      <c r="F95" s="1">
        <v>100</v>
      </c>
      <c r="G95" s="168" t="s">
        <v>329</v>
      </c>
      <c r="H95" s="12">
        <v>100</v>
      </c>
      <c r="I95" t="s">
        <v>350</v>
      </c>
      <c r="AC95" s="1"/>
    </row>
    <row r="96" spans="1:29">
      <c r="A96" s="1"/>
      <c r="B96" s="158" t="s">
        <v>340</v>
      </c>
      <c r="C96" s="143"/>
      <c r="D96" s="143"/>
      <c r="E96" s="157" t="s">
        <v>337</v>
      </c>
      <c r="F96" s="159">
        <v>120</v>
      </c>
      <c r="G96" s="157" t="s">
        <v>319</v>
      </c>
      <c r="H96" s="156">
        <v>100</v>
      </c>
      <c r="I96" t="s">
        <v>349</v>
      </c>
      <c r="AC96" s="1"/>
    </row>
    <row r="97" spans="1:29">
      <c r="A97" s="1"/>
      <c r="B97" s="13"/>
      <c r="E97" s="168"/>
      <c r="F97" s="1"/>
      <c r="G97" s="168" t="s">
        <v>313</v>
      </c>
      <c r="H97" s="12">
        <v>20</v>
      </c>
      <c r="I97" t="s">
        <v>348</v>
      </c>
      <c r="AC97" s="1"/>
    </row>
    <row r="98" spans="1:29">
      <c r="A98" s="1"/>
      <c r="B98" s="169"/>
      <c r="C98" s="130"/>
      <c r="D98" s="130"/>
      <c r="E98" s="125" t="s">
        <v>319</v>
      </c>
      <c r="F98" s="84">
        <v>100</v>
      </c>
      <c r="G98" s="125" t="s">
        <v>329</v>
      </c>
      <c r="H98" s="82">
        <v>100</v>
      </c>
      <c r="I98" t="s">
        <v>347</v>
      </c>
      <c r="AC98" s="1"/>
    </row>
    <row r="99" spans="1:29">
      <c r="A99" s="1"/>
      <c r="B99" s="13" t="s">
        <v>335</v>
      </c>
      <c r="E99" s="168" t="s">
        <v>319</v>
      </c>
      <c r="F99" s="1">
        <v>100</v>
      </c>
      <c r="G99" s="168" t="s">
        <v>329</v>
      </c>
      <c r="H99" s="12">
        <v>100</v>
      </c>
      <c r="I99" t="s">
        <v>346</v>
      </c>
      <c r="AC99" s="1"/>
    </row>
    <row r="100" spans="1:29">
      <c r="A100" s="1"/>
      <c r="B100" s="13"/>
      <c r="E100" s="168" t="s">
        <v>333</v>
      </c>
      <c r="F100" s="1">
        <v>100</v>
      </c>
      <c r="G100" s="168" t="s">
        <v>319</v>
      </c>
      <c r="H100" s="12">
        <v>100</v>
      </c>
      <c r="I100" t="s">
        <v>345</v>
      </c>
      <c r="AC100" s="1"/>
    </row>
    <row r="101" spans="1:29" ht="15" thickBot="1">
      <c r="A101" s="1"/>
      <c r="B101" s="56"/>
      <c r="C101" s="70"/>
      <c r="D101" s="70"/>
      <c r="E101" s="154" t="s">
        <v>329</v>
      </c>
      <c r="F101" s="15">
        <v>100</v>
      </c>
      <c r="G101" s="154" t="s">
        <v>328</v>
      </c>
      <c r="H101" s="14">
        <v>100</v>
      </c>
      <c r="I101" t="s">
        <v>344</v>
      </c>
      <c r="AC101" s="1"/>
    </row>
    <row r="102" spans="1:29">
      <c r="A102" s="1"/>
      <c r="AC102" s="1"/>
    </row>
    <row r="103" spans="1:29">
      <c r="A103" s="1" t="s">
        <v>20</v>
      </c>
      <c r="B103" t="s">
        <v>235</v>
      </c>
      <c r="AC103" s="1"/>
    </row>
    <row r="104" spans="1:29" ht="15" thickBot="1">
      <c r="A104" s="1"/>
      <c r="AC104" s="1"/>
    </row>
    <row r="105" spans="1:29">
      <c r="A105" s="1"/>
      <c r="B105" s="167"/>
      <c r="C105" s="134"/>
      <c r="D105" s="134"/>
      <c r="E105" s="165"/>
      <c r="F105" s="166" t="s">
        <v>343</v>
      </c>
      <c r="G105" s="165"/>
      <c r="H105" s="133" t="s">
        <v>342</v>
      </c>
      <c r="AC105" s="1"/>
    </row>
    <row r="106" spans="1:29">
      <c r="A106" s="1"/>
      <c r="B106" s="164" t="s">
        <v>341</v>
      </c>
      <c r="C106" s="163"/>
      <c r="D106" s="163"/>
      <c r="E106" s="161" t="s">
        <v>329</v>
      </c>
      <c r="F106" s="162">
        <v>30</v>
      </c>
      <c r="G106" s="161" t="s">
        <v>339</v>
      </c>
      <c r="H106" s="160">
        <v>30</v>
      </c>
      <c r="AC106" s="1"/>
    </row>
    <row r="107" spans="1:29">
      <c r="A107" s="1"/>
      <c r="B107" s="158" t="s">
        <v>340</v>
      </c>
      <c r="C107" s="143"/>
      <c r="D107" s="143"/>
      <c r="E107" s="157" t="s">
        <v>329</v>
      </c>
      <c r="F107" s="159">
        <v>30</v>
      </c>
      <c r="G107" s="157" t="s">
        <v>339</v>
      </c>
      <c r="H107" s="156">
        <v>30</v>
      </c>
      <c r="AC107" s="1"/>
    </row>
    <row r="108" spans="1:29">
      <c r="A108" s="1"/>
      <c r="B108" s="83"/>
      <c r="C108" s="84"/>
      <c r="D108" s="84"/>
      <c r="E108" s="125" t="s">
        <v>338</v>
      </c>
      <c r="F108" s="95">
        <v>25</v>
      </c>
      <c r="G108" s="84" t="s">
        <v>337</v>
      </c>
      <c r="H108" s="82">
        <v>25</v>
      </c>
      <c r="I108" t="s">
        <v>336</v>
      </c>
      <c r="AC108" s="1"/>
    </row>
    <row r="109" spans="1:29">
      <c r="A109" s="1"/>
      <c r="B109" s="158" t="s">
        <v>335</v>
      </c>
      <c r="C109" s="143"/>
      <c r="D109" s="113"/>
      <c r="E109" s="157" t="s">
        <v>334</v>
      </c>
      <c r="F109" s="98">
        <v>30</v>
      </c>
      <c r="G109" s="157" t="s">
        <v>333</v>
      </c>
      <c r="H109" s="156">
        <v>25</v>
      </c>
      <c r="I109" t="s">
        <v>332</v>
      </c>
      <c r="AC109" s="1"/>
    </row>
    <row r="110" spans="1:29">
      <c r="A110" s="1"/>
      <c r="B110" s="13"/>
      <c r="E110" s="124"/>
      <c r="F110" s="155"/>
      <c r="G110" s="1" t="s">
        <v>331</v>
      </c>
      <c r="H110" s="12">
        <v>5</v>
      </c>
      <c r="I110" t="s">
        <v>330</v>
      </c>
      <c r="AC110" s="1"/>
    </row>
    <row r="111" spans="1:29" ht="15" thickBot="1">
      <c r="A111" s="1"/>
      <c r="B111" s="56"/>
      <c r="C111" s="70"/>
      <c r="D111" s="70"/>
      <c r="E111" s="154" t="s">
        <v>329</v>
      </c>
      <c r="F111" s="153">
        <v>5</v>
      </c>
      <c r="G111" s="15" t="s">
        <v>328</v>
      </c>
      <c r="H111" s="14">
        <v>5</v>
      </c>
      <c r="I111" t="s">
        <v>327</v>
      </c>
      <c r="AC111" s="1"/>
    </row>
    <row r="112" spans="1:29">
      <c r="AC112" s="1"/>
    </row>
    <row r="113" spans="1:29">
      <c r="A113" s="1" t="s">
        <v>5</v>
      </c>
      <c r="B113" s="1"/>
      <c r="C113" s="3" t="s">
        <v>326</v>
      </c>
      <c r="F113" s="1"/>
      <c r="AC113" s="1"/>
    </row>
    <row r="114" spans="1:29">
      <c r="A114" s="1"/>
      <c r="B114" s="1"/>
      <c r="C114" s="3"/>
      <c r="F114" s="1"/>
      <c r="AC114" s="1"/>
    </row>
    <row r="115" spans="1:29">
      <c r="B115" s="151" t="s">
        <v>322</v>
      </c>
      <c r="C115" s="4">
        <v>2000</v>
      </c>
      <c r="D115" s="3" t="s">
        <v>323</v>
      </c>
      <c r="F115" s="1"/>
      <c r="AC115" s="1"/>
    </row>
    <row r="116" spans="1:29">
      <c r="B116" s="151" t="s">
        <v>322</v>
      </c>
      <c r="C116" s="4">
        <v>100</v>
      </c>
      <c r="D116" t="s">
        <v>311</v>
      </c>
      <c r="F116" s="1"/>
      <c r="AC116" s="1"/>
    </row>
    <row r="117" spans="1:29">
      <c r="B117" s="151" t="s">
        <v>317</v>
      </c>
      <c r="C117" s="4">
        <v>300</v>
      </c>
      <c r="D117" t="s">
        <v>319</v>
      </c>
      <c r="AC117" s="1"/>
    </row>
    <row r="118" spans="1:29">
      <c r="B118" s="151" t="s">
        <v>317</v>
      </c>
      <c r="C118" s="150">
        <v>400</v>
      </c>
      <c r="D118" t="s">
        <v>316</v>
      </c>
      <c r="AC118" s="1"/>
    </row>
    <row r="119" spans="1:29">
      <c r="B119" s="1"/>
      <c r="C119" s="4">
        <f>+C115+C116-C117-C118</f>
        <v>1400</v>
      </c>
      <c r="D119" t="s">
        <v>325</v>
      </c>
      <c r="AC119" s="1"/>
    </row>
    <row r="120" spans="1:29">
      <c r="B120" s="1"/>
      <c r="C120" s="4"/>
      <c r="AC120" s="1"/>
    </row>
    <row r="121" spans="1:29">
      <c r="A121" s="1" t="s">
        <v>65</v>
      </c>
      <c r="B121" s="1"/>
      <c r="C121" s="152" t="s">
        <v>324</v>
      </c>
      <c r="AC121" s="1"/>
    </row>
    <row r="122" spans="1:29">
      <c r="B122" s="1"/>
      <c r="C122" s="4"/>
      <c r="AC122" s="1"/>
    </row>
    <row r="123" spans="1:29">
      <c r="B123" s="151" t="s">
        <v>322</v>
      </c>
      <c r="C123" s="4">
        <v>2000</v>
      </c>
      <c r="D123" s="3" t="s">
        <v>323</v>
      </c>
      <c r="AC123" s="1"/>
    </row>
    <row r="124" spans="1:29">
      <c r="B124" s="151" t="s">
        <v>322</v>
      </c>
      <c r="C124" s="4">
        <v>85</v>
      </c>
      <c r="D124" s="3" t="s">
        <v>307</v>
      </c>
      <c r="AC124" s="1"/>
    </row>
    <row r="125" spans="1:29">
      <c r="B125" s="151" t="s">
        <v>317</v>
      </c>
      <c r="C125" s="4">
        <v>45</v>
      </c>
      <c r="D125" s="3" t="s">
        <v>321</v>
      </c>
      <c r="AC125" s="1"/>
    </row>
    <row r="126" spans="1:29">
      <c r="B126" s="151" t="s">
        <v>317</v>
      </c>
      <c r="C126" s="4">
        <v>500</v>
      </c>
      <c r="D126" s="3" t="s">
        <v>320</v>
      </c>
    </row>
    <row r="127" spans="1:29">
      <c r="B127" s="151" t="s">
        <v>317</v>
      </c>
      <c r="C127" s="4">
        <v>300</v>
      </c>
      <c r="D127" t="s">
        <v>319</v>
      </c>
      <c r="R127" s="1"/>
      <c r="S127" s="1"/>
    </row>
    <row r="128" spans="1:29">
      <c r="B128" s="151" t="s">
        <v>317</v>
      </c>
      <c r="C128" s="4">
        <v>30</v>
      </c>
      <c r="D128" s="3" t="s">
        <v>318</v>
      </c>
    </row>
    <row r="129" spans="1:15">
      <c r="B129" s="151" t="s">
        <v>317</v>
      </c>
      <c r="C129" s="150">
        <v>50</v>
      </c>
      <c r="D129" t="s">
        <v>316</v>
      </c>
      <c r="O129" s="3"/>
    </row>
    <row r="130" spans="1:15">
      <c r="B130" s="1"/>
      <c r="C130" s="4">
        <f>C123+C124-C125-C126-C127-C128-C129</f>
        <v>1160</v>
      </c>
      <c r="D130" s="3" t="s">
        <v>315</v>
      </c>
      <c r="O130" s="3"/>
    </row>
    <row r="131" spans="1:15">
      <c r="B131" s="1"/>
    </row>
    <row r="132" spans="1:15">
      <c r="A132" s="1" t="s">
        <v>20</v>
      </c>
      <c r="B132" s="3" t="s">
        <v>314</v>
      </c>
    </row>
    <row r="133" spans="1:15" ht="15" thickBot="1">
      <c r="B133" s="1"/>
    </row>
    <row r="134" spans="1:15">
      <c r="B134" s="24" t="s">
        <v>313</v>
      </c>
      <c r="C134" s="21"/>
      <c r="D134" s="149">
        <f>+C125+C128+C126</f>
        <v>575</v>
      </c>
      <c r="E134" s="136" t="s">
        <v>312</v>
      </c>
    </row>
    <row r="135" spans="1:15">
      <c r="B135" s="141" t="s">
        <v>311</v>
      </c>
      <c r="C135" s="130"/>
      <c r="D135" s="145">
        <f>+C116</f>
        <v>100</v>
      </c>
    </row>
    <row r="136" spans="1:15">
      <c r="B136" s="148" t="s">
        <v>310</v>
      </c>
      <c r="D136" s="146">
        <f>+D135+D134</f>
        <v>675</v>
      </c>
      <c r="E136" s="136" t="s">
        <v>309</v>
      </c>
    </row>
    <row r="137" spans="1:15">
      <c r="B137" s="147"/>
      <c r="D137" s="32"/>
    </row>
    <row r="138" spans="1:15">
      <c r="B138" s="147" t="s">
        <v>308</v>
      </c>
      <c r="D138" s="146">
        <f>+C118</f>
        <v>400</v>
      </c>
    </row>
    <row r="139" spans="1:15">
      <c r="B139" s="141" t="s">
        <v>307</v>
      </c>
      <c r="C139" s="130"/>
      <c r="D139" s="145">
        <f>+C124</f>
        <v>85</v>
      </c>
    </row>
    <row r="140" spans="1:15">
      <c r="B140" s="144" t="s">
        <v>281</v>
      </c>
      <c r="C140" s="143"/>
      <c r="D140" s="142">
        <f>+D139+D138</f>
        <v>485</v>
      </c>
      <c r="E140" s="136" t="s">
        <v>306</v>
      </c>
    </row>
    <row r="141" spans="1:15">
      <c r="B141" s="141"/>
      <c r="C141" s="130"/>
      <c r="D141" s="129"/>
    </row>
    <row r="142" spans="1:15" ht="15" thickBot="1">
      <c r="B142" s="140" t="s">
        <v>270</v>
      </c>
      <c r="C142" s="70"/>
      <c r="D142" s="139">
        <f>+D136-D140</f>
        <v>190</v>
      </c>
      <c r="E142" s="136" t="s">
        <v>305</v>
      </c>
    </row>
    <row r="143" spans="1:15">
      <c r="B143" s="1"/>
    </row>
    <row r="144" spans="1:15">
      <c r="B144" s="1"/>
    </row>
    <row r="145" spans="1:6">
      <c r="A145" s="1">
        <v>4</v>
      </c>
      <c r="B145" t="s">
        <v>304</v>
      </c>
    </row>
    <row r="146" spans="1:6" ht="15" thickBot="1">
      <c r="A146" s="1"/>
      <c r="B146" s="3"/>
    </row>
    <row r="147" spans="1:6">
      <c r="B147" s="22"/>
      <c r="C147" s="21" t="s">
        <v>303</v>
      </c>
      <c r="D147" s="21"/>
      <c r="E147" s="21"/>
      <c r="F147" s="20"/>
    </row>
    <row r="148" spans="1:6">
      <c r="B148" s="138" t="s">
        <v>301</v>
      </c>
      <c r="C148" t="s">
        <v>271</v>
      </c>
      <c r="F148" s="32"/>
    </row>
    <row r="149" spans="1:6">
      <c r="B149" s="138" t="s">
        <v>301</v>
      </c>
      <c r="D149" t="s">
        <v>270</v>
      </c>
      <c r="F149" s="32"/>
    </row>
    <row r="150" spans="1:6">
      <c r="B150" s="138" t="s">
        <v>301</v>
      </c>
      <c r="D150" t="s">
        <v>302</v>
      </c>
      <c r="F150" s="32"/>
    </row>
    <row r="151" spans="1:6">
      <c r="B151" s="138" t="s">
        <v>301</v>
      </c>
      <c r="C151" t="s">
        <v>257</v>
      </c>
      <c r="F151" s="32"/>
    </row>
    <row r="152" spans="1:6" ht="15" thickBot="1">
      <c r="B152" s="6" t="s">
        <v>300</v>
      </c>
      <c r="C152" s="70" t="s">
        <v>299</v>
      </c>
      <c r="D152" s="70"/>
      <c r="E152" s="70"/>
      <c r="F152" s="127"/>
    </row>
    <row r="154" spans="1:6">
      <c r="B154" s="3" t="s">
        <v>298</v>
      </c>
    </row>
    <row r="156" spans="1:6">
      <c r="B156" t="s">
        <v>297</v>
      </c>
    </row>
    <row r="158" spans="1:6">
      <c r="B158" t="s">
        <v>296</v>
      </c>
    </row>
    <row r="160" spans="1:6">
      <c r="B160" t="s">
        <v>295</v>
      </c>
      <c r="C160" s="60"/>
    </row>
    <row r="161" spans="2:6">
      <c r="C161" s="60"/>
    </row>
    <row r="162" spans="2:6">
      <c r="B162" t="s">
        <v>294</v>
      </c>
      <c r="C162" s="60"/>
    </row>
    <row r="163" spans="2:6">
      <c r="C163" t="s">
        <v>293</v>
      </c>
    </row>
    <row r="164" spans="2:6">
      <c r="C164" t="s">
        <v>292</v>
      </c>
    </row>
    <row r="165" spans="2:6">
      <c r="C165" t="s">
        <v>291</v>
      </c>
    </row>
    <row r="166" spans="2:6">
      <c r="C166" t="s">
        <v>290</v>
      </c>
    </row>
    <row r="167" spans="2:6">
      <c r="C167" t="s">
        <v>289</v>
      </c>
    </row>
    <row r="169" spans="2:6">
      <c r="B169" t="s">
        <v>288</v>
      </c>
    </row>
    <row r="171" spans="2:6">
      <c r="C171" s="60" t="s">
        <v>287</v>
      </c>
      <c r="E171" s="1"/>
    </row>
    <row r="172" spans="2:6">
      <c r="C172" t="s">
        <v>222</v>
      </c>
      <c r="E172" s="122">
        <v>18</v>
      </c>
      <c r="F172" t="s">
        <v>255</v>
      </c>
    </row>
    <row r="173" spans="2:6">
      <c r="C173" t="s">
        <v>221</v>
      </c>
      <c r="E173" s="122">
        <v>4</v>
      </c>
      <c r="F173" t="s">
        <v>255</v>
      </c>
    </row>
    <row r="174" spans="2:6">
      <c r="C174" s="130" t="s">
        <v>286</v>
      </c>
      <c r="D174" s="130"/>
      <c r="E174" s="137">
        <v>5</v>
      </c>
      <c r="F174" t="s">
        <v>285</v>
      </c>
    </row>
    <row r="175" spans="2:6">
      <c r="C175" t="s">
        <v>284</v>
      </c>
      <c r="E175" s="122">
        <f>E172+E173</f>
        <v>22</v>
      </c>
      <c r="F175" s="136" t="s">
        <v>283</v>
      </c>
    </row>
    <row r="176" spans="2:6">
      <c r="E176" s="122"/>
    </row>
    <row r="177" spans="1:8">
      <c r="C177" s="60" t="s">
        <v>282</v>
      </c>
      <c r="E177" s="122"/>
    </row>
    <row r="178" spans="1:8">
      <c r="C178" t="s">
        <v>220</v>
      </c>
      <c r="E178" s="122">
        <v>4</v>
      </c>
      <c r="F178" t="s">
        <v>255</v>
      </c>
    </row>
    <row r="179" spans="1:8">
      <c r="C179" t="s">
        <v>219</v>
      </c>
      <c r="E179" s="122">
        <v>2</v>
      </c>
      <c r="F179" t="s">
        <v>255</v>
      </c>
    </row>
    <row r="180" spans="1:8">
      <c r="C180" s="130" t="s">
        <v>218</v>
      </c>
      <c r="D180" s="130"/>
      <c r="E180" s="137">
        <v>1</v>
      </c>
      <c r="F180" t="s">
        <v>255</v>
      </c>
    </row>
    <row r="181" spans="1:8">
      <c r="C181" t="s">
        <v>281</v>
      </c>
      <c r="E181" s="122">
        <f>E180+E179+E178</f>
        <v>7</v>
      </c>
      <c r="F181" s="136" t="s">
        <v>280</v>
      </c>
    </row>
    <row r="182" spans="1:8">
      <c r="E182" s="122"/>
    </row>
    <row r="183" spans="1:8">
      <c r="C183" s="60" t="s">
        <v>270</v>
      </c>
      <c r="E183" s="122">
        <f>E175-E181</f>
        <v>15</v>
      </c>
      <c r="F183" s="136" t="s">
        <v>279</v>
      </c>
    </row>
    <row r="184" spans="1:8">
      <c r="C184" s="130" t="s">
        <v>278</v>
      </c>
      <c r="D184" s="130"/>
      <c r="E184" s="84">
        <v>0</v>
      </c>
      <c r="F184" t="s">
        <v>255</v>
      </c>
    </row>
    <row r="185" spans="1:8">
      <c r="C185" s="60" t="s">
        <v>277</v>
      </c>
      <c r="E185" s="122">
        <f>E183-E184</f>
        <v>15</v>
      </c>
      <c r="F185" s="136" t="s">
        <v>276</v>
      </c>
    </row>
    <row r="186" spans="1:8">
      <c r="C186" s="60"/>
      <c r="E186" s="122"/>
    </row>
    <row r="187" spans="1:8">
      <c r="B187" t="s">
        <v>275</v>
      </c>
      <c r="E187" s="122"/>
    </row>
    <row r="188" spans="1:8">
      <c r="A188" s="1"/>
    </row>
    <row r="189" spans="1:8">
      <c r="A189" s="1"/>
      <c r="B189" t="s">
        <v>274</v>
      </c>
    </row>
    <row r="190" spans="1:8">
      <c r="A190" s="1"/>
    </row>
    <row r="191" spans="1:8" ht="15" thickBot="1">
      <c r="B191" s="1" t="s">
        <v>214</v>
      </c>
    </row>
    <row r="192" spans="1:8">
      <c r="B192" s="135">
        <v>200</v>
      </c>
      <c r="C192" s="134" t="s">
        <v>273</v>
      </c>
      <c r="D192" s="134"/>
      <c r="E192" s="134"/>
      <c r="F192" s="134"/>
      <c r="G192" s="133"/>
      <c r="H192" t="s">
        <v>272</v>
      </c>
    </row>
    <row r="193" spans="2:8">
      <c r="B193" s="132"/>
      <c r="C193" s="60" t="s">
        <v>271</v>
      </c>
      <c r="G193" s="32"/>
    </row>
    <row r="194" spans="2:8">
      <c r="B194" s="132">
        <f>+E185</f>
        <v>15</v>
      </c>
      <c r="D194" t="s">
        <v>270</v>
      </c>
      <c r="G194" s="32"/>
      <c r="H194" t="s">
        <v>269</v>
      </c>
    </row>
    <row r="195" spans="2:8">
      <c r="B195" s="131">
        <v>0</v>
      </c>
      <c r="C195" s="130"/>
      <c r="D195" s="130" t="s">
        <v>268</v>
      </c>
      <c r="E195" s="130"/>
      <c r="F195" s="130"/>
      <c r="G195" s="129"/>
      <c r="H195" t="s">
        <v>255</v>
      </c>
    </row>
    <row r="196" spans="2:8">
      <c r="B196" s="132"/>
      <c r="C196" s="60" t="s">
        <v>267</v>
      </c>
      <c r="G196" s="32"/>
    </row>
    <row r="197" spans="2:8">
      <c r="B197" s="132">
        <f>'Q US GAAP Ch 1 4b'!E59-'Q US GAAP Ch 1 4b'!D59</f>
        <v>-3</v>
      </c>
      <c r="D197" t="s">
        <v>266</v>
      </c>
      <c r="G197" s="32"/>
      <c r="H197" t="s">
        <v>265</v>
      </c>
    </row>
    <row r="198" spans="2:8">
      <c r="B198" s="132">
        <f>-3</f>
        <v>-3</v>
      </c>
      <c r="D198" t="s">
        <v>264</v>
      </c>
      <c r="G198" s="32"/>
      <c r="H198" t="s">
        <v>255</v>
      </c>
    </row>
    <row r="199" spans="2:8">
      <c r="B199" s="132">
        <f>10*(1.23-1.13)</f>
        <v>1.0000000000000009</v>
      </c>
      <c r="D199" t="s">
        <v>263</v>
      </c>
      <c r="G199" s="32"/>
      <c r="H199" t="s">
        <v>262</v>
      </c>
    </row>
    <row r="200" spans="2:8">
      <c r="B200" s="132">
        <f>'Q US GAAP Ch 1 4b'!E60-'Q US GAAP Ch 1 4b'!D60</f>
        <v>2</v>
      </c>
      <c r="D200" t="s">
        <v>261</v>
      </c>
      <c r="G200" s="32"/>
      <c r="H200" t="s">
        <v>260</v>
      </c>
    </row>
    <row r="201" spans="2:8">
      <c r="B201" s="131">
        <f>'Q US GAAP Ch 1 4b'!E61-'Q US GAAP Ch 1 4b'!D61</f>
        <v>-2</v>
      </c>
      <c r="C201" s="130"/>
      <c r="D201" s="130" t="s">
        <v>259</v>
      </c>
      <c r="E201" s="130"/>
      <c r="F201" s="130"/>
      <c r="G201" s="129"/>
      <c r="H201" t="s">
        <v>258</v>
      </c>
    </row>
    <row r="202" spans="2:8">
      <c r="B202" s="132"/>
      <c r="C202" s="60" t="s">
        <v>257</v>
      </c>
      <c r="G202" s="32"/>
    </row>
    <row r="203" spans="2:8">
      <c r="B203" s="132">
        <f>7</f>
        <v>7</v>
      </c>
      <c r="D203" t="s">
        <v>256</v>
      </c>
      <c r="G203" s="32"/>
      <c r="H203" t="s">
        <v>255</v>
      </c>
    </row>
    <row r="204" spans="2:8">
      <c r="B204" s="131">
        <f>2</f>
        <v>2</v>
      </c>
      <c r="C204" s="130"/>
      <c r="D204" s="130" t="s">
        <v>254</v>
      </c>
      <c r="E204" s="130"/>
      <c r="F204" s="130"/>
      <c r="G204" s="129"/>
      <c r="H204" t="s">
        <v>253</v>
      </c>
    </row>
    <row r="205" spans="2:8" ht="15" thickBot="1">
      <c r="B205" s="128">
        <f>B192+B194+B195+B197+B198+B199-B200+B201+B203-B204</f>
        <v>211</v>
      </c>
      <c r="C205" s="70" t="s">
        <v>252</v>
      </c>
      <c r="D205" s="70"/>
      <c r="E205" s="70"/>
      <c r="F205" s="70"/>
      <c r="G205" s="127"/>
    </row>
    <row r="229" spans="25:25">
      <c r="Y229" s="27"/>
    </row>
    <row r="230" spans="25:25">
      <c r="Y230" s="27"/>
    </row>
    <row r="231" spans="25:25">
      <c r="Y231" s="27"/>
    </row>
    <row r="232" spans="25:25">
      <c r="Y232" s="27"/>
    </row>
    <row r="233" spans="25:25">
      <c r="Y233" s="27"/>
    </row>
    <row r="234" spans="25:25">
      <c r="Y234" s="27"/>
    </row>
    <row r="235" spans="25:25">
      <c r="Y235" s="27"/>
    </row>
    <row r="236" spans="25:25">
      <c r="Y236" s="27"/>
    </row>
    <row r="237" spans="25:25">
      <c r="Y237" s="27"/>
    </row>
    <row r="238" spans="25:25">
      <c r="Y238" s="27"/>
    </row>
    <row r="239" spans="25:25">
      <c r="Y239" s="27"/>
    </row>
    <row r="240" spans="25:25">
      <c r="Y240" s="27"/>
    </row>
    <row r="241" spans="25:25">
      <c r="Y241" s="27"/>
    </row>
    <row r="242" spans="25:25">
      <c r="Y242" s="27"/>
    </row>
    <row r="243" spans="25:25">
      <c r="Y243" s="27"/>
    </row>
    <row r="244" spans="25:25">
      <c r="Y244" s="27"/>
    </row>
    <row r="245" spans="25:25">
      <c r="Y245" s="27"/>
    </row>
  </sheetData>
  <pageMargins left="0.7" right="0.7" top="0.75" bottom="0.75" header="0.3" footer="0.3"/>
  <pageSetup scale="64" fitToHeight="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DFF5D-B385-4B2B-A77B-4B2EE4FFA437}">
  <sheetPr>
    <tabColor theme="5" tint="0.39997558519241921"/>
  </sheetPr>
  <dimension ref="A1:S31"/>
  <sheetViews>
    <sheetView zoomScale="115" zoomScaleNormal="115" workbookViewId="0"/>
  </sheetViews>
  <sheetFormatPr defaultRowHeight="14.4"/>
  <cols>
    <col min="1" max="12" width="10.6640625" customWidth="1"/>
    <col min="13" max="13" width="10.6640625" style="216" customWidth="1"/>
    <col min="14" max="18" width="10.6640625" customWidth="1"/>
    <col min="19" max="19" width="12.44140625" customWidth="1"/>
    <col min="20" max="53" width="10.6640625" customWidth="1"/>
  </cols>
  <sheetData>
    <row r="1" spans="1:19">
      <c r="A1" s="428" t="s">
        <v>744</v>
      </c>
    </row>
    <row r="3" spans="1:19">
      <c r="A3" s="89" t="s">
        <v>142</v>
      </c>
    </row>
    <row r="4" spans="1:19">
      <c r="A4" t="s">
        <v>452</v>
      </c>
      <c r="B4" s="100"/>
      <c r="C4" s="100"/>
      <c r="D4" s="100"/>
      <c r="E4" s="100"/>
      <c r="F4" s="100"/>
      <c r="G4" s="100"/>
      <c r="H4" s="100"/>
      <c r="I4" s="100"/>
      <c r="J4" s="100"/>
    </row>
    <row r="5" spans="1:19">
      <c r="A5" s="100"/>
      <c r="B5" s="100"/>
      <c r="C5" s="100"/>
      <c r="D5" s="100"/>
      <c r="E5" s="100"/>
      <c r="F5" s="100"/>
      <c r="G5" s="100"/>
      <c r="H5" s="100"/>
      <c r="I5" s="100"/>
      <c r="J5" s="100"/>
      <c r="L5" s="190"/>
      <c r="M5" s="217" t="s">
        <v>428</v>
      </c>
    </row>
    <row r="6" spans="1:19">
      <c r="A6" s="100" t="s">
        <v>427</v>
      </c>
      <c r="B6" s="100"/>
      <c r="C6" s="100"/>
      <c r="D6" s="100"/>
      <c r="E6" s="100"/>
      <c r="F6" s="100"/>
      <c r="G6" s="100"/>
      <c r="H6" s="100"/>
      <c r="I6" s="100"/>
      <c r="J6" s="100"/>
      <c r="L6" s="188"/>
      <c r="M6" s="218" t="s">
        <v>40</v>
      </c>
      <c r="N6" s="59"/>
    </row>
    <row r="7" spans="1:19">
      <c r="A7" s="100" t="s">
        <v>426</v>
      </c>
      <c r="B7" s="100"/>
      <c r="C7" s="100"/>
      <c r="D7" s="100"/>
      <c r="E7" s="100"/>
      <c r="F7" s="100"/>
      <c r="G7" s="100"/>
      <c r="H7" s="100"/>
      <c r="I7" s="100"/>
      <c r="J7" s="100"/>
      <c r="L7" s="186" t="s">
        <v>425</v>
      </c>
      <c r="M7" s="219" t="s">
        <v>424</v>
      </c>
      <c r="N7" s="59"/>
    </row>
    <row r="8" spans="1:19">
      <c r="A8" s="100"/>
      <c r="B8" s="100"/>
      <c r="C8" s="100"/>
      <c r="D8" s="100"/>
      <c r="E8" s="100"/>
      <c r="F8" s="100"/>
      <c r="G8" s="100"/>
      <c r="H8" s="100"/>
      <c r="I8" s="100"/>
      <c r="J8" s="100"/>
      <c r="L8" s="184">
        <v>1</v>
      </c>
      <c r="M8" s="220">
        <v>12085</v>
      </c>
      <c r="S8" s="121"/>
    </row>
    <row r="9" spans="1:19">
      <c r="A9" s="100" t="s">
        <v>423</v>
      </c>
      <c r="B9" s="100"/>
      <c r="C9" s="100"/>
      <c r="D9" s="100"/>
      <c r="E9" s="100"/>
      <c r="F9" s="100"/>
      <c r="G9" s="100"/>
      <c r="H9" s="100"/>
      <c r="I9" s="100"/>
      <c r="J9" s="100"/>
      <c r="L9" s="184">
        <v>2</v>
      </c>
      <c r="M9" s="220">
        <v>23955</v>
      </c>
      <c r="S9" s="121"/>
    </row>
    <row r="10" spans="1:19">
      <c r="A10" s="100" t="s">
        <v>422</v>
      </c>
      <c r="B10" s="100"/>
      <c r="C10" s="100"/>
      <c r="D10" s="100"/>
      <c r="E10" s="100"/>
      <c r="F10" s="100"/>
      <c r="G10" s="100"/>
      <c r="H10" s="100"/>
      <c r="I10" s="100"/>
      <c r="J10" s="100"/>
      <c r="L10" s="184">
        <v>3</v>
      </c>
      <c r="M10" s="220">
        <v>35675</v>
      </c>
      <c r="S10" s="121"/>
    </row>
    <row r="11" spans="1:19">
      <c r="A11" s="100"/>
      <c r="B11" s="100"/>
      <c r="C11" s="100"/>
      <c r="D11" s="100"/>
      <c r="E11" s="100"/>
      <c r="F11" s="100"/>
      <c r="G11" s="100"/>
      <c r="H11" s="100"/>
      <c r="I11" s="100"/>
      <c r="J11" s="100"/>
      <c r="L11" s="184">
        <v>4</v>
      </c>
      <c r="M11" s="220">
        <v>47297</v>
      </c>
      <c r="S11" s="121"/>
    </row>
    <row r="12" spans="1:19">
      <c r="A12" s="100" t="s">
        <v>163</v>
      </c>
      <c r="B12" s="100" t="s">
        <v>421</v>
      </c>
      <c r="C12" s="100"/>
      <c r="D12" s="100"/>
      <c r="E12" s="100"/>
      <c r="F12" s="100"/>
      <c r="G12" s="100"/>
      <c r="H12" s="100"/>
      <c r="I12" s="100"/>
      <c r="J12" s="100"/>
      <c r="L12" s="184">
        <v>5</v>
      </c>
      <c r="M12" s="220">
        <v>58866</v>
      </c>
      <c r="S12" s="121"/>
    </row>
    <row r="13" spans="1:19">
      <c r="A13" s="100" t="s">
        <v>420</v>
      </c>
      <c r="B13" s="100" t="s">
        <v>419</v>
      </c>
      <c r="C13" s="100"/>
      <c r="D13" s="100"/>
      <c r="E13" s="100"/>
      <c r="F13" s="100"/>
      <c r="G13" s="100"/>
      <c r="H13" s="100"/>
      <c r="I13" s="100"/>
      <c r="J13" s="100"/>
    </row>
    <row r="14" spans="1:19">
      <c r="A14" s="100"/>
      <c r="B14" s="100" t="s">
        <v>418</v>
      </c>
      <c r="C14" s="100"/>
      <c r="D14" s="100"/>
      <c r="E14" s="100"/>
      <c r="F14" s="100"/>
      <c r="G14" s="100"/>
      <c r="H14" s="100"/>
      <c r="I14" s="100"/>
      <c r="J14" s="100"/>
    </row>
    <row r="15" spans="1:19">
      <c r="A15" s="100" t="s">
        <v>150</v>
      </c>
      <c r="B15" s="100" t="s">
        <v>417</v>
      </c>
      <c r="C15" s="100"/>
      <c r="D15" s="100"/>
      <c r="E15" s="100"/>
      <c r="F15" s="100"/>
      <c r="G15" s="100"/>
      <c r="H15" s="100"/>
      <c r="I15" s="100"/>
      <c r="J15" s="100"/>
    </row>
    <row r="16" spans="1:19">
      <c r="A16" s="100"/>
      <c r="B16" s="100" t="s">
        <v>416</v>
      </c>
      <c r="C16" s="100"/>
      <c r="D16" s="100"/>
      <c r="E16" s="100"/>
      <c r="F16" s="100"/>
      <c r="G16" s="100"/>
      <c r="H16" s="100"/>
      <c r="I16" s="100"/>
      <c r="J16" s="100"/>
    </row>
    <row r="17" spans="1:15">
      <c r="A17" s="100"/>
      <c r="B17" s="100" t="s">
        <v>415</v>
      </c>
      <c r="C17" s="100"/>
      <c r="D17" s="100"/>
      <c r="E17" s="100"/>
      <c r="F17" s="100"/>
      <c r="G17" s="100"/>
      <c r="H17" s="100"/>
      <c r="I17" s="100"/>
      <c r="J17" s="100"/>
    </row>
    <row r="18" spans="1:15">
      <c r="L18" s="59"/>
      <c r="M18" s="221"/>
      <c r="N18" s="59"/>
    </row>
    <row r="19" spans="1:15">
      <c r="L19" s="59"/>
      <c r="M19" s="221"/>
      <c r="N19" s="59"/>
    </row>
    <row r="29" spans="1:15">
      <c r="N29" s="59"/>
    </row>
    <row r="30" spans="1:15">
      <c r="L30" s="59"/>
      <c r="M30" s="221"/>
      <c r="N30" s="59"/>
      <c r="O30" s="59"/>
    </row>
    <row r="31" spans="1:15">
      <c r="L31" s="59"/>
      <c r="M31" s="221"/>
      <c r="N31" s="59"/>
      <c r="O31" s="59"/>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F7D3A-9F5F-4B5D-9AED-4E1C02DD4422}">
  <sheetPr>
    <tabColor theme="9" tint="0.59999389629810485"/>
  </sheetPr>
  <dimension ref="A1:S39"/>
  <sheetViews>
    <sheetView zoomScale="115" zoomScaleNormal="115" workbookViewId="0"/>
  </sheetViews>
  <sheetFormatPr defaultRowHeight="14.4"/>
  <cols>
    <col min="1" max="1" width="10.6640625" customWidth="1"/>
    <col min="2" max="2" width="17.44140625" customWidth="1"/>
    <col min="3" max="12" width="10.6640625" customWidth="1"/>
    <col min="13" max="13" width="12.21875" customWidth="1"/>
    <col min="14" max="14" width="13.33203125" style="203" bestFit="1" customWidth="1"/>
    <col min="15" max="15" width="10.6640625" style="199" customWidth="1"/>
    <col min="16" max="18" width="10.6640625" customWidth="1"/>
    <col min="19" max="19" width="12.44140625" customWidth="1"/>
    <col min="20" max="53" width="10.6640625" customWidth="1"/>
  </cols>
  <sheetData>
    <row r="1" spans="1:19">
      <c r="A1" s="428" t="s">
        <v>744</v>
      </c>
    </row>
    <row r="3" spans="1:19">
      <c r="A3" s="89" t="s">
        <v>142</v>
      </c>
    </row>
    <row r="4" spans="1:19">
      <c r="A4" t="s">
        <v>452</v>
      </c>
    </row>
    <row r="6" spans="1:19">
      <c r="A6" t="s">
        <v>451</v>
      </c>
    </row>
    <row r="7" spans="1:19">
      <c r="B7" t="s">
        <v>450</v>
      </c>
      <c r="L7" s="190"/>
      <c r="M7" s="189" t="s">
        <v>428</v>
      </c>
    </row>
    <row r="8" spans="1:19">
      <c r="L8" s="188"/>
      <c r="M8" s="187" t="s">
        <v>40</v>
      </c>
      <c r="N8" s="204" t="s">
        <v>438</v>
      </c>
    </row>
    <row r="9" spans="1:19">
      <c r="L9" s="186" t="s">
        <v>425</v>
      </c>
      <c r="M9" s="185" t="s">
        <v>424</v>
      </c>
      <c r="N9" s="204" t="s">
        <v>433</v>
      </c>
    </row>
    <row r="10" spans="1:19">
      <c r="L10" s="184">
        <v>1</v>
      </c>
      <c r="M10" s="220">
        <v>12085</v>
      </c>
      <c r="N10" s="203">
        <f>1/1.05</f>
        <v>0.95238095238095233</v>
      </c>
      <c r="S10" s="121"/>
    </row>
    <row r="11" spans="1:19">
      <c r="L11" s="184">
        <v>2</v>
      </c>
      <c r="M11" s="220">
        <v>23955</v>
      </c>
      <c r="N11" s="203">
        <f>N10/1.05</f>
        <v>0.90702947845804982</v>
      </c>
      <c r="S11" s="121"/>
    </row>
    <row r="12" spans="1:19">
      <c r="L12" s="184">
        <v>3</v>
      </c>
      <c r="M12" s="220">
        <v>35675</v>
      </c>
      <c r="N12" s="203">
        <f>N11/1.05</f>
        <v>0.86383759853147601</v>
      </c>
      <c r="S12" s="121"/>
    </row>
    <row r="13" spans="1:19">
      <c r="L13" s="184">
        <v>4</v>
      </c>
      <c r="M13" s="220">
        <v>47297</v>
      </c>
      <c r="N13" s="203">
        <f>N12/1.05</f>
        <v>0.82270247479188185</v>
      </c>
      <c r="S13" s="121"/>
    </row>
    <row r="14" spans="1:19">
      <c r="L14" s="184">
        <v>5</v>
      </c>
      <c r="M14" s="220">
        <v>58866</v>
      </c>
      <c r="N14" s="203">
        <f>N13/1.05</f>
        <v>0.78352616646845885</v>
      </c>
      <c r="S14" s="121"/>
    </row>
    <row r="16" spans="1:19">
      <c r="L16" t="s">
        <v>449</v>
      </c>
      <c r="N16" s="212">
        <f>SUMPRODUCT(M10:M14,N10:N14)</f>
        <v>149089.23155916075</v>
      </c>
    </row>
    <row r="17" spans="1:15">
      <c r="K17" t="s">
        <v>163</v>
      </c>
      <c r="L17" t="s">
        <v>441</v>
      </c>
      <c r="N17" s="205">
        <f>SUMPRODUCT(L10:L14,M10:M14,N10:N14)/N16</f>
        <v>3.5795892963006994</v>
      </c>
      <c r="O17" s="199" t="s">
        <v>448</v>
      </c>
    </row>
    <row r="19" spans="1:15">
      <c r="A19" t="s">
        <v>447</v>
      </c>
      <c r="K19" t="s">
        <v>154</v>
      </c>
      <c r="L19" t="s">
        <v>446</v>
      </c>
    </row>
    <row r="20" spans="1:15">
      <c r="B20" t="s">
        <v>445</v>
      </c>
      <c r="L20" s="195"/>
      <c r="M20" s="195"/>
      <c r="N20" s="206" t="s">
        <v>438</v>
      </c>
    </row>
    <row r="21" spans="1:15">
      <c r="B21" t="s">
        <v>444</v>
      </c>
      <c r="L21" s="192" t="s">
        <v>425</v>
      </c>
      <c r="M21" s="192" t="s">
        <v>435</v>
      </c>
      <c r="N21" s="207" t="s">
        <v>433</v>
      </c>
    </row>
    <row r="22" spans="1:15">
      <c r="B22" t="s">
        <v>443</v>
      </c>
      <c r="L22" s="101">
        <v>1</v>
      </c>
      <c r="M22" s="223">
        <v>50</v>
      </c>
      <c r="N22" s="208">
        <f>1/1.05</f>
        <v>0.95238095238095233</v>
      </c>
    </row>
    <row r="23" spans="1:15">
      <c r="B23" t="s">
        <v>442</v>
      </c>
      <c r="I23" s="224">
        <f>N17*N16/(1000*N29)</f>
        <v>117.39639861767571</v>
      </c>
      <c r="L23" s="101"/>
      <c r="M23" s="223"/>
      <c r="N23" s="208"/>
    </row>
    <row r="24" spans="1:15">
      <c r="L24" s="101">
        <v>2</v>
      </c>
      <c r="M24" s="223">
        <v>50</v>
      </c>
      <c r="N24" s="208">
        <f>N22/1.05</f>
        <v>0.90702947845804982</v>
      </c>
    </row>
    <row r="25" spans="1:15">
      <c r="L25" s="101">
        <v>3</v>
      </c>
      <c r="M25" s="223">
        <v>50</v>
      </c>
      <c r="N25" s="208">
        <f>N24/1.05</f>
        <v>0.86383759853147601</v>
      </c>
    </row>
    <row r="26" spans="1:15">
      <c r="L26" s="101">
        <v>4</v>
      </c>
      <c r="M26" s="223">
        <v>50</v>
      </c>
      <c r="N26" s="208">
        <f>N25/1.05</f>
        <v>0.82270247479188185</v>
      </c>
    </row>
    <row r="27" spans="1:15">
      <c r="L27" s="101">
        <v>5</v>
      </c>
      <c r="M27" s="223">
        <v>1050</v>
      </c>
      <c r="N27" s="208">
        <f>N26/1.05</f>
        <v>0.78352616646845885</v>
      </c>
    </row>
    <row r="29" spans="1:15">
      <c r="L29" t="s">
        <v>441</v>
      </c>
      <c r="N29" s="203">
        <f>SUMPRODUCT(L22:L27,M22:M27,N22:N27)/1000</f>
        <v>4.5459505041623594</v>
      </c>
    </row>
    <row r="31" spans="1:15">
      <c r="A31" t="s">
        <v>440</v>
      </c>
      <c r="K31" t="s">
        <v>150</v>
      </c>
      <c r="L31" t="s">
        <v>439</v>
      </c>
    </row>
    <row r="32" spans="1:15">
      <c r="L32" s="194"/>
      <c r="M32" s="194"/>
      <c r="N32" s="209" t="s">
        <v>438</v>
      </c>
      <c r="O32" s="213"/>
    </row>
    <row r="33" spans="1:15">
      <c r="A33" t="s">
        <v>437</v>
      </c>
      <c r="L33" s="193"/>
      <c r="M33" s="193"/>
      <c r="N33" s="210" t="s">
        <v>433</v>
      </c>
      <c r="O33" s="201" t="s">
        <v>432</v>
      </c>
    </row>
    <row r="34" spans="1:15">
      <c r="A34" t="s">
        <v>436</v>
      </c>
      <c r="B34" s="212">
        <f>I23*1000-N16</f>
        <v>-31692.83294148503</v>
      </c>
      <c r="L34" s="192" t="s">
        <v>425</v>
      </c>
      <c r="M34" s="192" t="s">
        <v>435</v>
      </c>
      <c r="N34" s="211" t="s">
        <v>434</v>
      </c>
      <c r="O34" s="202" t="s">
        <v>433</v>
      </c>
    </row>
    <row r="35" spans="1:15">
      <c r="A35" t="s">
        <v>432</v>
      </c>
      <c r="B35" s="203">
        <f>SUMPRODUCT(M35:M39,O35:O39)/B34</f>
        <v>-11.817220294013206</v>
      </c>
      <c r="L35" s="191">
        <v>1</v>
      </c>
      <c r="M35" s="222">
        <f>$I$23*M22-M10</f>
        <v>-6215.1800691162143</v>
      </c>
      <c r="N35" s="208">
        <f>1/1.055</f>
        <v>0.94786729857819907</v>
      </c>
      <c r="O35" s="214">
        <f>L35*(L35+1)/1.05^(L35+2)</f>
        <v>1.727675197062952</v>
      </c>
    </row>
    <row r="36" spans="1:15">
      <c r="A36" t="s">
        <v>431</v>
      </c>
      <c r="C36" s="205">
        <f>0.5*B35*B34*0.005^2</f>
        <v>4.6815148576360901</v>
      </c>
      <c r="L36" s="101">
        <v>2</v>
      </c>
      <c r="M36" s="223">
        <f>$I$23*M24-M11</f>
        <v>-18085.180069116213</v>
      </c>
      <c r="N36" s="208">
        <f>N35/1.055</f>
        <v>0.89845241571393286</v>
      </c>
      <c r="O36" s="200">
        <f>L36*(L36+1)/1.05^(L36+2)</f>
        <v>4.936214848751292</v>
      </c>
    </row>
    <row r="37" spans="1:15">
      <c r="A37" t="s">
        <v>430</v>
      </c>
      <c r="B37" s="212">
        <f>SUMPRODUCT(M35:M39,N35:N39)</f>
        <v>-31688.232047545753</v>
      </c>
      <c r="C37" s="203"/>
      <c r="L37" s="101">
        <v>3</v>
      </c>
      <c r="M37" s="223">
        <f>$I$23*M25-M12</f>
        <v>-29805.180069116213</v>
      </c>
      <c r="N37" s="208">
        <f>N36/1.055</f>
        <v>0.85161366418382267</v>
      </c>
      <c r="O37" s="200">
        <f>L37*(L37+1)/1.05^(L37+2)</f>
        <v>9.4023139976215067</v>
      </c>
    </row>
    <row r="38" spans="1:15">
      <c r="A38" t="s">
        <v>429</v>
      </c>
      <c r="C38" s="205">
        <f>B37-B34</f>
        <v>4.6008939392777393</v>
      </c>
      <c r="L38" s="101">
        <v>4</v>
      </c>
      <c r="M38" s="223">
        <f>$I$23*M26-M13</f>
        <v>-41427.180069116213</v>
      </c>
      <c r="N38" s="208">
        <f>N37/1.055</f>
        <v>0.80721674330220161</v>
      </c>
      <c r="O38" s="200">
        <f>L38*(L38+1)/1.05^(L38+2)</f>
        <v>14.924307932732553</v>
      </c>
    </row>
    <row r="39" spans="1:15">
      <c r="L39" s="101">
        <v>5</v>
      </c>
      <c r="M39" s="223">
        <f>$I$23*M27-M14</f>
        <v>64400.218548559496</v>
      </c>
      <c r="N39" s="208">
        <f>N38/1.055</f>
        <v>0.76513435384094941</v>
      </c>
      <c r="O39" s="200">
        <f>L39*(L39+1)/1.05^(L39+2)</f>
        <v>21.320439903903644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FAEAC-6E35-44EE-8663-B4FF524288D5}">
  <sheetPr>
    <tabColor theme="5" tint="0.39997558519241921"/>
  </sheetPr>
  <dimension ref="A1:Y68"/>
  <sheetViews>
    <sheetView zoomScale="115" zoomScaleNormal="115" workbookViewId="0"/>
  </sheetViews>
  <sheetFormatPr defaultRowHeight="14.4"/>
  <cols>
    <col min="1" max="1" width="4.5546875" customWidth="1"/>
    <col min="2" max="2" width="19" customWidth="1"/>
    <col min="3" max="5" width="12.77734375" customWidth="1"/>
    <col min="6" max="6" width="16.77734375" customWidth="1"/>
    <col min="7" max="8" width="12.77734375" customWidth="1"/>
    <col min="9" max="9" width="13.44140625" bestFit="1" customWidth="1"/>
    <col min="10" max="10" width="12.77734375" customWidth="1"/>
    <col min="11" max="11" width="15" customWidth="1"/>
    <col min="12" max="15" width="12.77734375" customWidth="1"/>
  </cols>
  <sheetData>
    <row r="1" spans="1:11">
      <c r="A1" s="428" t="s">
        <v>746</v>
      </c>
    </row>
    <row r="3" spans="1:11">
      <c r="A3" s="89" t="s">
        <v>142</v>
      </c>
    </row>
    <row r="4" spans="1:11">
      <c r="A4" t="s">
        <v>578</v>
      </c>
    </row>
    <row r="6" spans="1:11">
      <c r="A6" s="262" t="s">
        <v>577</v>
      </c>
    </row>
    <row r="7" spans="1:11" ht="53.55" customHeight="1">
      <c r="A7" s="441" t="s">
        <v>576</v>
      </c>
      <c r="B7" s="441"/>
      <c r="C7" s="441"/>
      <c r="D7" s="441"/>
      <c r="E7" s="441"/>
      <c r="F7" s="441"/>
      <c r="G7" s="441"/>
      <c r="H7" s="441"/>
      <c r="I7" s="441"/>
      <c r="J7" s="442"/>
      <c r="K7" s="442"/>
    </row>
    <row r="8" spans="1:11" ht="15" thickBot="1">
      <c r="A8" s="263"/>
      <c r="B8" s="263"/>
      <c r="C8" s="263"/>
      <c r="D8" s="263"/>
      <c r="E8" s="263"/>
      <c r="F8" s="263"/>
      <c r="G8" s="263"/>
      <c r="H8" s="263"/>
      <c r="I8" s="263"/>
    </row>
    <row r="9" spans="1:11" ht="15" thickBot="1">
      <c r="A9" s="263"/>
      <c r="B9" s="443" t="s">
        <v>575</v>
      </c>
      <c r="C9" s="444"/>
      <c r="D9" s="444"/>
      <c r="E9" s="444"/>
      <c r="F9" s="444"/>
      <c r="G9" s="444"/>
      <c r="H9" s="444"/>
      <c r="I9" s="445"/>
    </row>
    <row r="10" spans="1:11" ht="29.4" thickBot="1">
      <c r="A10" s="263"/>
      <c r="B10" s="281" t="s">
        <v>425</v>
      </c>
      <c r="C10" s="280" t="s">
        <v>565</v>
      </c>
      <c r="D10" s="280" t="s">
        <v>574</v>
      </c>
      <c r="E10" s="280" t="s">
        <v>573</v>
      </c>
      <c r="F10" s="280" t="s">
        <v>572</v>
      </c>
      <c r="G10" s="280" t="s">
        <v>571</v>
      </c>
      <c r="H10" s="280" t="s">
        <v>570</v>
      </c>
      <c r="I10" s="279" t="s">
        <v>569</v>
      </c>
    </row>
    <row r="11" spans="1:11">
      <c r="A11" s="263"/>
      <c r="B11" s="278">
        <v>2007</v>
      </c>
      <c r="C11" s="277">
        <v>0.04</v>
      </c>
      <c r="D11" s="277">
        <v>0.15</v>
      </c>
      <c r="E11" s="277">
        <v>-0.1</v>
      </c>
      <c r="F11" s="276">
        <f t="shared" ref="F11:F26" si="0">IF(C11&gt;0,MIN(D11,C11),IF(C11&gt;E11,0,C11-E11))</f>
        <v>0.04</v>
      </c>
      <c r="G11" s="275">
        <v>100000</v>
      </c>
      <c r="H11" s="275">
        <v>3530</v>
      </c>
      <c r="I11" s="274">
        <v>103530</v>
      </c>
    </row>
    <row r="12" spans="1:11">
      <c r="A12" s="263"/>
      <c r="B12" s="273">
        <v>2008</v>
      </c>
      <c r="C12" s="272">
        <v>-0.38</v>
      </c>
      <c r="D12" s="272">
        <v>0.15</v>
      </c>
      <c r="E12" s="272">
        <v>-0.1</v>
      </c>
      <c r="F12" s="271">
        <f t="shared" si="0"/>
        <v>-0.28000000000000003</v>
      </c>
      <c r="G12" s="270">
        <f t="shared" ref="G12:G26" si="1">I11</f>
        <v>103530</v>
      </c>
      <c r="H12" s="270">
        <v>-29496</v>
      </c>
      <c r="I12" s="269">
        <v>74034</v>
      </c>
    </row>
    <row r="13" spans="1:11">
      <c r="A13" s="263"/>
      <c r="B13" s="273">
        <v>2009</v>
      </c>
      <c r="C13" s="272">
        <v>0.23</v>
      </c>
      <c r="D13" s="272">
        <v>0.15</v>
      </c>
      <c r="E13" s="272">
        <v>-0.1</v>
      </c>
      <c r="F13" s="271">
        <f t="shared" si="0"/>
        <v>0.15</v>
      </c>
      <c r="G13" s="270">
        <f t="shared" si="1"/>
        <v>74034</v>
      </c>
      <c r="H13" s="270">
        <v>11105</v>
      </c>
      <c r="I13" s="269">
        <v>85139</v>
      </c>
    </row>
    <row r="14" spans="1:11">
      <c r="A14" s="263"/>
      <c r="B14" s="273">
        <v>2010</v>
      </c>
      <c r="C14" s="272">
        <v>0.13</v>
      </c>
      <c r="D14" s="272">
        <v>0.15</v>
      </c>
      <c r="E14" s="272">
        <v>-0.1</v>
      </c>
      <c r="F14" s="271">
        <f t="shared" si="0"/>
        <v>0.13</v>
      </c>
      <c r="G14" s="270">
        <f t="shared" si="1"/>
        <v>85139</v>
      </c>
      <c r="H14" s="270">
        <v>10881</v>
      </c>
      <c r="I14" s="269">
        <v>96020</v>
      </c>
    </row>
    <row r="15" spans="1:11">
      <c r="A15" s="263"/>
      <c r="B15" s="273">
        <v>2011</v>
      </c>
      <c r="C15" s="272">
        <v>0</v>
      </c>
      <c r="D15" s="272">
        <v>0.15</v>
      </c>
      <c r="E15" s="272">
        <v>-0.1</v>
      </c>
      <c r="F15" s="271">
        <f t="shared" si="0"/>
        <v>0</v>
      </c>
      <c r="G15" s="270">
        <f t="shared" si="1"/>
        <v>96020</v>
      </c>
      <c r="H15" s="270">
        <v>0</v>
      </c>
      <c r="I15" s="269">
        <v>96020</v>
      </c>
    </row>
    <row r="16" spans="1:11">
      <c r="A16" s="263"/>
      <c r="B16" s="273">
        <v>2012</v>
      </c>
      <c r="C16" s="272">
        <v>0.13</v>
      </c>
      <c r="D16" s="272">
        <v>0.15</v>
      </c>
      <c r="E16" s="272">
        <v>-0.1</v>
      </c>
      <c r="F16" s="271">
        <f t="shared" si="0"/>
        <v>0.13</v>
      </c>
      <c r="G16" s="270">
        <f t="shared" si="1"/>
        <v>96020</v>
      </c>
      <c r="H16" s="270">
        <v>12876</v>
      </c>
      <c r="I16" s="269">
        <v>108897</v>
      </c>
    </row>
    <row r="17" spans="1:25">
      <c r="A17" s="263"/>
      <c r="B17" s="273">
        <v>2013</v>
      </c>
      <c r="C17" s="272">
        <v>0.3</v>
      </c>
      <c r="D17" s="272">
        <v>0.15</v>
      </c>
      <c r="E17" s="272">
        <v>-0.1</v>
      </c>
      <c r="F17" s="271">
        <f t="shared" si="0"/>
        <v>0.15</v>
      </c>
      <c r="G17" s="270">
        <f t="shared" si="1"/>
        <v>108897</v>
      </c>
      <c r="H17" s="270">
        <v>16334</v>
      </c>
      <c r="I17" s="269">
        <v>125231</v>
      </c>
    </row>
    <row r="18" spans="1:25">
      <c r="A18" s="263"/>
      <c r="B18" s="273">
        <v>2014</v>
      </c>
      <c r="C18" s="272">
        <v>0.11</v>
      </c>
      <c r="D18" s="272">
        <v>0.15</v>
      </c>
      <c r="E18" s="272">
        <v>-0.1</v>
      </c>
      <c r="F18" s="271">
        <f t="shared" si="0"/>
        <v>0.11</v>
      </c>
      <c r="G18" s="270">
        <f t="shared" si="1"/>
        <v>125231</v>
      </c>
      <c r="H18" s="270">
        <v>14264</v>
      </c>
      <c r="I18" s="269">
        <v>139495</v>
      </c>
    </row>
    <row r="19" spans="1:25">
      <c r="A19" s="263"/>
      <c r="B19" s="273">
        <v>2015</v>
      </c>
      <c r="C19" s="272">
        <v>-0.01</v>
      </c>
      <c r="D19" s="272">
        <v>0.15</v>
      </c>
      <c r="E19" s="272">
        <v>-0.1</v>
      </c>
      <c r="F19" s="271">
        <f t="shared" si="0"/>
        <v>0</v>
      </c>
      <c r="G19" s="270">
        <f t="shared" si="1"/>
        <v>139495</v>
      </c>
      <c r="H19" s="270">
        <v>0</v>
      </c>
      <c r="I19" s="269">
        <v>139495</v>
      </c>
    </row>
    <row r="20" spans="1:25">
      <c r="A20" s="263"/>
      <c r="B20" s="273">
        <v>2016</v>
      </c>
      <c r="C20" s="272">
        <v>0.1</v>
      </c>
      <c r="D20" s="272">
        <v>0.15</v>
      </c>
      <c r="E20" s="272">
        <v>-0.1</v>
      </c>
      <c r="F20" s="271">
        <f t="shared" si="0"/>
        <v>0.1</v>
      </c>
      <c r="G20" s="270">
        <f t="shared" si="1"/>
        <v>139495</v>
      </c>
      <c r="H20" s="270">
        <v>13308</v>
      </c>
      <c r="I20" s="269">
        <v>152803</v>
      </c>
    </row>
    <row r="21" spans="1:25">
      <c r="A21" s="263"/>
      <c r="B21" s="273">
        <v>2017</v>
      </c>
      <c r="C21" s="272">
        <v>0.19</v>
      </c>
      <c r="D21" s="272">
        <v>0.15</v>
      </c>
      <c r="E21" s="272">
        <v>-0.1</v>
      </c>
      <c r="F21" s="271">
        <f t="shared" si="0"/>
        <v>0.15</v>
      </c>
      <c r="G21" s="270">
        <f t="shared" si="1"/>
        <v>152803</v>
      </c>
      <c r="H21" s="270">
        <v>22920</v>
      </c>
      <c r="I21" s="269">
        <v>175723</v>
      </c>
    </row>
    <row r="22" spans="1:25">
      <c r="A22" s="263"/>
      <c r="B22" s="273">
        <v>2018</v>
      </c>
      <c r="C22" s="272">
        <v>-0.06</v>
      </c>
      <c r="D22" s="272">
        <v>0.15</v>
      </c>
      <c r="E22" s="272">
        <v>-0.1</v>
      </c>
      <c r="F22" s="271">
        <f t="shared" si="0"/>
        <v>0</v>
      </c>
      <c r="G22" s="270">
        <f t="shared" si="1"/>
        <v>175723</v>
      </c>
      <c r="H22" s="270">
        <v>0</v>
      </c>
      <c r="I22" s="269">
        <v>175723</v>
      </c>
    </row>
    <row r="23" spans="1:25">
      <c r="A23" s="263"/>
      <c r="B23" s="273">
        <v>2019</v>
      </c>
      <c r="C23" s="272">
        <v>0.28999999999999998</v>
      </c>
      <c r="D23" s="272">
        <v>0.15</v>
      </c>
      <c r="E23" s="272">
        <v>-0.1</v>
      </c>
      <c r="F23" s="271">
        <f t="shared" si="0"/>
        <v>0.15</v>
      </c>
      <c r="G23" s="270">
        <f t="shared" si="1"/>
        <v>175723</v>
      </c>
      <c r="H23" s="270">
        <v>26358</v>
      </c>
      <c r="I23" s="269">
        <v>202082</v>
      </c>
    </row>
    <row r="24" spans="1:25">
      <c r="A24" s="263"/>
      <c r="B24" s="273">
        <v>2020</v>
      </c>
      <c r="C24" s="272">
        <v>0.16</v>
      </c>
      <c r="D24" s="272">
        <v>0.15</v>
      </c>
      <c r="E24" s="272">
        <v>-0.1</v>
      </c>
      <c r="F24" s="271">
        <f t="shared" si="0"/>
        <v>0.15</v>
      </c>
      <c r="G24" s="270">
        <f t="shared" si="1"/>
        <v>202082</v>
      </c>
      <c r="H24" s="270">
        <v>30312</v>
      </c>
      <c r="I24" s="269">
        <v>232394</v>
      </c>
    </row>
    <row r="25" spans="1:25">
      <c r="A25" s="263"/>
      <c r="B25" s="273">
        <v>2021</v>
      </c>
      <c r="C25" s="272">
        <v>0.27</v>
      </c>
      <c r="D25" s="272">
        <v>0.15</v>
      </c>
      <c r="E25" s="272">
        <v>-0.1</v>
      </c>
      <c r="F25" s="271">
        <f t="shared" si="0"/>
        <v>0.15</v>
      </c>
      <c r="G25" s="270">
        <f t="shared" si="1"/>
        <v>232394</v>
      </c>
      <c r="H25" s="270">
        <v>34859</v>
      </c>
      <c r="I25" s="269">
        <v>267253</v>
      </c>
    </row>
    <row r="26" spans="1:25" ht="15" thickBot="1">
      <c r="A26" s="263"/>
      <c r="B26" s="268">
        <v>2022</v>
      </c>
      <c r="C26" s="267">
        <v>-0.06</v>
      </c>
      <c r="D26" s="267">
        <v>0.15</v>
      </c>
      <c r="E26" s="267">
        <v>-0.1</v>
      </c>
      <c r="F26" s="266">
        <f t="shared" si="0"/>
        <v>0</v>
      </c>
      <c r="G26" s="265">
        <f t="shared" si="1"/>
        <v>267253</v>
      </c>
      <c r="H26" s="265">
        <v>0</v>
      </c>
      <c r="I26" s="264">
        <v>267253</v>
      </c>
    </row>
    <row r="27" spans="1:25">
      <c r="A27" s="263"/>
      <c r="B27" s="263"/>
      <c r="C27" s="263"/>
      <c r="D27" s="263"/>
      <c r="E27" s="263"/>
      <c r="F27" s="263"/>
      <c r="G27" s="263"/>
      <c r="H27" s="263"/>
      <c r="I27" s="263"/>
    </row>
    <row r="28" spans="1:25">
      <c r="A28" s="262" t="s">
        <v>172</v>
      </c>
    </row>
    <row r="29" spans="1:25">
      <c r="A29" t="s">
        <v>568</v>
      </c>
      <c r="B29" t="s">
        <v>567</v>
      </c>
    </row>
    <row r="31" spans="1:25">
      <c r="B31" s="101" t="s">
        <v>562</v>
      </c>
      <c r="C31" s="257">
        <v>0.12</v>
      </c>
      <c r="E31" s="101" t="s">
        <v>425</v>
      </c>
      <c r="F31" s="101">
        <v>1</v>
      </c>
      <c r="G31" s="101">
        <v>2</v>
      </c>
      <c r="H31" s="101">
        <v>3</v>
      </c>
      <c r="I31" s="101">
        <v>4</v>
      </c>
      <c r="J31" s="101">
        <v>5</v>
      </c>
      <c r="K31" s="101">
        <v>6</v>
      </c>
      <c r="L31" s="101">
        <v>7</v>
      </c>
      <c r="M31" s="101">
        <v>8</v>
      </c>
      <c r="N31" s="101">
        <v>9</v>
      </c>
      <c r="O31" s="101">
        <v>10</v>
      </c>
      <c r="P31" s="101">
        <v>11</v>
      </c>
      <c r="Q31" s="101">
        <v>12</v>
      </c>
      <c r="R31" s="101">
        <v>13</v>
      </c>
      <c r="S31" s="101">
        <v>14</v>
      </c>
      <c r="T31" s="101">
        <v>15</v>
      </c>
      <c r="U31" s="101">
        <v>16</v>
      </c>
      <c r="V31" s="101">
        <v>17</v>
      </c>
      <c r="W31" s="101">
        <v>18</v>
      </c>
      <c r="X31" s="101">
        <v>19</v>
      </c>
      <c r="Y31" s="101">
        <v>20</v>
      </c>
    </row>
    <row r="32" spans="1:25">
      <c r="B32" s="101" t="s">
        <v>566</v>
      </c>
      <c r="C32" s="257">
        <v>0.08</v>
      </c>
      <c r="E32" s="101" t="s">
        <v>565</v>
      </c>
      <c r="F32" s="261">
        <v>0.16900000000000001</v>
      </c>
      <c r="G32" s="261">
        <v>-0.14299999999999999</v>
      </c>
      <c r="H32" s="261">
        <v>-0.28399999999999997</v>
      </c>
      <c r="I32" s="261">
        <v>-6.8000000000000005E-2</v>
      </c>
      <c r="J32" s="261">
        <v>0.193</v>
      </c>
      <c r="K32" s="261">
        <v>0.14699999999999999</v>
      </c>
      <c r="L32" s="261">
        <v>0.08</v>
      </c>
      <c r="M32" s="261">
        <v>-0.09</v>
      </c>
      <c r="N32" s="261">
        <v>7.1999999999999995E-2</v>
      </c>
      <c r="O32" s="261">
        <v>-0.06</v>
      </c>
      <c r="P32" s="261">
        <v>-5.8000000000000003E-2</v>
      </c>
      <c r="Q32" s="261">
        <v>-3.5999999999999997E-2</v>
      </c>
      <c r="R32" s="261">
        <v>0.127</v>
      </c>
      <c r="S32" s="261">
        <v>-0.22600000000000001</v>
      </c>
      <c r="T32" s="261">
        <v>-0.13700000000000001</v>
      </c>
      <c r="U32" s="261">
        <v>0.185</v>
      </c>
      <c r="V32" s="261">
        <v>0.03</v>
      </c>
      <c r="W32" s="261">
        <v>-0.316</v>
      </c>
      <c r="X32" s="261">
        <v>-2.4E-2</v>
      </c>
      <c r="Y32" s="261">
        <v>1E-3</v>
      </c>
    </row>
    <row r="33" spans="1:25">
      <c r="B33" s="101" t="s">
        <v>560</v>
      </c>
      <c r="C33" s="93" t="s">
        <v>241</v>
      </c>
    </row>
    <row r="34" spans="1:25">
      <c r="B34" s="101" t="s">
        <v>559</v>
      </c>
      <c r="C34" s="259">
        <v>1000000</v>
      </c>
    </row>
    <row r="36" spans="1:25">
      <c r="A36" t="s">
        <v>564</v>
      </c>
      <c r="B36" t="s">
        <v>563</v>
      </c>
    </row>
    <row r="38" spans="1:25">
      <c r="B38" s="101" t="s">
        <v>562</v>
      </c>
      <c r="C38" s="257">
        <v>0.15</v>
      </c>
    </row>
    <row r="39" spans="1:25">
      <c r="B39" s="101" t="s">
        <v>561</v>
      </c>
      <c r="C39" s="257">
        <v>0.12</v>
      </c>
      <c r="F39" s="260"/>
      <c r="G39" s="260"/>
      <c r="H39" s="260"/>
      <c r="I39" s="260"/>
      <c r="J39" s="260"/>
      <c r="K39" s="260"/>
      <c r="L39" s="260"/>
      <c r="M39" s="260"/>
      <c r="N39" s="260"/>
      <c r="O39" s="260"/>
      <c r="P39" s="260"/>
      <c r="Q39" s="260"/>
      <c r="R39" s="260"/>
      <c r="S39" s="260"/>
      <c r="T39" s="260"/>
      <c r="U39" s="260"/>
      <c r="V39" s="260"/>
      <c r="W39" s="260"/>
      <c r="X39" s="260"/>
      <c r="Y39" s="260"/>
    </row>
    <row r="40" spans="1:25">
      <c r="B40" s="101" t="s">
        <v>560</v>
      </c>
      <c r="C40" s="93" t="s">
        <v>241</v>
      </c>
    </row>
    <row r="41" spans="1:25">
      <c r="B41" s="101" t="s">
        <v>559</v>
      </c>
      <c r="C41" s="259">
        <v>1000000</v>
      </c>
    </row>
    <row r="43" spans="1:25">
      <c r="A43" t="s">
        <v>558</v>
      </c>
      <c r="B43" t="s">
        <v>557</v>
      </c>
    </row>
    <row r="45" spans="1:25" ht="16.95" customHeight="1">
      <c r="B45" s="101" t="s">
        <v>552</v>
      </c>
      <c r="C45" s="257">
        <v>0.05</v>
      </c>
      <c r="F45" s="256" t="s">
        <v>551</v>
      </c>
      <c r="G45" s="255" t="s">
        <v>550</v>
      </c>
    </row>
    <row r="46" spans="1:25">
      <c r="B46" s="101" t="s">
        <v>549</v>
      </c>
      <c r="C46" s="253">
        <v>5.0000000000000001E-3</v>
      </c>
      <c r="F46" s="252" t="s">
        <v>556</v>
      </c>
      <c r="G46" s="251">
        <v>0.22500000000000001</v>
      </c>
    </row>
    <row r="47" spans="1:25">
      <c r="B47" s="101" t="s">
        <v>282</v>
      </c>
      <c r="C47" s="253">
        <v>1.2500000000000001E-2</v>
      </c>
      <c r="F47" s="252" t="s">
        <v>547</v>
      </c>
      <c r="G47" s="251">
        <v>0.185</v>
      </c>
    </row>
    <row r="48" spans="1:25">
      <c r="B48" s="101" t="s">
        <v>546</v>
      </c>
      <c r="C48" s="253">
        <v>2.5000000000000001E-2</v>
      </c>
      <c r="F48" s="252" t="s">
        <v>555</v>
      </c>
      <c r="G48" s="251">
        <v>0.17</v>
      </c>
    </row>
    <row r="49" spans="1:18">
      <c r="C49" s="258"/>
    </row>
    <row r="50" spans="1:18">
      <c r="A50" t="s">
        <v>554</v>
      </c>
      <c r="B50" t="s">
        <v>553</v>
      </c>
    </row>
    <row r="52" spans="1:18">
      <c r="B52" s="101" t="s">
        <v>552</v>
      </c>
      <c r="C52" s="257">
        <v>0.05</v>
      </c>
      <c r="F52" s="256" t="s">
        <v>551</v>
      </c>
      <c r="G52" s="255" t="s">
        <v>550</v>
      </c>
      <c r="K52" s="254"/>
      <c r="L52" s="254"/>
      <c r="M52" s="254"/>
      <c r="N52" s="254"/>
      <c r="O52" s="254"/>
      <c r="P52" s="254"/>
      <c r="Q52" s="254"/>
      <c r="R52" s="254"/>
    </row>
    <row r="53" spans="1:18">
      <c r="B53" s="101" t="s">
        <v>549</v>
      </c>
      <c r="C53" s="253">
        <v>5.0000000000000001E-3</v>
      </c>
      <c r="F53" s="252" t="s">
        <v>548</v>
      </c>
      <c r="G53" s="251">
        <v>0.19500000000000001</v>
      </c>
      <c r="K53" s="250"/>
      <c r="L53" s="249"/>
      <c r="M53" s="249"/>
      <c r="N53" s="249"/>
      <c r="O53" s="248"/>
      <c r="P53" s="247"/>
      <c r="Q53" s="247"/>
      <c r="R53" s="247"/>
    </row>
    <row r="54" spans="1:18">
      <c r="B54" s="101" t="s">
        <v>282</v>
      </c>
      <c r="C54" s="253">
        <v>1.2500000000000001E-2</v>
      </c>
      <c r="F54" s="252" t="s">
        <v>547</v>
      </c>
      <c r="G54" s="251">
        <v>0.185</v>
      </c>
      <c r="K54" s="250"/>
      <c r="L54" s="249"/>
      <c r="M54" s="249"/>
      <c r="N54" s="249"/>
      <c r="O54" s="248"/>
      <c r="P54" s="247"/>
      <c r="Q54" s="247"/>
      <c r="R54" s="247"/>
    </row>
    <row r="55" spans="1:18">
      <c r="B55" s="101" t="s">
        <v>546</v>
      </c>
      <c r="C55" s="253">
        <v>2.5000000000000001E-2</v>
      </c>
      <c r="F55" s="252" t="s">
        <v>545</v>
      </c>
      <c r="G55" s="251">
        <v>0.16</v>
      </c>
      <c r="K55" s="250"/>
      <c r="L55" s="249"/>
      <c r="M55" s="249"/>
      <c r="N55" s="249"/>
      <c r="O55" s="248"/>
      <c r="P55" s="247"/>
      <c r="Q55" s="247"/>
      <c r="R55" s="247"/>
    </row>
    <row r="56" spans="1:18">
      <c r="K56" s="250"/>
      <c r="L56" s="249"/>
      <c r="M56" s="249"/>
      <c r="N56" s="249"/>
      <c r="O56" s="248"/>
      <c r="P56" s="247"/>
      <c r="Q56" s="247"/>
      <c r="R56" s="247"/>
    </row>
    <row r="57" spans="1:18">
      <c r="K57" s="250"/>
      <c r="L57" s="249"/>
      <c r="M57" s="249"/>
      <c r="N57" s="249"/>
      <c r="O57" s="248"/>
      <c r="P57" s="247"/>
      <c r="Q57" s="247"/>
      <c r="R57" s="247"/>
    </row>
    <row r="58" spans="1:18">
      <c r="K58" s="250"/>
      <c r="L58" s="249"/>
      <c r="M58" s="249"/>
      <c r="N58" s="249"/>
      <c r="O58" s="248"/>
      <c r="P58" s="247"/>
      <c r="Q58" s="247"/>
      <c r="R58" s="247"/>
    </row>
    <row r="59" spans="1:18">
      <c r="K59" s="250"/>
      <c r="L59" s="249"/>
      <c r="M59" s="249"/>
      <c r="N59" s="249"/>
      <c r="O59" s="248"/>
      <c r="P59" s="247"/>
      <c r="Q59" s="247"/>
      <c r="R59" s="247"/>
    </row>
    <row r="60" spans="1:18">
      <c r="K60" s="250"/>
      <c r="L60" s="249"/>
      <c r="M60" s="249"/>
      <c r="N60" s="249"/>
      <c r="O60" s="248"/>
      <c r="P60" s="247"/>
      <c r="Q60" s="247"/>
      <c r="R60" s="247"/>
    </row>
    <row r="61" spans="1:18">
      <c r="K61" s="250"/>
      <c r="L61" s="249"/>
      <c r="M61" s="249"/>
      <c r="N61" s="249"/>
      <c r="O61" s="248"/>
      <c r="P61" s="247"/>
      <c r="Q61" s="247"/>
      <c r="R61" s="247"/>
    </row>
    <row r="62" spans="1:18">
      <c r="K62" s="250"/>
      <c r="L62" s="249"/>
      <c r="M62" s="249"/>
      <c r="N62" s="249"/>
      <c r="O62" s="248"/>
      <c r="P62" s="247"/>
      <c r="Q62" s="247"/>
      <c r="R62" s="247"/>
    </row>
    <row r="63" spans="1:18">
      <c r="K63" s="250"/>
      <c r="L63" s="249"/>
      <c r="M63" s="249"/>
      <c r="N63" s="249"/>
      <c r="O63" s="248"/>
      <c r="P63" s="247"/>
      <c r="Q63" s="247"/>
      <c r="R63" s="247"/>
    </row>
    <row r="64" spans="1:18">
      <c r="K64" s="250"/>
      <c r="L64" s="249"/>
      <c r="M64" s="249"/>
      <c r="N64" s="249"/>
      <c r="O64" s="248"/>
      <c r="P64" s="247"/>
      <c r="Q64" s="247"/>
      <c r="R64" s="247"/>
    </row>
    <row r="65" spans="11:18">
      <c r="K65" s="250"/>
      <c r="L65" s="249"/>
      <c r="M65" s="249"/>
      <c r="N65" s="249"/>
      <c r="O65" s="248"/>
      <c r="P65" s="247"/>
      <c r="Q65" s="247"/>
      <c r="R65" s="247"/>
    </row>
    <row r="66" spans="11:18">
      <c r="K66" s="250"/>
      <c r="L66" s="249"/>
      <c r="M66" s="249"/>
      <c r="N66" s="249"/>
      <c r="O66" s="248"/>
      <c r="P66" s="247"/>
      <c r="Q66" s="247"/>
      <c r="R66" s="247"/>
    </row>
    <row r="67" spans="11:18">
      <c r="K67" s="250"/>
      <c r="L67" s="249"/>
      <c r="M67" s="249"/>
      <c r="N67" s="249"/>
      <c r="O67" s="248"/>
      <c r="P67" s="247"/>
      <c r="Q67" s="247"/>
      <c r="R67" s="247"/>
    </row>
    <row r="68" spans="11:18">
      <c r="K68" s="250"/>
      <c r="L68" s="249"/>
      <c r="M68" s="249"/>
      <c r="N68" s="249"/>
      <c r="O68" s="248"/>
      <c r="P68" s="247"/>
      <c r="Q68" s="247"/>
      <c r="R68" s="247"/>
    </row>
  </sheetData>
  <mergeCells count="2">
    <mergeCell ref="A7:K7"/>
    <mergeCell ref="B9:I9"/>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4C241-BD77-455F-AC74-325E6E7F3DCF}">
  <sheetPr>
    <tabColor theme="9" tint="0.59999389629810485"/>
  </sheetPr>
  <dimension ref="A1:Y90"/>
  <sheetViews>
    <sheetView zoomScale="115" zoomScaleNormal="115" workbookViewId="0"/>
  </sheetViews>
  <sheetFormatPr defaultRowHeight="14.4"/>
  <cols>
    <col min="1" max="1" width="4.44140625" customWidth="1"/>
    <col min="2" max="2" width="19.21875" customWidth="1"/>
    <col min="3" max="5" width="12.77734375" customWidth="1"/>
    <col min="6" max="6" width="18.6640625" customWidth="1"/>
    <col min="7" max="8" width="12.77734375" customWidth="1"/>
    <col min="9" max="9" width="12.6640625" customWidth="1"/>
    <col min="10" max="10" width="16.21875" customWidth="1"/>
    <col min="11" max="11" width="17.33203125" customWidth="1"/>
    <col min="12" max="12" width="9.21875" customWidth="1"/>
    <col min="13" max="13" width="11" bestFit="1" customWidth="1"/>
  </cols>
  <sheetData>
    <row r="1" spans="1:25">
      <c r="A1" s="428" t="s">
        <v>746</v>
      </c>
    </row>
    <row r="3" spans="1:25">
      <c r="A3" s="89" t="s">
        <v>142</v>
      </c>
    </row>
    <row r="4" spans="1:25">
      <c r="A4" t="s">
        <v>578</v>
      </c>
    </row>
    <row r="6" spans="1:25">
      <c r="A6" s="60" t="s">
        <v>568</v>
      </c>
      <c r="B6" t="s">
        <v>567</v>
      </c>
    </row>
    <row r="8" spans="1:25">
      <c r="B8" s="101" t="s">
        <v>562</v>
      </c>
      <c r="C8" s="257">
        <f>'Q RILA 1a 1b'!C31</f>
        <v>0.12</v>
      </c>
      <c r="E8" s="101" t="s">
        <v>425</v>
      </c>
      <c r="F8" s="101">
        <v>1</v>
      </c>
      <c r="G8" s="101">
        <v>2</v>
      </c>
      <c r="H8" s="101">
        <v>3</v>
      </c>
      <c r="I8" s="101">
        <v>4</v>
      </c>
      <c r="J8" s="101">
        <v>5</v>
      </c>
      <c r="K8" s="101">
        <v>6</v>
      </c>
      <c r="L8" s="101">
        <v>7</v>
      </c>
      <c r="M8" s="101">
        <v>8</v>
      </c>
      <c r="N8" s="101">
        <v>9</v>
      </c>
      <c r="O8" s="101">
        <v>10</v>
      </c>
      <c r="P8" s="101">
        <v>11</v>
      </c>
      <c r="Q8" s="101">
        <v>12</v>
      </c>
      <c r="R8" s="101">
        <v>13</v>
      </c>
      <c r="S8" s="101">
        <v>14</v>
      </c>
      <c r="T8" s="101">
        <v>15</v>
      </c>
      <c r="U8" s="101">
        <v>16</v>
      </c>
      <c r="V8" s="101">
        <v>17</v>
      </c>
      <c r="W8" s="101">
        <v>18</v>
      </c>
      <c r="X8" s="101">
        <v>19</v>
      </c>
      <c r="Y8" s="101">
        <v>20</v>
      </c>
    </row>
    <row r="9" spans="1:25">
      <c r="B9" s="101" t="s">
        <v>566</v>
      </c>
      <c r="C9" s="257">
        <f>'Q RILA 1a 1b'!C32</f>
        <v>0.08</v>
      </c>
      <c r="E9" s="101" t="s">
        <v>565</v>
      </c>
      <c r="F9" s="261">
        <f>'Q RILA 1a 1b'!F32</f>
        <v>0.16900000000000001</v>
      </c>
      <c r="G9" s="261">
        <f>'Q RILA 1a 1b'!G32</f>
        <v>-0.14299999999999999</v>
      </c>
      <c r="H9" s="261">
        <f>'Q RILA 1a 1b'!H32</f>
        <v>-0.28399999999999997</v>
      </c>
      <c r="I9" s="261">
        <f>'Q RILA 1a 1b'!I32</f>
        <v>-6.8000000000000005E-2</v>
      </c>
      <c r="J9" s="261">
        <f>'Q RILA 1a 1b'!J32</f>
        <v>0.193</v>
      </c>
      <c r="K9" s="261">
        <f>'Q RILA 1a 1b'!K32</f>
        <v>0.14699999999999999</v>
      </c>
      <c r="L9" s="261">
        <f>'Q RILA 1a 1b'!L32</f>
        <v>0.08</v>
      </c>
      <c r="M9" s="261">
        <f>'Q RILA 1a 1b'!M32</f>
        <v>-0.09</v>
      </c>
      <c r="N9" s="261">
        <f>'Q RILA 1a 1b'!N32</f>
        <v>7.1999999999999995E-2</v>
      </c>
      <c r="O9" s="261">
        <f>'Q RILA 1a 1b'!O32</f>
        <v>-0.06</v>
      </c>
      <c r="P9" s="261">
        <f>'Q RILA 1a 1b'!P32</f>
        <v>-5.8000000000000003E-2</v>
      </c>
      <c r="Q9" s="261">
        <f>'Q RILA 1a 1b'!Q32</f>
        <v>-3.5999999999999997E-2</v>
      </c>
      <c r="R9" s="261">
        <f>'Q RILA 1a 1b'!R32</f>
        <v>0.127</v>
      </c>
      <c r="S9" s="261">
        <f>'Q RILA 1a 1b'!S32</f>
        <v>-0.22600000000000001</v>
      </c>
      <c r="T9" s="261">
        <f>'Q RILA 1a 1b'!T32</f>
        <v>-0.13700000000000001</v>
      </c>
      <c r="U9" s="261">
        <f>'Q RILA 1a 1b'!U32</f>
        <v>0.185</v>
      </c>
      <c r="V9" s="261">
        <f>'Q RILA 1a 1b'!V32</f>
        <v>0.03</v>
      </c>
      <c r="W9" s="261">
        <f>'Q RILA 1a 1b'!W32</f>
        <v>-0.316</v>
      </c>
      <c r="X9" s="261">
        <f>'Q RILA 1a 1b'!X32</f>
        <v>-2.4E-2</v>
      </c>
      <c r="Y9" s="261">
        <f>'Q RILA 1a 1b'!Y32</f>
        <v>1E-3</v>
      </c>
    </row>
    <row r="10" spans="1:25">
      <c r="B10" s="101" t="s">
        <v>560</v>
      </c>
      <c r="C10" s="93" t="str">
        <f>'Q RILA 1a 1b'!C33</f>
        <v>1 year</v>
      </c>
    </row>
    <row r="11" spans="1:25">
      <c r="B11" s="101" t="s">
        <v>559</v>
      </c>
      <c r="C11" s="259">
        <f>'Q RILA 1a 1b'!C34</f>
        <v>1000000</v>
      </c>
    </row>
    <row r="12" spans="1:25" ht="15" thickBot="1"/>
    <row r="13" spans="1:25" ht="29.4" thickBot="1">
      <c r="B13" s="309" t="s">
        <v>425</v>
      </c>
      <c r="C13" s="308" t="s">
        <v>565</v>
      </c>
      <c r="D13" s="308" t="s">
        <v>574</v>
      </c>
      <c r="E13" s="308" t="s">
        <v>573</v>
      </c>
      <c r="F13" s="308" t="s">
        <v>572</v>
      </c>
      <c r="G13" s="308" t="s">
        <v>571</v>
      </c>
      <c r="H13" s="308" t="s">
        <v>570</v>
      </c>
      <c r="I13" s="308" t="s">
        <v>569</v>
      </c>
      <c r="J13" s="307" t="s">
        <v>595</v>
      </c>
    </row>
    <row r="14" spans="1:25">
      <c r="B14" s="306">
        <v>1</v>
      </c>
      <c r="C14" s="305">
        <f t="array" ref="C14:C33">TRANSPOSE(F9:Y9)</f>
        <v>0.16900000000000001</v>
      </c>
      <c r="D14" s="304">
        <f t="shared" ref="D14:D33" si="0">$C$8</f>
        <v>0.12</v>
      </c>
      <c r="E14" s="304">
        <f t="shared" ref="E14:E33" si="1">-$C$9</f>
        <v>-0.08</v>
      </c>
      <c r="F14" s="303">
        <f t="shared" ref="F14:F33" si="2">IF(C14&gt;0,MIN(D14,C14),IF(C14&gt;E14,0,C14-E14))</f>
        <v>0.12</v>
      </c>
      <c r="G14" s="302">
        <f>C11</f>
        <v>1000000</v>
      </c>
      <c r="H14" s="302">
        <f t="shared" ref="H14:H33" si="3">F14*G14</f>
        <v>120000</v>
      </c>
      <c r="I14" s="302">
        <f t="shared" ref="I14:I33" si="4">G14+H14</f>
        <v>1120000</v>
      </c>
      <c r="J14" s="301">
        <f>I14*(1+C14)</f>
        <v>1309280</v>
      </c>
    </row>
    <row r="15" spans="1:25">
      <c r="B15" s="300">
        <v>2</v>
      </c>
      <c r="C15" s="299">
        <v>-0.14299999999999999</v>
      </c>
      <c r="D15" s="298">
        <f t="shared" si="0"/>
        <v>0.12</v>
      </c>
      <c r="E15" s="298">
        <f t="shared" si="1"/>
        <v>-0.08</v>
      </c>
      <c r="F15" s="297">
        <f t="shared" si="2"/>
        <v>-6.2999999999999987E-2</v>
      </c>
      <c r="G15" s="296">
        <f t="shared" ref="G15:G33" si="5">I14</f>
        <v>1120000</v>
      </c>
      <c r="H15" s="296">
        <f t="shared" si="3"/>
        <v>-70559.999999999985</v>
      </c>
      <c r="I15" s="296">
        <f t="shared" si="4"/>
        <v>1049440</v>
      </c>
      <c r="J15" s="295">
        <f t="shared" ref="J15:J33" si="6">J14*(1+C15)</f>
        <v>1122052.96</v>
      </c>
    </row>
    <row r="16" spans="1:25">
      <c r="B16" s="300">
        <v>3</v>
      </c>
      <c r="C16" s="299">
        <v>-0.28399999999999997</v>
      </c>
      <c r="D16" s="298">
        <f t="shared" si="0"/>
        <v>0.12</v>
      </c>
      <c r="E16" s="298">
        <f t="shared" si="1"/>
        <v>-0.08</v>
      </c>
      <c r="F16" s="297">
        <f t="shared" si="2"/>
        <v>-0.20399999999999996</v>
      </c>
      <c r="G16" s="296">
        <f t="shared" si="5"/>
        <v>1049440</v>
      </c>
      <c r="H16" s="296">
        <f t="shared" si="3"/>
        <v>-214085.75999999995</v>
      </c>
      <c r="I16" s="296">
        <f t="shared" si="4"/>
        <v>835354.24</v>
      </c>
      <c r="J16" s="295">
        <f t="shared" si="6"/>
        <v>803389.91935999994</v>
      </c>
    </row>
    <row r="17" spans="2:10">
      <c r="B17" s="300">
        <v>4</v>
      </c>
      <c r="C17" s="299">
        <v>-6.8000000000000005E-2</v>
      </c>
      <c r="D17" s="298">
        <f t="shared" si="0"/>
        <v>0.12</v>
      </c>
      <c r="E17" s="298">
        <f t="shared" si="1"/>
        <v>-0.08</v>
      </c>
      <c r="F17" s="297">
        <f t="shared" si="2"/>
        <v>0</v>
      </c>
      <c r="G17" s="296">
        <f t="shared" si="5"/>
        <v>835354.24</v>
      </c>
      <c r="H17" s="296">
        <f t="shared" si="3"/>
        <v>0</v>
      </c>
      <c r="I17" s="296">
        <f t="shared" si="4"/>
        <v>835354.24</v>
      </c>
      <c r="J17" s="295">
        <f t="shared" si="6"/>
        <v>748759.40484351991</v>
      </c>
    </row>
    <row r="18" spans="2:10">
      <c r="B18" s="300">
        <v>5</v>
      </c>
      <c r="C18" s="299">
        <v>0.193</v>
      </c>
      <c r="D18" s="298">
        <f t="shared" si="0"/>
        <v>0.12</v>
      </c>
      <c r="E18" s="298">
        <f t="shared" si="1"/>
        <v>-0.08</v>
      </c>
      <c r="F18" s="297">
        <f t="shared" si="2"/>
        <v>0.12</v>
      </c>
      <c r="G18" s="296">
        <f t="shared" si="5"/>
        <v>835354.24</v>
      </c>
      <c r="H18" s="296">
        <f t="shared" si="3"/>
        <v>100242.5088</v>
      </c>
      <c r="I18" s="296">
        <f t="shared" si="4"/>
        <v>935596.74879999994</v>
      </c>
      <c r="J18" s="295">
        <f t="shared" si="6"/>
        <v>893269.96997831925</v>
      </c>
    </row>
    <row r="19" spans="2:10">
      <c r="B19" s="300">
        <v>6</v>
      </c>
      <c r="C19" s="299">
        <v>0.14699999999999999</v>
      </c>
      <c r="D19" s="298">
        <f t="shared" si="0"/>
        <v>0.12</v>
      </c>
      <c r="E19" s="298">
        <f t="shared" si="1"/>
        <v>-0.08</v>
      </c>
      <c r="F19" s="297">
        <f t="shared" si="2"/>
        <v>0.12</v>
      </c>
      <c r="G19" s="296">
        <f t="shared" si="5"/>
        <v>935596.74879999994</v>
      </c>
      <c r="H19" s="296">
        <f t="shared" si="3"/>
        <v>112271.609856</v>
      </c>
      <c r="I19" s="296">
        <f t="shared" si="4"/>
        <v>1047868.3586559999</v>
      </c>
      <c r="J19" s="295">
        <f t="shared" si="6"/>
        <v>1024580.6555651322</v>
      </c>
    </row>
    <row r="20" spans="2:10">
      <c r="B20" s="300">
        <v>7</v>
      </c>
      <c r="C20" s="299">
        <v>0.08</v>
      </c>
      <c r="D20" s="298">
        <f t="shared" si="0"/>
        <v>0.12</v>
      </c>
      <c r="E20" s="298">
        <f t="shared" si="1"/>
        <v>-0.08</v>
      </c>
      <c r="F20" s="297">
        <f t="shared" si="2"/>
        <v>0.08</v>
      </c>
      <c r="G20" s="296">
        <f t="shared" si="5"/>
        <v>1047868.3586559999</v>
      </c>
      <c r="H20" s="296">
        <f t="shared" si="3"/>
        <v>83829.46869247999</v>
      </c>
      <c r="I20" s="296">
        <f t="shared" si="4"/>
        <v>1131697.8273484798</v>
      </c>
      <c r="J20" s="295">
        <f t="shared" si="6"/>
        <v>1106547.1080103428</v>
      </c>
    </row>
    <row r="21" spans="2:10">
      <c r="B21" s="300">
        <v>8</v>
      </c>
      <c r="C21" s="299">
        <v>-0.09</v>
      </c>
      <c r="D21" s="298">
        <f t="shared" si="0"/>
        <v>0.12</v>
      </c>
      <c r="E21" s="298">
        <f t="shared" si="1"/>
        <v>-0.08</v>
      </c>
      <c r="F21" s="297">
        <f t="shared" si="2"/>
        <v>-9.999999999999995E-3</v>
      </c>
      <c r="G21" s="296">
        <f t="shared" si="5"/>
        <v>1131697.8273484798</v>
      </c>
      <c r="H21" s="296">
        <f t="shared" si="3"/>
        <v>-11316.978273484792</v>
      </c>
      <c r="I21" s="296">
        <f t="shared" si="4"/>
        <v>1120380.8490749949</v>
      </c>
      <c r="J21" s="295">
        <f t="shared" si="6"/>
        <v>1006957.868289412</v>
      </c>
    </row>
    <row r="22" spans="2:10">
      <c r="B22" s="300">
        <v>9</v>
      </c>
      <c r="C22" s="299">
        <v>7.1999999999999995E-2</v>
      </c>
      <c r="D22" s="298">
        <f t="shared" si="0"/>
        <v>0.12</v>
      </c>
      <c r="E22" s="298">
        <f t="shared" si="1"/>
        <v>-0.08</v>
      </c>
      <c r="F22" s="297">
        <f t="shared" si="2"/>
        <v>7.1999999999999995E-2</v>
      </c>
      <c r="G22" s="296">
        <f t="shared" si="5"/>
        <v>1120380.8490749949</v>
      </c>
      <c r="H22" s="296">
        <f t="shared" si="3"/>
        <v>80667.421133399621</v>
      </c>
      <c r="I22" s="296">
        <f t="shared" si="4"/>
        <v>1201048.2702083946</v>
      </c>
      <c r="J22" s="295">
        <f t="shared" si="6"/>
        <v>1079458.8348062497</v>
      </c>
    </row>
    <row r="23" spans="2:10">
      <c r="B23" s="300">
        <v>10</v>
      </c>
      <c r="C23" s="299">
        <v>-0.06</v>
      </c>
      <c r="D23" s="298">
        <f t="shared" si="0"/>
        <v>0.12</v>
      </c>
      <c r="E23" s="298">
        <f t="shared" si="1"/>
        <v>-0.08</v>
      </c>
      <c r="F23" s="297">
        <f t="shared" si="2"/>
        <v>0</v>
      </c>
      <c r="G23" s="296">
        <f t="shared" si="5"/>
        <v>1201048.2702083946</v>
      </c>
      <c r="H23" s="296">
        <f t="shared" si="3"/>
        <v>0</v>
      </c>
      <c r="I23" s="296">
        <f t="shared" si="4"/>
        <v>1201048.2702083946</v>
      </c>
      <c r="J23" s="295">
        <f t="shared" si="6"/>
        <v>1014691.3047178746</v>
      </c>
    </row>
    <row r="24" spans="2:10">
      <c r="B24" s="300">
        <v>11</v>
      </c>
      <c r="C24" s="299">
        <v>-5.8000000000000003E-2</v>
      </c>
      <c r="D24" s="298">
        <f t="shared" si="0"/>
        <v>0.12</v>
      </c>
      <c r="E24" s="298">
        <f t="shared" si="1"/>
        <v>-0.08</v>
      </c>
      <c r="F24" s="297">
        <f t="shared" si="2"/>
        <v>0</v>
      </c>
      <c r="G24" s="296">
        <f t="shared" si="5"/>
        <v>1201048.2702083946</v>
      </c>
      <c r="H24" s="296">
        <f t="shared" si="3"/>
        <v>0</v>
      </c>
      <c r="I24" s="296">
        <f t="shared" si="4"/>
        <v>1201048.2702083946</v>
      </c>
      <c r="J24" s="295">
        <f t="shared" si="6"/>
        <v>955839.20904423785</v>
      </c>
    </row>
    <row r="25" spans="2:10">
      <c r="B25" s="300">
        <v>12</v>
      </c>
      <c r="C25" s="299">
        <v>-3.5999999999999997E-2</v>
      </c>
      <c r="D25" s="298">
        <f t="shared" si="0"/>
        <v>0.12</v>
      </c>
      <c r="E25" s="298">
        <f t="shared" si="1"/>
        <v>-0.08</v>
      </c>
      <c r="F25" s="297">
        <f t="shared" si="2"/>
        <v>0</v>
      </c>
      <c r="G25" s="296">
        <f t="shared" si="5"/>
        <v>1201048.2702083946</v>
      </c>
      <c r="H25" s="296">
        <f t="shared" si="3"/>
        <v>0</v>
      </c>
      <c r="I25" s="296">
        <f t="shared" si="4"/>
        <v>1201048.2702083946</v>
      </c>
      <c r="J25" s="295">
        <f t="shared" si="6"/>
        <v>921428.99751864525</v>
      </c>
    </row>
    <row r="26" spans="2:10">
      <c r="B26" s="300">
        <v>13</v>
      </c>
      <c r="C26" s="299">
        <v>0.127</v>
      </c>
      <c r="D26" s="298">
        <f t="shared" si="0"/>
        <v>0.12</v>
      </c>
      <c r="E26" s="298">
        <f t="shared" si="1"/>
        <v>-0.08</v>
      </c>
      <c r="F26" s="297">
        <f t="shared" si="2"/>
        <v>0.12</v>
      </c>
      <c r="G26" s="296">
        <f t="shared" si="5"/>
        <v>1201048.2702083946</v>
      </c>
      <c r="H26" s="296">
        <f t="shared" si="3"/>
        <v>144125.79242500736</v>
      </c>
      <c r="I26" s="296">
        <f t="shared" si="4"/>
        <v>1345174.0626334019</v>
      </c>
      <c r="J26" s="295">
        <f t="shared" si="6"/>
        <v>1038450.4802035132</v>
      </c>
    </row>
    <row r="27" spans="2:10">
      <c r="B27" s="300">
        <v>14</v>
      </c>
      <c r="C27" s="299">
        <v>-0.22600000000000001</v>
      </c>
      <c r="D27" s="298">
        <f t="shared" si="0"/>
        <v>0.12</v>
      </c>
      <c r="E27" s="298">
        <f t="shared" si="1"/>
        <v>-0.08</v>
      </c>
      <c r="F27" s="297">
        <f t="shared" si="2"/>
        <v>-0.14600000000000002</v>
      </c>
      <c r="G27" s="296">
        <f t="shared" si="5"/>
        <v>1345174.0626334019</v>
      </c>
      <c r="H27" s="296">
        <f t="shared" si="3"/>
        <v>-196395.41314447671</v>
      </c>
      <c r="I27" s="296">
        <f t="shared" si="4"/>
        <v>1148778.6494889252</v>
      </c>
      <c r="J27" s="295">
        <f t="shared" si="6"/>
        <v>803760.67167751922</v>
      </c>
    </row>
    <row r="28" spans="2:10">
      <c r="B28" s="300">
        <v>15</v>
      </c>
      <c r="C28" s="299">
        <v>-0.13700000000000001</v>
      </c>
      <c r="D28" s="298">
        <f t="shared" si="0"/>
        <v>0.12</v>
      </c>
      <c r="E28" s="298">
        <f t="shared" si="1"/>
        <v>-0.08</v>
      </c>
      <c r="F28" s="297">
        <f t="shared" si="2"/>
        <v>-5.7000000000000009E-2</v>
      </c>
      <c r="G28" s="296">
        <f t="shared" si="5"/>
        <v>1148778.6494889252</v>
      </c>
      <c r="H28" s="296">
        <f t="shared" si="3"/>
        <v>-65480.38302086875</v>
      </c>
      <c r="I28" s="296">
        <f t="shared" si="4"/>
        <v>1083298.2664680565</v>
      </c>
      <c r="J28" s="295">
        <f t="shared" si="6"/>
        <v>693645.4596576991</v>
      </c>
    </row>
    <row r="29" spans="2:10">
      <c r="B29" s="300">
        <v>16</v>
      </c>
      <c r="C29" s="299">
        <v>0.185</v>
      </c>
      <c r="D29" s="298">
        <f t="shared" si="0"/>
        <v>0.12</v>
      </c>
      <c r="E29" s="298">
        <f t="shared" si="1"/>
        <v>-0.08</v>
      </c>
      <c r="F29" s="297">
        <f t="shared" si="2"/>
        <v>0.12</v>
      </c>
      <c r="G29" s="296">
        <f t="shared" si="5"/>
        <v>1083298.2664680565</v>
      </c>
      <c r="H29" s="296">
        <f t="shared" si="3"/>
        <v>129995.79197616677</v>
      </c>
      <c r="I29" s="296">
        <f t="shared" si="4"/>
        <v>1213294.0584442234</v>
      </c>
      <c r="J29" s="295">
        <f t="shared" si="6"/>
        <v>821969.86969437345</v>
      </c>
    </row>
    <row r="30" spans="2:10">
      <c r="B30" s="300">
        <v>17</v>
      </c>
      <c r="C30" s="299">
        <v>0.03</v>
      </c>
      <c r="D30" s="298">
        <f t="shared" si="0"/>
        <v>0.12</v>
      </c>
      <c r="E30" s="298">
        <f t="shared" si="1"/>
        <v>-0.08</v>
      </c>
      <c r="F30" s="297">
        <f t="shared" si="2"/>
        <v>0.03</v>
      </c>
      <c r="G30" s="296">
        <f t="shared" si="5"/>
        <v>1213294.0584442234</v>
      </c>
      <c r="H30" s="296">
        <f t="shared" si="3"/>
        <v>36398.821753326702</v>
      </c>
      <c r="I30" s="296">
        <f t="shared" si="4"/>
        <v>1249692.8801975502</v>
      </c>
      <c r="J30" s="295">
        <f t="shared" si="6"/>
        <v>846628.96578520467</v>
      </c>
    </row>
    <row r="31" spans="2:10">
      <c r="B31" s="300">
        <v>18</v>
      </c>
      <c r="C31" s="299">
        <v>-0.316</v>
      </c>
      <c r="D31" s="298">
        <f t="shared" si="0"/>
        <v>0.12</v>
      </c>
      <c r="E31" s="298">
        <f t="shared" si="1"/>
        <v>-0.08</v>
      </c>
      <c r="F31" s="297">
        <f t="shared" si="2"/>
        <v>-0.23599999999999999</v>
      </c>
      <c r="G31" s="296">
        <f t="shared" si="5"/>
        <v>1249692.8801975502</v>
      </c>
      <c r="H31" s="296">
        <f t="shared" si="3"/>
        <v>-294927.5197266218</v>
      </c>
      <c r="I31" s="296">
        <f t="shared" si="4"/>
        <v>954765.36047092837</v>
      </c>
      <c r="J31" s="295">
        <f t="shared" si="6"/>
        <v>579094.21259707992</v>
      </c>
    </row>
    <row r="32" spans="2:10">
      <c r="B32" s="300">
        <v>19</v>
      </c>
      <c r="C32" s="299">
        <v>-2.4E-2</v>
      </c>
      <c r="D32" s="298">
        <f t="shared" si="0"/>
        <v>0.12</v>
      </c>
      <c r="E32" s="298">
        <f t="shared" si="1"/>
        <v>-0.08</v>
      </c>
      <c r="F32" s="297">
        <f t="shared" si="2"/>
        <v>0</v>
      </c>
      <c r="G32" s="296">
        <f t="shared" si="5"/>
        <v>954765.36047092837</v>
      </c>
      <c r="H32" s="296">
        <f t="shared" si="3"/>
        <v>0</v>
      </c>
      <c r="I32" s="296">
        <f t="shared" si="4"/>
        <v>954765.36047092837</v>
      </c>
      <c r="J32" s="295">
        <f t="shared" si="6"/>
        <v>565195.95149474998</v>
      </c>
    </row>
    <row r="33" spans="1:25" ht="15" thickBot="1">
      <c r="B33" s="294">
        <v>20</v>
      </c>
      <c r="C33" s="293">
        <v>1E-3</v>
      </c>
      <c r="D33" s="292">
        <f t="shared" si="0"/>
        <v>0.12</v>
      </c>
      <c r="E33" s="292">
        <f t="shared" si="1"/>
        <v>-0.08</v>
      </c>
      <c r="F33" s="291">
        <f t="shared" si="2"/>
        <v>1E-3</v>
      </c>
      <c r="G33" s="290">
        <f t="shared" si="5"/>
        <v>954765.36047092837</v>
      </c>
      <c r="H33" s="290">
        <f t="shared" si="3"/>
        <v>954.76536047092839</v>
      </c>
      <c r="I33" s="290">
        <f t="shared" si="4"/>
        <v>955720.12583139935</v>
      </c>
      <c r="J33" s="289">
        <f t="shared" si="6"/>
        <v>565761.14744624472</v>
      </c>
    </row>
    <row r="35" spans="1:25">
      <c r="A35" s="60" t="s">
        <v>564</v>
      </c>
      <c r="B35" t="s">
        <v>563</v>
      </c>
    </row>
    <row r="37" spans="1:25">
      <c r="B37" s="101" t="s">
        <v>562</v>
      </c>
      <c r="C37" s="257">
        <f>'Q RILA 1a 1b'!C38</f>
        <v>0.15</v>
      </c>
    </row>
    <row r="38" spans="1:25">
      <c r="B38" s="101" t="s">
        <v>561</v>
      </c>
      <c r="C38" s="257">
        <f>'Q RILA 1a 1b'!C39</f>
        <v>0.12</v>
      </c>
      <c r="F38" s="260"/>
      <c r="G38" s="260"/>
      <c r="H38" s="260"/>
      <c r="I38" s="260"/>
      <c r="J38" s="260"/>
      <c r="K38" s="260"/>
      <c r="L38" s="260"/>
      <c r="M38" s="260"/>
      <c r="N38" s="260"/>
      <c r="O38" s="260"/>
      <c r="P38" s="260"/>
      <c r="Q38" s="260"/>
      <c r="R38" s="260"/>
      <c r="S38" s="260"/>
      <c r="T38" s="260"/>
      <c r="U38" s="260"/>
      <c r="V38" s="260"/>
      <c r="W38" s="260"/>
      <c r="X38" s="260"/>
      <c r="Y38" s="260"/>
    </row>
    <row r="39" spans="1:25">
      <c r="B39" s="101" t="s">
        <v>560</v>
      </c>
      <c r="C39" s="93" t="str">
        <f>'Q RILA 1a 1b'!C40</f>
        <v>1 year</v>
      </c>
    </row>
    <row r="40" spans="1:25">
      <c r="B40" s="101" t="s">
        <v>559</v>
      </c>
      <c r="C40" s="259">
        <f>'Q RILA 1a 1b'!C41</f>
        <v>1000000</v>
      </c>
    </row>
    <row r="41" spans="1:25" ht="15" thickBot="1"/>
    <row r="42" spans="1:25" ht="29.4" thickBot="1">
      <c r="B42" s="309" t="s">
        <v>425</v>
      </c>
      <c r="C42" s="308" t="s">
        <v>565</v>
      </c>
      <c r="D42" s="308" t="s">
        <v>574</v>
      </c>
      <c r="E42" s="308" t="s">
        <v>561</v>
      </c>
      <c r="F42" s="308" t="s">
        <v>572</v>
      </c>
      <c r="G42" s="308" t="s">
        <v>571</v>
      </c>
      <c r="H42" s="308" t="s">
        <v>570</v>
      </c>
      <c r="I42" s="308" t="s">
        <v>569</v>
      </c>
      <c r="J42" s="307" t="s">
        <v>595</v>
      </c>
    </row>
    <row r="43" spans="1:25">
      <c r="B43" s="306">
        <v>1</v>
      </c>
      <c r="C43" s="305">
        <f t="array" ref="C43:C62">TRANSPOSE(F9:Y9)</f>
        <v>0.16900000000000001</v>
      </c>
      <c r="D43" s="304">
        <f t="shared" ref="D43:D62" si="7">$C$37</f>
        <v>0.15</v>
      </c>
      <c r="E43" s="304">
        <f t="shared" ref="E43:E62" si="8">-$C$38</f>
        <v>-0.12</v>
      </c>
      <c r="F43" s="303">
        <f t="shared" ref="F43:F62" si="9">IF(C43&gt;E43,MIN(D43,C43),E43)</f>
        <v>0.15</v>
      </c>
      <c r="G43" s="302">
        <f>C40</f>
        <v>1000000</v>
      </c>
      <c r="H43" s="302">
        <f t="shared" ref="H43:H62" si="10">F43*G43</f>
        <v>150000</v>
      </c>
      <c r="I43" s="302">
        <f t="shared" ref="I43:I62" si="11">G43+H43</f>
        <v>1150000</v>
      </c>
      <c r="J43" s="301">
        <f>I43*(1+C43)</f>
        <v>1344350</v>
      </c>
    </row>
    <row r="44" spans="1:25">
      <c r="B44" s="300">
        <v>2</v>
      </c>
      <c r="C44" s="299">
        <v>-0.14299999999999999</v>
      </c>
      <c r="D44" s="298">
        <f t="shared" si="7"/>
        <v>0.15</v>
      </c>
      <c r="E44" s="298">
        <f t="shared" si="8"/>
        <v>-0.12</v>
      </c>
      <c r="F44" s="297">
        <f t="shared" si="9"/>
        <v>-0.12</v>
      </c>
      <c r="G44" s="296">
        <f t="shared" ref="G44:G62" si="12">I43</f>
        <v>1150000</v>
      </c>
      <c r="H44" s="296">
        <f t="shared" si="10"/>
        <v>-138000</v>
      </c>
      <c r="I44" s="296">
        <f t="shared" si="11"/>
        <v>1012000</v>
      </c>
      <c r="J44" s="295">
        <f t="shared" ref="J44:J62" si="13">J43*(1+C44)</f>
        <v>1152107.95</v>
      </c>
    </row>
    <row r="45" spans="1:25">
      <c r="B45" s="300">
        <v>3</v>
      </c>
      <c r="C45" s="299">
        <v>-0.28399999999999997</v>
      </c>
      <c r="D45" s="298">
        <f t="shared" si="7"/>
        <v>0.15</v>
      </c>
      <c r="E45" s="298">
        <f t="shared" si="8"/>
        <v>-0.12</v>
      </c>
      <c r="F45" s="297">
        <f t="shared" si="9"/>
        <v>-0.12</v>
      </c>
      <c r="G45" s="296">
        <f t="shared" si="12"/>
        <v>1012000</v>
      </c>
      <c r="H45" s="296">
        <f t="shared" si="10"/>
        <v>-121440</v>
      </c>
      <c r="I45" s="296">
        <f t="shared" si="11"/>
        <v>890560</v>
      </c>
      <c r="J45" s="295">
        <f t="shared" si="13"/>
        <v>824909.29219999991</v>
      </c>
    </row>
    <row r="46" spans="1:25">
      <c r="B46" s="300">
        <v>4</v>
      </c>
      <c r="C46" s="299">
        <v>-6.8000000000000005E-2</v>
      </c>
      <c r="D46" s="298">
        <f t="shared" si="7"/>
        <v>0.15</v>
      </c>
      <c r="E46" s="298">
        <f t="shared" si="8"/>
        <v>-0.12</v>
      </c>
      <c r="F46" s="297">
        <f t="shared" si="9"/>
        <v>-6.8000000000000005E-2</v>
      </c>
      <c r="G46" s="296">
        <f t="shared" si="12"/>
        <v>890560</v>
      </c>
      <c r="H46" s="296">
        <f t="shared" si="10"/>
        <v>-60558.080000000002</v>
      </c>
      <c r="I46" s="296">
        <f t="shared" si="11"/>
        <v>830001.92</v>
      </c>
      <c r="J46" s="295">
        <f t="shared" si="13"/>
        <v>768815.46033039992</v>
      </c>
    </row>
    <row r="47" spans="1:25">
      <c r="B47" s="300">
        <v>5</v>
      </c>
      <c r="C47" s="299">
        <v>0.193</v>
      </c>
      <c r="D47" s="298">
        <f t="shared" si="7"/>
        <v>0.15</v>
      </c>
      <c r="E47" s="298">
        <f t="shared" si="8"/>
        <v>-0.12</v>
      </c>
      <c r="F47" s="297">
        <f t="shared" si="9"/>
        <v>0.15</v>
      </c>
      <c r="G47" s="296">
        <f t="shared" si="12"/>
        <v>830001.92</v>
      </c>
      <c r="H47" s="296">
        <f t="shared" si="10"/>
        <v>124500.288</v>
      </c>
      <c r="I47" s="296">
        <f t="shared" si="11"/>
        <v>954502.2080000001</v>
      </c>
      <c r="J47" s="295">
        <f t="shared" si="13"/>
        <v>917196.84417416714</v>
      </c>
    </row>
    <row r="48" spans="1:25">
      <c r="B48" s="300">
        <v>6</v>
      </c>
      <c r="C48" s="299">
        <v>0.14699999999999999</v>
      </c>
      <c r="D48" s="298">
        <f t="shared" si="7"/>
        <v>0.15</v>
      </c>
      <c r="E48" s="298">
        <f t="shared" si="8"/>
        <v>-0.12</v>
      </c>
      <c r="F48" s="297">
        <f t="shared" si="9"/>
        <v>0.14699999999999999</v>
      </c>
      <c r="G48" s="296">
        <f t="shared" si="12"/>
        <v>954502.2080000001</v>
      </c>
      <c r="H48" s="296">
        <f t="shared" si="10"/>
        <v>140311.82457600001</v>
      </c>
      <c r="I48" s="296">
        <f t="shared" si="11"/>
        <v>1094814.0325760001</v>
      </c>
      <c r="J48" s="295">
        <f t="shared" si="13"/>
        <v>1052024.7802677697</v>
      </c>
    </row>
    <row r="49" spans="1:10">
      <c r="B49" s="300">
        <v>7</v>
      </c>
      <c r="C49" s="299">
        <v>0.08</v>
      </c>
      <c r="D49" s="298">
        <f t="shared" si="7"/>
        <v>0.15</v>
      </c>
      <c r="E49" s="298">
        <f t="shared" si="8"/>
        <v>-0.12</v>
      </c>
      <c r="F49" s="297">
        <f t="shared" si="9"/>
        <v>0.08</v>
      </c>
      <c r="G49" s="296">
        <f t="shared" si="12"/>
        <v>1094814.0325760001</v>
      </c>
      <c r="H49" s="296">
        <f t="shared" si="10"/>
        <v>87585.122606080011</v>
      </c>
      <c r="I49" s="296">
        <f t="shared" si="11"/>
        <v>1182399.1551820801</v>
      </c>
      <c r="J49" s="295">
        <f t="shared" si="13"/>
        <v>1136186.7626891914</v>
      </c>
    </row>
    <row r="50" spans="1:10">
      <c r="B50" s="300">
        <v>8</v>
      </c>
      <c r="C50" s="299">
        <v>-0.09</v>
      </c>
      <c r="D50" s="298">
        <f t="shared" si="7"/>
        <v>0.15</v>
      </c>
      <c r="E50" s="298">
        <f t="shared" si="8"/>
        <v>-0.12</v>
      </c>
      <c r="F50" s="297">
        <f t="shared" si="9"/>
        <v>-0.09</v>
      </c>
      <c r="G50" s="296">
        <f t="shared" si="12"/>
        <v>1182399.1551820801</v>
      </c>
      <c r="H50" s="296">
        <f t="shared" si="10"/>
        <v>-106415.9239663872</v>
      </c>
      <c r="I50" s="296">
        <f t="shared" si="11"/>
        <v>1075983.2312156928</v>
      </c>
      <c r="J50" s="295">
        <f t="shared" si="13"/>
        <v>1033929.9540471642</v>
      </c>
    </row>
    <row r="51" spans="1:10">
      <c r="B51" s="300">
        <v>9</v>
      </c>
      <c r="C51" s="299">
        <v>7.1999999999999995E-2</v>
      </c>
      <c r="D51" s="298">
        <f t="shared" si="7"/>
        <v>0.15</v>
      </c>
      <c r="E51" s="298">
        <f t="shared" si="8"/>
        <v>-0.12</v>
      </c>
      <c r="F51" s="297">
        <f t="shared" si="9"/>
        <v>7.1999999999999995E-2</v>
      </c>
      <c r="G51" s="296">
        <f t="shared" si="12"/>
        <v>1075983.2312156928</v>
      </c>
      <c r="H51" s="296">
        <f t="shared" si="10"/>
        <v>77470.792647529874</v>
      </c>
      <c r="I51" s="296">
        <f t="shared" si="11"/>
        <v>1153454.0238632227</v>
      </c>
      <c r="J51" s="295">
        <f t="shared" si="13"/>
        <v>1108372.9107385601</v>
      </c>
    </row>
    <row r="52" spans="1:10">
      <c r="B52" s="300">
        <v>10</v>
      </c>
      <c r="C52" s="299">
        <v>-0.06</v>
      </c>
      <c r="D52" s="298">
        <f t="shared" si="7"/>
        <v>0.15</v>
      </c>
      <c r="E52" s="298">
        <f t="shared" si="8"/>
        <v>-0.12</v>
      </c>
      <c r="F52" s="297">
        <f t="shared" si="9"/>
        <v>-0.06</v>
      </c>
      <c r="G52" s="296">
        <f t="shared" si="12"/>
        <v>1153454.0238632227</v>
      </c>
      <c r="H52" s="296">
        <f t="shared" si="10"/>
        <v>-69207.241431793358</v>
      </c>
      <c r="I52" s="296">
        <f t="shared" si="11"/>
        <v>1084246.7824314293</v>
      </c>
      <c r="J52" s="295">
        <f t="shared" si="13"/>
        <v>1041870.5360942464</v>
      </c>
    </row>
    <row r="53" spans="1:10">
      <c r="B53" s="300">
        <v>11</v>
      </c>
      <c r="C53" s="299">
        <v>-5.8000000000000003E-2</v>
      </c>
      <c r="D53" s="298">
        <f t="shared" si="7"/>
        <v>0.15</v>
      </c>
      <c r="E53" s="298">
        <f t="shared" si="8"/>
        <v>-0.12</v>
      </c>
      <c r="F53" s="297">
        <f t="shared" si="9"/>
        <v>-5.8000000000000003E-2</v>
      </c>
      <c r="G53" s="296">
        <f t="shared" si="12"/>
        <v>1084246.7824314293</v>
      </c>
      <c r="H53" s="296">
        <f t="shared" si="10"/>
        <v>-62886.313381022897</v>
      </c>
      <c r="I53" s="296">
        <f t="shared" si="11"/>
        <v>1021360.4690504064</v>
      </c>
      <c r="J53" s="295">
        <f t="shared" si="13"/>
        <v>981442.04500078014</v>
      </c>
    </row>
    <row r="54" spans="1:10">
      <c r="B54" s="300">
        <v>12</v>
      </c>
      <c r="C54" s="299">
        <v>-3.5999999999999997E-2</v>
      </c>
      <c r="D54" s="298">
        <f t="shared" si="7"/>
        <v>0.15</v>
      </c>
      <c r="E54" s="298">
        <f t="shared" si="8"/>
        <v>-0.12</v>
      </c>
      <c r="F54" s="297">
        <f t="shared" si="9"/>
        <v>-3.5999999999999997E-2</v>
      </c>
      <c r="G54" s="296">
        <f t="shared" si="12"/>
        <v>1021360.4690504064</v>
      </c>
      <c r="H54" s="296">
        <f t="shared" si="10"/>
        <v>-36768.976885814627</v>
      </c>
      <c r="I54" s="296">
        <f t="shared" si="11"/>
        <v>984591.49216459179</v>
      </c>
      <c r="J54" s="295">
        <f t="shared" si="13"/>
        <v>946110.13138075208</v>
      </c>
    </row>
    <row r="55" spans="1:10">
      <c r="B55" s="300">
        <v>13</v>
      </c>
      <c r="C55" s="299">
        <v>0.127</v>
      </c>
      <c r="D55" s="298">
        <f t="shared" si="7"/>
        <v>0.15</v>
      </c>
      <c r="E55" s="298">
        <f t="shared" si="8"/>
        <v>-0.12</v>
      </c>
      <c r="F55" s="297">
        <f t="shared" si="9"/>
        <v>0.127</v>
      </c>
      <c r="G55" s="296">
        <f t="shared" si="12"/>
        <v>984591.49216459179</v>
      </c>
      <c r="H55" s="296">
        <f t="shared" si="10"/>
        <v>125043.11950490317</v>
      </c>
      <c r="I55" s="296">
        <f t="shared" si="11"/>
        <v>1109634.611669495</v>
      </c>
      <c r="J55" s="295">
        <f t="shared" si="13"/>
        <v>1066266.1180661076</v>
      </c>
    </row>
    <row r="56" spans="1:10">
      <c r="B56" s="300">
        <v>14</v>
      </c>
      <c r="C56" s="299">
        <v>-0.22600000000000001</v>
      </c>
      <c r="D56" s="298">
        <f t="shared" si="7"/>
        <v>0.15</v>
      </c>
      <c r="E56" s="298">
        <f t="shared" si="8"/>
        <v>-0.12</v>
      </c>
      <c r="F56" s="297">
        <f t="shared" si="9"/>
        <v>-0.12</v>
      </c>
      <c r="G56" s="296">
        <f t="shared" si="12"/>
        <v>1109634.611669495</v>
      </c>
      <c r="H56" s="296">
        <f t="shared" si="10"/>
        <v>-133156.15340033939</v>
      </c>
      <c r="I56" s="296">
        <f t="shared" si="11"/>
        <v>976478.45826915558</v>
      </c>
      <c r="J56" s="295">
        <f t="shared" si="13"/>
        <v>825289.97538316727</v>
      </c>
    </row>
    <row r="57" spans="1:10">
      <c r="B57" s="300">
        <v>15</v>
      </c>
      <c r="C57" s="299">
        <v>-0.13700000000000001</v>
      </c>
      <c r="D57" s="298">
        <f t="shared" si="7"/>
        <v>0.15</v>
      </c>
      <c r="E57" s="298">
        <f t="shared" si="8"/>
        <v>-0.12</v>
      </c>
      <c r="F57" s="297">
        <f t="shared" si="9"/>
        <v>-0.12</v>
      </c>
      <c r="G57" s="296">
        <f t="shared" si="12"/>
        <v>976478.45826915558</v>
      </c>
      <c r="H57" s="296">
        <f t="shared" si="10"/>
        <v>-117177.41499229867</v>
      </c>
      <c r="I57" s="296">
        <f t="shared" si="11"/>
        <v>859301.04327685689</v>
      </c>
      <c r="J57" s="295">
        <f t="shared" si="13"/>
        <v>712225.2487556733</v>
      </c>
    </row>
    <row r="58" spans="1:10">
      <c r="B58" s="300">
        <v>16</v>
      </c>
      <c r="C58" s="299">
        <v>0.185</v>
      </c>
      <c r="D58" s="298">
        <f t="shared" si="7"/>
        <v>0.15</v>
      </c>
      <c r="E58" s="298">
        <f t="shared" si="8"/>
        <v>-0.12</v>
      </c>
      <c r="F58" s="297">
        <f t="shared" si="9"/>
        <v>0.15</v>
      </c>
      <c r="G58" s="296">
        <f t="shared" si="12"/>
        <v>859301.04327685689</v>
      </c>
      <c r="H58" s="296">
        <f t="shared" si="10"/>
        <v>128895.15649152853</v>
      </c>
      <c r="I58" s="296">
        <f t="shared" si="11"/>
        <v>988196.19976838538</v>
      </c>
      <c r="J58" s="295">
        <f t="shared" si="13"/>
        <v>843986.91977547284</v>
      </c>
    </row>
    <row r="59" spans="1:10">
      <c r="B59" s="300">
        <v>17</v>
      </c>
      <c r="C59" s="299">
        <v>0.03</v>
      </c>
      <c r="D59" s="298">
        <f t="shared" si="7"/>
        <v>0.15</v>
      </c>
      <c r="E59" s="298">
        <f t="shared" si="8"/>
        <v>-0.12</v>
      </c>
      <c r="F59" s="297">
        <f t="shared" si="9"/>
        <v>0.03</v>
      </c>
      <c r="G59" s="296">
        <f t="shared" si="12"/>
        <v>988196.19976838538</v>
      </c>
      <c r="H59" s="296">
        <f t="shared" si="10"/>
        <v>29645.885993051561</v>
      </c>
      <c r="I59" s="296">
        <f t="shared" si="11"/>
        <v>1017842.085761437</v>
      </c>
      <c r="J59" s="295">
        <f t="shared" si="13"/>
        <v>869306.52736873704</v>
      </c>
    </row>
    <row r="60" spans="1:10">
      <c r="B60" s="300">
        <v>18</v>
      </c>
      <c r="C60" s="299">
        <v>-0.316</v>
      </c>
      <c r="D60" s="298">
        <f t="shared" si="7"/>
        <v>0.15</v>
      </c>
      <c r="E60" s="298">
        <f t="shared" si="8"/>
        <v>-0.12</v>
      </c>
      <c r="F60" s="297">
        <f t="shared" si="9"/>
        <v>-0.12</v>
      </c>
      <c r="G60" s="296">
        <f t="shared" si="12"/>
        <v>1017842.085761437</v>
      </c>
      <c r="H60" s="296">
        <f t="shared" si="10"/>
        <v>-122141.05029137243</v>
      </c>
      <c r="I60" s="296">
        <f t="shared" si="11"/>
        <v>895701.0354700645</v>
      </c>
      <c r="J60" s="295">
        <f t="shared" si="13"/>
        <v>594605.66472021607</v>
      </c>
    </row>
    <row r="61" spans="1:10">
      <c r="B61" s="300">
        <v>19</v>
      </c>
      <c r="C61" s="299">
        <v>-2.4E-2</v>
      </c>
      <c r="D61" s="298">
        <f t="shared" si="7"/>
        <v>0.15</v>
      </c>
      <c r="E61" s="298">
        <f t="shared" si="8"/>
        <v>-0.12</v>
      </c>
      <c r="F61" s="297">
        <f t="shared" si="9"/>
        <v>-2.4E-2</v>
      </c>
      <c r="G61" s="296">
        <f t="shared" si="12"/>
        <v>895701.0354700645</v>
      </c>
      <c r="H61" s="296">
        <f t="shared" si="10"/>
        <v>-21496.824851281548</v>
      </c>
      <c r="I61" s="296">
        <f t="shared" si="11"/>
        <v>874204.2106187829</v>
      </c>
      <c r="J61" s="295">
        <f t="shared" si="13"/>
        <v>580335.12876693089</v>
      </c>
    </row>
    <row r="62" spans="1:10" ht="15" thickBot="1">
      <c r="B62" s="294">
        <v>20</v>
      </c>
      <c r="C62" s="293">
        <v>1E-3</v>
      </c>
      <c r="D62" s="292">
        <f t="shared" si="7"/>
        <v>0.15</v>
      </c>
      <c r="E62" s="292">
        <f t="shared" si="8"/>
        <v>-0.12</v>
      </c>
      <c r="F62" s="291">
        <f t="shared" si="9"/>
        <v>1E-3</v>
      </c>
      <c r="G62" s="290">
        <f t="shared" si="12"/>
        <v>874204.2106187829</v>
      </c>
      <c r="H62" s="290">
        <f t="shared" si="10"/>
        <v>874.20421061878289</v>
      </c>
      <c r="I62" s="290">
        <f t="shared" si="11"/>
        <v>875078.41482940165</v>
      </c>
      <c r="J62" s="289">
        <f t="shared" si="13"/>
        <v>580915.46389569773</v>
      </c>
    </row>
    <row r="64" spans="1:10">
      <c r="A64" s="60" t="s">
        <v>558</v>
      </c>
      <c r="B64" t="s">
        <v>557</v>
      </c>
    </row>
    <row r="66" spans="1:18" ht="16.95" customHeight="1">
      <c r="B66" s="101" t="s">
        <v>552</v>
      </c>
      <c r="C66" s="257">
        <f>'Q RILA 1a 1b'!C45</f>
        <v>0.05</v>
      </c>
      <c r="F66" s="256" t="s">
        <v>551</v>
      </c>
      <c r="G66" s="255" t="s">
        <v>550</v>
      </c>
    </row>
    <row r="67" spans="1:18">
      <c r="B67" s="101" t="s">
        <v>549</v>
      </c>
      <c r="C67" s="253">
        <f>'Q RILA 1a 1b'!C46</f>
        <v>5.0000000000000001E-3</v>
      </c>
      <c r="F67" s="252" t="s">
        <v>556</v>
      </c>
      <c r="G67" s="251">
        <f>'Q RILA 1a 1b'!G46</f>
        <v>0.22500000000000001</v>
      </c>
    </row>
    <row r="68" spans="1:18">
      <c r="B68" s="101" t="s">
        <v>282</v>
      </c>
      <c r="C68" s="253">
        <f>'Q RILA 1a 1b'!C47</f>
        <v>1.2500000000000001E-2</v>
      </c>
      <c r="F68" s="252" t="s">
        <v>547</v>
      </c>
      <c r="G68" s="251">
        <f>'Q RILA 1a 1b'!G47</f>
        <v>0.185</v>
      </c>
    </row>
    <row r="69" spans="1:18">
      <c r="B69" s="101" t="s">
        <v>546</v>
      </c>
      <c r="C69" s="253">
        <f>'Q RILA 1a 1b'!C48</f>
        <v>2.5000000000000001E-2</v>
      </c>
      <c r="F69" s="252" t="s">
        <v>555</v>
      </c>
      <c r="G69" s="251">
        <f>'Q RILA 1a 1b'!G48</f>
        <v>0.17</v>
      </c>
    </row>
    <row r="71" spans="1:18" ht="45">
      <c r="F71" s="255" t="s">
        <v>592</v>
      </c>
      <c r="G71" s="255" t="s">
        <v>591</v>
      </c>
      <c r="H71" s="288" t="s">
        <v>590</v>
      </c>
      <c r="I71" s="255" t="s">
        <v>589</v>
      </c>
      <c r="J71" s="255" t="s">
        <v>588</v>
      </c>
      <c r="K71" s="255" t="s">
        <v>587</v>
      </c>
      <c r="L71" s="255" t="s">
        <v>586</v>
      </c>
      <c r="M71" s="287" t="s">
        <v>585</v>
      </c>
    </row>
    <row r="72" spans="1:18">
      <c r="B72" t="s">
        <v>584</v>
      </c>
      <c r="C72" s="286">
        <f>-M72</f>
        <v>-8.5641190282350732E-2</v>
      </c>
      <c r="F72" s="101">
        <v>1</v>
      </c>
      <c r="G72" s="101">
        <v>1</v>
      </c>
      <c r="H72" s="253">
        <f>G68</f>
        <v>0.185</v>
      </c>
      <c r="I72" s="253">
        <f>LN(1+C69)</f>
        <v>2.4692612590371414E-2</v>
      </c>
      <c r="J72" s="101">
        <v>1</v>
      </c>
      <c r="K72" s="284">
        <f>(LN(F72/G72)+J72*(I72+H72^2/2))/H72/SQRT(J72)</f>
        <v>0.2259735815695752</v>
      </c>
      <c r="L72" s="284">
        <f>K72-H72*SQRT(J72)</f>
        <v>4.0973581569575201E-2</v>
      </c>
      <c r="M72" s="283">
        <f>F72*_xlfn.NORM.DIST(K72,0,1,TRUE)-G72*EXP(-I72*J72)*_xlfn.NORM.DIST(L72,0,1,TRUE)</f>
        <v>8.5641190282350732E-2</v>
      </c>
    </row>
    <row r="73" spans="1:18">
      <c r="B73" t="s">
        <v>594</v>
      </c>
      <c r="C73" s="286">
        <f>M73</f>
        <v>3.3927382320899646E-2</v>
      </c>
      <c r="F73" s="101">
        <v>1</v>
      </c>
      <c r="G73" s="285">
        <f>1+C8</f>
        <v>1.1200000000000001</v>
      </c>
      <c r="H73" s="253">
        <f>G69</f>
        <v>0.17</v>
      </c>
      <c r="I73" s="253">
        <f>LN(1+C69)</f>
        <v>2.4692612590371414E-2</v>
      </c>
      <c r="J73" s="101">
        <v>1</v>
      </c>
      <c r="K73" s="284">
        <f>(LN(F73/G73)+J73*(I73+H73^2/2))/H73/SQRT(J73)</f>
        <v>-0.43638866303901075</v>
      </c>
      <c r="L73" s="284">
        <f>K73-H73*SQRT(J73)</f>
        <v>-0.60638866303901073</v>
      </c>
      <c r="M73" s="283">
        <f>F73*_xlfn.NORM.DIST(K73,0,1,TRUE)-G73*EXP(-I73*J73)*_xlfn.NORM.DIST(L73,0,1,TRUE)</f>
        <v>3.3927382320899646E-2</v>
      </c>
    </row>
    <row r="74" spans="1:18">
      <c r="B74" t="s">
        <v>593</v>
      </c>
      <c r="C74" s="286">
        <f>M74</f>
        <v>4.3333022744710403E-2</v>
      </c>
      <c r="F74" s="101">
        <v>1</v>
      </c>
      <c r="G74" s="285">
        <f>1-C9</f>
        <v>0.92</v>
      </c>
      <c r="H74" s="253">
        <f>G67</f>
        <v>0.22500000000000001</v>
      </c>
      <c r="I74" s="253">
        <f>LN(1+C69)</f>
        <v>2.4692612590371414E-2</v>
      </c>
      <c r="J74" s="101">
        <v>1</v>
      </c>
      <c r="K74" s="284">
        <f>(LN(F74/G74)+J74*(I74+H74^2/2))/H74/SQRT(J74)</f>
        <v>0.59282987346409954</v>
      </c>
      <c r="L74" s="284">
        <f>K74-H74*SQRT(J74)</f>
        <v>0.36782987346409957</v>
      </c>
      <c r="M74" s="283">
        <f>G74*EXP(-I74*J74)*_xlfn.NORM.DIST(-L74,0,1,TRUE)-F74*_xlfn.NORM.DIST(-K74,0,1,TRUE)</f>
        <v>4.3333022744710403E-2</v>
      </c>
    </row>
    <row r="75" spans="1:18">
      <c r="B75" s="60" t="s">
        <v>580</v>
      </c>
      <c r="C75" s="282">
        <f>C66-C67-C68+C72+C73+C74</f>
        <v>2.4119214783259318E-2</v>
      </c>
    </row>
    <row r="78" spans="1:18">
      <c r="A78" s="60" t="s">
        <v>554</v>
      </c>
      <c r="B78" t="s">
        <v>553</v>
      </c>
    </row>
    <row r="80" spans="1:18">
      <c r="B80" s="101" t="s">
        <v>552</v>
      </c>
      <c r="C80" s="257">
        <f>'Q RILA 1a 1b'!C52</f>
        <v>0.05</v>
      </c>
      <c r="F80" s="256" t="s">
        <v>551</v>
      </c>
      <c r="G80" s="255" t="s">
        <v>550</v>
      </c>
      <c r="K80" s="254"/>
      <c r="L80" s="254"/>
      <c r="M80" s="254"/>
      <c r="N80" s="254"/>
      <c r="O80" s="254"/>
      <c r="P80" s="254"/>
      <c r="Q80" s="254"/>
      <c r="R80" s="254"/>
    </row>
    <row r="81" spans="2:18">
      <c r="B81" s="101" t="s">
        <v>549</v>
      </c>
      <c r="C81" s="253">
        <f>'Q RILA 1a 1b'!C53</f>
        <v>5.0000000000000001E-3</v>
      </c>
      <c r="F81" s="252" t="s">
        <v>548</v>
      </c>
      <c r="G81" s="251">
        <f>'Q RILA 1a 1b'!G53</f>
        <v>0.19500000000000001</v>
      </c>
      <c r="K81" s="250"/>
      <c r="L81" s="249"/>
      <c r="M81" s="249"/>
      <c r="N81" s="249"/>
      <c r="O81" s="248"/>
      <c r="P81" s="247"/>
      <c r="Q81" s="247"/>
      <c r="R81" s="247"/>
    </row>
    <row r="82" spans="2:18">
      <c r="B82" s="101" t="s">
        <v>282</v>
      </c>
      <c r="C82" s="253">
        <f>'Q RILA 1a 1b'!C54</f>
        <v>1.2500000000000001E-2</v>
      </c>
      <c r="F82" s="252" t="s">
        <v>547</v>
      </c>
      <c r="G82" s="251">
        <f>'Q RILA 1a 1b'!G54</f>
        <v>0.185</v>
      </c>
      <c r="K82" s="250"/>
      <c r="L82" s="249"/>
      <c r="M82" s="249"/>
      <c r="N82" s="249"/>
      <c r="O82" s="248"/>
      <c r="P82" s="247"/>
      <c r="Q82" s="247"/>
      <c r="R82" s="247"/>
    </row>
    <row r="83" spans="2:18">
      <c r="B83" s="101" t="s">
        <v>546</v>
      </c>
      <c r="C83" s="253">
        <f>'Q RILA 1a 1b'!C55</f>
        <v>2.5000000000000001E-2</v>
      </c>
      <c r="F83" s="252" t="s">
        <v>545</v>
      </c>
      <c r="G83" s="251">
        <f>'Q RILA 1a 1b'!G55</f>
        <v>0.16</v>
      </c>
      <c r="K83" s="250"/>
      <c r="L83" s="249"/>
      <c r="M83" s="249"/>
      <c r="N83" s="249"/>
      <c r="O83" s="248"/>
      <c r="P83" s="247"/>
      <c r="Q83" s="247"/>
      <c r="R83" s="247"/>
    </row>
    <row r="85" spans="2:18" ht="45">
      <c r="F85" s="255" t="s">
        <v>592</v>
      </c>
      <c r="G85" s="255" t="s">
        <v>591</v>
      </c>
      <c r="H85" s="288" t="s">
        <v>590</v>
      </c>
      <c r="I85" s="255" t="s">
        <v>589</v>
      </c>
      <c r="J85" s="255" t="s">
        <v>588</v>
      </c>
      <c r="K85" s="255" t="s">
        <v>587</v>
      </c>
      <c r="L85" s="255" t="s">
        <v>586</v>
      </c>
      <c r="M85" s="287" t="s">
        <v>585</v>
      </c>
    </row>
    <row r="86" spans="2:18">
      <c r="B86" t="s">
        <v>584</v>
      </c>
      <c r="C86" s="286">
        <f>-M86</f>
        <v>-8.5641190282350732E-2</v>
      </c>
      <c r="F86" s="101">
        <v>1</v>
      </c>
      <c r="G86" s="101">
        <v>1</v>
      </c>
      <c r="H86" s="253">
        <f>G82</f>
        <v>0.185</v>
      </c>
      <c r="I86" s="253">
        <f>LN(1+C83)</f>
        <v>2.4692612590371414E-2</v>
      </c>
      <c r="J86" s="101">
        <v>1</v>
      </c>
      <c r="K86" s="284">
        <f>(LN(F86/G86)+J86*(I86+H86^2/2))/H86/SQRT(J86)</f>
        <v>0.2259735815695752</v>
      </c>
      <c r="L86" s="284">
        <f>K86-H86*SQRT(J86)</f>
        <v>4.0973581569575201E-2</v>
      </c>
      <c r="M86" s="283">
        <f>F86*_xlfn.NORM.DIST(K86,0,1,TRUE)-G86*EXP(-I86*J86)*_xlfn.NORM.DIST(L86,0,1,TRUE)</f>
        <v>8.5641190282350732E-2</v>
      </c>
    </row>
    <row r="87" spans="2:18">
      <c r="B87" t="s">
        <v>583</v>
      </c>
      <c r="C87" s="286">
        <f>M87</f>
        <v>2.3394894239062991E-2</v>
      </c>
      <c r="F87" s="101">
        <v>1</v>
      </c>
      <c r="G87" s="285">
        <f>1+C37</f>
        <v>1.1499999999999999</v>
      </c>
      <c r="H87" s="253">
        <f>G83</f>
        <v>0.16</v>
      </c>
      <c r="I87" s="253">
        <f>LN(1+C83)</f>
        <v>2.4692612590371414E-2</v>
      </c>
      <c r="J87" s="101">
        <v>1</v>
      </c>
      <c r="K87" s="284">
        <f>(LN(F87/G87)+J87*(I87+H87^2/2))/H87/SQRT(J87)</f>
        <v>-0.63918331115491989</v>
      </c>
      <c r="L87" s="284">
        <f>K87-H87*SQRT(J87)</f>
        <v>-0.79918331115491992</v>
      </c>
      <c r="M87" s="283">
        <f>F87*_xlfn.NORM.DIST(K87,0,1,TRUE)-G87*EXP(-I87*J87)*_xlfn.NORM.DIST(L87,0,1,TRUE)</f>
        <v>2.3394894239062991E-2</v>
      </c>
    </row>
    <row r="88" spans="2:18">
      <c r="B88" t="s">
        <v>582</v>
      </c>
      <c r="C88" s="286">
        <f>M88</f>
        <v>6.1250946379911853E-2</v>
      </c>
      <c r="F88" s="101">
        <v>1</v>
      </c>
      <c r="G88" s="285">
        <v>1</v>
      </c>
      <c r="H88" s="253">
        <f>G82</f>
        <v>0.185</v>
      </c>
      <c r="I88" s="253">
        <f>LN(1+C83)</f>
        <v>2.4692612590371414E-2</v>
      </c>
      <c r="J88" s="101">
        <v>1</v>
      </c>
      <c r="K88" s="284">
        <f>(LN(F88/G88)+J88*(I88+H88^2/2))/H88/SQRT(J88)</f>
        <v>0.2259735815695752</v>
      </c>
      <c r="L88" s="284">
        <f>K88-H88*SQRT(J88)</f>
        <v>4.0973581569575201E-2</v>
      </c>
      <c r="M88" s="283">
        <f>G88*EXP(-I88*J88)*_xlfn.NORM.DIST(-L88,0,1,TRUE)-F88*_xlfn.NORM.DIST(-K88,0,1,TRUE)</f>
        <v>6.1250946379911853E-2</v>
      </c>
    </row>
    <row r="89" spans="2:18">
      <c r="B89" t="s">
        <v>581</v>
      </c>
      <c r="C89" s="286">
        <f>-M89</f>
        <v>-2.2347250513247791E-2</v>
      </c>
      <c r="F89" s="101">
        <v>1</v>
      </c>
      <c r="G89" s="285">
        <f>1-C38</f>
        <v>0.88</v>
      </c>
      <c r="H89" s="253">
        <f>G81</f>
        <v>0.19500000000000001</v>
      </c>
      <c r="I89" s="253">
        <f>LN(1+C83)</f>
        <v>2.4692612590371414E-2</v>
      </c>
      <c r="J89" s="101">
        <v>1</v>
      </c>
      <c r="K89" s="284">
        <f>(LN(F89/G89)+J89*(I89+H89^2/2))/H89/SQRT(J89)</f>
        <v>0.8796845338474687</v>
      </c>
      <c r="L89" s="284">
        <f>K89-H89*SQRT(J89)</f>
        <v>0.68468453384746875</v>
      </c>
      <c r="M89" s="283">
        <f>G89*EXP(-I89*J89)*_xlfn.NORM.DIST(-L89,0,1,TRUE)-F89*_xlfn.NORM.DIST(-K89,0,1,TRUE)</f>
        <v>2.2347250513247791E-2</v>
      </c>
    </row>
    <row r="90" spans="2:18">
      <c r="B90" s="60" t="s">
        <v>580</v>
      </c>
      <c r="C90" s="282">
        <f>C80-C81-C82+C86+C87+C88+C89</f>
        <v>9.1573998233763221E-3</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0B9BD-D273-49E5-8617-2BB85BFC697A}">
  <sheetPr>
    <tabColor theme="5" tint="0.39997558519241921"/>
  </sheetPr>
  <dimension ref="A1:N1020"/>
  <sheetViews>
    <sheetView zoomScale="115" zoomScaleNormal="115" workbookViewId="0"/>
  </sheetViews>
  <sheetFormatPr defaultRowHeight="14.4"/>
  <cols>
    <col min="1" max="1" width="12.21875" customWidth="1"/>
    <col min="2" max="2" width="12.77734375" customWidth="1"/>
    <col min="3" max="3" width="17.21875" bestFit="1" customWidth="1"/>
    <col min="4" max="4" width="12.33203125" bestFit="1" customWidth="1"/>
    <col min="5" max="5" width="10.33203125" bestFit="1" customWidth="1"/>
    <col min="6" max="16" width="12.77734375" customWidth="1"/>
  </cols>
  <sheetData>
    <row r="1" spans="1:12">
      <c r="A1" s="428" t="s">
        <v>746</v>
      </c>
    </row>
    <row r="3" spans="1:12">
      <c r="A3" s="262" t="s">
        <v>579</v>
      </c>
    </row>
    <row r="4" spans="1:12">
      <c r="A4" s="441" t="s">
        <v>610</v>
      </c>
      <c r="B4" s="441"/>
      <c r="C4" s="441"/>
      <c r="D4" s="441"/>
      <c r="E4" s="441"/>
      <c r="F4" s="441"/>
      <c r="G4" s="441"/>
      <c r="H4" s="441"/>
      <c r="I4" s="441"/>
      <c r="J4" s="441"/>
      <c r="K4" s="441"/>
      <c r="L4" s="441"/>
    </row>
    <row r="6" spans="1:12">
      <c r="A6" s="262" t="s">
        <v>577</v>
      </c>
    </row>
    <row r="7" spans="1:12" ht="60.45" customHeight="1">
      <c r="A7" s="441" t="s">
        <v>609</v>
      </c>
      <c r="B7" s="441"/>
      <c r="C7" s="441"/>
      <c r="D7" s="441"/>
      <c r="E7" s="441"/>
      <c r="F7" s="441"/>
      <c r="G7" s="441"/>
      <c r="H7" s="441"/>
      <c r="I7" s="441"/>
      <c r="J7" s="442"/>
      <c r="K7" s="442"/>
    </row>
    <row r="8" spans="1:12">
      <c r="A8" s="263"/>
      <c r="B8" s="263"/>
      <c r="C8" s="263"/>
      <c r="D8" s="263"/>
      <c r="E8" s="263"/>
      <c r="F8" s="263"/>
      <c r="G8" s="263"/>
      <c r="H8" s="263"/>
      <c r="I8" s="263"/>
    </row>
    <row r="9" spans="1:12">
      <c r="A9" s="262" t="s">
        <v>172</v>
      </c>
    </row>
    <row r="10" spans="1:12">
      <c r="A10" t="s">
        <v>568</v>
      </c>
      <c r="B10" s="441" t="s">
        <v>608</v>
      </c>
      <c r="C10" s="442"/>
      <c r="D10" s="442"/>
      <c r="E10" s="442"/>
      <c r="F10" s="442"/>
      <c r="G10" s="442"/>
      <c r="H10" s="442"/>
      <c r="I10" s="442"/>
      <c r="J10" s="442"/>
      <c r="K10" s="442"/>
    </row>
    <row r="12" spans="1:12">
      <c r="A12" t="s">
        <v>564</v>
      </c>
      <c r="B12" t="s">
        <v>607</v>
      </c>
    </row>
    <row r="14" spans="1:12">
      <c r="A14" t="s">
        <v>558</v>
      </c>
      <c r="B14" t="s">
        <v>606</v>
      </c>
    </row>
    <row r="16" spans="1:12">
      <c r="A16" s="262" t="s">
        <v>605</v>
      </c>
    </row>
    <row r="17" spans="1:14">
      <c r="B17" s="60" t="s">
        <v>604</v>
      </c>
      <c r="C17" s="60" t="s">
        <v>603</v>
      </c>
    </row>
    <row r="18" spans="1:14">
      <c r="A18" s="325" t="s">
        <v>602</v>
      </c>
      <c r="B18" s="324">
        <v>43466</v>
      </c>
      <c r="C18" s="324">
        <v>45292</v>
      </c>
      <c r="D18" s="25"/>
    </row>
    <row r="19" spans="1:14" ht="15" thickBot="1">
      <c r="A19" s="325"/>
      <c r="B19" s="324"/>
      <c r="C19" s="324"/>
      <c r="D19" s="25"/>
    </row>
    <row r="20" spans="1:14" ht="15" thickBot="1">
      <c r="A20" s="323" t="s">
        <v>601</v>
      </c>
      <c r="B20" s="322" t="s">
        <v>600</v>
      </c>
      <c r="C20" s="322" t="s">
        <v>599</v>
      </c>
      <c r="D20" s="322" t="s">
        <v>598</v>
      </c>
      <c r="E20" s="321" t="s">
        <v>597</v>
      </c>
    </row>
    <row r="21" spans="1:14">
      <c r="A21" s="320">
        <v>1</v>
      </c>
      <c r="B21" s="319">
        <v>19982</v>
      </c>
      <c r="C21" s="319" t="s">
        <v>596</v>
      </c>
      <c r="D21" s="314" t="s">
        <v>596</v>
      </c>
      <c r="E21" s="318">
        <v>500000</v>
      </c>
      <c r="J21" s="317"/>
      <c r="K21" s="316"/>
      <c r="M21" s="316"/>
      <c r="N21" s="316"/>
    </row>
    <row r="22" spans="1:14">
      <c r="A22" s="315">
        <v>2</v>
      </c>
      <c r="B22" s="314">
        <v>19766</v>
      </c>
      <c r="C22" s="314" t="s">
        <v>596</v>
      </c>
      <c r="D22" s="314" t="s">
        <v>596</v>
      </c>
      <c r="E22" s="313">
        <v>300000</v>
      </c>
      <c r="L22" s="38"/>
    </row>
    <row r="23" spans="1:14">
      <c r="A23" s="315">
        <v>3</v>
      </c>
      <c r="B23" s="314">
        <v>19749</v>
      </c>
      <c r="C23" s="314" t="s">
        <v>596</v>
      </c>
      <c r="D23" s="314" t="s">
        <v>596</v>
      </c>
      <c r="E23" s="313">
        <v>500000</v>
      </c>
    </row>
    <row r="24" spans="1:14">
      <c r="A24" s="315">
        <v>4</v>
      </c>
      <c r="B24" s="314">
        <v>19737</v>
      </c>
      <c r="C24" s="314" t="s">
        <v>596</v>
      </c>
      <c r="D24" s="314" t="s">
        <v>596</v>
      </c>
      <c r="E24" s="313">
        <v>500000</v>
      </c>
    </row>
    <row r="25" spans="1:14">
      <c r="A25" s="315">
        <v>5</v>
      </c>
      <c r="B25" s="314">
        <v>20045</v>
      </c>
      <c r="C25" s="314" t="s">
        <v>596</v>
      </c>
      <c r="D25" s="314">
        <v>45270</v>
      </c>
      <c r="E25" s="313">
        <v>1000000</v>
      </c>
      <c r="N25" s="25"/>
    </row>
    <row r="26" spans="1:14">
      <c r="A26" s="315">
        <v>6</v>
      </c>
      <c r="B26" s="314">
        <v>19782</v>
      </c>
      <c r="C26" s="314" t="s">
        <v>596</v>
      </c>
      <c r="D26" s="314" t="s">
        <v>596</v>
      </c>
      <c r="E26" s="313">
        <v>300000</v>
      </c>
    </row>
    <row r="27" spans="1:14">
      <c r="A27" s="315">
        <v>7</v>
      </c>
      <c r="B27" s="314">
        <v>19825</v>
      </c>
      <c r="C27" s="314" t="s">
        <v>596</v>
      </c>
      <c r="D27" s="314" t="s">
        <v>596</v>
      </c>
      <c r="E27" s="313">
        <v>1000000</v>
      </c>
    </row>
    <row r="28" spans="1:14">
      <c r="A28" s="315">
        <v>8</v>
      </c>
      <c r="B28" s="314">
        <v>20021</v>
      </c>
      <c r="C28" s="314" t="s">
        <v>596</v>
      </c>
      <c r="D28" s="314" t="s">
        <v>596</v>
      </c>
      <c r="E28" s="313">
        <v>500000</v>
      </c>
    </row>
    <row r="29" spans="1:14">
      <c r="A29" s="315">
        <v>9</v>
      </c>
      <c r="B29" s="314">
        <v>19943</v>
      </c>
      <c r="C29" s="314" t="s">
        <v>596</v>
      </c>
      <c r="D29" s="314" t="s">
        <v>596</v>
      </c>
      <c r="E29" s="313">
        <v>1000000</v>
      </c>
    </row>
    <row r="30" spans="1:14">
      <c r="A30" s="315">
        <v>10</v>
      </c>
      <c r="B30" s="314">
        <v>20019</v>
      </c>
      <c r="C30" s="314" t="s">
        <v>596</v>
      </c>
      <c r="D30" s="314" t="s">
        <v>596</v>
      </c>
      <c r="E30" s="313">
        <v>1000000</v>
      </c>
    </row>
    <row r="31" spans="1:14">
      <c r="A31" s="315">
        <v>11</v>
      </c>
      <c r="B31" s="314">
        <v>19874</v>
      </c>
      <c r="C31" s="314" t="s">
        <v>596</v>
      </c>
      <c r="D31" s="314" t="s">
        <v>596</v>
      </c>
      <c r="E31" s="313">
        <v>1000000</v>
      </c>
    </row>
    <row r="32" spans="1:14">
      <c r="A32" s="315">
        <v>12</v>
      </c>
      <c r="B32" s="314">
        <v>19998</v>
      </c>
      <c r="C32" s="314" t="s">
        <v>596</v>
      </c>
      <c r="D32" s="314" t="s">
        <v>596</v>
      </c>
      <c r="E32" s="313">
        <v>500000</v>
      </c>
    </row>
    <row r="33" spans="1:5">
      <c r="A33" s="315">
        <v>13</v>
      </c>
      <c r="B33" s="314">
        <v>19813</v>
      </c>
      <c r="C33" s="314" t="s">
        <v>596</v>
      </c>
      <c r="D33" s="314" t="s">
        <v>596</v>
      </c>
      <c r="E33" s="313">
        <v>500000</v>
      </c>
    </row>
    <row r="34" spans="1:5">
      <c r="A34" s="315">
        <v>14</v>
      </c>
      <c r="B34" s="314">
        <v>20054</v>
      </c>
      <c r="C34" s="314" t="s">
        <v>596</v>
      </c>
      <c r="D34" s="314" t="s">
        <v>596</v>
      </c>
      <c r="E34" s="313">
        <v>1000000</v>
      </c>
    </row>
    <row r="35" spans="1:5">
      <c r="A35" s="315">
        <v>15</v>
      </c>
      <c r="B35" s="314">
        <v>20070</v>
      </c>
      <c r="C35" s="314" t="s">
        <v>596</v>
      </c>
      <c r="D35" s="314" t="s">
        <v>596</v>
      </c>
      <c r="E35" s="313">
        <v>300000</v>
      </c>
    </row>
    <row r="36" spans="1:5">
      <c r="A36" s="315">
        <v>16</v>
      </c>
      <c r="B36" s="314">
        <v>19907</v>
      </c>
      <c r="C36" s="314" t="s">
        <v>596</v>
      </c>
      <c r="D36" s="314" t="s">
        <v>596</v>
      </c>
      <c r="E36" s="313">
        <v>500000</v>
      </c>
    </row>
    <row r="37" spans="1:5">
      <c r="A37" s="315">
        <v>17</v>
      </c>
      <c r="B37" s="314">
        <v>19831</v>
      </c>
      <c r="C37" s="314" t="s">
        <v>596</v>
      </c>
      <c r="D37" s="314" t="s">
        <v>596</v>
      </c>
      <c r="E37" s="313">
        <v>1000000</v>
      </c>
    </row>
    <row r="38" spans="1:5">
      <c r="A38" s="315">
        <v>18</v>
      </c>
      <c r="B38" s="314">
        <v>19792</v>
      </c>
      <c r="C38" s="314" t="s">
        <v>596</v>
      </c>
      <c r="D38" s="314" t="s">
        <v>596</v>
      </c>
      <c r="E38" s="313">
        <v>1000000</v>
      </c>
    </row>
    <row r="39" spans="1:5">
      <c r="A39" s="315">
        <v>19</v>
      </c>
      <c r="B39" s="314">
        <v>19743</v>
      </c>
      <c r="C39" s="314" t="s">
        <v>596</v>
      </c>
      <c r="D39" s="314" t="s">
        <v>596</v>
      </c>
      <c r="E39" s="313">
        <v>1000000</v>
      </c>
    </row>
    <row r="40" spans="1:5">
      <c r="A40" s="315">
        <v>20</v>
      </c>
      <c r="B40" s="314">
        <v>19914</v>
      </c>
      <c r="C40" s="314" t="s">
        <v>596</v>
      </c>
      <c r="D40" s="314" t="s">
        <v>596</v>
      </c>
      <c r="E40" s="313">
        <v>500000</v>
      </c>
    </row>
    <row r="41" spans="1:5">
      <c r="A41" s="315">
        <v>21</v>
      </c>
      <c r="B41" s="314">
        <v>19789</v>
      </c>
      <c r="C41" s="314" t="s">
        <v>596</v>
      </c>
      <c r="D41" s="314" t="s">
        <v>596</v>
      </c>
      <c r="E41" s="313">
        <v>500000</v>
      </c>
    </row>
    <row r="42" spans="1:5">
      <c r="A42" s="315">
        <v>22</v>
      </c>
      <c r="B42" s="314">
        <v>19840</v>
      </c>
      <c r="C42" s="314" t="s">
        <v>596</v>
      </c>
      <c r="D42" s="314" t="s">
        <v>596</v>
      </c>
      <c r="E42" s="313">
        <v>1000000</v>
      </c>
    </row>
    <row r="43" spans="1:5">
      <c r="A43" s="315">
        <v>23</v>
      </c>
      <c r="B43" s="314">
        <v>20071</v>
      </c>
      <c r="C43" s="314" t="s">
        <v>596</v>
      </c>
      <c r="D43" s="314" t="s">
        <v>596</v>
      </c>
      <c r="E43" s="313">
        <v>1000000</v>
      </c>
    </row>
    <row r="44" spans="1:5">
      <c r="A44" s="315">
        <v>24</v>
      </c>
      <c r="B44" s="314">
        <v>19854</v>
      </c>
      <c r="C44" s="314" t="s">
        <v>596</v>
      </c>
      <c r="D44" s="314" t="s">
        <v>596</v>
      </c>
      <c r="E44" s="313">
        <v>1000000</v>
      </c>
    </row>
    <row r="45" spans="1:5">
      <c r="A45" s="315">
        <v>25</v>
      </c>
      <c r="B45" s="314">
        <v>19996</v>
      </c>
      <c r="C45" s="314" t="s">
        <v>596</v>
      </c>
      <c r="D45" s="314" t="s">
        <v>596</v>
      </c>
      <c r="E45" s="313">
        <v>500000</v>
      </c>
    </row>
    <row r="46" spans="1:5">
      <c r="A46" s="315">
        <v>26</v>
      </c>
      <c r="B46" s="314">
        <v>20088</v>
      </c>
      <c r="C46" s="314" t="s">
        <v>596</v>
      </c>
      <c r="D46" s="314" t="s">
        <v>596</v>
      </c>
      <c r="E46" s="313">
        <v>1000000</v>
      </c>
    </row>
    <row r="47" spans="1:5">
      <c r="A47" s="315">
        <v>27</v>
      </c>
      <c r="B47" s="314">
        <v>19917</v>
      </c>
      <c r="C47" s="314" t="s">
        <v>596</v>
      </c>
      <c r="D47" s="314" t="s">
        <v>596</v>
      </c>
      <c r="E47" s="313">
        <v>1000000</v>
      </c>
    </row>
    <row r="48" spans="1:5">
      <c r="A48" s="315">
        <v>28</v>
      </c>
      <c r="B48" s="314">
        <v>19783</v>
      </c>
      <c r="C48" s="314" t="s">
        <v>596</v>
      </c>
      <c r="D48" s="314" t="s">
        <v>596</v>
      </c>
      <c r="E48" s="313">
        <v>1000000</v>
      </c>
    </row>
    <row r="49" spans="1:5">
      <c r="A49" s="315">
        <v>29</v>
      </c>
      <c r="B49" s="314">
        <v>19933</v>
      </c>
      <c r="C49" s="314" t="s">
        <v>596</v>
      </c>
      <c r="D49" s="314" t="s">
        <v>596</v>
      </c>
      <c r="E49" s="313">
        <v>500000</v>
      </c>
    </row>
    <row r="50" spans="1:5">
      <c r="A50" s="315">
        <v>30</v>
      </c>
      <c r="B50" s="314">
        <v>19838</v>
      </c>
      <c r="C50" s="314" t="s">
        <v>596</v>
      </c>
      <c r="D50" s="314" t="s">
        <v>596</v>
      </c>
      <c r="E50" s="313">
        <v>500000</v>
      </c>
    </row>
    <row r="51" spans="1:5">
      <c r="A51" s="315">
        <v>31</v>
      </c>
      <c r="B51" s="314">
        <v>20039</v>
      </c>
      <c r="C51" s="314" t="s">
        <v>596</v>
      </c>
      <c r="D51" s="314" t="s">
        <v>596</v>
      </c>
      <c r="E51" s="313">
        <v>1000000</v>
      </c>
    </row>
    <row r="52" spans="1:5">
      <c r="A52" s="315">
        <v>32</v>
      </c>
      <c r="B52" s="314">
        <v>20037</v>
      </c>
      <c r="C52" s="314" t="s">
        <v>596</v>
      </c>
      <c r="D52" s="314" t="s">
        <v>596</v>
      </c>
      <c r="E52" s="313">
        <v>500000</v>
      </c>
    </row>
    <row r="53" spans="1:5">
      <c r="A53" s="315">
        <v>33</v>
      </c>
      <c r="B53" s="314">
        <v>19877</v>
      </c>
      <c r="C53" s="314" t="s">
        <v>596</v>
      </c>
      <c r="D53" s="314" t="s">
        <v>596</v>
      </c>
      <c r="E53" s="313">
        <v>300000</v>
      </c>
    </row>
    <row r="54" spans="1:5">
      <c r="A54" s="315">
        <v>34</v>
      </c>
      <c r="B54" s="314">
        <v>19785</v>
      </c>
      <c r="C54" s="314" t="s">
        <v>596</v>
      </c>
      <c r="D54" s="314" t="s">
        <v>596</v>
      </c>
      <c r="E54" s="313">
        <v>1000000</v>
      </c>
    </row>
    <row r="55" spans="1:5">
      <c r="A55" s="315">
        <v>35</v>
      </c>
      <c r="B55" s="314">
        <v>19860</v>
      </c>
      <c r="C55" s="314" t="s">
        <v>596</v>
      </c>
      <c r="D55" s="314" t="s">
        <v>596</v>
      </c>
      <c r="E55" s="313">
        <v>1000000</v>
      </c>
    </row>
    <row r="56" spans="1:5">
      <c r="A56" s="315">
        <v>36</v>
      </c>
      <c r="B56" s="314">
        <v>20022</v>
      </c>
      <c r="C56" s="314" t="s">
        <v>596</v>
      </c>
      <c r="D56" s="314" t="s">
        <v>596</v>
      </c>
      <c r="E56" s="313">
        <v>300000</v>
      </c>
    </row>
    <row r="57" spans="1:5">
      <c r="A57" s="315">
        <v>37</v>
      </c>
      <c r="B57" s="314">
        <v>20066</v>
      </c>
      <c r="C57" s="314" t="s">
        <v>596</v>
      </c>
      <c r="D57" s="314" t="s">
        <v>596</v>
      </c>
      <c r="E57" s="313">
        <v>1000000</v>
      </c>
    </row>
    <row r="58" spans="1:5">
      <c r="A58" s="315">
        <v>38</v>
      </c>
      <c r="B58" s="314">
        <v>20036</v>
      </c>
      <c r="C58" s="314" t="s">
        <v>596</v>
      </c>
      <c r="D58" s="314" t="s">
        <v>596</v>
      </c>
      <c r="E58" s="313">
        <v>300000</v>
      </c>
    </row>
    <row r="59" spans="1:5">
      <c r="A59" s="315">
        <v>39</v>
      </c>
      <c r="B59" s="314">
        <v>20009</v>
      </c>
      <c r="C59" s="314" t="s">
        <v>596</v>
      </c>
      <c r="D59" s="314" t="s">
        <v>596</v>
      </c>
      <c r="E59" s="313">
        <v>300000</v>
      </c>
    </row>
    <row r="60" spans="1:5">
      <c r="A60" s="315">
        <v>40</v>
      </c>
      <c r="B60" s="314">
        <v>20060</v>
      </c>
      <c r="C60" s="314" t="s">
        <v>596</v>
      </c>
      <c r="D60" s="314" t="s">
        <v>596</v>
      </c>
      <c r="E60" s="313">
        <v>1000000</v>
      </c>
    </row>
    <row r="61" spans="1:5">
      <c r="A61" s="315">
        <v>41</v>
      </c>
      <c r="B61" s="314">
        <v>19958</v>
      </c>
      <c r="C61" s="314" t="s">
        <v>596</v>
      </c>
      <c r="D61" s="314" t="s">
        <v>596</v>
      </c>
      <c r="E61" s="313">
        <v>1000000</v>
      </c>
    </row>
    <row r="62" spans="1:5">
      <c r="A62" s="315">
        <v>42</v>
      </c>
      <c r="B62" s="314">
        <v>20024</v>
      </c>
      <c r="C62" s="314" t="s">
        <v>596</v>
      </c>
      <c r="D62" s="314" t="s">
        <v>596</v>
      </c>
      <c r="E62" s="313">
        <v>300000</v>
      </c>
    </row>
    <row r="63" spans="1:5">
      <c r="A63" s="315">
        <v>43</v>
      </c>
      <c r="B63" s="314">
        <v>19810</v>
      </c>
      <c r="C63" s="314" t="s">
        <v>596</v>
      </c>
      <c r="D63" s="314" t="s">
        <v>596</v>
      </c>
      <c r="E63" s="313">
        <v>1000000</v>
      </c>
    </row>
    <row r="64" spans="1:5">
      <c r="A64" s="315">
        <v>44</v>
      </c>
      <c r="B64" s="314">
        <v>19973</v>
      </c>
      <c r="C64" s="314" t="s">
        <v>596</v>
      </c>
      <c r="D64" s="314" t="s">
        <v>596</v>
      </c>
      <c r="E64" s="313">
        <v>300000</v>
      </c>
    </row>
    <row r="65" spans="1:5">
      <c r="A65" s="315">
        <v>45</v>
      </c>
      <c r="B65" s="314">
        <v>20041</v>
      </c>
      <c r="C65" s="314" t="s">
        <v>596</v>
      </c>
      <c r="D65" s="314" t="s">
        <v>596</v>
      </c>
      <c r="E65" s="313">
        <v>1000000</v>
      </c>
    </row>
    <row r="66" spans="1:5">
      <c r="A66" s="315">
        <v>46</v>
      </c>
      <c r="B66" s="314">
        <v>20049</v>
      </c>
      <c r="C66" s="314" t="s">
        <v>596</v>
      </c>
      <c r="D66" s="314" t="s">
        <v>596</v>
      </c>
      <c r="E66" s="313">
        <v>1000000</v>
      </c>
    </row>
    <row r="67" spans="1:5">
      <c r="A67" s="315">
        <v>47</v>
      </c>
      <c r="B67" s="314">
        <v>19946</v>
      </c>
      <c r="C67" s="314" t="s">
        <v>596</v>
      </c>
      <c r="D67" s="314" t="s">
        <v>596</v>
      </c>
      <c r="E67" s="313">
        <v>500000</v>
      </c>
    </row>
    <row r="68" spans="1:5">
      <c r="A68" s="315">
        <v>48</v>
      </c>
      <c r="B68" s="314">
        <v>19796</v>
      </c>
      <c r="C68" s="314" t="s">
        <v>596</v>
      </c>
      <c r="D68" s="314" t="s">
        <v>596</v>
      </c>
      <c r="E68" s="313">
        <v>500000</v>
      </c>
    </row>
    <row r="69" spans="1:5">
      <c r="A69" s="315">
        <v>49</v>
      </c>
      <c r="B69" s="314">
        <v>19845</v>
      </c>
      <c r="C69" s="314" t="s">
        <v>596</v>
      </c>
      <c r="D69" s="314" t="s">
        <v>596</v>
      </c>
      <c r="E69" s="313">
        <v>300000</v>
      </c>
    </row>
    <row r="70" spans="1:5">
      <c r="A70" s="315">
        <v>50</v>
      </c>
      <c r="B70" s="314">
        <v>20024</v>
      </c>
      <c r="C70" s="314" t="s">
        <v>596</v>
      </c>
      <c r="D70" s="314" t="s">
        <v>596</v>
      </c>
      <c r="E70" s="313">
        <v>500000</v>
      </c>
    </row>
    <row r="71" spans="1:5">
      <c r="A71" s="315">
        <v>51</v>
      </c>
      <c r="B71" s="314">
        <v>20003</v>
      </c>
      <c r="C71" s="314" t="s">
        <v>596</v>
      </c>
      <c r="D71" s="314" t="s">
        <v>596</v>
      </c>
      <c r="E71" s="313">
        <v>1000000</v>
      </c>
    </row>
    <row r="72" spans="1:5">
      <c r="A72" s="315">
        <v>52</v>
      </c>
      <c r="B72" s="314">
        <v>20027</v>
      </c>
      <c r="C72" s="314" t="s">
        <v>596</v>
      </c>
      <c r="D72" s="314" t="s">
        <v>596</v>
      </c>
      <c r="E72" s="313">
        <v>300000</v>
      </c>
    </row>
    <row r="73" spans="1:5">
      <c r="A73" s="315">
        <v>53</v>
      </c>
      <c r="B73" s="314">
        <v>19952</v>
      </c>
      <c r="C73" s="314" t="s">
        <v>596</v>
      </c>
      <c r="D73" s="314" t="s">
        <v>596</v>
      </c>
      <c r="E73" s="313">
        <v>500000</v>
      </c>
    </row>
    <row r="74" spans="1:5">
      <c r="A74" s="315">
        <v>54</v>
      </c>
      <c r="B74" s="314">
        <v>19993</v>
      </c>
      <c r="C74" s="314" t="s">
        <v>596</v>
      </c>
      <c r="D74" s="314" t="s">
        <v>596</v>
      </c>
      <c r="E74" s="313">
        <v>1000000</v>
      </c>
    </row>
    <row r="75" spans="1:5">
      <c r="A75" s="315">
        <v>55</v>
      </c>
      <c r="B75" s="314">
        <v>19927</v>
      </c>
      <c r="C75" s="314" t="s">
        <v>596</v>
      </c>
      <c r="D75" s="314" t="s">
        <v>596</v>
      </c>
      <c r="E75" s="313">
        <v>300000</v>
      </c>
    </row>
    <row r="76" spans="1:5">
      <c r="A76" s="315">
        <v>56</v>
      </c>
      <c r="B76" s="314">
        <v>19963</v>
      </c>
      <c r="C76" s="314" t="s">
        <v>596</v>
      </c>
      <c r="D76" s="314" t="s">
        <v>596</v>
      </c>
      <c r="E76" s="313">
        <v>1000000</v>
      </c>
    </row>
    <row r="77" spans="1:5">
      <c r="A77" s="315">
        <v>57</v>
      </c>
      <c r="B77" s="314">
        <v>19991</v>
      </c>
      <c r="C77" s="314" t="s">
        <v>596</v>
      </c>
      <c r="D77" s="314" t="s">
        <v>596</v>
      </c>
      <c r="E77" s="313">
        <v>500000</v>
      </c>
    </row>
    <row r="78" spans="1:5">
      <c r="A78" s="315">
        <v>58</v>
      </c>
      <c r="B78" s="314">
        <v>19984</v>
      </c>
      <c r="C78" s="314" t="s">
        <v>596</v>
      </c>
      <c r="D78" s="314">
        <v>45243</v>
      </c>
      <c r="E78" s="313">
        <v>1000000</v>
      </c>
    </row>
    <row r="79" spans="1:5">
      <c r="A79" s="315">
        <v>59</v>
      </c>
      <c r="B79" s="314">
        <v>20043</v>
      </c>
      <c r="C79" s="314" t="s">
        <v>596</v>
      </c>
      <c r="D79" s="314" t="s">
        <v>596</v>
      </c>
      <c r="E79" s="313">
        <v>1000000</v>
      </c>
    </row>
    <row r="80" spans="1:5">
      <c r="A80" s="315">
        <v>60</v>
      </c>
      <c r="B80" s="314">
        <v>19886</v>
      </c>
      <c r="C80" s="314" t="s">
        <v>596</v>
      </c>
      <c r="D80" s="314" t="s">
        <v>596</v>
      </c>
      <c r="E80" s="313">
        <v>500000</v>
      </c>
    </row>
    <row r="81" spans="1:5">
      <c r="A81" s="315">
        <v>61</v>
      </c>
      <c r="B81" s="314">
        <v>20075</v>
      </c>
      <c r="C81" s="314" t="s">
        <v>596</v>
      </c>
      <c r="D81" s="314" t="s">
        <v>596</v>
      </c>
      <c r="E81" s="313">
        <v>1000000</v>
      </c>
    </row>
    <row r="82" spans="1:5">
      <c r="A82" s="315">
        <v>62</v>
      </c>
      <c r="B82" s="314">
        <v>19960</v>
      </c>
      <c r="C82" s="314" t="s">
        <v>596</v>
      </c>
      <c r="D82" s="314" t="s">
        <v>596</v>
      </c>
      <c r="E82" s="313">
        <v>500000</v>
      </c>
    </row>
    <row r="83" spans="1:5">
      <c r="A83" s="315">
        <v>63</v>
      </c>
      <c r="B83" s="314">
        <v>19730</v>
      </c>
      <c r="C83" s="314" t="s">
        <v>596</v>
      </c>
      <c r="D83" s="314" t="s">
        <v>596</v>
      </c>
      <c r="E83" s="313">
        <v>1000000</v>
      </c>
    </row>
    <row r="84" spans="1:5">
      <c r="A84" s="315">
        <v>64</v>
      </c>
      <c r="B84" s="314">
        <v>20045</v>
      </c>
      <c r="C84" s="314" t="s">
        <v>596</v>
      </c>
      <c r="D84" s="314" t="s">
        <v>596</v>
      </c>
      <c r="E84" s="313">
        <v>300000</v>
      </c>
    </row>
    <row r="85" spans="1:5">
      <c r="A85" s="315">
        <v>65</v>
      </c>
      <c r="B85" s="314">
        <v>19727</v>
      </c>
      <c r="C85" s="314" t="s">
        <v>596</v>
      </c>
      <c r="D85" s="314" t="s">
        <v>596</v>
      </c>
      <c r="E85" s="313">
        <v>1000000</v>
      </c>
    </row>
    <row r="86" spans="1:5">
      <c r="A86" s="315">
        <v>66</v>
      </c>
      <c r="B86" s="314">
        <v>19880</v>
      </c>
      <c r="C86" s="314" t="s">
        <v>596</v>
      </c>
      <c r="D86" s="314" t="s">
        <v>596</v>
      </c>
      <c r="E86" s="313">
        <v>1000000</v>
      </c>
    </row>
    <row r="87" spans="1:5">
      <c r="A87" s="315">
        <v>67</v>
      </c>
      <c r="B87" s="314">
        <v>20031</v>
      </c>
      <c r="C87" s="314" t="s">
        <v>596</v>
      </c>
      <c r="D87" s="314" t="s">
        <v>596</v>
      </c>
      <c r="E87" s="313">
        <v>300000</v>
      </c>
    </row>
    <row r="88" spans="1:5">
      <c r="A88" s="315">
        <v>68</v>
      </c>
      <c r="B88" s="314">
        <v>19765</v>
      </c>
      <c r="C88" s="314" t="s">
        <v>596</v>
      </c>
      <c r="D88" s="314" t="s">
        <v>596</v>
      </c>
      <c r="E88" s="313">
        <v>300000</v>
      </c>
    </row>
    <row r="89" spans="1:5">
      <c r="A89" s="315">
        <v>69</v>
      </c>
      <c r="B89" s="314">
        <v>19931</v>
      </c>
      <c r="C89" s="314" t="s">
        <v>596</v>
      </c>
      <c r="D89" s="314" t="s">
        <v>596</v>
      </c>
      <c r="E89" s="313">
        <v>500000</v>
      </c>
    </row>
    <row r="90" spans="1:5">
      <c r="A90" s="315">
        <v>70</v>
      </c>
      <c r="B90" s="314">
        <v>19975</v>
      </c>
      <c r="C90" s="314" t="s">
        <v>596</v>
      </c>
      <c r="D90" s="314">
        <v>44574</v>
      </c>
      <c r="E90" s="313">
        <v>1000000</v>
      </c>
    </row>
    <row r="91" spans="1:5">
      <c r="A91" s="315">
        <v>71</v>
      </c>
      <c r="B91" s="314">
        <v>20075</v>
      </c>
      <c r="C91" s="314" t="s">
        <v>596</v>
      </c>
      <c r="D91" s="314" t="s">
        <v>596</v>
      </c>
      <c r="E91" s="313">
        <v>1000000</v>
      </c>
    </row>
    <row r="92" spans="1:5">
      <c r="A92" s="315">
        <v>72</v>
      </c>
      <c r="B92" s="314">
        <v>20071</v>
      </c>
      <c r="C92" s="314" t="s">
        <v>596</v>
      </c>
      <c r="D92" s="314" t="s">
        <v>596</v>
      </c>
      <c r="E92" s="313">
        <v>300000</v>
      </c>
    </row>
    <row r="93" spans="1:5">
      <c r="A93" s="315">
        <v>73</v>
      </c>
      <c r="B93" s="314">
        <v>19785</v>
      </c>
      <c r="C93" s="314" t="s">
        <v>596</v>
      </c>
      <c r="D93" s="314" t="s">
        <v>596</v>
      </c>
      <c r="E93" s="313">
        <v>500000</v>
      </c>
    </row>
    <row r="94" spans="1:5">
      <c r="A94" s="315">
        <v>74</v>
      </c>
      <c r="B94" s="314">
        <v>19839</v>
      </c>
      <c r="C94" s="314" t="s">
        <v>596</v>
      </c>
      <c r="D94" s="314" t="s">
        <v>596</v>
      </c>
      <c r="E94" s="313">
        <v>300000</v>
      </c>
    </row>
    <row r="95" spans="1:5">
      <c r="A95" s="315">
        <v>75</v>
      </c>
      <c r="B95" s="314">
        <v>20089</v>
      </c>
      <c r="C95" s="314" t="s">
        <v>596</v>
      </c>
      <c r="D95" s="314" t="s">
        <v>596</v>
      </c>
      <c r="E95" s="313">
        <v>300000</v>
      </c>
    </row>
    <row r="96" spans="1:5">
      <c r="A96" s="315">
        <v>76</v>
      </c>
      <c r="B96" s="314">
        <v>20070</v>
      </c>
      <c r="C96" s="314" t="s">
        <v>596</v>
      </c>
      <c r="D96" s="314" t="s">
        <v>596</v>
      </c>
      <c r="E96" s="313">
        <v>500000</v>
      </c>
    </row>
    <row r="97" spans="1:5">
      <c r="A97" s="315">
        <v>77</v>
      </c>
      <c r="B97" s="314">
        <v>19802</v>
      </c>
      <c r="C97" s="314" t="s">
        <v>596</v>
      </c>
      <c r="D97" s="314" t="s">
        <v>596</v>
      </c>
      <c r="E97" s="313">
        <v>500000</v>
      </c>
    </row>
    <row r="98" spans="1:5">
      <c r="A98" s="315">
        <v>78</v>
      </c>
      <c r="B98" s="314">
        <v>19811</v>
      </c>
      <c r="C98" s="314" t="s">
        <v>596</v>
      </c>
      <c r="D98" s="314" t="s">
        <v>596</v>
      </c>
      <c r="E98" s="313">
        <v>500000</v>
      </c>
    </row>
    <row r="99" spans="1:5">
      <c r="A99" s="315">
        <v>79</v>
      </c>
      <c r="B99" s="314">
        <v>19944</v>
      </c>
      <c r="C99" s="314" t="s">
        <v>596</v>
      </c>
      <c r="D99" s="314" t="s">
        <v>596</v>
      </c>
      <c r="E99" s="313">
        <v>1000000</v>
      </c>
    </row>
    <row r="100" spans="1:5">
      <c r="A100" s="315">
        <v>80</v>
      </c>
      <c r="B100" s="314">
        <v>20088</v>
      </c>
      <c r="C100" s="314" t="s">
        <v>596</v>
      </c>
      <c r="D100" s="314">
        <v>44310</v>
      </c>
      <c r="E100" s="313">
        <v>1000000</v>
      </c>
    </row>
    <row r="101" spans="1:5">
      <c r="A101" s="315">
        <v>81</v>
      </c>
      <c r="B101" s="314">
        <v>20024</v>
      </c>
      <c r="C101" s="314" t="s">
        <v>596</v>
      </c>
      <c r="D101" s="314" t="s">
        <v>596</v>
      </c>
      <c r="E101" s="313">
        <v>500000</v>
      </c>
    </row>
    <row r="102" spans="1:5">
      <c r="A102" s="315">
        <v>82</v>
      </c>
      <c r="B102" s="314">
        <v>20042</v>
      </c>
      <c r="C102" s="314" t="s">
        <v>596</v>
      </c>
      <c r="D102" s="314" t="s">
        <v>596</v>
      </c>
      <c r="E102" s="313">
        <v>300000</v>
      </c>
    </row>
    <row r="103" spans="1:5">
      <c r="A103" s="315">
        <v>83</v>
      </c>
      <c r="B103" s="314">
        <v>19730</v>
      </c>
      <c r="C103" s="314" t="s">
        <v>596</v>
      </c>
      <c r="D103" s="314" t="s">
        <v>596</v>
      </c>
      <c r="E103" s="313">
        <v>500000</v>
      </c>
    </row>
    <row r="104" spans="1:5">
      <c r="A104" s="315">
        <v>84</v>
      </c>
      <c r="B104" s="314">
        <v>19732</v>
      </c>
      <c r="C104" s="314" t="s">
        <v>596</v>
      </c>
      <c r="D104" s="314" t="s">
        <v>596</v>
      </c>
      <c r="E104" s="313">
        <v>1000000</v>
      </c>
    </row>
    <row r="105" spans="1:5">
      <c r="A105" s="315">
        <v>85</v>
      </c>
      <c r="B105" s="314">
        <v>19835</v>
      </c>
      <c r="C105" s="314" t="s">
        <v>596</v>
      </c>
      <c r="D105" s="314" t="s">
        <v>596</v>
      </c>
      <c r="E105" s="313">
        <v>1000000</v>
      </c>
    </row>
    <row r="106" spans="1:5">
      <c r="A106" s="315">
        <v>86</v>
      </c>
      <c r="B106" s="314">
        <v>19973</v>
      </c>
      <c r="C106" s="314" t="s">
        <v>596</v>
      </c>
      <c r="D106" s="314" t="s">
        <v>596</v>
      </c>
      <c r="E106" s="313">
        <v>1000000</v>
      </c>
    </row>
    <row r="107" spans="1:5">
      <c r="A107" s="315">
        <v>87</v>
      </c>
      <c r="B107" s="314">
        <v>20080</v>
      </c>
      <c r="C107" s="314" t="s">
        <v>596</v>
      </c>
      <c r="D107" s="314" t="s">
        <v>596</v>
      </c>
      <c r="E107" s="313">
        <v>1000000</v>
      </c>
    </row>
    <row r="108" spans="1:5">
      <c r="A108" s="315">
        <v>88</v>
      </c>
      <c r="B108" s="314">
        <v>19813</v>
      </c>
      <c r="C108" s="314" t="s">
        <v>596</v>
      </c>
      <c r="D108" s="314" t="s">
        <v>596</v>
      </c>
      <c r="E108" s="313">
        <v>300000</v>
      </c>
    </row>
    <row r="109" spans="1:5">
      <c r="A109" s="315">
        <v>89</v>
      </c>
      <c r="B109" s="314">
        <v>19751</v>
      </c>
      <c r="C109" s="314" t="s">
        <v>596</v>
      </c>
      <c r="D109" s="314" t="s">
        <v>596</v>
      </c>
      <c r="E109" s="313">
        <v>1000000</v>
      </c>
    </row>
    <row r="110" spans="1:5">
      <c r="A110" s="315">
        <v>90</v>
      </c>
      <c r="B110" s="314">
        <v>19936</v>
      </c>
      <c r="C110" s="314" t="s">
        <v>596</v>
      </c>
      <c r="D110" s="314" t="s">
        <v>596</v>
      </c>
      <c r="E110" s="313">
        <v>300000</v>
      </c>
    </row>
    <row r="111" spans="1:5">
      <c r="A111" s="315">
        <v>91</v>
      </c>
      <c r="B111" s="314">
        <v>19947</v>
      </c>
      <c r="C111" s="314" t="s">
        <v>596</v>
      </c>
      <c r="D111" s="314" t="s">
        <v>596</v>
      </c>
      <c r="E111" s="313">
        <v>300000</v>
      </c>
    </row>
    <row r="112" spans="1:5">
      <c r="A112" s="315">
        <v>92</v>
      </c>
      <c r="B112" s="314">
        <v>19823</v>
      </c>
      <c r="C112" s="314" t="s">
        <v>596</v>
      </c>
      <c r="D112" s="314" t="s">
        <v>596</v>
      </c>
      <c r="E112" s="313">
        <v>300000</v>
      </c>
    </row>
    <row r="113" spans="1:5">
      <c r="A113" s="315">
        <v>93</v>
      </c>
      <c r="B113" s="314">
        <v>19948</v>
      </c>
      <c r="C113" s="314" t="s">
        <v>596</v>
      </c>
      <c r="D113" s="314" t="s">
        <v>596</v>
      </c>
      <c r="E113" s="313">
        <v>500000</v>
      </c>
    </row>
    <row r="114" spans="1:5">
      <c r="A114" s="315">
        <v>94</v>
      </c>
      <c r="B114" s="314">
        <v>19728</v>
      </c>
      <c r="C114" s="314" t="s">
        <v>596</v>
      </c>
      <c r="D114" s="314" t="s">
        <v>596</v>
      </c>
      <c r="E114" s="313">
        <v>1000000</v>
      </c>
    </row>
    <row r="115" spans="1:5">
      <c r="A115" s="315">
        <v>95</v>
      </c>
      <c r="B115" s="314">
        <v>19959</v>
      </c>
      <c r="C115" s="314" t="s">
        <v>596</v>
      </c>
      <c r="D115" s="314" t="s">
        <v>596</v>
      </c>
      <c r="E115" s="313">
        <v>300000</v>
      </c>
    </row>
    <row r="116" spans="1:5">
      <c r="A116" s="315">
        <v>96</v>
      </c>
      <c r="B116" s="314">
        <v>19999</v>
      </c>
      <c r="C116" s="314" t="s">
        <v>596</v>
      </c>
      <c r="D116" s="314" t="s">
        <v>596</v>
      </c>
      <c r="E116" s="313">
        <v>1000000</v>
      </c>
    </row>
    <row r="117" spans="1:5">
      <c r="A117" s="315">
        <v>97</v>
      </c>
      <c r="B117" s="314">
        <v>19805</v>
      </c>
      <c r="C117" s="314">
        <v>44955</v>
      </c>
      <c r="D117" s="314" t="s">
        <v>596</v>
      </c>
      <c r="E117" s="313">
        <v>300000</v>
      </c>
    </row>
    <row r="118" spans="1:5">
      <c r="A118" s="315">
        <v>98</v>
      </c>
      <c r="B118" s="314">
        <v>19727</v>
      </c>
      <c r="C118" s="314" t="s">
        <v>596</v>
      </c>
      <c r="D118" s="314" t="s">
        <v>596</v>
      </c>
      <c r="E118" s="313">
        <v>300000</v>
      </c>
    </row>
    <row r="119" spans="1:5">
      <c r="A119" s="315">
        <v>99</v>
      </c>
      <c r="B119" s="314">
        <v>19879</v>
      </c>
      <c r="C119" s="314" t="s">
        <v>596</v>
      </c>
      <c r="D119" s="314" t="s">
        <v>596</v>
      </c>
      <c r="E119" s="313">
        <v>500000</v>
      </c>
    </row>
    <row r="120" spans="1:5">
      <c r="A120" s="315">
        <v>100</v>
      </c>
      <c r="B120" s="314">
        <v>20031</v>
      </c>
      <c r="C120" s="314" t="s">
        <v>596</v>
      </c>
      <c r="D120" s="314" t="s">
        <v>596</v>
      </c>
      <c r="E120" s="313">
        <v>500000</v>
      </c>
    </row>
    <row r="121" spans="1:5">
      <c r="A121" s="315">
        <v>101</v>
      </c>
      <c r="B121" s="314">
        <v>19758</v>
      </c>
      <c r="C121" s="314" t="s">
        <v>596</v>
      </c>
      <c r="D121" s="314" t="s">
        <v>596</v>
      </c>
      <c r="E121" s="313">
        <v>500000</v>
      </c>
    </row>
    <row r="122" spans="1:5">
      <c r="A122" s="315">
        <v>102</v>
      </c>
      <c r="B122" s="314">
        <v>19928</v>
      </c>
      <c r="C122" s="314" t="s">
        <v>596</v>
      </c>
      <c r="D122" s="314" t="s">
        <v>596</v>
      </c>
      <c r="E122" s="313">
        <v>1000000</v>
      </c>
    </row>
    <row r="123" spans="1:5">
      <c r="A123" s="315">
        <v>103</v>
      </c>
      <c r="B123" s="314">
        <v>19875</v>
      </c>
      <c r="C123" s="314" t="s">
        <v>596</v>
      </c>
      <c r="D123" s="314" t="s">
        <v>596</v>
      </c>
      <c r="E123" s="313">
        <v>300000</v>
      </c>
    </row>
    <row r="124" spans="1:5">
      <c r="A124" s="315">
        <v>104</v>
      </c>
      <c r="B124" s="314">
        <v>19787</v>
      </c>
      <c r="C124" s="314" t="s">
        <v>596</v>
      </c>
      <c r="D124" s="314" t="s">
        <v>596</v>
      </c>
      <c r="E124" s="313">
        <v>1000000</v>
      </c>
    </row>
    <row r="125" spans="1:5">
      <c r="A125" s="315">
        <v>105</v>
      </c>
      <c r="B125" s="314">
        <v>19938</v>
      </c>
      <c r="C125" s="314" t="s">
        <v>596</v>
      </c>
      <c r="D125" s="314" t="s">
        <v>596</v>
      </c>
      <c r="E125" s="313">
        <v>1000000</v>
      </c>
    </row>
    <row r="126" spans="1:5">
      <c r="A126" s="315">
        <v>106</v>
      </c>
      <c r="B126" s="314">
        <v>19860</v>
      </c>
      <c r="C126" s="314" t="s">
        <v>596</v>
      </c>
      <c r="D126" s="314" t="s">
        <v>596</v>
      </c>
      <c r="E126" s="313">
        <v>300000</v>
      </c>
    </row>
    <row r="127" spans="1:5">
      <c r="A127" s="315">
        <v>107</v>
      </c>
      <c r="B127" s="314">
        <v>19903</v>
      </c>
      <c r="C127" s="314" t="s">
        <v>596</v>
      </c>
      <c r="D127" s="314" t="s">
        <v>596</v>
      </c>
      <c r="E127" s="313">
        <v>500000</v>
      </c>
    </row>
    <row r="128" spans="1:5">
      <c r="A128" s="315">
        <v>108</v>
      </c>
      <c r="B128" s="314">
        <v>19859</v>
      </c>
      <c r="C128" s="314" t="s">
        <v>596</v>
      </c>
      <c r="D128" s="314" t="s">
        <v>596</v>
      </c>
      <c r="E128" s="313">
        <v>1000000</v>
      </c>
    </row>
    <row r="129" spans="1:5">
      <c r="A129" s="315">
        <v>109</v>
      </c>
      <c r="B129" s="314">
        <v>19808</v>
      </c>
      <c r="C129" s="314" t="s">
        <v>596</v>
      </c>
      <c r="D129" s="314" t="s">
        <v>596</v>
      </c>
      <c r="E129" s="313">
        <v>300000</v>
      </c>
    </row>
    <row r="130" spans="1:5">
      <c r="A130" s="315">
        <v>110</v>
      </c>
      <c r="B130" s="314">
        <v>19961</v>
      </c>
      <c r="C130" s="314" t="s">
        <v>596</v>
      </c>
      <c r="D130" s="314" t="s">
        <v>596</v>
      </c>
      <c r="E130" s="313">
        <v>1000000</v>
      </c>
    </row>
    <row r="131" spans="1:5">
      <c r="A131" s="315">
        <v>111</v>
      </c>
      <c r="B131" s="314">
        <v>20068</v>
      </c>
      <c r="C131" s="314" t="s">
        <v>596</v>
      </c>
      <c r="D131" s="314" t="s">
        <v>596</v>
      </c>
      <c r="E131" s="313">
        <v>1000000</v>
      </c>
    </row>
    <row r="132" spans="1:5">
      <c r="A132" s="315">
        <v>112</v>
      </c>
      <c r="B132" s="314">
        <v>19780</v>
      </c>
      <c r="C132" s="314" t="s">
        <v>596</v>
      </c>
      <c r="D132" s="314" t="s">
        <v>596</v>
      </c>
      <c r="E132" s="313">
        <v>300000</v>
      </c>
    </row>
    <row r="133" spans="1:5">
      <c r="A133" s="315">
        <v>113</v>
      </c>
      <c r="B133" s="314">
        <v>19831</v>
      </c>
      <c r="C133" s="314" t="s">
        <v>596</v>
      </c>
      <c r="D133" s="314">
        <v>45062</v>
      </c>
      <c r="E133" s="313">
        <v>500000</v>
      </c>
    </row>
    <row r="134" spans="1:5">
      <c r="A134" s="315">
        <v>114</v>
      </c>
      <c r="B134" s="314">
        <v>19993</v>
      </c>
      <c r="C134" s="314" t="s">
        <v>596</v>
      </c>
      <c r="D134" s="314" t="s">
        <v>596</v>
      </c>
      <c r="E134" s="313">
        <v>300000</v>
      </c>
    </row>
    <row r="135" spans="1:5">
      <c r="A135" s="315">
        <v>115</v>
      </c>
      <c r="B135" s="314">
        <v>20052</v>
      </c>
      <c r="C135" s="314" t="s">
        <v>596</v>
      </c>
      <c r="D135" s="314">
        <v>44645</v>
      </c>
      <c r="E135" s="313">
        <v>500000</v>
      </c>
    </row>
    <row r="136" spans="1:5">
      <c r="A136" s="315">
        <v>116</v>
      </c>
      <c r="B136" s="314">
        <v>19974</v>
      </c>
      <c r="C136" s="314" t="s">
        <v>596</v>
      </c>
      <c r="D136" s="314" t="s">
        <v>596</v>
      </c>
      <c r="E136" s="313">
        <v>300000</v>
      </c>
    </row>
    <row r="137" spans="1:5">
      <c r="A137" s="315">
        <v>117</v>
      </c>
      <c r="B137" s="314">
        <v>19823</v>
      </c>
      <c r="C137" s="314" t="s">
        <v>596</v>
      </c>
      <c r="D137" s="314" t="s">
        <v>596</v>
      </c>
      <c r="E137" s="313">
        <v>300000</v>
      </c>
    </row>
    <row r="138" spans="1:5">
      <c r="A138" s="315">
        <v>118</v>
      </c>
      <c r="B138" s="314">
        <v>20076</v>
      </c>
      <c r="C138" s="314" t="s">
        <v>596</v>
      </c>
      <c r="D138" s="314" t="s">
        <v>596</v>
      </c>
      <c r="E138" s="313">
        <v>500000</v>
      </c>
    </row>
    <row r="139" spans="1:5">
      <c r="A139" s="315">
        <v>119</v>
      </c>
      <c r="B139" s="314">
        <v>19923</v>
      </c>
      <c r="C139" s="314" t="s">
        <v>596</v>
      </c>
      <c r="D139" s="314" t="s">
        <v>596</v>
      </c>
      <c r="E139" s="313">
        <v>300000</v>
      </c>
    </row>
    <row r="140" spans="1:5">
      <c r="A140" s="315">
        <v>120</v>
      </c>
      <c r="B140" s="314">
        <v>20022</v>
      </c>
      <c r="C140" s="314" t="s">
        <v>596</v>
      </c>
      <c r="D140" s="314" t="s">
        <v>596</v>
      </c>
      <c r="E140" s="313">
        <v>500000</v>
      </c>
    </row>
    <row r="141" spans="1:5">
      <c r="A141" s="315">
        <v>121</v>
      </c>
      <c r="B141" s="314">
        <v>19845</v>
      </c>
      <c r="C141" s="314">
        <v>44421</v>
      </c>
      <c r="D141" s="314" t="s">
        <v>596</v>
      </c>
      <c r="E141" s="313">
        <v>1000000</v>
      </c>
    </row>
    <row r="142" spans="1:5">
      <c r="A142" s="315">
        <v>122</v>
      </c>
      <c r="B142" s="314">
        <v>20049</v>
      </c>
      <c r="C142" s="314" t="s">
        <v>596</v>
      </c>
      <c r="D142" s="314" t="s">
        <v>596</v>
      </c>
      <c r="E142" s="313">
        <v>1000000</v>
      </c>
    </row>
    <row r="143" spans="1:5">
      <c r="A143" s="315">
        <v>123</v>
      </c>
      <c r="B143" s="314">
        <v>19730</v>
      </c>
      <c r="C143" s="314" t="s">
        <v>596</v>
      </c>
      <c r="D143" s="314" t="s">
        <v>596</v>
      </c>
      <c r="E143" s="313">
        <v>500000</v>
      </c>
    </row>
    <row r="144" spans="1:5">
      <c r="A144" s="315">
        <v>124</v>
      </c>
      <c r="B144" s="314">
        <v>19792</v>
      </c>
      <c r="C144" s="314" t="s">
        <v>596</v>
      </c>
      <c r="D144" s="314" t="s">
        <v>596</v>
      </c>
      <c r="E144" s="313">
        <v>500000</v>
      </c>
    </row>
    <row r="145" spans="1:5">
      <c r="A145" s="315">
        <v>125</v>
      </c>
      <c r="B145" s="314">
        <v>19924</v>
      </c>
      <c r="C145" s="314" t="s">
        <v>596</v>
      </c>
      <c r="D145" s="314" t="s">
        <v>596</v>
      </c>
      <c r="E145" s="313">
        <v>300000</v>
      </c>
    </row>
    <row r="146" spans="1:5">
      <c r="A146" s="315">
        <v>126</v>
      </c>
      <c r="B146" s="314">
        <v>19749</v>
      </c>
      <c r="C146" s="314" t="s">
        <v>596</v>
      </c>
      <c r="D146" s="314" t="s">
        <v>596</v>
      </c>
      <c r="E146" s="313">
        <v>1000000</v>
      </c>
    </row>
    <row r="147" spans="1:5">
      <c r="A147" s="315">
        <v>127</v>
      </c>
      <c r="B147" s="314">
        <v>19893</v>
      </c>
      <c r="C147" s="314" t="s">
        <v>596</v>
      </c>
      <c r="D147" s="314" t="s">
        <v>596</v>
      </c>
      <c r="E147" s="313">
        <v>300000</v>
      </c>
    </row>
    <row r="148" spans="1:5">
      <c r="A148" s="315">
        <v>128</v>
      </c>
      <c r="B148" s="314">
        <v>19914</v>
      </c>
      <c r="C148" s="314" t="s">
        <v>596</v>
      </c>
      <c r="D148" s="314" t="s">
        <v>596</v>
      </c>
      <c r="E148" s="313">
        <v>500000</v>
      </c>
    </row>
    <row r="149" spans="1:5">
      <c r="A149" s="315">
        <v>129</v>
      </c>
      <c r="B149" s="314">
        <v>19914</v>
      </c>
      <c r="C149" s="314" t="s">
        <v>596</v>
      </c>
      <c r="D149" s="314" t="s">
        <v>596</v>
      </c>
      <c r="E149" s="313">
        <v>1000000</v>
      </c>
    </row>
    <row r="150" spans="1:5">
      <c r="A150" s="315">
        <v>130</v>
      </c>
      <c r="B150" s="314">
        <v>19820</v>
      </c>
      <c r="C150" s="314" t="s">
        <v>596</v>
      </c>
      <c r="D150" s="314" t="s">
        <v>596</v>
      </c>
      <c r="E150" s="313">
        <v>1000000</v>
      </c>
    </row>
    <row r="151" spans="1:5">
      <c r="A151" s="315">
        <v>131</v>
      </c>
      <c r="B151" s="314">
        <v>19759</v>
      </c>
      <c r="C151" s="314" t="s">
        <v>596</v>
      </c>
      <c r="D151" s="314" t="s">
        <v>596</v>
      </c>
      <c r="E151" s="313">
        <v>300000</v>
      </c>
    </row>
    <row r="152" spans="1:5">
      <c r="A152" s="315">
        <v>132</v>
      </c>
      <c r="B152" s="314">
        <v>19903</v>
      </c>
      <c r="C152" s="314" t="s">
        <v>596</v>
      </c>
      <c r="D152" s="314" t="s">
        <v>596</v>
      </c>
      <c r="E152" s="313">
        <v>1000000</v>
      </c>
    </row>
    <row r="153" spans="1:5">
      <c r="A153" s="315">
        <v>133</v>
      </c>
      <c r="B153" s="314">
        <v>19762</v>
      </c>
      <c r="C153" s="314" t="s">
        <v>596</v>
      </c>
      <c r="D153" s="314" t="s">
        <v>596</v>
      </c>
      <c r="E153" s="313">
        <v>300000</v>
      </c>
    </row>
    <row r="154" spans="1:5">
      <c r="A154" s="315">
        <v>134</v>
      </c>
      <c r="B154" s="314">
        <v>20027</v>
      </c>
      <c r="C154" s="314" t="s">
        <v>596</v>
      </c>
      <c r="D154" s="314" t="s">
        <v>596</v>
      </c>
      <c r="E154" s="313">
        <v>500000</v>
      </c>
    </row>
    <row r="155" spans="1:5">
      <c r="A155" s="315">
        <v>135</v>
      </c>
      <c r="B155" s="314">
        <v>19865</v>
      </c>
      <c r="C155" s="314" t="s">
        <v>596</v>
      </c>
      <c r="D155" s="314" t="s">
        <v>596</v>
      </c>
      <c r="E155" s="313">
        <v>300000</v>
      </c>
    </row>
    <row r="156" spans="1:5">
      <c r="A156" s="315">
        <v>136</v>
      </c>
      <c r="B156" s="314">
        <v>19747</v>
      </c>
      <c r="C156" s="314" t="s">
        <v>596</v>
      </c>
      <c r="D156" s="314" t="s">
        <v>596</v>
      </c>
      <c r="E156" s="313">
        <v>500000</v>
      </c>
    </row>
    <row r="157" spans="1:5">
      <c r="A157" s="315">
        <v>137</v>
      </c>
      <c r="B157" s="314">
        <v>19965</v>
      </c>
      <c r="C157" s="314" t="s">
        <v>596</v>
      </c>
      <c r="D157" s="314" t="s">
        <v>596</v>
      </c>
      <c r="E157" s="313">
        <v>500000</v>
      </c>
    </row>
    <row r="158" spans="1:5">
      <c r="A158" s="315">
        <v>138</v>
      </c>
      <c r="B158" s="314">
        <v>20055</v>
      </c>
      <c r="C158" s="314" t="s">
        <v>596</v>
      </c>
      <c r="D158" s="314" t="s">
        <v>596</v>
      </c>
      <c r="E158" s="313">
        <v>300000</v>
      </c>
    </row>
    <row r="159" spans="1:5">
      <c r="A159" s="315">
        <v>139</v>
      </c>
      <c r="B159" s="314">
        <v>19794</v>
      </c>
      <c r="C159" s="314" t="s">
        <v>596</v>
      </c>
      <c r="D159" s="314">
        <v>44187</v>
      </c>
      <c r="E159" s="313">
        <v>500000</v>
      </c>
    </row>
    <row r="160" spans="1:5">
      <c r="A160" s="315">
        <v>140</v>
      </c>
      <c r="B160" s="314">
        <v>19904</v>
      </c>
      <c r="C160" s="314" t="s">
        <v>596</v>
      </c>
      <c r="D160" s="314" t="s">
        <v>596</v>
      </c>
      <c r="E160" s="313">
        <v>1000000</v>
      </c>
    </row>
    <row r="161" spans="1:5">
      <c r="A161" s="315">
        <v>141</v>
      </c>
      <c r="B161" s="314">
        <v>20054</v>
      </c>
      <c r="C161" s="314" t="s">
        <v>596</v>
      </c>
      <c r="D161" s="314" t="s">
        <v>596</v>
      </c>
      <c r="E161" s="313">
        <v>300000</v>
      </c>
    </row>
    <row r="162" spans="1:5">
      <c r="A162" s="315">
        <v>142</v>
      </c>
      <c r="B162" s="314">
        <v>20050</v>
      </c>
      <c r="C162" s="314" t="s">
        <v>596</v>
      </c>
      <c r="D162" s="314" t="s">
        <v>596</v>
      </c>
      <c r="E162" s="313">
        <v>1000000</v>
      </c>
    </row>
    <row r="163" spans="1:5">
      <c r="A163" s="315">
        <v>143</v>
      </c>
      <c r="B163" s="314">
        <v>19834</v>
      </c>
      <c r="C163" s="314" t="s">
        <v>596</v>
      </c>
      <c r="D163" s="314" t="s">
        <v>596</v>
      </c>
      <c r="E163" s="313">
        <v>300000</v>
      </c>
    </row>
    <row r="164" spans="1:5">
      <c r="A164" s="315">
        <v>144</v>
      </c>
      <c r="B164" s="314">
        <v>20061</v>
      </c>
      <c r="C164" s="314" t="s">
        <v>596</v>
      </c>
      <c r="D164" s="314" t="s">
        <v>596</v>
      </c>
      <c r="E164" s="313">
        <v>500000</v>
      </c>
    </row>
    <row r="165" spans="1:5">
      <c r="A165" s="315">
        <v>145</v>
      </c>
      <c r="B165" s="314">
        <v>20020</v>
      </c>
      <c r="C165" s="314" t="s">
        <v>596</v>
      </c>
      <c r="D165" s="314" t="s">
        <v>596</v>
      </c>
      <c r="E165" s="313">
        <v>1000000</v>
      </c>
    </row>
    <row r="166" spans="1:5">
      <c r="A166" s="315">
        <v>146</v>
      </c>
      <c r="B166" s="314">
        <v>20026</v>
      </c>
      <c r="C166" s="314" t="s">
        <v>596</v>
      </c>
      <c r="D166" s="314" t="s">
        <v>596</v>
      </c>
      <c r="E166" s="313">
        <v>300000</v>
      </c>
    </row>
    <row r="167" spans="1:5">
      <c r="A167" s="315">
        <v>147</v>
      </c>
      <c r="B167" s="314">
        <v>19960</v>
      </c>
      <c r="C167" s="314" t="s">
        <v>596</v>
      </c>
      <c r="D167" s="314" t="s">
        <v>596</v>
      </c>
      <c r="E167" s="313">
        <v>500000</v>
      </c>
    </row>
    <row r="168" spans="1:5">
      <c r="A168" s="315">
        <v>148</v>
      </c>
      <c r="B168" s="314">
        <v>20075</v>
      </c>
      <c r="C168" s="314" t="s">
        <v>596</v>
      </c>
      <c r="D168" s="314" t="s">
        <v>596</v>
      </c>
      <c r="E168" s="313">
        <v>1000000</v>
      </c>
    </row>
    <row r="169" spans="1:5">
      <c r="A169" s="315">
        <v>149</v>
      </c>
      <c r="B169" s="314">
        <v>19758</v>
      </c>
      <c r="C169" s="314" t="s">
        <v>596</v>
      </c>
      <c r="D169" s="314" t="s">
        <v>596</v>
      </c>
      <c r="E169" s="313">
        <v>300000</v>
      </c>
    </row>
    <row r="170" spans="1:5">
      <c r="A170" s="315">
        <v>150</v>
      </c>
      <c r="B170" s="314">
        <v>19811</v>
      </c>
      <c r="C170" s="314" t="s">
        <v>596</v>
      </c>
      <c r="D170" s="314" t="s">
        <v>596</v>
      </c>
      <c r="E170" s="313">
        <v>1000000</v>
      </c>
    </row>
    <row r="171" spans="1:5">
      <c r="A171" s="315">
        <v>151</v>
      </c>
      <c r="B171" s="314">
        <v>20086</v>
      </c>
      <c r="C171" s="314" t="s">
        <v>596</v>
      </c>
      <c r="D171" s="314" t="s">
        <v>596</v>
      </c>
      <c r="E171" s="313">
        <v>500000</v>
      </c>
    </row>
    <row r="172" spans="1:5">
      <c r="A172" s="315">
        <v>152</v>
      </c>
      <c r="B172" s="314">
        <v>19744</v>
      </c>
      <c r="C172" s="314" t="s">
        <v>596</v>
      </c>
      <c r="D172" s="314" t="s">
        <v>596</v>
      </c>
      <c r="E172" s="313">
        <v>300000</v>
      </c>
    </row>
    <row r="173" spans="1:5">
      <c r="A173" s="315">
        <v>153</v>
      </c>
      <c r="B173" s="314">
        <v>19890</v>
      </c>
      <c r="C173" s="314" t="s">
        <v>596</v>
      </c>
      <c r="D173" s="314" t="s">
        <v>596</v>
      </c>
      <c r="E173" s="313">
        <v>300000</v>
      </c>
    </row>
    <row r="174" spans="1:5">
      <c r="A174" s="315">
        <v>154</v>
      </c>
      <c r="B174" s="314">
        <v>19904</v>
      </c>
      <c r="C174" s="314" t="s">
        <v>596</v>
      </c>
      <c r="D174" s="314" t="s">
        <v>596</v>
      </c>
      <c r="E174" s="313">
        <v>1000000</v>
      </c>
    </row>
    <row r="175" spans="1:5">
      <c r="A175" s="315">
        <v>155</v>
      </c>
      <c r="B175" s="314">
        <v>19852</v>
      </c>
      <c r="C175" s="314" t="s">
        <v>596</v>
      </c>
      <c r="D175" s="314" t="s">
        <v>596</v>
      </c>
      <c r="E175" s="313">
        <v>500000</v>
      </c>
    </row>
    <row r="176" spans="1:5">
      <c r="A176" s="315">
        <v>156</v>
      </c>
      <c r="B176" s="314">
        <v>19896</v>
      </c>
      <c r="C176" s="314" t="s">
        <v>596</v>
      </c>
      <c r="D176" s="314" t="s">
        <v>596</v>
      </c>
      <c r="E176" s="313">
        <v>300000</v>
      </c>
    </row>
    <row r="177" spans="1:5">
      <c r="A177" s="315">
        <v>157</v>
      </c>
      <c r="B177" s="314">
        <v>19941</v>
      </c>
      <c r="C177" s="314" t="s">
        <v>596</v>
      </c>
      <c r="D177" s="314" t="s">
        <v>596</v>
      </c>
      <c r="E177" s="313">
        <v>1000000</v>
      </c>
    </row>
    <row r="178" spans="1:5">
      <c r="A178" s="315">
        <v>158</v>
      </c>
      <c r="B178" s="314">
        <v>20037</v>
      </c>
      <c r="C178" s="314" t="s">
        <v>596</v>
      </c>
      <c r="D178" s="314" t="s">
        <v>596</v>
      </c>
      <c r="E178" s="313">
        <v>500000</v>
      </c>
    </row>
    <row r="179" spans="1:5">
      <c r="A179" s="315">
        <v>159</v>
      </c>
      <c r="B179" s="314">
        <v>19899</v>
      </c>
      <c r="C179" s="314" t="s">
        <v>596</v>
      </c>
      <c r="D179" s="314" t="s">
        <v>596</v>
      </c>
      <c r="E179" s="313">
        <v>500000</v>
      </c>
    </row>
    <row r="180" spans="1:5">
      <c r="A180" s="315">
        <v>160</v>
      </c>
      <c r="B180" s="314">
        <v>19888</v>
      </c>
      <c r="C180" s="314" t="s">
        <v>596</v>
      </c>
      <c r="D180" s="314" t="s">
        <v>596</v>
      </c>
      <c r="E180" s="313">
        <v>500000</v>
      </c>
    </row>
    <row r="181" spans="1:5">
      <c r="A181" s="315">
        <v>161</v>
      </c>
      <c r="B181" s="314">
        <v>19996</v>
      </c>
      <c r="C181" s="314" t="s">
        <v>596</v>
      </c>
      <c r="D181" s="314" t="s">
        <v>596</v>
      </c>
      <c r="E181" s="313">
        <v>500000</v>
      </c>
    </row>
    <row r="182" spans="1:5">
      <c r="A182" s="315">
        <v>162</v>
      </c>
      <c r="B182" s="314">
        <v>19840</v>
      </c>
      <c r="C182" s="314" t="s">
        <v>596</v>
      </c>
      <c r="D182" s="314" t="s">
        <v>596</v>
      </c>
      <c r="E182" s="313">
        <v>500000</v>
      </c>
    </row>
    <row r="183" spans="1:5">
      <c r="A183" s="315">
        <v>163</v>
      </c>
      <c r="B183" s="314">
        <v>19991</v>
      </c>
      <c r="C183" s="314" t="s">
        <v>596</v>
      </c>
      <c r="D183" s="314" t="s">
        <v>596</v>
      </c>
      <c r="E183" s="313">
        <v>300000</v>
      </c>
    </row>
    <row r="184" spans="1:5">
      <c r="A184" s="315">
        <v>164</v>
      </c>
      <c r="B184" s="314">
        <v>20000</v>
      </c>
      <c r="C184" s="314" t="s">
        <v>596</v>
      </c>
      <c r="D184" s="314" t="s">
        <v>596</v>
      </c>
      <c r="E184" s="313">
        <v>500000</v>
      </c>
    </row>
    <row r="185" spans="1:5">
      <c r="A185" s="315">
        <v>165</v>
      </c>
      <c r="B185" s="314">
        <v>19844</v>
      </c>
      <c r="C185" s="314" t="s">
        <v>596</v>
      </c>
      <c r="D185" s="314" t="s">
        <v>596</v>
      </c>
      <c r="E185" s="313">
        <v>500000</v>
      </c>
    </row>
    <row r="186" spans="1:5">
      <c r="A186" s="315">
        <v>166</v>
      </c>
      <c r="B186" s="314">
        <v>19774</v>
      </c>
      <c r="C186" s="314" t="s">
        <v>596</v>
      </c>
      <c r="D186" s="314" t="s">
        <v>596</v>
      </c>
      <c r="E186" s="313">
        <v>300000</v>
      </c>
    </row>
    <row r="187" spans="1:5">
      <c r="A187" s="315">
        <v>167</v>
      </c>
      <c r="B187" s="314">
        <v>20038</v>
      </c>
      <c r="C187" s="314" t="s">
        <v>596</v>
      </c>
      <c r="D187" s="314" t="s">
        <v>596</v>
      </c>
      <c r="E187" s="313">
        <v>1000000</v>
      </c>
    </row>
    <row r="188" spans="1:5">
      <c r="A188" s="315">
        <v>168</v>
      </c>
      <c r="B188" s="314">
        <v>20025</v>
      </c>
      <c r="C188" s="314" t="s">
        <v>596</v>
      </c>
      <c r="D188" s="314" t="s">
        <v>596</v>
      </c>
      <c r="E188" s="313">
        <v>1000000</v>
      </c>
    </row>
    <row r="189" spans="1:5">
      <c r="A189" s="315">
        <v>169</v>
      </c>
      <c r="B189" s="314">
        <v>19929</v>
      </c>
      <c r="C189" s="314" t="s">
        <v>596</v>
      </c>
      <c r="D189" s="314" t="s">
        <v>596</v>
      </c>
      <c r="E189" s="313">
        <v>500000</v>
      </c>
    </row>
    <row r="190" spans="1:5">
      <c r="A190" s="315">
        <v>170</v>
      </c>
      <c r="B190" s="314">
        <v>19999</v>
      </c>
      <c r="C190" s="314" t="s">
        <v>596</v>
      </c>
      <c r="D190" s="314" t="s">
        <v>596</v>
      </c>
      <c r="E190" s="313">
        <v>1000000</v>
      </c>
    </row>
    <row r="191" spans="1:5">
      <c r="A191" s="315">
        <v>171</v>
      </c>
      <c r="B191" s="314">
        <v>19837</v>
      </c>
      <c r="C191" s="314" t="s">
        <v>596</v>
      </c>
      <c r="D191" s="314" t="s">
        <v>596</v>
      </c>
      <c r="E191" s="313">
        <v>300000</v>
      </c>
    </row>
    <row r="192" spans="1:5">
      <c r="A192" s="315">
        <v>172</v>
      </c>
      <c r="B192" s="314">
        <v>19840</v>
      </c>
      <c r="C192" s="314" t="s">
        <v>596</v>
      </c>
      <c r="D192" s="314" t="s">
        <v>596</v>
      </c>
      <c r="E192" s="313">
        <v>500000</v>
      </c>
    </row>
    <row r="193" spans="1:5">
      <c r="A193" s="315">
        <v>173</v>
      </c>
      <c r="B193" s="314">
        <v>19878</v>
      </c>
      <c r="C193" s="314" t="s">
        <v>596</v>
      </c>
      <c r="D193" s="314" t="s">
        <v>596</v>
      </c>
      <c r="E193" s="313">
        <v>300000</v>
      </c>
    </row>
    <row r="194" spans="1:5">
      <c r="A194" s="315">
        <v>174</v>
      </c>
      <c r="B194" s="314">
        <v>19778</v>
      </c>
      <c r="C194" s="314" t="s">
        <v>596</v>
      </c>
      <c r="D194" s="314" t="s">
        <v>596</v>
      </c>
      <c r="E194" s="313">
        <v>500000</v>
      </c>
    </row>
    <row r="195" spans="1:5">
      <c r="A195" s="315">
        <v>175</v>
      </c>
      <c r="B195" s="314">
        <v>19735</v>
      </c>
      <c r="C195" s="314" t="s">
        <v>596</v>
      </c>
      <c r="D195" s="314" t="s">
        <v>596</v>
      </c>
      <c r="E195" s="313">
        <v>500000</v>
      </c>
    </row>
    <row r="196" spans="1:5">
      <c r="A196" s="315">
        <v>176</v>
      </c>
      <c r="B196" s="314">
        <v>20020</v>
      </c>
      <c r="C196" s="314" t="s">
        <v>596</v>
      </c>
      <c r="D196" s="314" t="s">
        <v>596</v>
      </c>
      <c r="E196" s="313">
        <v>500000</v>
      </c>
    </row>
    <row r="197" spans="1:5">
      <c r="A197" s="315">
        <v>177</v>
      </c>
      <c r="B197" s="314">
        <v>19748</v>
      </c>
      <c r="C197" s="314" t="s">
        <v>596</v>
      </c>
      <c r="D197" s="314" t="s">
        <v>596</v>
      </c>
      <c r="E197" s="313">
        <v>1000000</v>
      </c>
    </row>
    <row r="198" spans="1:5">
      <c r="A198" s="315">
        <v>178</v>
      </c>
      <c r="B198" s="314">
        <v>20007</v>
      </c>
      <c r="C198" s="314" t="s">
        <v>596</v>
      </c>
      <c r="D198" s="314">
        <v>44904</v>
      </c>
      <c r="E198" s="313">
        <v>1000000</v>
      </c>
    </row>
    <row r="199" spans="1:5">
      <c r="A199" s="315">
        <v>179</v>
      </c>
      <c r="B199" s="314">
        <v>19943</v>
      </c>
      <c r="C199" s="314" t="s">
        <v>596</v>
      </c>
      <c r="D199" s="314" t="s">
        <v>596</v>
      </c>
      <c r="E199" s="313">
        <v>500000</v>
      </c>
    </row>
    <row r="200" spans="1:5">
      <c r="A200" s="315">
        <v>180</v>
      </c>
      <c r="B200" s="314">
        <v>20063</v>
      </c>
      <c r="C200" s="314" t="s">
        <v>596</v>
      </c>
      <c r="D200" s="314" t="s">
        <v>596</v>
      </c>
      <c r="E200" s="313">
        <v>500000</v>
      </c>
    </row>
    <row r="201" spans="1:5">
      <c r="A201" s="315">
        <v>181</v>
      </c>
      <c r="B201" s="314">
        <v>20075</v>
      </c>
      <c r="C201" s="314" t="s">
        <v>596</v>
      </c>
      <c r="D201" s="314" t="s">
        <v>596</v>
      </c>
      <c r="E201" s="313">
        <v>300000</v>
      </c>
    </row>
    <row r="202" spans="1:5">
      <c r="A202" s="315">
        <v>182</v>
      </c>
      <c r="B202" s="314">
        <v>19827</v>
      </c>
      <c r="C202" s="314" t="s">
        <v>596</v>
      </c>
      <c r="D202" s="314" t="s">
        <v>596</v>
      </c>
      <c r="E202" s="313">
        <v>500000</v>
      </c>
    </row>
    <row r="203" spans="1:5">
      <c r="A203" s="315">
        <v>183</v>
      </c>
      <c r="B203" s="314">
        <v>20006</v>
      </c>
      <c r="C203" s="314" t="s">
        <v>596</v>
      </c>
      <c r="D203" s="314" t="s">
        <v>596</v>
      </c>
      <c r="E203" s="313">
        <v>1000000</v>
      </c>
    </row>
    <row r="204" spans="1:5">
      <c r="A204" s="315">
        <v>184</v>
      </c>
      <c r="B204" s="314">
        <v>19866</v>
      </c>
      <c r="C204" s="314" t="s">
        <v>596</v>
      </c>
      <c r="D204" s="314" t="s">
        <v>596</v>
      </c>
      <c r="E204" s="313">
        <v>1000000</v>
      </c>
    </row>
    <row r="205" spans="1:5">
      <c r="A205" s="315">
        <v>185</v>
      </c>
      <c r="B205" s="314">
        <v>19758</v>
      </c>
      <c r="C205" s="314" t="s">
        <v>596</v>
      </c>
      <c r="D205" s="314" t="s">
        <v>596</v>
      </c>
      <c r="E205" s="313">
        <v>500000</v>
      </c>
    </row>
    <row r="206" spans="1:5">
      <c r="A206" s="315">
        <v>186</v>
      </c>
      <c r="B206" s="314">
        <v>19962</v>
      </c>
      <c r="C206" s="314">
        <v>45249</v>
      </c>
      <c r="D206" s="314" t="s">
        <v>596</v>
      </c>
      <c r="E206" s="313">
        <v>300000</v>
      </c>
    </row>
    <row r="207" spans="1:5">
      <c r="A207" s="315">
        <v>187</v>
      </c>
      <c r="B207" s="314">
        <v>19974</v>
      </c>
      <c r="C207" s="314" t="s">
        <v>596</v>
      </c>
      <c r="D207" s="314" t="s">
        <v>596</v>
      </c>
      <c r="E207" s="313">
        <v>1000000</v>
      </c>
    </row>
    <row r="208" spans="1:5">
      <c r="A208" s="315">
        <v>188</v>
      </c>
      <c r="B208" s="314">
        <v>20077</v>
      </c>
      <c r="C208" s="314" t="s">
        <v>596</v>
      </c>
      <c r="D208" s="314">
        <v>44950</v>
      </c>
      <c r="E208" s="313">
        <v>500000</v>
      </c>
    </row>
    <row r="209" spans="1:5">
      <c r="A209" s="315">
        <v>189</v>
      </c>
      <c r="B209" s="314">
        <v>19926</v>
      </c>
      <c r="C209" s="314" t="s">
        <v>596</v>
      </c>
      <c r="D209" s="314" t="s">
        <v>596</v>
      </c>
      <c r="E209" s="313">
        <v>500000</v>
      </c>
    </row>
    <row r="210" spans="1:5">
      <c r="A210" s="315">
        <v>190</v>
      </c>
      <c r="B210" s="314">
        <v>19749</v>
      </c>
      <c r="C210" s="314" t="s">
        <v>596</v>
      </c>
      <c r="D210" s="314" t="s">
        <v>596</v>
      </c>
      <c r="E210" s="313">
        <v>1000000</v>
      </c>
    </row>
    <row r="211" spans="1:5">
      <c r="A211" s="315">
        <v>191</v>
      </c>
      <c r="B211" s="314">
        <v>19956</v>
      </c>
      <c r="C211" s="314" t="s">
        <v>596</v>
      </c>
      <c r="D211" s="314" t="s">
        <v>596</v>
      </c>
      <c r="E211" s="313">
        <v>300000</v>
      </c>
    </row>
    <row r="212" spans="1:5">
      <c r="A212" s="315">
        <v>192</v>
      </c>
      <c r="B212" s="314">
        <v>20028</v>
      </c>
      <c r="C212" s="314" t="s">
        <v>596</v>
      </c>
      <c r="D212" s="314" t="s">
        <v>596</v>
      </c>
      <c r="E212" s="313">
        <v>300000</v>
      </c>
    </row>
    <row r="213" spans="1:5">
      <c r="A213" s="315">
        <v>193</v>
      </c>
      <c r="B213" s="314">
        <v>19903</v>
      </c>
      <c r="C213" s="314" t="s">
        <v>596</v>
      </c>
      <c r="D213" s="314" t="s">
        <v>596</v>
      </c>
      <c r="E213" s="313">
        <v>300000</v>
      </c>
    </row>
    <row r="214" spans="1:5">
      <c r="A214" s="315">
        <v>194</v>
      </c>
      <c r="B214" s="314">
        <v>19829</v>
      </c>
      <c r="C214" s="314" t="s">
        <v>596</v>
      </c>
      <c r="D214" s="314" t="s">
        <v>596</v>
      </c>
      <c r="E214" s="313">
        <v>500000</v>
      </c>
    </row>
    <row r="215" spans="1:5">
      <c r="A215" s="315">
        <v>195</v>
      </c>
      <c r="B215" s="314">
        <v>19839</v>
      </c>
      <c r="C215" s="314" t="s">
        <v>596</v>
      </c>
      <c r="D215" s="314" t="s">
        <v>596</v>
      </c>
      <c r="E215" s="313">
        <v>500000</v>
      </c>
    </row>
    <row r="216" spans="1:5">
      <c r="A216" s="315">
        <v>196</v>
      </c>
      <c r="B216" s="314">
        <v>19931</v>
      </c>
      <c r="C216" s="314" t="s">
        <v>596</v>
      </c>
      <c r="D216" s="314" t="s">
        <v>596</v>
      </c>
      <c r="E216" s="313">
        <v>300000</v>
      </c>
    </row>
    <row r="217" spans="1:5">
      <c r="A217" s="315">
        <v>197</v>
      </c>
      <c r="B217" s="314">
        <v>19958</v>
      </c>
      <c r="C217" s="314" t="s">
        <v>596</v>
      </c>
      <c r="D217" s="314" t="s">
        <v>596</v>
      </c>
      <c r="E217" s="313">
        <v>300000</v>
      </c>
    </row>
    <row r="218" spans="1:5">
      <c r="A218" s="315">
        <v>198</v>
      </c>
      <c r="B218" s="314">
        <v>20071</v>
      </c>
      <c r="C218" s="314" t="s">
        <v>596</v>
      </c>
      <c r="D218" s="314" t="s">
        <v>596</v>
      </c>
      <c r="E218" s="313">
        <v>300000</v>
      </c>
    </row>
    <row r="219" spans="1:5">
      <c r="A219" s="315">
        <v>199</v>
      </c>
      <c r="B219" s="314">
        <v>19802</v>
      </c>
      <c r="C219" s="314" t="s">
        <v>596</v>
      </c>
      <c r="D219" s="314" t="s">
        <v>596</v>
      </c>
      <c r="E219" s="313">
        <v>1000000</v>
      </c>
    </row>
    <row r="220" spans="1:5">
      <c r="A220" s="315">
        <v>200</v>
      </c>
      <c r="B220" s="314">
        <v>19935</v>
      </c>
      <c r="C220" s="314" t="s">
        <v>596</v>
      </c>
      <c r="D220" s="314">
        <v>44542</v>
      </c>
      <c r="E220" s="313">
        <v>500000</v>
      </c>
    </row>
    <row r="221" spans="1:5">
      <c r="A221" s="315">
        <v>201</v>
      </c>
      <c r="B221" s="314">
        <v>19781</v>
      </c>
      <c r="C221" s="314" t="s">
        <v>596</v>
      </c>
      <c r="D221" s="314" t="s">
        <v>596</v>
      </c>
      <c r="E221" s="313">
        <v>300000</v>
      </c>
    </row>
    <row r="222" spans="1:5">
      <c r="A222" s="315">
        <v>202</v>
      </c>
      <c r="B222" s="314">
        <v>19965</v>
      </c>
      <c r="C222" s="314" t="s">
        <v>596</v>
      </c>
      <c r="D222" s="314" t="s">
        <v>596</v>
      </c>
      <c r="E222" s="313">
        <v>300000</v>
      </c>
    </row>
    <row r="223" spans="1:5">
      <c r="A223" s="315">
        <v>203</v>
      </c>
      <c r="B223" s="314">
        <v>19786</v>
      </c>
      <c r="C223" s="314" t="s">
        <v>596</v>
      </c>
      <c r="D223" s="314" t="s">
        <v>596</v>
      </c>
      <c r="E223" s="313">
        <v>500000</v>
      </c>
    </row>
    <row r="224" spans="1:5">
      <c r="A224" s="315">
        <v>204</v>
      </c>
      <c r="B224" s="314">
        <v>20018</v>
      </c>
      <c r="C224" s="314" t="s">
        <v>596</v>
      </c>
      <c r="D224" s="314" t="s">
        <v>596</v>
      </c>
      <c r="E224" s="313">
        <v>500000</v>
      </c>
    </row>
    <row r="225" spans="1:5">
      <c r="A225" s="315">
        <v>205</v>
      </c>
      <c r="B225" s="314">
        <v>19951</v>
      </c>
      <c r="C225" s="314" t="s">
        <v>596</v>
      </c>
      <c r="D225" s="314" t="s">
        <v>596</v>
      </c>
      <c r="E225" s="313">
        <v>500000</v>
      </c>
    </row>
    <row r="226" spans="1:5">
      <c r="A226" s="315">
        <v>206</v>
      </c>
      <c r="B226" s="314">
        <v>20026</v>
      </c>
      <c r="C226" s="314" t="s">
        <v>596</v>
      </c>
      <c r="D226" s="314" t="s">
        <v>596</v>
      </c>
      <c r="E226" s="313">
        <v>1000000</v>
      </c>
    </row>
    <row r="227" spans="1:5">
      <c r="A227" s="315">
        <v>207</v>
      </c>
      <c r="B227" s="314">
        <v>19923</v>
      </c>
      <c r="C227" s="314" t="s">
        <v>596</v>
      </c>
      <c r="D227" s="314" t="s">
        <v>596</v>
      </c>
      <c r="E227" s="313">
        <v>500000</v>
      </c>
    </row>
    <row r="228" spans="1:5">
      <c r="A228" s="315">
        <v>208</v>
      </c>
      <c r="B228" s="314">
        <v>19895</v>
      </c>
      <c r="C228" s="314" t="s">
        <v>596</v>
      </c>
      <c r="D228" s="314" t="s">
        <v>596</v>
      </c>
      <c r="E228" s="313">
        <v>300000</v>
      </c>
    </row>
    <row r="229" spans="1:5">
      <c r="A229" s="315">
        <v>209</v>
      </c>
      <c r="B229" s="314">
        <v>19779</v>
      </c>
      <c r="C229" s="314" t="s">
        <v>596</v>
      </c>
      <c r="D229" s="314" t="s">
        <v>596</v>
      </c>
      <c r="E229" s="313">
        <v>300000</v>
      </c>
    </row>
    <row r="230" spans="1:5">
      <c r="A230" s="315">
        <v>210</v>
      </c>
      <c r="B230" s="314">
        <v>19775</v>
      </c>
      <c r="C230" s="314" t="s">
        <v>596</v>
      </c>
      <c r="D230" s="314" t="s">
        <v>596</v>
      </c>
      <c r="E230" s="313">
        <v>1000000</v>
      </c>
    </row>
    <row r="231" spans="1:5">
      <c r="A231" s="315">
        <v>211</v>
      </c>
      <c r="B231" s="314">
        <v>19802</v>
      </c>
      <c r="C231" s="314" t="s">
        <v>596</v>
      </c>
      <c r="D231" s="314" t="s">
        <v>596</v>
      </c>
      <c r="E231" s="313">
        <v>300000</v>
      </c>
    </row>
    <row r="232" spans="1:5">
      <c r="A232" s="315">
        <v>212</v>
      </c>
      <c r="B232" s="314">
        <v>19976</v>
      </c>
      <c r="C232" s="314" t="s">
        <v>596</v>
      </c>
      <c r="D232" s="314" t="s">
        <v>596</v>
      </c>
      <c r="E232" s="313">
        <v>300000</v>
      </c>
    </row>
    <row r="233" spans="1:5">
      <c r="A233" s="315">
        <v>213</v>
      </c>
      <c r="B233" s="314">
        <v>20084</v>
      </c>
      <c r="C233" s="314" t="s">
        <v>596</v>
      </c>
      <c r="D233" s="314" t="s">
        <v>596</v>
      </c>
      <c r="E233" s="313">
        <v>300000</v>
      </c>
    </row>
    <row r="234" spans="1:5">
      <c r="A234" s="315">
        <v>214</v>
      </c>
      <c r="B234" s="314">
        <v>19780</v>
      </c>
      <c r="C234" s="314" t="s">
        <v>596</v>
      </c>
      <c r="D234" s="314" t="s">
        <v>596</v>
      </c>
      <c r="E234" s="313">
        <v>1000000</v>
      </c>
    </row>
    <row r="235" spans="1:5">
      <c r="A235" s="315">
        <v>215</v>
      </c>
      <c r="B235" s="314">
        <v>19763</v>
      </c>
      <c r="C235" s="314" t="s">
        <v>596</v>
      </c>
      <c r="D235" s="314" t="s">
        <v>596</v>
      </c>
      <c r="E235" s="313">
        <v>300000</v>
      </c>
    </row>
    <row r="236" spans="1:5">
      <c r="A236" s="315">
        <v>216</v>
      </c>
      <c r="B236" s="314">
        <v>20089</v>
      </c>
      <c r="C236" s="314" t="s">
        <v>596</v>
      </c>
      <c r="D236" s="314" t="s">
        <v>596</v>
      </c>
      <c r="E236" s="313">
        <v>300000</v>
      </c>
    </row>
    <row r="237" spans="1:5">
      <c r="A237" s="315">
        <v>217</v>
      </c>
      <c r="B237" s="314">
        <v>19737</v>
      </c>
      <c r="C237" s="314" t="s">
        <v>596</v>
      </c>
      <c r="D237" s="314" t="s">
        <v>596</v>
      </c>
      <c r="E237" s="313">
        <v>1000000</v>
      </c>
    </row>
    <row r="238" spans="1:5">
      <c r="A238" s="315">
        <v>218</v>
      </c>
      <c r="B238" s="314">
        <v>19943</v>
      </c>
      <c r="C238" s="314" t="s">
        <v>596</v>
      </c>
      <c r="D238" s="314" t="s">
        <v>596</v>
      </c>
      <c r="E238" s="313">
        <v>1000000</v>
      </c>
    </row>
    <row r="239" spans="1:5">
      <c r="A239" s="315">
        <v>219</v>
      </c>
      <c r="B239" s="314">
        <v>19816</v>
      </c>
      <c r="C239" s="314" t="s">
        <v>596</v>
      </c>
      <c r="D239" s="314" t="s">
        <v>596</v>
      </c>
      <c r="E239" s="313">
        <v>1000000</v>
      </c>
    </row>
    <row r="240" spans="1:5">
      <c r="A240" s="315">
        <v>220</v>
      </c>
      <c r="B240" s="314">
        <v>19970</v>
      </c>
      <c r="C240" s="314" t="s">
        <v>596</v>
      </c>
      <c r="D240" s="314" t="s">
        <v>596</v>
      </c>
      <c r="E240" s="313">
        <v>1000000</v>
      </c>
    </row>
    <row r="241" spans="1:5">
      <c r="A241" s="315">
        <v>221</v>
      </c>
      <c r="B241" s="314">
        <v>19801</v>
      </c>
      <c r="C241" s="314" t="s">
        <v>596</v>
      </c>
      <c r="D241" s="314" t="s">
        <v>596</v>
      </c>
      <c r="E241" s="313">
        <v>500000</v>
      </c>
    </row>
    <row r="242" spans="1:5">
      <c r="A242" s="315">
        <v>222</v>
      </c>
      <c r="B242" s="314">
        <v>19815</v>
      </c>
      <c r="C242" s="314" t="s">
        <v>596</v>
      </c>
      <c r="D242" s="314" t="s">
        <v>596</v>
      </c>
      <c r="E242" s="313">
        <v>500000</v>
      </c>
    </row>
    <row r="243" spans="1:5">
      <c r="A243" s="315">
        <v>223</v>
      </c>
      <c r="B243" s="314">
        <v>19960</v>
      </c>
      <c r="C243" s="314" t="s">
        <v>596</v>
      </c>
      <c r="D243" s="314" t="s">
        <v>596</v>
      </c>
      <c r="E243" s="313">
        <v>500000</v>
      </c>
    </row>
    <row r="244" spans="1:5">
      <c r="A244" s="315">
        <v>224</v>
      </c>
      <c r="B244" s="314">
        <v>19750</v>
      </c>
      <c r="C244" s="314" t="s">
        <v>596</v>
      </c>
      <c r="D244" s="314" t="s">
        <v>596</v>
      </c>
      <c r="E244" s="313">
        <v>1000000</v>
      </c>
    </row>
    <row r="245" spans="1:5">
      <c r="A245" s="315">
        <v>225</v>
      </c>
      <c r="B245" s="314">
        <v>20004</v>
      </c>
      <c r="C245" s="314" t="s">
        <v>596</v>
      </c>
      <c r="D245" s="314" t="s">
        <v>596</v>
      </c>
      <c r="E245" s="313">
        <v>1000000</v>
      </c>
    </row>
    <row r="246" spans="1:5">
      <c r="A246" s="315">
        <v>226</v>
      </c>
      <c r="B246" s="314">
        <v>19881</v>
      </c>
      <c r="C246" s="314" t="s">
        <v>596</v>
      </c>
      <c r="D246" s="314" t="s">
        <v>596</v>
      </c>
      <c r="E246" s="313">
        <v>300000</v>
      </c>
    </row>
    <row r="247" spans="1:5">
      <c r="A247" s="315">
        <v>227</v>
      </c>
      <c r="B247" s="314">
        <v>19966</v>
      </c>
      <c r="C247" s="314" t="s">
        <v>596</v>
      </c>
      <c r="D247" s="314" t="s">
        <v>596</v>
      </c>
      <c r="E247" s="313">
        <v>1000000</v>
      </c>
    </row>
    <row r="248" spans="1:5">
      <c r="A248" s="315">
        <v>228</v>
      </c>
      <c r="B248" s="314">
        <v>20073</v>
      </c>
      <c r="C248" s="314" t="s">
        <v>596</v>
      </c>
      <c r="D248" s="314" t="s">
        <v>596</v>
      </c>
      <c r="E248" s="313">
        <v>500000</v>
      </c>
    </row>
    <row r="249" spans="1:5">
      <c r="A249" s="315">
        <v>229</v>
      </c>
      <c r="B249" s="314">
        <v>20059</v>
      </c>
      <c r="C249" s="314" t="s">
        <v>596</v>
      </c>
      <c r="D249" s="314" t="s">
        <v>596</v>
      </c>
      <c r="E249" s="313">
        <v>1000000</v>
      </c>
    </row>
    <row r="250" spans="1:5">
      <c r="A250" s="315">
        <v>230</v>
      </c>
      <c r="B250" s="314">
        <v>19789</v>
      </c>
      <c r="C250" s="314" t="s">
        <v>596</v>
      </c>
      <c r="D250" s="314" t="s">
        <v>596</v>
      </c>
      <c r="E250" s="313">
        <v>500000</v>
      </c>
    </row>
    <row r="251" spans="1:5">
      <c r="A251" s="315">
        <v>231</v>
      </c>
      <c r="B251" s="314">
        <v>19962</v>
      </c>
      <c r="C251" s="314" t="s">
        <v>596</v>
      </c>
      <c r="D251" s="314" t="s">
        <v>596</v>
      </c>
      <c r="E251" s="313">
        <v>500000</v>
      </c>
    </row>
    <row r="252" spans="1:5">
      <c r="A252" s="315">
        <v>232</v>
      </c>
      <c r="B252" s="314">
        <v>19854</v>
      </c>
      <c r="C252" s="314" t="s">
        <v>596</v>
      </c>
      <c r="D252" s="314" t="s">
        <v>596</v>
      </c>
      <c r="E252" s="313">
        <v>500000</v>
      </c>
    </row>
    <row r="253" spans="1:5">
      <c r="A253" s="315">
        <v>233</v>
      </c>
      <c r="B253" s="314">
        <v>19900</v>
      </c>
      <c r="C253" s="314" t="s">
        <v>596</v>
      </c>
      <c r="D253" s="314" t="s">
        <v>596</v>
      </c>
      <c r="E253" s="313">
        <v>500000</v>
      </c>
    </row>
    <row r="254" spans="1:5">
      <c r="A254" s="315">
        <v>234</v>
      </c>
      <c r="B254" s="314">
        <v>19826</v>
      </c>
      <c r="C254" s="314" t="s">
        <v>596</v>
      </c>
      <c r="D254" s="314">
        <v>44857</v>
      </c>
      <c r="E254" s="313">
        <v>1000000</v>
      </c>
    </row>
    <row r="255" spans="1:5">
      <c r="A255" s="315">
        <v>235</v>
      </c>
      <c r="B255" s="314">
        <v>20058</v>
      </c>
      <c r="C255" s="314" t="s">
        <v>596</v>
      </c>
      <c r="D255" s="314">
        <v>44917</v>
      </c>
      <c r="E255" s="313">
        <v>500000</v>
      </c>
    </row>
    <row r="256" spans="1:5">
      <c r="A256" s="315">
        <v>236</v>
      </c>
      <c r="B256" s="314">
        <v>19750</v>
      </c>
      <c r="C256" s="314" t="s">
        <v>596</v>
      </c>
      <c r="D256" s="314" t="s">
        <v>596</v>
      </c>
      <c r="E256" s="313">
        <v>1000000</v>
      </c>
    </row>
    <row r="257" spans="1:5">
      <c r="A257" s="315">
        <v>237</v>
      </c>
      <c r="B257" s="314">
        <v>20080</v>
      </c>
      <c r="C257" s="314" t="s">
        <v>596</v>
      </c>
      <c r="D257" s="314" t="s">
        <v>596</v>
      </c>
      <c r="E257" s="313">
        <v>500000</v>
      </c>
    </row>
    <row r="258" spans="1:5">
      <c r="A258" s="315">
        <v>238</v>
      </c>
      <c r="B258" s="314">
        <v>19983</v>
      </c>
      <c r="C258" s="314" t="s">
        <v>596</v>
      </c>
      <c r="D258" s="314" t="s">
        <v>596</v>
      </c>
      <c r="E258" s="313">
        <v>300000</v>
      </c>
    </row>
    <row r="259" spans="1:5">
      <c r="A259" s="315">
        <v>239</v>
      </c>
      <c r="B259" s="314">
        <v>19744</v>
      </c>
      <c r="C259" s="314" t="s">
        <v>596</v>
      </c>
      <c r="D259" s="314" t="s">
        <v>596</v>
      </c>
      <c r="E259" s="313">
        <v>1000000</v>
      </c>
    </row>
    <row r="260" spans="1:5">
      <c r="A260" s="315">
        <v>240</v>
      </c>
      <c r="B260" s="314">
        <v>19967</v>
      </c>
      <c r="C260" s="314" t="s">
        <v>596</v>
      </c>
      <c r="D260" s="314" t="s">
        <v>596</v>
      </c>
      <c r="E260" s="313">
        <v>1000000</v>
      </c>
    </row>
    <row r="261" spans="1:5">
      <c r="A261" s="315">
        <v>241</v>
      </c>
      <c r="B261" s="314">
        <v>19782</v>
      </c>
      <c r="C261" s="314" t="s">
        <v>596</v>
      </c>
      <c r="D261" s="314" t="s">
        <v>596</v>
      </c>
      <c r="E261" s="313">
        <v>300000</v>
      </c>
    </row>
    <row r="262" spans="1:5">
      <c r="A262" s="315">
        <v>242</v>
      </c>
      <c r="B262" s="314">
        <v>19912</v>
      </c>
      <c r="C262" s="314" t="s">
        <v>596</v>
      </c>
      <c r="D262" s="314" t="s">
        <v>596</v>
      </c>
      <c r="E262" s="313">
        <v>500000</v>
      </c>
    </row>
    <row r="263" spans="1:5">
      <c r="A263" s="315">
        <v>243</v>
      </c>
      <c r="B263" s="314">
        <v>19767</v>
      </c>
      <c r="C263" s="314" t="s">
        <v>596</v>
      </c>
      <c r="D263" s="314" t="s">
        <v>596</v>
      </c>
      <c r="E263" s="313">
        <v>300000</v>
      </c>
    </row>
    <row r="264" spans="1:5">
      <c r="A264" s="315">
        <v>244</v>
      </c>
      <c r="B264" s="314">
        <v>19920</v>
      </c>
      <c r="C264" s="314" t="s">
        <v>596</v>
      </c>
      <c r="D264" s="314" t="s">
        <v>596</v>
      </c>
      <c r="E264" s="313">
        <v>500000</v>
      </c>
    </row>
    <row r="265" spans="1:5">
      <c r="A265" s="315">
        <v>245</v>
      </c>
      <c r="B265" s="314">
        <v>19893</v>
      </c>
      <c r="C265" s="314" t="s">
        <v>596</v>
      </c>
      <c r="D265" s="314" t="s">
        <v>596</v>
      </c>
      <c r="E265" s="313">
        <v>500000</v>
      </c>
    </row>
    <row r="266" spans="1:5">
      <c r="A266" s="315">
        <v>246</v>
      </c>
      <c r="B266" s="314">
        <v>19808</v>
      </c>
      <c r="C266" s="314" t="s">
        <v>596</v>
      </c>
      <c r="D266" s="314" t="s">
        <v>596</v>
      </c>
      <c r="E266" s="313">
        <v>500000</v>
      </c>
    </row>
    <row r="267" spans="1:5">
      <c r="A267" s="315">
        <v>247</v>
      </c>
      <c r="B267" s="314">
        <v>19969</v>
      </c>
      <c r="C267" s="314" t="s">
        <v>596</v>
      </c>
      <c r="D267" s="314" t="s">
        <v>596</v>
      </c>
      <c r="E267" s="313">
        <v>1000000</v>
      </c>
    </row>
    <row r="268" spans="1:5">
      <c r="A268" s="315">
        <v>248</v>
      </c>
      <c r="B268" s="314">
        <v>19888</v>
      </c>
      <c r="C268" s="314" t="s">
        <v>596</v>
      </c>
      <c r="D268" s="314" t="s">
        <v>596</v>
      </c>
      <c r="E268" s="313">
        <v>500000</v>
      </c>
    </row>
    <row r="269" spans="1:5">
      <c r="A269" s="315">
        <v>249</v>
      </c>
      <c r="B269" s="314">
        <v>19846</v>
      </c>
      <c r="C269" s="314" t="s">
        <v>596</v>
      </c>
      <c r="D269" s="314" t="s">
        <v>596</v>
      </c>
      <c r="E269" s="313">
        <v>1000000</v>
      </c>
    </row>
    <row r="270" spans="1:5">
      <c r="A270" s="315">
        <v>250</v>
      </c>
      <c r="B270" s="314">
        <v>19761</v>
      </c>
      <c r="C270" s="314" t="s">
        <v>596</v>
      </c>
      <c r="D270" s="314" t="s">
        <v>596</v>
      </c>
      <c r="E270" s="313">
        <v>1000000</v>
      </c>
    </row>
    <row r="271" spans="1:5">
      <c r="A271" s="315">
        <v>251</v>
      </c>
      <c r="B271" s="314">
        <v>19764</v>
      </c>
      <c r="C271" s="314" t="s">
        <v>596</v>
      </c>
      <c r="D271" s="314" t="s">
        <v>596</v>
      </c>
      <c r="E271" s="313">
        <v>1000000</v>
      </c>
    </row>
    <row r="272" spans="1:5">
      <c r="A272" s="315">
        <v>252</v>
      </c>
      <c r="B272" s="314">
        <v>19875</v>
      </c>
      <c r="C272" s="314" t="s">
        <v>596</v>
      </c>
      <c r="D272" s="314" t="s">
        <v>596</v>
      </c>
      <c r="E272" s="313">
        <v>1000000</v>
      </c>
    </row>
    <row r="273" spans="1:5">
      <c r="A273" s="315">
        <v>253</v>
      </c>
      <c r="B273" s="314">
        <v>20038</v>
      </c>
      <c r="C273" s="314" t="s">
        <v>596</v>
      </c>
      <c r="D273" s="314" t="s">
        <v>596</v>
      </c>
      <c r="E273" s="313">
        <v>300000</v>
      </c>
    </row>
    <row r="274" spans="1:5">
      <c r="A274" s="315">
        <v>254</v>
      </c>
      <c r="B274" s="314">
        <v>19943</v>
      </c>
      <c r="C274" s="314" t="s">
        <v>596</v>
      </c>
      <c r="D274" s="314" t="s">
        <v>596</v>
      </c>
      <c r="E274" s="313">
        <v>500000</v>
      </c>
    </row>
    <row r="275" spans="1:5">
      <c r="A275" s="315">
        <v>255</v>
      </c>
      <c r="B275" s="314">
        <v>20073</v>
      </c>
      <c r="C275" s="314" t="s">
        <v>596</v>
      </c>
      <c r="D275" s="314" t="s">
        <v>596</v>
      </c>
      <c r="E275" s="313">
        <v>1000000</v>
      </c>
    </row>
    <row r="276" spans="1:5">
      <c r="A276" s="315">
        <v>256</v>
      </c>
      <c r="B276" s="314">
        <v>19974</v>
      </c>
      <c r="C276" s="314" t="s">
        <v>596</v>
      </c>
      <c r="D276" s="314" t="s">
        <v>596</v>
      </c>
      <c r="E276" s="313">
        <v>500000</v>
      </c>
    </row>
    <row r="277" spans="1:5">
      <c r="A277" s="315">
        <v>257</v>
      </c>
      <c r="B277" s="314">
        <v>19905</v>
      </c>
      <c r="C277" s="314" t="s">
        <v>596</v>
      </c>
      <c r="D277" s="314" t="s">
        <v>596</v>
      </c>
      <c r="E277" s="313">
        <v>1000000</v>
      </c>
    </row>
    <row r="278" spans="1:5">
      <c r="A278" s="315">
        <v>258</v>
      </c>
      <c r="B278" s="314">
        <v>19985</v>
      </c>
      <c r="C278" s="314" t="s">
        <v>596</v>
      </c>
      <c r="D278" s="314" t="s">
        <v>596</v>
      </c>
      <c r="E278" s="313">
        <v>300000</v>
      </c>
    </row>
    <row r="279" spans="1:5">
      <c r="A279" s="315">
        <v>259</v>
      </c>
      <c r="B279" s="314">
        <v>19863</v>
      </c>
      <c r="C279" s="314" t="s">
        <v>596</v>
      </c>
      <c r="D279" s="314" t="s">
        <v>596</v>
      </c>
      <c r="E279" s="313">
        <v>500000</v>
      </c>
    </row>
    <row r="280" spans="1:5">
      <c r="A280" s="315">
        <v>260</v>
      </c>
      <c r="B280" s="314">
        <v>19739</v>
      </c>
      <c r="C280" s="314" t="s">
        <v>596</v>
      </c>
      <c r="D280" s="314" t="s">
        <v>596</v>
      </c>
      <c r="E280" s="313">
        <v>500000</v>
      </c>
    </row>
    <row r="281" spans="1:5">
      <c r="A281" s="315">
        <v>261</v>
      </c>
      <c r="B281" s="314">
        <v>19786</v>
      </c>
      <c r="C281" s="314" t="s">
        <v>596</v>
      </c>
      <c r="D281" s="314" t="s">
        <v>596</v>
      </c>
      <c r="E281" s="313">
        <v>500000</v>
      </c>
    </row>
    <row r="282" spans="1:5">
      <c r="A282" s="315">
        <v>262</v>
      </c>
      <c r="B282" s="314">
        <v>20007</v>
      </c>
      <c r="C282" s="314" t="s">
        <v>596</v>
      </c>
      <c r="D282" s="314" t="s">
        <v>596</v>
      </c>
      <c r="E282" s="313">
        <v>500000</v>
      </c>
    </row>
    <row r="283" spans="1:5">
      <c r="A283" s="315">
        <v>263</v>
      </c>
      <c r="B283" s="314">
        <v>20023</v>
      </c>
      <c r="C283" s="314" t="s">
        <v>596</v>
      </c>
      <c r="D283" s="314" t="s">
        <v>596</v>
      </c>
      <c r="E283" s="313">
        <v>500000</v>
      </c>
    </row>
    <row r="284" spans="1:5">
      <c r="A284" s="315">
        <v>264</v>
      </c>
      <c r="B284" s="314">
        <v>19819</v>
      </c>
      <c r="C284" s="314" t="s">
        <v>596</v>
      </c>
      <c r="D284" s="314" t="s">
        <v>596</v>
      </c>
      <c r="E284" s="313">
        <v>1000000</v>
      </c>
    </row>
    <row r="285" spans="1:5">
      <c r="A285" s="315">
        <v>265</v>
      </c>
      <c r="B285" s="314">
        <v>19763</v>
      </c>
      <c r="C285" s="314" t="s">
        <v>596</v>
      </c>
      <c r="D285" s="314" t="s">
        <v>596</v>
      </c>
      <c r="E285" s="313">
        <v>1000000</v>
      </c>
    </row>
    <row r="286" spans="1:5">
      <c r="A286" s="315">
        <v>266</v>
      </c>
      <c r="B286" s="314">
        <v>20018</v>
      </c>
      <c r="C286" s="314" t="s">
        <v>596</v>
      </c>
      <c r="D286" s="314" t="s">
        <v>596</v>
      </c>
      <c r="E286" s="313">
        <v>500000</v>
      </c>
    </row>
    <row r="287" spans="1:5">
      <c r="A287" s="315">
        <v>267</v>
      </c>
      <c r="B287" s="314">
        <v>19827</v>
      </c>
      <c r="C287" s="314" t="s">
        <v>596</v>
      </c>
      <c r="D287" s="314" t="s">
        <v>596</v>
      </c>
      <c r="E287" s="313">
        <v>500000</v>
      </c>
    </row>
    <row r="288" spans="1:5">
      <c r="A288" s="315">
        <v>268</v>
      </c>
      <c r="B288" s="314">
        <v>20034</v>
      </c>
      <c r="C288" s="314" t="s">
        <v>596</v>
      </c>
      <c r="D288" s="314" t="s">
        <v>596</v>
      </c>
      <c r="E288" s="313">
        <v>500000</v>
      </c>
    </row>
    <row r="289" spans="1:5">
      <c r="A289" s="315">
        <v>269</v>
      </c>
      <c r="B289" s="314">
        <v>19943</v>
      </c>
      <c r="C289" s="314" t="s">
        <v>596</v>
      </c>
      <c r="D289" s="314" t="s">
        <v>596</v>
      </c>
      <c r="E289" s="313">
        <v>500000</v>
      </c>
    </row>
    <row r="290" spans="1:5">
      <c r="A290" s="315">
        <v>270</v>
      </c>
      <c r="B290" s="314">
        <v>20070</v>
      </c>
      <c r="C290" s="314" t="s">
        <v>596</v>
      </c>
      <c r="D290" s="314" t="s">
        <v>596</v>
      </c>
      <c r="E290" s="313">
        <v>1000000</v>
      </c>
    </row>
    <row r="291" spans="1:5">
      <c r="A291" s="315">
        <v>271</v>
      </c>
      <c r="B291" s="314">
        <v>19831</v>
      </c>
      <c r="C291" s="314" t="s">
        <v>596</v>
      </c>
      <c r="D291" s="314" t="s">
        <v>596</v>
      </c>
      <c r="E291" s="313">
        <v>500000</v>
      </c>
    </row>
    <row r="292" spans="1:5">
      <c r="A292" s="315">
        <v>272</v>
      </c>
      <c r="B292" s="314">
        <v>19970</v>
      </c>
      <c r="C292" s="314" t="s">
        <v>596</v>
      </c>
      <c r="D292" s="314" t="s">
        <v>596</v>
      </c>
      <c r="E292" s="313">
        <v>1000000</v>
      </c>
    </row>
    <row r="293" spans="1:5">
      <c r="A293" s="315">
        <v>273</v>
      </c>
      <c r="B293" s="314">
        <v>19873</v>
      </c>
      <c r="C293" s="314" t="s">
        <v>596</v>
      </c>
      <c r="D293" s="314" t="s">
        <v>596</v>
      </c>
      <c r="E293" s="313">
        <v>1000000</v>
      </c>
    </row>
    <row r="294" spans="1:5">
      <c r="A294" s="315">
        <v>274</v>
      </c>
      <c r="B294" s="314">
        <v>19915</v>
      </c>
      <c r="C294" s="314" t="s">
        <v>596</v>
      </c>
      <c r="D294" s="314" t="s">
        <v>596</v>
      </c>
      <c r="E294" s="313">
        <v>1000000</v>
      </c>
    </row>
    <row r="295" spans="1:5">
      <c r="A295" s="315">
        <v>275</v>
      </c>
      <c r="B295" s="314">
        <v>19989</v>
      </c>
      <c r="C295" s="314" t="s">
        <v>596</v>
      </c>
      <c r="D295" s="314" t="s">
        <v>596</v>
      </c>
      <c r="E295" s="313">
        <v>300000</v>
      </c>
    </row>
    <row r="296" spans="1:5">
      <c r="A296" s="315">
        <v>276</v>
      </c>
      <c r="B296" s="314">
        <v>19780</v>
      </c>
      <c r="C296" s="314" t="s">
        <v>596</v>
      </c>
      <c r="D296" s="314" t="s">
        <v>596</v>
      </c>
      <c r="E296" s="313">
        <v>1000000</v>
      </c>
    </row>
    <row r="297" spans="1:5">
      <c r="A297" s="315">
        <v>277</v>
      </c>
      <c r="B297" s="314">
        <v>20079</v>
      </c>
      <c r="C297" s="314" t="s">
        <v>596</v>
      </c>
      <c r="D297" s="314" t="s">
        <v>596</v>
      </c>
      <c r="E297" s="313">
        <v>300000</v>
      </c>
    </row>
    <row r="298" spans="1:5">
      <c r="A298" s="315">
        <v>278</v>
      </c>
      <c r="B298" s="314">
        <v>19834</v>
      </c>
      <c r="C298" s="314" t="s">
        <v>596</v>
      </c>
      <c r="D298" s="314" t="s">
        <v>596</v>
      </c>
      <c r="E298" s="313">
        <v>500000</v>
      </c>
    </row>
    <row r="299" spans="1:5">
      <c r="A299" s="315">
        <v>279</v>
      </c>
      <c r="B299" s="314">
        <v>19934</v>
      </c>
      <c r="C299" s="314" t="s">
        <v>596</v>
      </c>
      <c r="D299" s="314" t="s">
        <v>596</v>
      </c>
      <c r="E299" s="313">
        <v>1000000</v>
      </c>
    </row>
    <row r="300" spans="1:5">
      <c r="A300" s="315">
        <v>280</v>
      </c>
      <c r="B300" s="314">
        <v>19944</v>
      </c>
      <c r="C300" s="314" t="s">
        <v>596</v>
      </c>
      <c r="D300" s="314" t="s">
        <v>596</v>
      </c>
      <c r="E300" s="313">
        <v>300000</v>
      </c>
    </row>
    <row r="301" spans="1:5">
      <c r="A301" s="315">
        <v>281</v>
      </c>
      <c r="B301" s="314">
        <v>19903</v>
      </c>
      <c r="C301" s="314" t="s">
        <v>596</v>
      </c>
      <c r="D301" s="314" t="s">
        <v>596</v>
      </c>
      <c r="E301" s="313">
        <v>500000</v>
      </c>
    </row>
    <row r="302" spans="1:5">
      <c r="A302" s="315">
        <v>282</v>
      </c>
      <c r="B302" s="314">
        <v>19907</v>
      </c>
      <c r="C302" s="314" t="s">
        <v>596</v>
      </c>
      <c r="D302" s="314" t="s">
        <v>596</v>
      </c>
      <c r="E302" s="313">
        <v>1000000</v>
      </c>
    </row>
    <row r="303" spans="1:5">
      <c r="A303" s="315">
        <v>283</v>
      </c>
      <c r="B303" s="314">
        <v>19970</v>
      </c>
      <c r="C303" s="314" t="s">
        <v>596</v>
      </c>
      <c r="D303" s="314" t="s">
        <v>596</v>
      </c>
      <c r="E303" s="313">
        <v>1000000</v>
      </c>
    </row>
    <row r="304" spans="1:5">
      <c r="A304" s="315">
        <v>284</v>
      </c>
      <c r="B304" s="314">
        <v>20021</v>
      </c>
      <c r="C304" s="314" t="s">
        <v>596</v>
      </c>
      <c r="D304" s="314" t="s">
        <v>596</v>
      </c>
      <c r="E304" s="313">
        <v>500000</v>
      </c>
    </row>
    <row r="305" spans="1:5">
      <c r="A305" s="315">
        <v>285</v>
      </c>
      <c r="B305" s="314">
        <v>19938</v>
      </c>
      <c r="C305" s="314" t="s">
        <v>596</v>
      </c>
      <c r="D305" s="314" t="s">
        <v>596</v>
      </c>
      <c r="E305" s="313">
        <v>1000000</v>
      </c>
    </row>
    <row r="306" spans="1:5">
      <c r="A306" s="315">
        <v>286</v>
      </c>
      <c r="B306" s="314">
        <v>19827</v>
      </c>
      <c r="C306" s="314" t="s">
        <v>596</v>
      </c>
      <c r="D306" s="314" t="s">
        <v>596</v>
      </c>
      <c r="E306" s="313">
        <v>300000</v>
      </c>
    </row>
    <row r="307" spans="1:5">
      <c r="A307" s="315">
        <v>287</v>
      </c>
      <c r="B307" s="314">
        <v>19964</v>
      </c>
      <c r="C307" s="314" t="s">
        <v>596</v>
      </c>
      <c r="D307" s="314" t="s">
        <v>596</v>
      </c>
      <c r="E307" s="313">
        <v>500000</v>
      </c>
    </row>
    <row r="308" spans="1:5">
      <c r="A308" s="315">
        <v>288</v>
      </c>
      <c r="B308" s="314">
        <v>20028</v>
      </c>
      <c r="C308" s="314" t="s">
        <v>596</v>
      </c>
      <c r="D308" s="314" t="s">
        <v>596</v>
      </c>
      <c r="E308" s="313">
        <v>500000</v>
      </c>
    </row>
    <row r="309" spans="1:5">
      <c r="A309" s="315">
        <v>289</v>
      </c>
      <c r="B309" s="314">
        <v>19962</v>
      </c>
      <c r="C309" s="314" t="s">
        <v>596</v>
      </c>
      <c r="D309" s="314" t="s">
        <v>596</v>
      </c>
      <c r="E309" s="313">
        <v>300000</v>
      </c>
    </row>
    <row r="310" spans="1:5">
      <c r="A310" s="315">
        <v>290</v>
      </c>
      <c r="B310" s="314">
        <v>19916</v>
      </c>
      <c r="C310" s="314" t="s">
        <v>596</v>
      </c>
      <c r="D310" s="314" t="s">
        <v>596</v>
      </c>
      <c r="E310" s="313">
        <v>1000000</v>
      </c>
    </row>
    <row r="311" spans="1:5">
      <c r="A311" s="315">
        <v>291</v>
      </c>
      <c r="B311" s="314">
        <v>19881</v>
      </c>
      <c r="C311" s="314" t="s">
        <v>596</v>
      </c>
      <c r="D311" s="314" t="s">
        <v>596</v>
      </c>
      <c r="E311" s="313">
        <v>1000000</v>
      </c>
    </row>
    <row r="312" spans="1:5">
      <c r="A312" s="315">
        <v>292</v>
      </c>
      <c r="B312" s="314">
        <v>19825</v>
      </c>
      <c r="C312" s="314" t="s">
        <v>596</v>
      </c>
      <c r="D312" s="314" t="s">
        <v>596</v>
      </c>
      <c r="E312" s="313">
        <v>1000000</v>
      </c>
    </row>
    <row r="313" spans="1:5">
      <c r="A313" s="315">
        <v>293</v>
      </c>
      <c r="B313" s="314">
        <v>20030</v>
      </c>
      <c r="C313" s="314" t="s">
        <v>596</v>
      </c>
      <c r="D313" s="314" t="s">
        <v>596</v>
      </c>
      <c r="E313" s="313">
        <v>300000</v>
      </c>
    </row>
    <row r="314" spans="1:5">
      <c r="A314" s="315">
        <v>294</v>
      </c>
      <c r="B314" s="314">
        <v>20014</v>
      </c>
      <c r="C314" s="314" t="s">
        <v>596</v>
      </c>
      <c r="D314" s="314" t="s">
        <v>596</v>
      </c>
      <c r="E314" s="313">
        <v>300000</v>
      </c>
    </row>
    <row r="315" spans="1:5">
      <c r="A315" s="315">
        <v>295</v>
      </c>
      <c r="B315" s="314">
        <v>19772</v>
      </c>
      <c r="C315" s="314" t="s">
        <v>596</v>
      </c>
      <c r="D315" s="314" t="s">
        <v>596</v>
      </c>
      <c r="E315" s="313">
        <v>500000</v>
      </c>
    </row>
    <row r="316" spans="1:5">
      <c r="A316" s="315">
        <v>296</v>
      </c>
      <c r="B316" s="314">
        <v>20072</v>
      </c>
      <c r="C316" s="314" t="s">
        <v>596</v>
      </c>
      <c r="D316" s="314" t="s">
        <v>596</v>
      </c>
      <c r="E316" s="313">
        <v>500000</v>
      </c>
    </row>
    <row r="317" spans="1:5">
      <c r="A317" s="315">
        <v>297</v>
      </c>
      <c r="B317" s="314">
        <v>19992</v>
      </c>
      <c r="C317" s="314" t="s">
        <v>596</v>
      </c>
      <c r="D317" s="314" t="s">
        <v>596</v>
      </c>
      <c r="E317" s="313">
        <v>500000</v>
      </c>
    </row>
    <row r="318" spans="1:5">
      <c r="A318" s="315">
        <v>298</v>
      </c>
      <c r="B318" s="314">
        <v>19811</v>
      </c>
      <c r="C318" s="314" t="s">
        <v>596</v>
      </c>
      <c r="D318" s="314" t="s">
        <v>596</v>
      </c>
      <c r="E318" s="313">
        <v>1000000</v>
      </c>
    </row>
    <row r="319" spans="1:5">
      <c r="A319" s="315">
        <v>299</v>
      </c>
      <c r="B319" s="314">
        <v>19955</v>
      </c>
      <c r="C319" s="314" t="s">
        <v>596</v>
      </c>
      <c r="D319" s="314" t="s">
        <v>596</v>
      </c>
      <c r="E319" s="313">
        <v>300000</v>
      </c>
    </row>
    <row r="320" spans="1:5">
      <c r="A320" s="315">
        <v>300</v>
      </c>
      <c r="B320" s="314">
        <v>20030</v>
      </c>
      <c r="C320" s="314" t="s">
        <v>596</v>
      </c>
      <c r="D320" s="314" t="s">
        <v>596</v>
      </c>
      <c r="E320" s="313">
        <v>500000</v>
      </c>
    </row>
    <row r="321" spans="1:5">
      <c r="A321" s="315">
        <v>301</v>
      </c>
      <c r="B321" s="314">
        <v>20085</v>
      </c>
      <c r="C321" s="314" t="s">
        <v>596</v>
      </c>
      <c r="D321" s="314" t="s">
        <v>596</v>
      </c>
      <c r="E321" s="313">
        <v>1000000</v>
      </c>
    </row>
    <row r="322" spans="1:5">
      <c r="A322" s="315">
        <v>302</v>
      </c>
      <c r="B322" s="314">
        <v>19784</v>
      </c>
      <c r="C322" s="314" t="s">
        <v>596</v>
      </c>
      <c r="D322" s="314" t="s">
        <v>596</v>
      </c>
      <c r="E322" s="313">
        <v>1000000</v>
      </c>
    </row>
    <row r="323" spans="1:5">
      <c r="A323" s="315">
        <v>303</v>
      </c>
      <c r="B323" s="314">
        <v>19862</v>
      </c>
      <c r="C323" s="314" t="s">
        <v>596</v>
      </c>
      <c r="D323" s="314" t="s">
        <v>596</v>
      </c>
      <c r="E323" s="313">
        <v>1000000</v>
      </c>
    </row>
    <row r="324" spans="1:5">
      <c r="A324" s="315">
        <v>304</v>
      </c>
      <c r="B324" s="314">
        <v>19744</v>
      </c>
      <c r="C324" s="314" t="s">
        <v>596</v>
      </c>
      <c r="D324" s="314" t="s">
        <v>596</v>
      </c>
      <c r="E324" s="313">
        <v>1000000</v>
      </c>
    </row>
    <row r="325" spans="1:5">
      <c r="A325" s="315">
        <v>305</v>
      </c>
      <c r="B325" s="314">
        <v>19984</v>
      </c>
      <c r="C325" s="314" t="s">
        <v>596</v>
      </c>
      <c r="D325" s="314" t="s">
        <v>596</v>
      </c>
      <c r="E325" s="313">
        <v>1000000</v>
      </c>
    </row>
    <row r="326" spans="1:5">
      <c r="A326" s="315">
        <v>306</v>
      </c>
      <c r="B326" s="314">
        <v>19939</v>
      </c>
      <c r="C326" s="314" t="s">
        <v>596</v>
      </c>
      <c r="D326" s="314" t="s">
        <v>596</v>
      </c>
      <c r="E326" s="313">
        <v>1000000</v>
      </c>
    </row>
    <row r="327" spans="1:5">
      <c r="A327" s="315">
        <v>307</v>
      </c>
      <c r="B327" s="314">
        <v>20028</v>
      </c>
      <c r="C327" s="314" t="s">
        <v>596</v>
      </c>
      <c r="D327" s="314" t="s">
        <v>596</v>
      </c>
      <c r="E327" s="313">
        <v>500000</v>
      </c>
    </row>
    <row r="328" spans="1:5">
      <c r="A328" s="315">
        <v>308</v>
      </c>
      <c r="B328" s="314">
        <v>19898</v>
      </c>
      <c r="C328" s="314" t="s">
        <v>596</v>
      </c>
      <c r="D328" s="314" t="s">
        <v>596</v>
      </c>
      <c r="E328" s="313">
        <v>1000000</v>
      </c>
    </row>
    <row r="329" spans="1:5">
      <c r="A329" s="315">
        <v>309</v>
      </c>
      <c r="B329" s="314">
        <v>19966</v>
      </c>
      <c r="C329" s="314" t="s">
        <v>596</v>
      </c>
      <c r="D329" s="314" t="s">
        <v>596</v>
      </c>
      <c r="E329" s="313">
        <v>300000</v>
      </c>
    </row>
    <row r="330" spans="1:5">
      <c r="A330" s="315">
        <v>310</v>
      </c>
      <c r="B330" s="314">
        <v>20005</v>
      </c>
      <c r="C330" s="314" t="s">
        <v>596</v>
      </c>
      <c r="D330" s="314" t="s">
        <v>596</v>
      </c>
      <c r="E330" s="313">
        <v>300000</v>
      </c>
    </row>
    <row r="331" spans="1:5">
      <c r="A331" s="315">
        <v>311</v>
      </c>
      <c r="B331" s="314">
        <v>19773</v>
      </c>
      <c r="C331" s="314" t="s">
        <v>596</v>
      </c>
      <c r="D331" s="314" t="s">
        <v>596</v>
      </c>
      <c r="E331" s="313">
        <v>500000</v>
      </c>
    </row>
    <row r="332" spans="1:5">
      <c r="A332" s="315">
        <v>312</v>
      </c>
      <c r="B332" s="314">
        <v>19948</v>
      </c>
      <c r="C332" s="314" t="s">
        <v>596</v>
      </c>
      <c r="D332" s="314" t="s">
        <v>596</v>
      </c>
      <c r="E332" s="313">
        <v>1000000</v>
      </c>
    </row>
    <row r="333" spans="1:5">
      <c r="A333" s="315">
        <v>313</v>
      </c>
      <c r="B333" s="314">
        <v>19949</v>
      </c>
      <c r="C333" s="314" t="s">
        <v>596</v>
      </c>
      <c r="D333" s="314" t="s">
        <v>596</v>
      </c>
      <c r="E333" s="313">
        <v>500000</v>
      </c>
    </row>
    <row r="334" spans="1:5">
      <c r="A334" s="315">
        <v>314</v>
      </c>
      <c r="B334" s="314">
        <v>19828</v>
      </c>
      <c r="C334" s="314" t="s">
        <v>596</v>
      </c>
      <c r="D334" s="314" t="s">
        <v>596</v>
      </c>
      <c r="E334" s="313">
        <v>1000000</v>
      </c>
    </row>
    <row r="335" spans="1:5">
      <c r="A335" s="315">
        <v>315</v>
      </c>
      <c r="B335" s="314">
        <v>20001</v>
      </c>
      <c r="C335" s="314" t="s">
        <v>596</v>
      </c>
      <c r="D335" s="314" t="s">
        <v>596</v>
      </c>
      <c r="E335" s="313">
        <v>500000</v>
      </c>
    </row>
    <row r="336" spans="1:5">
      <c r="A336" s="315">
        <v>316</v>
      </c>
      <c r="B336" s="314">
        <v>19857</v>
      </c>
      <c r="C336" s="314" t="s">
        <v>596</v>
      </c>
      <c r="D336" s="314" t="s">
        <v>596</v>
      </c>
      <c r="E336" s="313">
        <v>500000</v>
      </c>
    </row>
    <row r="337" spans="1:5">
      <c r="A337" s="315">
        <v>317</v>
      </c>
      <c r="B337" s="314">
        <v>20026</v>
      </c>
      <c r="C337" s="314" t="s">
        <v>596</v>
      </c>
      <c r="D337" s="314" t="s">
        <v>596</v>
      </c>
      <c r="E337" s="313">
        <v>1000000</v>
      </c>
    </row>
    <row r="338" spans="1:5">
      <c r="A338" s="315">
        <v>318</v>
      </c>
      <c r="B338" s="314">
        <v>19972</v>
      </c>
      <c r="C338" s="314" t="s">
        <v>596</v>
      </c>
      <c r="D338" s="314" t="s">
        <v>596</v>
      </c>
      <c r="E338" s="313">
        <v>500000</v>
      </c>
    </row>
    <row r="339" spans="1:5">
      <c r="A339" s="315">
        <v>319</v>
      </c>
      <c r="B339" s="314">
        <v>19927</v>
      </c>
      <c r="C339" s="314" t="s">
        <v>596</v>
      </c>
      <c r="D339" s="314" t="s">
        <v>596</v>
      </c>
      <c r="E339" s="313">
        <v>500000</v>
      </c>
    </row>
    <row r="340" spans="1:5">
      <c r="A340" s="315">
        <v>320</v>
      </c>
      <c r="B340" s="314">
        <v>19884</v>
      </c>
      <c r="C340" s="314" t="s">
        <v>596</v>
      </c>
      <c r="D340" s="314" t="s">
        <v>596</v>
      </c>
      <c r="E340" s="313">
        <v>1000000</v>
      </c>
    </row>
    <row r="341" spans="1:5">
      <c r="A341" s="315">
        <v>321</v>
      </c>
      <c r="B341" s="314">
        <v>20020</v>
      </c>
      <c r="C341" s="314" t="s">
        <v>596</v>
      </c>
      <c r="D341" s="314" t="s">
        <v>596</v>
      </c>
      <c r="E341" s="313">
        <v>1000000</v>
      </c>
    </row>
    <row r="342" spans="1:5">
      <c r="A342" s="315">
        <v>322</v>
      </c>
      <c r="B342" s="314">
        <v>19783</v>
      </c>
      <c r="C342" s="314" t="s">
        <v>596</v>
      </c>
      <c r="D342" s="314" t="s">
        <v>596</v>
      </c>
      <c r="E342" s="313">
        <v>500000</v>
      </c>
    </row>
    <row r="343" spans="1:5">
      <c r="A343" s="315">
        <v>323</v>
      </c>
      <c r="B343" s="314">
        <v>19896</v>
      </c>
      <c r="C343" s="314" t="s">
        <v>596</v>
      </c>
      <c r="D343" s="314" t="s">
        <v>596</v>
      </c>
      <c r="E343" s="313">
        <v>1000000</v>
      </c>
    </row>
    <row r="344" spans="1:5">
      <c r="A344" s="315">
        <v>324</v>
      </c>
      <c r="B344" s="314">
        <v>19898</v>
      </c>
      <c r="C344" s="314" t="s">
        <v>596</v>
      </c>
      <c r="D344" s="314" t="s">
        <v>596</v>
      </c>
      <c r="E344" s="313">
        <v>500000</v>
      </c>
    </row>
    <row r="345" spans="1:5">
      <c r="A345" s="315">
        <v>325</v>
      </c>
      <c r="B345" s="314">
        <v>19830</v>
      </c>
      <c r="C345" s="314" t="s">
        <v>596</v>
      </c>
      <c r="D345" s="314" t="s">
        <v>596</v>
      </c>
      <c r="E345" s="313">
        <v>500000</v>
      </c>
    </row>
    <row r="346" spans="1:5">
      <c r="A346" s="315">
        <v>326</v>
      </c>
      <c r="B346" s="314">
        <v>19752</v>
      </c>
      <c r="C346" s="314" t="s">
        <v>596</v>
      </c>
      <c r="D346" s="314" t="s">
        <v>596</v>
      </c>
      <c r="E346" s="313">
        <v>1000000</v>
      </c>
    </row>
    <row r="347" spans="1:5">
      <c r="A347" s="315">
        <v>327</v>
      </c>
      <c r="B347" s="314">
        <v>19840</v>
      </c>
      <c r="C347" s="314" t="s">
        <v>596</v>
      </c>
      <c r="D347" s="314" t="s">
        <v>596</v>
      </c>
      <c r="E347" s="313">
        <v>300000</v>
      </c>
    </row>
    <row r="348" spans="1:5">
      <c r="A348" s="315">
        <v>328</v>
      </c>
      <c r="B348" s="314">
        <v>19737</v>
      </c>
      <c r="C348" s="314" t="s">
        <v>596</v>
      </c>
      <c r="D348" s="314" t="s">
        <v>596</v>
      </c>
      <c r="E348" s="313">
        <v>300000</v>
      </c>
    </row>
    <row r="349" spans="1:5">
      <c r="A349" s="315">
        <v>329</v>
      </c>
      <c r="B349" s="314">
        <v>19815</v>
      </c>
      <c r="C349" s="314" t="s">
        <v>596</v>
      </c>
      <c r="D349" s="314" t="s">
        <v>596</v>
      </c>
      <c r="E349" s="313">
        <v>300000</v>
      </c>
    </row>
    <row r="350" spans="1:5">
      <c r="A350" s="315">
        <v>330</v>
      </c>
      <c r="B350" s="314">
        <v>20052</v>
      </c>
      <c r="C350" s="314" t="s">
        <v>596</v>
      </c>
      <c r="D350" s="314" t="s">
        <v>596</v>
      </c>
      <c r="E350" s="313">
        <v>500000</v>
      </c>
    </row>
    <row r="351" spans="1:5">
      <c r="A351" s="315">
        <v>331</v>
      </c>
      <c r="B351" s="314">
        <v>19852</v>
      </c>
      <c r="C351" s="314" t="s">
        <v>596</v>
      </c>
      <c r="D351" s="314" t="s">
        <v>596</v>
      </c>
      <c r="E351" s="313">
        <v>1000000</v>
      </c>
    </row>
    <row r="352" spans="1:5">
      <c r="A352" s="315">
        <v>332</v>
      </c>
      <c r="B352" s="314">
        <v>19837</v>
      </c>
      <c r="C352" s="314" t="s">
        <v>596</v>
      </c>
      <c r="D352" s="314">
        <v>45147</v>
      </c>
      <c r="E352" s="313">
        <v>500000</v>
      </c>
    </row>
    <row r="353" spans="1:5">
      <c r="A353" s="315">
        <v>333</v>
      </c>
      <c r="B353" s="314">
        <v>20063</v>
      </c>
      <c r="C353" s="314" t="s">
        <v>596</v>
      </c>
      <c r="D353" s="314" t="s">
        <v>596</v>
      </c>
      <c r="E353" s="313">
        <v>500000</v>
      </c>
    </row>
    <row r="354" spans="1:5">
      <c r="A354" s="315">
        <v>334</v>
      </c>
      <c r="B354" s="314">
        <v>20069</v>
      </c>
      <c r="C354" s="314" t="s">
        <v>596</v>
      </c>
      <c r="D354" s="314" t="s">
        <v>596</v>
      </c>
      <c r="E354" s="313">
        <v>1000000</v>
      </c>
    </row>
    <row r="355" spans="1:5">
      <c r="A355" s="315">
        <v>335</v>
      </c>
      <c r="B355" s="314">
        <v>19877</v>
      </c>
      <c r="C355" s="314" t="s">
        <v>596</v>
      </c>
      <c r="D355" s="314" t="s">
        <v>596</v>
      </c>
      <c r="E355" s="313">
        <v>300000</v>
      </c>
    </row>
    <row r="356" spans="1:5">
      <c r="A356" s="315">
        <v>336</v>
      </c>
      <c r="B356" s="314">
        <v>20089</v>
      </c>
      <c r="C356" s="314" t="s">
        <v>596</v>
      </c>
      <c r="D356" s="314" t="s">
        <v>596</v>
      </c>
      <c r="E356" s="313">
        <v>500000</v>
      </c>
    </row>
    <row r="357" spans="1:5">
      <c r="A357" s="315">
        <v>337</v>
      </c>
      <c r="B357" s="314">
        <v>19885</v>
      </c>
      <c r="C357" s="314" t="s">
        <v>596</v>
      </c>
      <c r="D357" s="314" t="s">
        <v>596</v>
      </c>
      <c r="E357" s="313">
        <v>500000</v>
      </c>
    </row>
    <row r="358" spans="1:5">
      <c r="A358" s="315">
        <v>338</v>
      </c>
      <c r="B358" s="314">
        <v>19826</v>
      </c>
      <c r="C358" s="314" t="s">
        <v>596</v>
      </c>
      <c r="D358" s="314" t="s">
        <v>596</v>
      </c>
      <c r="E358" s="313">
        <v>500000</v>
      </c>
    </row>
    <row r="359" spans="1:5">
      <c r="A359" s="315">
        <v>339</v>
      </c>
      <c r="B359" s="314">
        <v>19897</v>
      </c>
      <c r="C359" s="314">
        <v>44439</v>
      </c>
      <c r="D359" s="314" t="s">
        <v>596</v>
      </c>
      <c r="E359" s="313">
        <v>500000</v>
      </c>
    </row>
    <row r="360" spans="1:5">
      <c r="A360" s="315">
        <v>340</v>
      </c>
      <c r="B360" s="314">
        <v>19798</v>
      </c>
      <c r="C360" s="314" t="s">
        <v>596</v>
      </c>
      <c r="D360" s="314" t="s">
        <v>596</v>
      </c>
      <c r="E360" s="313">
        <v>1000000</v>
      </c>
    </row>
    <row r="361" spans="1:5">
      <c r="A361" s="315">
        <v>341</v>
      </c>
      <c r="B361" s="314">
        <v>19795</v>
      </c>
      <c r="C361" s="314" t="s">
        <v>596</v>
      </c>
      <c r="D361" s="314" t="s">
        <v>596</v>
      </c>
      <c r="E361" s="313">
        <v>300000</v>
      </c>
    </row>
    <row r="362" spans="1:5">
      <c r="A362" s="315">
        <v>342</v>
      </c>
      <c r="B362" s="314">
        <v>19964</v>
      </c>
      <c r="C362" s="314" t="s">
        <v>596</v>
      </c>
      <c r="D362" s="314" t="s">
        <v>596</v>
      </c>
      <c r="E362" s="313">
        <v>1000000</v>
      </c>
    </row>
    <row r="363" spans="1:5">
      <c r="A363" s="315">
        <v>343</v>
      </c>
      <c r="B363" s="314">
        <v>19768</v>
      </c>
      <c r="C363" s="314" t="s">
        <v>596</v>
      </c>
      <c r="D363" s="314" t="s">
        <v>596</v>
      </c>
      <c r="E363" s="313">
        <v>500000</v>
      </c>
    </row>
    <row r="364" spans="1:5">
      <c r="A364" s="315">
        <v>344</v>
      </c>
      <c r="B364" s="314">
        <v>19884</v>
      </c>
      <c r="C364" s="314" t="s">
        <v>596</v>
      </c>
      <c r="D364" s="314" t="s">
        <v>596</v>
      </c>
      <c r="E364" s="313">
        <v>1000000</v>
      </c>
    </row>
    <row r="365" spans="1:5">
      <c r="A365" s="315">
        <v>345</v>
      </c>
      <c r="B365" s="314">
        <v>20079</v>
      </c>
      <c r="C365" s="314" t="s">
        <v>596</v>
      </c>
      <c r="D365" s="314" t="s">
        <v>596</v>
      </c>
      <c r="E365" s="313">
        <v>300000</v>
      </c>
    </row>
    <row r="366" spans="1:5">
      <c r="A366" s="315">
        <v>346</v>
      </c>
      <c r="B366" s="314">
        <v>19991</v>
      </c>
      <c r="C366" s="314" t="s">
        <v>596</v>
      </c>
      <c r="D366" s="314" t="s">
        <v>596</v>
      </c>
      <c r="E366" s="313">
        <v>300000</v>
      </c>
    </row>
    <row r="367" spans="1:5">
      <c r="A367" s="315">
        <v>347</v>
      </c>
      <c r="B367" s="314">
        <v>19743</v>
      </c>
      <c r="C367" s="314" t="s">
        <v>596</v>
      </c>
      <c r="D367" s="314" t="s">
        <v>596</v>
      </c>
      <c r="E367" s="313">
        <v>1000000</v>
      </c>
    </row>
    <row r="368" spans="1:5">
      <c r="A368" s="315">
        <v>348</v>
      </c>
      <c r="B368" s="314">
        <v>19955</v>
      </c>
      <c r="C368" s="314" t="s">
        <v>596</v>
      </c>
      <c r="D368" s="314" t="s">
        <v>596</v>
      </c>
      <c r="E368" s="313">
        <v>1000000</v>
      </c>
    </row>
    <row r="369" spans="1:5">
      <c r="A369" s="315">
        <v>349</v>
      </c>
      <c r="B369" s="314">
        <v>19949</v>
      </c>
      <c r="C369" s="314" t="s">
        <v>596</v>
      </c>
      <c r="D369" s="314" t="s">
        <v>596</v>
      </c>
      <c r="E369" s="313">
        <v>300000</v>
      </c>
    </row>
    <row r="370" spans="1:5">
      <c r="A370" s="315">
        <v>350</v>
      </c>
      <c r="B370" s="314">
        <v>20015</v>
      </c>
      <c r="C370" s="314" t="s">
        <v>596</v>
      </c>
      <c r="D370" s="314" t="s">
        <v>596</v>
      </c>
      <c r="E370" s="313">
        <v>300000</v>
      </c>
    </row>
    <row r="371" spans="1:5">
      <c r="A371" s="315">
        <v>351</v>
      </c>
      <c r="B371" s="314">
        <v>19966</v>
      </c>
      <c r="C371" s="314" t="s">
        <v>596</v>
      </c>
      <c r="D371" s="314" t="s">
        <v>596</v>
      </c>
      <c r="E371" s="313">
        <v>500000</v>
      </c>
    </row>
    <row r="372" spans="1:5">
      <c r="A372" s="315">
        <v>352</v>
      </c>
      <c r="B372" s="314">
        <v>19770</v>
      </c>
      <c r="C372" s="314" t="s">
        <v>596</v>
      </c>
      <c r="D372" s="314" t="s">
        <v>596</v>
      </c>
      <c r="E372" s="313">
        <v>1000000</v>
      </c>
    </row>
    <row r="373" spans="1:5">
      <c r="A373" s="315">
        <v>353</v>
      </c>
      <c r="B373" s="314">
        <v>19866</v>
      </c>
      <c r="C373" s="314" t="s">
        <v>596</v>
      </c>
      <c r="D373" s="314" t="s">
        <v>596</v>
      </c>
      <c r="E373" s="313">
        <v>500000</v>
      </c>
    </row>
    <row r="374" spans="1:5">
      <c r="A374" s="315">
        <v>354</v>
      </c>
      <c r="B374" s="314">
        <v>19898</v>
      </c>
      <c r="C374" s="314" t="s">
        <v>596</v>
      </c>
      <c r="D374" s="314" t="s">
        <v>596</v>
      </c>
      <c r="E374" s="313">
        <v>1000000</v>
      </c>
    </row>
    <row r="375" spans="1:5">
      <c r="A375" s="315">
        <v>355</v>
      </c>
      <c r="B375" s="314">
        <v>19734</v>
      </c>
      <c r="C375" s="314">
        <v>44359</v>
      </c>
      <c r="D375" s="314" t="s">
        <v>596</v>
      </c>
      <c r="E375" s="313">
        <v>300000</v>
      </c>
    </row>
    <row r="376" spans="1:5">
      <c r="A376" s="315">
        <v>356</v>
      </c>
      <c r="B376" s="314">
        <v>19785</v>
      </c>
      <c r="C376" s="314" t="s">
        <v>596</v>
      </c>
      <c r="D376" s="314">
        <v>44434</v>
      </c>
      <c r="E376" s="313">
        <v>300000</v>
      </c>
    </row>
    <row r="377" spans="1:5">
      <c r="A377" s="315">
        <v>357</v>
      </c>
      <c r="B377" s="314">
        <v>19741</v>
      </c>
      <c r="C377" s="314" t="s">
        <v>596</v>
      </c>
      <c r="D377" s="314" t="s">
        <v>596</v>
      </c>
      <c r="E377" s="313">
        <v>500000</v>
      </c>
    </row>
    <row r="378" spans="1:5">
      <c r="A378" s="315">
        <v>358</v>
      </c>
      <c r="B378" s="314">
        <v>19882</v>
      </c>
      <c r="C378" s="314" t="s">
        <v>596</v>
      </c>
      <c r="D378" s="314" t="s">
        <v>596</v>
      </c>
      <c r="E378" s="313">
        <v>1000000</v>
      </c>
    </row>
    <row r="379" spans="1:5">
      <c r="A379" s="315">
        <v>359</v>
      </c>
      <c r="B379" s="314">
        <v>20058</v>
      </c>
      <c r="C379" s="314" t="s">
        <v>596</v>
      </c>
      <c r="D379" s="314" t="s">
        <v>596</v>
      </c>
      <c r="E379" s="313">
        <v>300000</v>
      </c>
    </row>
    <row r="380" spans="1:5">
      <c r="A380" s="315">
        <v>360</v>
      </c>
      <c r="B380" s="314">
        <v>19983</v>
      </c>
      <c r="C380" s="314" t="s">
        <v>596</v>
      </c>
      <c r="D380" s="314" t="s">
        <v>596</v>
      </c>
      <c r="E380" s="313">
        <v>1000000</v>
      </c>
    </row>
    <row r="381" spans="1:5">
      <c r="A381" s="315">
        <v>361</v>
      </c>
      <c r="B381" s="314">
        <v>19862</v>
      </c>
      <c r="C381" s="314" t="s">
        <v>596</v>
      </c>
      <c r="D381" s="314" t="s">
        <v>596</v>
      </c>
      <c r="E381" s="313">
        <v>500000</v>
      </c>
    </row>
    <row r="382" spans="1:5">
      <c r="A382" s="315">
        <v>362</v>
      </c>
      <c r="B382" s="314">
        <v>19879</v>
      </c>
      <c r="C382" s="314" t="s">
        <v>596</v>
      </c>
      <c r="D382" s="314" t="s">
        <v>596</v>
      </c>
      <c r="E382" s="313">
        <v>1000000</v>
      </c>
    </row>
    <row r="383" spans="1:5">
      <c r="A383" s="315">
        <v>363</v>
      </c>
      <c r="B383" s="314">
        <v>19934</v>
      </c>
      <c r="C383" s="314">
        <v>43761</v>
      </c>
      <c r="D383" s="314" t="s">
        <v>596</v>
      </c>
      <c r="E383" s="313">
        <v>1000000</v>
      </c>
    </row>
    <row r="384" spans="1:5">
      <c r="A384" s="315">
        <v>364</v>
      </c>
      <c r="B384" s="314">
        <v>19799</v>
      </c>
      <c r="C384" s="314" t="s">
        <v>596</v>
      </c>
      <c r="D384" s="314" t="s">
        <v>596</v>
      </c>
      <c r="E384" s="313">
        <v>500000</v>
      </c>
    </row>
    <row r="385" spans="1:5">
      <c r="A385" s="315">
        <v>365</v>
      </c>
      <c r="B385" s="314">
        <v>20086</v>
      </c>
      <c r="C385" s="314" t="s">
        <v>596</v>
      </c>
      <c r="D385" s="314" t="s">
        <v>596</v>
      </c>
      <c r="E385" s="313">
        <v>500000</v>
      </c>
    </row>
    <row r="386" spans="1:5">
      <c r="A386" s="315">
        <v>366</v>
      </c>
      <c r="B386" s="314">
        <v>19754</v>
      </c>
      <c r="C386" s="314" t="s">
        <v>596</v>
      </c>
      <c r="D386" s="314" t="s">
        <v>596</v>
      </c>
      <c r="E386" s="313">
        <v>1000000</v>
      </c>
    </row>
    <row r="387" spans="1:5">
      <c r="A387" s="315">
        <v>367</v>
      </c>
      <c r="B387" s="314">
        <v>19871</v>
      </c>
      <c r="C387" s="314" t="s">
        <v>596</v>
      </c>
      <c r="D387" s="314">
        <v>44375</v>
      </c>
      <c r="E387" s="313">
        <v>1000000</v>
      </c>
    </row>
    <row r="388" spans="1:5">
      <c r="A388" s="315">
        <v>368</v>
      </c>
      <c r="B388" s="314">
        <v>19887</v>
      </c>
      <c r="C388" s="314" t="s">
        <v>596</v>
      </c>
      <c r="D388" s="314" t="s">
        <v>596</v>
      </c>
      <c r="E388" s="313">
        <v>500000</v>
      </c>
    </row>
    <row r="389" spans="1:5">
      <c r="A389" s="315">
        <v>369</v>
      </c>
      <c r="B389" s="314">
        <v>19745</v>
      </c>
      <c r="C389" s="314" t="s">
        <v>596</v>
      </c>
      <c r="D389" s="314" t="s">
        <v>596</v>
      </c>
      <c r="E389" s="313">
        <v>500000</v>
      </c>
    </row>
    <row r="390" spans="1:5">
      <c r="A390" s="315">
        <v>370</v>
      </c>
      <c r="B390" s="314">
        <v>20067</v>
      </c>
      <c r="C390" s="314" t="s">
        <v>596</v>
      </c>
      <c r="D390" s="314" t="s">
        <v>596</v>
      </c>
      <c r="E390" s="313">
        <v>300000</v>
      </c>
    </row>
    <row r="391" spans="1:5">
      <c r="A391" s="315">
        <v>371</v>
      </c>
      <c r="B391" s="314">
        <v>19989</v>
      </c>
      <c r="C391" s="314" t="s">
        <v>596</v>
      </c>
      <c r="D391" s="314" t="s">
        <v>596</v>
      </c>
      <c r="E391" s="313">
        <v>1000000</v>
      </c>
    </row>
    <row r="392" spans="1:5">
      <c r="A392" s="315">
        <v>372</v>
      </c>
      <c r="B392" s="314">
        <v>20026</v>
      </c>
      <c r="C392" s="314" t="s">
        <v>596</v>
      </c>
      <c r="D392" s="314" t="s">
        <v>596</v>
      </c>
      <c r="E392" s="313">
        <v>1000000</v>
      </c>
    </row>
    <row r="393" spans="1:5">
      <c r="A393" s="315">
        <v>373</v>
      </c>
      <c r="B393" s="314">
        <v>19927</v>
      </c>
      <c r="C393" s="314" t="s">
        <v>596</v>
      </c>
      <c r="D393" s="314" t="s">
        <v>596</v>
      </c>
      <c r="E393" s="313">
        <v>300000</v>
      </c>
    </row>
    <row r="394" spans="1:5">
      <c r="A394" s="315">
        <v>374</v>
      </c>
      <c r="B394" s="314">
        <v>20021</v>
      </c>
      <c r="C394" s="314" t="s">
        <v>596</v>
      </c>
      <c r="D394" s="314" t="s">
        <v>596</v>
      </c>
      <c r="E394" s="313">
        <v>300000</v>
      </c>
    </row>
    <row r="395" spans="1:5">
      <c r="A395" s="315">
        <v>375</v>
      </c>
      <c r="B395" s="314">
        <v>20082</v>
      </c>
      <c r="C395" s="314" t="s">
        <v>596</v>
      </c>
      <c r="D395" s="314" t="s">
        <v>596</v>
      </c>
      <c r="E395" s="313">
        <v>1000000</v>
      </c>
    </row>
    <row r="396" spans="1:5">
      <c r="A396" s="315">
        <v>376</v>
      </c>
      <c r="B396" s="314">
        <v>19903</v>
      </c>
      <c r="C396" s="314" t="s">
        <v>596</v>
      </c>
      <c r="D396" s="314" t="s">
        <v>596</v>
      </c>
      <c r="E396" s="313">
        <v>1000000</v>
      </c>
    </row>
    <row r="397" spans="1:5">
      <c r="A397" s="315">
        <v>377</v>
      </c>
      <c r="B397" s="314">
        <v>19843</v>
      </c>
      <c r="C397" s="314" t="s">
        <v>596</v>
      </c>
      <c r="D397" s="314" t="s">
        <v>596</v>
      </c>
      <c r="E397" s="313">
        <v>500000</v>
      </c>
    </row>
    <row r="398" spans="1:5">
      <c r="A398" s="315">
        <v>378</v>
      </c>
      <c r="B398" s="314">
        <v>19982</v>
      </c>
      <c r="C398" s="314" t="s">
        <v>596</v>
      </c>
      <c r="D398" s="314" t="s">
        <v>596</v>
      </c>
      <c r="E398" s="313">
        <v>300000</v>
      </c>
    </row>
    <row r="399" spans="1:5">
      <c r="A399" s="315">
        <v>379</v>
      </c>
      <c r="B399" s="314">
        <v>19836</v>
      </c>
      <c r="C399" s="314" t="s">
        <v>596</v>
      </c>
      <c r="D399" s="314" t="s">
        <v>596</v>
      </c>
      <c r="E399" s="313">
        <v>300000</v>
      </c>
    </row>
    <row r="400" spans="1:5">
      <c r="A400" s="315">
        <v>380</v>
      </c>
      <c r="B400" s="314">
        <v>19939</v>
      </c>
      <c r="C400" s="314" t="s">
        <v>596</v>
      </c>
      <c r="D400" s="314" t="s">
        <v>596</v>
      </c>
      <c r="E400" s="313">
        <v>500000</v>
      </c>
    </row>
    <row r="401" spans="1:5">
      <c r="A401" s="315">
        <v>381</v>
      </c>
      <c r="B401" s="314">
        <v>20066</v>
      </c>
      <c r="C401" s="314" t="s">
        <v>596</v>
      </c>
      <c r="D401" s="314" t="s">
        <v>596</v>
      </c>
      <c r="E401" s="313">
        <v>300000</v>
      </c>
    </row>
    <row r="402" spans="1:5">
      <c r="A402" s="315">
        <v>382</v>
      </c>
      <c r="B402" s="314">
        <v>19932</v>
      </c>
      <c r="C402" s="314" t="s">
        <v>596</v>
      </c>
      <c r="D402" s="314" t="s">
        <v>596</v>
      </c>
      <c r="E402" s="313">
        <v>1000000</v>
      </c>
    </row>
    <row r="403" spans="1:5">
      <c r="A403" s="315">
        <v>383</v>
      </c>
      <c r="B403" s="314">
        <v>19923</v>
      </c>
      <c r="C403" s="314" t="s">
        <v>596</v>
      </c>
      <c r="D403" s="314" t="s">
        <v>596</v>
      </c>
      <c r="E403" s="313">
        <v>500000</v>
      </c>
    </row>
    <row r="404" spans="1:5">
      <c r="A404" s="315">
        <v>384</v>
      </c>
      <c r="B404" s="314">
        <v>19844</v>
      </c>
      <c r="C404" s="314" t="s">
        <v>596</v>
      </c>
      <c r="D404" s="314" t="s">
        <v>596</v>
      </c>
      <c r="E404" s="313">
        <v>300000</v>
      </c>
    </row>
    <row r="405" spans="1:5">
      <c r="A405" s="315">
        <v>385</v>
      </c>
      <c r="B405" s="314">
        <v>20055</v>
      </c>
      <c r="C405" s="314" t="s">
        <v>596</v>
      </c>
      <c r="D405" s="314" t="s">
        <v>596</v>
      </c>
      <c r="E405" s="313">
        <v>300000</v>
      </c>
    </row>
    <row r="406" spans="1:5">
      <c r="A406" s="315">
        <v>386</v>
      </c>
      <c r="B406" s="314">
        <v>20009</v>
      </c>
      <c r="C406" s="314" t="s">
        <v>596</v>
      </c>
      <c r="D406" s="314" t="s">
        <v>596</v>
      </c>
      <c r="E406" s="313">
        <v>1000000</v>
      </c>
    </row>
    <row r="407" spans="1:5">
      <c r="A407" s="315">
        <v>387</v>
      </c>
      <c r="B407" s="314">
        <v>19924</v>
      </c>
      <c r="C407" s="314" t="s">
        <v>596</v>
      </c>
      <c r="D407" s="314" t="s">
        <v>596</v>
      </c>
      <c r="E407" s="313">
        <v>1000000</v>
      </c>
    </row>
    <row r="408" spans="1:5">
      <c r="A408" s="315">
        <v>388</v>
      </c>
      <c r="B408" s="314">
        <v>19742</v>
      </c>
      <c r="C408" s="314" t="s">
        <v>596</v>
      </c>
      <c r="D408" s="314" t="s">
        <v>596</v>
      </c>
      <c r="E408" s="313">
        <v>1000000</v>
      </c>
    </row>
    <row r="409" spans="1:5">
      <c r="A409" s="315">
        <v>389</v>
      </c>
      <c r="B409" s="314">
        <v>19893</v>
      </c>
      <c r="C409" s="314" t="s">
        <v>596</v>
      </c>
      <c r="D409" s="314" t="s">
        <v>596</v>
      </c>
      <c r="E409" s="313">
        <v>1000000</v>
      </c>
    </row>
    <row r="410" spans="1:5">
      <c r="A410" s="315">
        <v>390</v>
      </c>
      <c r="B410" s="314">
        <v>20085</v>
      </c>
      <c r="C410" s="314" t="s">
        <v>596</v>
      </c>
      <c r="D410" s="314" t="s">
        <v>596</v>
      </c>
      <c r="E410" s="313">
        <v>300000</v>
      </c>
    </row>
    <row r="411" spans="1:5">
      <c r="A411" s="315">
        <v>391</v>
      </c>
      <c r="B411" s="314">
        <v>19981</v>
      </c>
      <c r="C411" s="314" t="s">
        <v>596</v>
      </c>
      <c r="D411" s="314" t="s">
        <v>596</v>
      </c>
      <c r="E411" s="313">
        <v>1000000</v>
      </c>
    </row>
    <row r="412" spans="1:5">
      <c r="A412" s="315">
        <v>392</v>
      </c>
      <c r="B412" s="314">
        <v>19841</v>
      </c>
      <c r="C412" s="314" t="s">
        <v>596</v>
      </c>
      <c r="D412" s="314" t="s">
        <v>596</v>
      </c>
      <c r="E412" s="313">
        <v>1000000</v>
      </c>
    </row>
    <row r="413" spans="1:5">
      <c r="A413" s="315">
        <v>393</v>
      </c>
      <c r="B413" s="314">
        <v>20063</v>
      </c>
      <c r="C413" s="314" t="s">
        <v>596</v>
      </c>
      <c r="D413" s="314" t="s">
        <v>596</v>
      </c>
      <c r="E413" s="313">
        <v>500000</v>
      </c>
    </row>
    <row r="414" spans="1:5">
      <c r="A414" s="315">
        <v>394</v>
      </c>
      <c r="B414" s="314">
        <v>20005</v>
      </c>
      <c r="C414" s="314" t="s">
        <v>596</v>
      </c>
      <c r="D414" s="314" t="s">
        <v>596</v>
      </c>
      <c r="E414" s="313">
        <v>1000000</v>
      </c>
    </row>
    <row r="415" spans="1:5">
      <c r="A415" s="315">
        <v>395</v>
      </c>
      <c r="B415" s="314">
        <v>19938</v>
      </c>
      <c r="C415" s="314" t="s">
        <v>596</v>
      </c>
      <c r="D415" s="314" t="s">
        <v>596</v>
      </c>
      <c r="E415" s="313">
        <v>300000</v>
      </c>
    </row>
    <row r="416" spans="1:5">
      <c r="A416" s="315">
        <v>396</v>
      </c>
      <c r="B416" s="314">
        <v>20078</v>
      </c>
      <c r="C416" s="314" t="s">
        <v>596</v>
      </c>
      <c r="D416" s="314" t="s">
        <v>596</v>
      </c>
      <c r="E416" s="313">
        <v>500000</v>
      </c>
    </row>
    <row r="417" spans="1:5">
      <c r="A417" s="315">
        <v>397</v>
      </c>
      <c r="B417" s="314">
        <v>19737</v>
      </c>
      <c r="C417" s="314" t="s">
        <v>596</v>
      </c>
      <c r="D417" s="314" t="s">
        <v>596</v>
      </c>
      <c r="E417" s="313">
        <v>500000</v>
      </c>
    </row>
    <row r="418" spans="1:5">
      <c r="A418" s="315">
        <v>398</v>
      </c>
      <c r="B418" s="314">
        <v>19769</v>
      </c>
      <c r="C418" s="314" t="s">
        <v>596</v>
      </c>
      <c r="D418" s="314" t="s">
        <v>596</v>
      </c>
      <c r="E418" s="313">
        <v>1000000</v>
      </c>
    </row>
    <row r="419" spans="1:5">
      <c r="A419" s="315">
        <v>399</v>
      </c>
      <c r="B419" s="314">
        <v>19904</v>
      </c>
      <c r="C419" s="314" t="s">
        <v>596</v>
      </c>
      <c r="D419" s="314" t="s">
        <v>596</v>
      </c>
      <c r="E419" s="313">
        <v>1000000</v>
      </c>
    </row>
    <row r="420" spans="1:5">
      <c r="A420" s="315">
        <v>400</v>
      </c>
      <c r="B420" s="314">
        <v>20077</v>
      </c>
      <c r="C420" s="314" t="s">
        <v>596</v>
      </c>
      <c r="D420" s="314" t="s">
        <v>596</v>
      </c>
      <c r="E420" s="313">
        <v>500000</v>
      </c>
    </row>
    <row r="421" spans="1:5">
      <c r="A421" s="315">
        <v>401</v>
      </c>
      <c r="B421" s="314">
        <v>19884</v>
      </c>
      <c r="C421" s="314" t="s">
        <v>596</v>
      </c>
      <c r="D421" s="314" t="s">
        <v>596</v>
      </c>
      <c r="E421" s="313">
        <v>300000</v>
      </c>
    </row>
    <row r="422" spans="1:5">
      <c r="A422" s="315">
        <v>402</v>
      </c>
      <c r="B422" s="314">
        <v>19813</v>
      </c>
      <c r="C422" s="314" t="s">
        <v>596</v>
      </c>
      <c r="D422" s="314" t="s">
        <v>596</v>
      </c>
      <c r="E422" s="313">
        <v>300000</v>
      </c>
    </row>
    <row r="423" spans="1:5">
      <c r="A423" s="315">
        <v>403</v>
      </c>
      <c r="B423" s="314">
        <v>19787</v>
      </c>
      <c r="C423" s="314" t="s">
        <v>596</v>
      </c>
      <c r="D423" s="314" t="s">
        <v>596</v>
      </c>
      <c r="E423" s="313">
        <v>1000000</v>
      </c>
    </row>
    <row r="424" spans="1:5">
      <c r="A424" s="315">
        <v>404</v>
      </c>
      <c r="B424" s="314">
        <v>20070</v>
      </c>
      <c r="C424" s="314" t="s">
        <v>596</v>
      </c>
      <c r="D424" s="314" t="s">
        <v>596</v>
      </c>
      <c r="E424" s="313">
        <v>300000</v>
      </c>
    </row>
    <row r="425" spans="1:5">
      <c r="A425" s="315">
        <v>405</v>
      </c>
      <c r="B425" s="314">
        <v>20063</v>
      </c>
      <c r="C425" s="314" t="s">
        <v>596</v>
      </c>
      <c r="D425" s="314" t="s">
        <v>596</v>
      </c>
      <c r="E425" s="313">
        <v>300000</v>
      </c>
    </row>
    <row r="426" spans="1:5">
      <c r="A426" s="315">
        <v>406</v>
      </c>
      <c r="B426" s="314">
        <v>19742</v>
      </c>
      <c r="C426" s="314" t="s">
        <v>596</v>
      </c>
      <c r="D426" s="314" t="s">
        <v>596</v>
      </c>
      <c r="E426" s="313">
        <v>1000000</v>
      </c>
    </row>
    <row r="427" spans="1:5">
      <c r="A427" s="315">
        <v>407</v>
      </c>
      <c r="B427" s="314">
        <v>20089</v>
      </c>
      <c r="C427" s="314" t="s">
        <v>596</v>
      </c>
      <c r="D427" s="314" t="s">
        <v>596</v>
      </c>
      <c r="E427" s="313">
        <v>500000</v>
      </c>
    </row>
    <row r="428" spans="1:5">
      <c r="A428" s="315">
        <v>408</v>
      </c>
      <c r="B428" s="314">
        <v>19927</v>
      </c>
      <c r="C428" s="314" t="s">
        <v>596</v>
      </c>
      <c r="D428" s="314" t="s">
        <v>596</v>
      </c>
      <c r="E428" s="313">
        <v>500000</v>
      </c>
    </row>
    <row r="429" spans="1:5">
      <c r="A429" s="315">
        <v>409</v>
      </c>
      <c r="B429" s="314">
        <v>20083</v>
      </c>
      <c r="C429" s="314" t="s">
        <v>596</v>
      </c>
      <c r="D429" s="314" t="s">
        <v>596</v>
      </c>
      <c r="E429" s="313">
        <v>500000</v>
      </c>
    </row>
    <row r="430" spans="1:5">
      <c r="A430" s="315">
        <v>410</v>
      </c>
      <c r="B430" s="314">
        <v>20027</v>
      </c>
      <c r="C430" s="314" t="s">
        <v>596</v>
      </c>
      <c r="D430" s="314" t="s">
        <v>596</v>
      </c>
      <c r="E430" s="313">
        <v>500000</v>
      </c>
    </row>
    <row r="431" spans="1:5">
      <c r="A431" s="315">
        <v>411</v>
      </c>
      <c r="B431" s="314">
        <v>20034</v>
      </c>
      <c r="C431" s="314" t="s">
        <v>596</v>
      </c>
      <c r="D431" s="314" t="s">
        <v>596</v>
      </c>
      <c r="E431" s="313">
        <v>300000</v>
      </c>
    </row>
    <row r="432" spans="1:5">
      <c r="A432" s="315">
        <v>412</v>
      </c>
      <c r="B432" s="314">
        <v>19990</v>
      </c>
      <c r="C432" s="314" t="s">
        <v>596</v>
      </c>
      <c r="D432" s="314" t="s">
        <v>596</v>
      </c>
      <c r="E432" s="313">
        <v>500000</v>
      </c>
    </row>
    <row r="433" spans="1:5">
      <c r="A433" s="315">
        <v>413</v>
      </c>
      <c r="B433" s="314">
        <v>19948</v>
      </c>
      <c r="C433" s="314" t="s">
        <v>596</v>
      </c>
      <c r="D433" s="314" t="s">
        <v>596</v>
      </c>
      <c r="E433" s="313">
        <v>1000000</v>
      </c>
    </row>
    <row r="434" spans="1:5">
      <c r="A434" s="315">
        <v>414</v>
      </c>
      <c r="B434" s="314">
        <v>20085</v>
      </c>
      <c r="C434" s="314" t="s">
        <v>596</v>
      </c>
      <c r="D434" s="314" t="s">
        <v>596</v>
      </c>
      <c r="E434" s="313">
        <v>1000000</v>
      </c>
    </row>
    <row r="435" spans="1:5">
      <c r="A435" s="315">
        <v>415</v>
      </c>
      <c r="B435" s="314">
        <v>20041</v>
      </c>
      <c r="C435" s="314" t="s">
        <v>596</v>
      </c>
      <c r="D435" s="314" t="s">
        <v>596</v>
      </c>
      <c r="E435" s="313">
        <v>1000000</v>
      </c>
    </row>
    <row r="436" spans="1:5">
      <c r="A436" s="315">
        <v>416</v>
      </c>
      <c r="B436" s="314">
        <v>19760</v>
      </c>
      <c r="C436" s="314" t="s">
        <v>596</v>
      </c>
      <c r="D436" s="314" t="s">
        <v>596</v>
      </c>
      <c r="E436" s="313">
        <v>500000</v>
      </c>
    </row>
    <row r="437" spans="1:5">
      <c r="A437" s="315">
        <v>417</v>
      </c>
      <c r="B437" s="314">
        <v>19837</v>
      </c>
      <c r="C437" s="314" t="s">
        <v>596</v>
      </c>
      <c r="D437" s="314" t="s">
        <v>596</v>
      </c>
      <c r="E437" s="313">
        <v>500000</v>
      </c>
    </row>
    <row r="438" spans="1:5">
      <c r="A438" s="315">
        <v>418</v>
      </c>
      <c r="B438" s="314">
        <v>19932</v>
      </c>
      <c r="C438" s="314" t="s">
        <v>596</v>
      </c>
      <c r="D438" s="314" t="s">
        <v>596</v>
      </c>
      <c r="E438" s="313">
        <v>500000</v>
      </c>
    </row>
    <row r="439" spans="1:5">
      <c r="A439" s="315">
        <v>419</v>
      </c>
      <c r="B439" s="314">
        <v>20045</v>
      </c>
      <c r="C439" s="314" t="s">
        <v>596</v>
      </c>
      <c r="D439" s="314" t="s">
        <v>596</v>
      </c>
      <c r="E439" s="313">
        <v>1000000</v>
      </c>
    </row>
    <row r="440" spans="1:5">
      <c r="A440" s="315">
        <v>420</v>
      </c>
      <c r="B440" s="314">
        <v>19950</v>
      </c>
      <c r="C440" s="314" t="s">
        <v>596</v>
      </c>
      <c r="D440" s="314" t="s">
        <v>596</v>
      </c>
      <c r="E440" s="313">
        <v>1000000</v>
      </c>
    </row>
    <row r="441" spans="1:5">
      <c r="A441" s="315">
        <v>421</v>
      </c>
      <c r="B441" s="314">
        <v>19918</v>
      </c>
      <c r="C441" s="314" t="s">
        <v>596</v>
      </c>
      <c r="D441" s="314" t="s">
        <v>596</v>
      </c>
      <c r="E441" s="313">
        <v>300000</v>
      </c>
    </row>
    <row r="442" spans="1:5">
      <c r="A442" s="315">
        <v>422</v>
      </c>
      <c r="B442" s="314">
        <v>19812</v>
      </c>
      <c r="C442" s="314" t="s">
        <v>596</v>
      </c>
      <c r="D442" s="314" t="s">
        <v>596</v>
      </c>
      <c r="E442" s="313">
        <v>300000</v>
      </c>
    </row>
    <row r="443" spans="1:5">
      <c r="A443" s="315">
        <v>423</v>
      </c>
      <c r="B443" s="314">
        <v>19877</v>
      </c>
      <c r="C443" s="314" t="s">
        <v>596</v>
      </c>
      <c r="D443" s="314" t="s">
        <v>596</v>
      </c>
      <c r="E443" s="313">
        <v>500000</v>
      </c>
    </row>
    <row r="444" spans="1:5">
      <c r="A444" s="315">
        <v>424</v>
      </c>
      <c r="B444" s="314">
        <v>19985</v>
      </c>
      <c r="C444" s="314" t="s">
        <v>596</v>
      </c>
      <c r="D444" s="314" t="s">
        <v>596</v>
      </c>
      <c r="E444" s="313">
        <v>300000</v>
      </c>
    </row>
    <row r="445" spans="1:5">
      <c r="A445" s="315">
        <v>425</v>
      </c>
      <c r="B445" s="314">
        <v>19757</v>
      </c>
      <c r="C445" s="314" t="s">
        <v>596</v>
      </c>
      <c r="D445" s="314" t="s">
        <v>596</v>
      </c>
      <c r="E445" s="313">
        <v>500000</v>
      </c>
    </row>
    <row r="446" spans="1:5">
      <c r="A446" s="315">
        <v>426</v>
      </c>
      <c r="B446" s="314">
        <v>20021</v>
      </c>
      <c r="C446" s="314" t="s">
        <v>596</v>
      </c>
      <c r="D446" s="314" t="s">
        <v>596</v>
      </c>
      <c r="E446" s="313">
        <v>500000</v>
      </c>
    </row>
    <row r="447" spans="1:5">
      <c r="A447" s="315">
        <v>427</v>
      </c>
      <c r="B447" s="314">
        <v>19822</v>
      </c>
      <c r="C447" s="314" t="s">
        <v>596</v>
      </c>
      <c r="D447" s="314" t="s">
        <v>596</v>
      </c>
      <c r="E447" s="313">
        <v>500000</v>
      </c>
    </row>
    <row r="448" spans="1:5">
      <c r="A448" s="315">
        <v>428</v>
      </c>
      <c r="B448" s="314">
        <v>20045</v>
      </c>
      <c r="C448" s="314" t="s">
        <v>596</v>
      </c>
      <c r="D448" s="314" t="s">
        <v>596</v>
      </c>
      <c r="E448" s="313">
        <v>300000</v>
      </c>
    </row>
    <row r="449" spans="1:5">
      <c r="A449" s="315">
        <v>429</v>
      </c>
      <c r="B449" s="314">
        <v>19823</v>
      </c>
      <c r="C449" s="314" t="s">
        <v>596</v>
      </c>
      <c r="D449" s="314" t="s">
        <v>596</v>
      </c>
      <c r="E449" s="313">
        <v>1000000</v>
      </c>
    </row>
    <row r="450" spans="1:5">
      <c r="A450" s="315">
        <v>430</v>
      </c>
      <c r="B450" s="314">
        <v>19978</v>
      </c>
      <c r="C450" s="314" t="s">
        <v>596</v>
      </c>
      <c r="D450" s="314" t="s">
        <v>596</v>
      </c>
      <c r="E450" s="313">
        <v>300000</v>
      </c>
    </row>
    <row r="451" spans="1:5">
      <c r="A451" s="315">
        <v>431</v>
      </c>
      <c r="B451" s="314">
        <v>19950</v>
      </c>
      <c r="C451" s="314" t="s">
        <v>596</v>
      </c>
      <c r="D451" s="314" t="s">
        <v>596</v>
      </c>
      <c r="E451" s="313">
        <v>1000000</v>
      </c>
    </row>
    <row r="452" spans="1:5">
      <c r="A452" s="315">
        <v>432</v>
      </c>
      <c r="B452" s="314">
        <v>20087</v>
      </c>
      <c r="C452" s="314" t="s">
        <v>596</v>
      </c>
      <c r="D452" s="314" t="s">
        <v>596</v>
      </c>
      <c r="E452" s="313">
        <v>500000</v>
      </c>
    </row>
    <row r="453" spans="1:5">
      <c r="A453" s="315">
        <v>433</v>
      </c>
      <c r="B453" s="314">
        <v>19749</v>
      </c>
      <c r="C453" s="314" t="s">
        <v>596</v>
      </c>
      <c r="D453" s="314" t="s">
        <v>596</v>
      </c>
      <c r="E453" s="313">
        <v>1000000</v>
      </c>
    </row>
    <row r="454" spans="1:5">
      <c r="A454" s="315">
        <v>434</v>
      </c>
      <c r="B454" s="314">
        <v>19859</v>
      </c>
      <c r="C454" s="314" t="s">
        <v>596</v>
      </c>
      <c r="D454" s="314" t="s">
        <v>596</v>
      </c>
      <c r="E454" s="313">
        <v>500000</v>
      </c>
    </row>
    <row r="455" spans="1:5">
      <c r="A455" s="315">
        <v>435</v>
      </c>
      <c r="B455" s="314">
        <v>20086</v>
      </c>
      <c r="C455" s="314" t="s">
        <v>596</v>
      </c>
      <c r="D455" s="314" t="s">
        <v>596</v>
      </c>
      <c r="E455" s="313">
        <v>300000</v>
      </c>
    </row>
    <row r="456" spans="1:5">
      <c r="A456" s="315">
        <v>436</v>
      </c>
      <c r="B456" s="314">
        <v>19960</v>
      </c>
      <c r="C456" s="314" t="s">
        <v>596</v>
      </c>
      <c r="D456" s="314" t="s">
        <v>596</v>
      </c>
      <c r="E456" s="313">
        <v>500000</v>
      </c>
    </row>
    <row r="457" spans="1:5">
      <c r="A457" s="315">
        <v>437</v>
      </c>
      <c r="B457" s="314">
        <v>19742</v>
      </c>
      <c r="C457" s="314" t="s">
        <v>596</v>
      </c>
      <c r="D457" s="314" t="s">
        <v>596</v>
      </c>
      <c r="E457" s="313">
        <v>1000000</v>
      </c>
    </row>
    <row r="458" spans="1:5">
      <c r="A458" s="315">
        <v>438</v>
      </c>
      <c r="B458" s="314">
        <v>19798</v>
      </c>
      <c r="C458" s="314" t="s">
        <v>596</v>
      </c>
      <c r="D458" s="314" t="s">
        <v>596</v>
      </c>
      <c r="E458" s="313">
        <v>300000</v>
      </c>
    </row>
    <row r="459" spans="1:5">
      <c r="A459" s="315">
        <v>439</v>
      </c>
      <c r="B459" s="314">
        <v>19872</v>
      </c>
      <c r="C459" s="314" t="s">
        <v>596</v>
      </c>
      <c r="D459" s="314" t="s">
        <v>596</v>
      </c>
      <c r="E459" s="313">
        <v>500000</v>
      </c>
    </row>
    <row r="460" spans="1:5">
      <c r="A460" s="315">
        <v>440</v>
      </c>
      <c r="B460" s="314">
        <v>19894</v>
      </c>
      <c r="C460" s="314" t="s">
        <v>596</v>
      </c>
      <c r="D460" s="314" t="s">
        <v>596</v>
      </c>
      <c r="E460" s="313">
        <v>300000</v>
      </c>
    </row>
    <row r="461" spans="1:5">
      <c r="A461" s="315">
        <v>441</v>
      </c>
      <c r="B461" s="314">
        <v>20019</v>
      </c>
      <c r="C461" s="314" t="s">
        <v>596</v>
      </c>
      <c r="D461" s="314" t="s">
        <v>596</v>
      </c>
      <c r="E461" s="313">
        <v>500000</v>
      </c>
    </row>
    <row r="462" spans="1:5">
      <c r="A462" s="315">
        <v>442</v>
      </c>
      <c r="B462" s="314">
        <v>19802</v>
      </c>
      <c r="C462" s="314" t="s">
        <v>596</v>
      </c>
      <c r="D462" s="314" t="s">
        <v>596</v>
      </c>
      <c r="E462" s="313">
        <v>300000</v>
      </c>
    </row>
    <row r="463" spans="1:5">
      <c r="A463" s="315">
        <v>443</v>
      </c>
      <c r="B463" s="314">
        <v>20002</v>
      </c>
      <c r="C463" s="314" t="s">
        <v>596</v>
      </c>
      <c r="D463" s="314" t="s">
        <v>596</v>
      </c>
      <c r="E463" s="313">
        <v>300000</v>
      </c>
    </row>
    <row r="464" spans="1:5">
      <c r="A464" s="315">
        <v>444</v>
      </c>
      <c r="B464" s="314">
        <v>19766</v>
      </c>
      <c r="C464" s="314" t="s">
        <v>596</v>
      </c>
      <c r="D464" s="314" t="s">
        <v>596</v>
      </c>
      <c r="E464" s="313">
        <v>1000000</v>
      </c>
    </row>
    <row r="465" spans="1:5">
      <c r="A465" s="315">
        <v>445</v>
      </c>
      <c r="B465" s="314">
        <v>19843</v>
      </c>
      <c r="C465" s="314" t="s">
        <v>596</v>
      </c>
      <c r="D465" s="314" t="s">
        <v>596</v>
      </c>
      <c r="E465" s="313">
        <v>1000000</v>
      </c>
    </row>
    <row r="466" spans="1:5">
      <c r="A466" s="315">
        <v>446</v>
      </c>
      <c r="B466" s="314">
        <v>19934</v>
      </c>
      <c r="C466" s="314" t="s">
        <v>596</v>
      </c>
      <c r="D466" s="314" t="s">
        <v>596</v>
      </c>
      <c r="E466" s="313">
        <v>500000</v>
      </c>
    </row>
    <row r="467" spans="1:5">
      <c r="A467" s="315">
        <v>447</v>
      </c>
      <c r="B467" s="314">
        <v>19917</v>
      </c>
      <c r="C467" s="314" t="s">
        <v>596</v>
      </c>
      <c r="D467" s="314" t="s">
        <v>596</v>
      </c>
      <c r="E467" s="313">
        <v>500000</v>
      </c>
    </row>
    <row r="468" spans="1:5">
      <c r="A468" s="315">
        <v>448</v>
      </c>
      <c r="B468" s="314">
        <v>19821</v>
      </c>
      <c r="C468" s="314" t="s">
        <v>596</v>
      </c>
      <c r="D468" s="314" t="s">
        <v>596</v>
      </c>
      <c r="E468" s="313">
        <v>500000</v>
      </c>
    </row>
    <row r="469" spans="1:5">
      <c r="A469" s="315">
        <v>449</v>
      </c>
      <c r="B469" s="314">
        <v>19821</v>
      </c>
      <c r="C469" s="314" t="s">
        <v>596</v>
      </c>
      <c r="D469" s="314" t="s">
        <v>596</v>
      </c>
      <c r="E469" s="313">
        <v>1000000</v>
      </c>
    </row>
    <row r="470" spans="1:5">
      <c r="A470" s="315">
        <v>450</v>
      </c>
      <c r="B470" s="314">
        <v>19995</v>
      </c>
      <c r="C470" s="314" t="s">
        <v>596</v>
      </c>
      <c r="D470" s="314" t="s">
        <v>596</v>
      </c>
      <c r="E470" s="313">
        <v>300000</v>
      </c>
    </row>
    <row r="471" spans="1:5">
      <c r="A471" s="315">
        <v>451</v>
      </c>
      <c r="B471" s="314">
        <v>19994</v>
      </c>
      <c r="C471" s="314" t="s">
        <v>596</v>
      </c>
      <c r="D471" s="314" t="s">
        <v>596</v>
      </c>
      <c r="E471" s="313">
        <v>1000000</v>
      </c>
    </row>
    <row r="472" spans="1:5">
      <c r="A472" s="315">
        <v>452</v>
      </c>
      <c r="B472" s="314">
        <v>19952</v>
      </c>
      <c r="C472" s="314" t="s">
        <v>596</v>
      </c>
      <c r="D472" s="314">
        <v>45167</v>
      </c>
      <c r="E472" s="313">
        <v>500000</v>
      </c>
    </row>
    <row r="473" spans="1:5">
      <c r="A473" s="315">
        <v>453</v>
      </c>
      <c r="B473" s="314">
        <v>19856</v>
      </c>
      <c r="C473" s="314" t="s">
        <v>596</v>
      </c>
      <c r="D473" s="314">
        <v>44875</v>
      </c>
      <c r="E473" s="313">
        <v>1000000</v>
      </c>
    </row>
    <row r="474" spans="1:5">
      <c r="A474" s="315">
        <v>454</v>
      </c>
      <c r="B474" s="314">
        <v>20085</v>
      </c>
      <c r="C474" s="314" t="s">
        <v>596</v>
      </c>
      <c r="D474" s="314" t="s">
        <v>596</v>
      </c>
      <c r="E474" s="313">
        <v>300000</v>
      </c>
    </row>
    <row r="475" spans="1:5">
      <c r="A475" s="315">
        <v>455</v>
      </c>
      <c r="B475" s="314">
        <v>19765</v>
      </c>
      <c r="C475" s="314" t="s">
        <v>596</v>
      </c>
      <c r="D475" s="314" t="s">
        <v>596</v>
      </c>
      <c r="E475" s="313">
        <v>500000</v>
      </c>
    </row>
    <row r="476" spans="1:5">
      <c r="A476" s="315">
        <v>456</v>
      </c>
      <c r="B476" s="314">
        <v>19889</v>
      </c>
      <c r="C476" s="314" t="s">
        <v>596</v>
      </c>
      <c r="D476" s="314" t="s">
        <v>596</v>
      </c>
      <c r="E476" s="313">
        <v>500000</v>
      </c>
    </row>
    <row r="477" spans="1:5">
      <c r="A477" s="315">
        <v>457</v>
      </c>
      <c r="B477" s="314">
        <v>20081</v>
      </c>
      <c r="C477" s="314" t="s">
        <v>596</v>
      </c>
      <c r="D477" s="314" t="s">
        <v>596</v>
      </c>
      <c r="E477" s="313">
        <v>300000</v>
      </c>
    </row>
    <row r="478" spans="1:5">
      <c r="A478" s="315">
        <v>458</v>
      </c>
      <c r="B478" s="314">
        <v>20023</v>
      </c>
      <c r="C478" s="314" t="s">
        <v>596</v>
      </c>
      <c r="D478" s="314" t="s">
        <v>596</v>
      </c>
      <c r="E478" s="313">
        <v>300000</v>
      </c>
    </row>
    <row r="479" spans="1:5">
      <c r="A479" s="315">
        <v>459</v>
      </c>
      <c r="B479" s="314">
        <v>20077</v>
      </c>
      <c r="C479" s="314" t="s">
        <v>596</v>
      </c>
      <c r="D479" s="314" t="s">
        <v>596</v>
      </c>
      <c r="E479" s="313">
        <v>500000</v>
      </c>
    </row>
    <row r="480" spans="1:5">
      <c r="A480" s="315">
        <v>460</v>
      </c>
      <c r="B480" s="314">
        <v>19776</v>
      </c>
      <c r="C480" s="314" t="s">
        <v>596</v>
      </c>
      <c r="D480" s="314" t="s">
        <v>596</v>
      </c>
      <c r="E480" s="313">
        <v>500000</v>
      </c>
    </row>
    <row r="481" spans="1:5">
      <c r="A481" s="315">
        <v>461</v>
      </c>
      <c r="B481" s="314">
        <v>19734</v>
      </c>
      <c r="C481" s="314" t="s">
        <v>596</v>
      </c>
      <c r="D481" s="314" t="s">
        <v>596</v>
      </c>
      <c r="E481" s="313">
        <v>1000000</v>
      </c>
    </row>
    <row r="482" spans="1:5">
      <c r="A482" s="315">
        <v>462</v>
      </c>
      <c r="B482" s="314">
        <v>20039</v>
      </c>
      <c r="C482" s="314" t="s">
        <v>596</v>
      </c>
      <c r="D482" s="314" t="s">
        <v>596</v>
      </c>
      <c r="E482" s="313">
        <v>300000</v>
      </c>
    </row>
    <row r="483" spans="1:5">
      <c r="A483" s="315">
        <v>463</v>
      </c>
      <c r="B483" s="314">
        <v>19902</v>
      </c>
      <c r="C483" s="314" t="s">
        <v>596</v>
      </c>
      <c r="D483" s="314" t="s">
        <v>596</v>
      </c>
      <c r="E483" s="313">
        <v>500000</v>
      </c>
    </row>
    <row r="484" spans="1:5">
      <c r="A484" s="315">
        <v>464</v>
      </c>
      <c r="B484" s="314">
        <v>19751</v>
      </c>
      <c r="C484" s="314" t="s">
        <v>596</v>
      </c>
      <c r="D484" s="314" t="s">
        <v>596</v>
      </c>
      <c r="E484" s="313">
        <v>300000</v>
      </c>
    </row>
    <row r="485" spans="1:5">
      <c r="A485" s="315">
        <v>465</v>
      </c>
      <c r="B485" s="314">
        <v>19902</v>
      </c>
      <c r="C485" s="314" t="s">
        <v>596</v>
      </c>
      <c r="D485" s="314" t="s">
        <v>596</v>
      </c>
      <c r="E485" s="313">
        <v>300000</v>
      </c>
    </row>
    <row r="486" spans="1:5">
      <c r="A486" s="315">
        <v>466</v>
      </c>
      <c r="B486" s="314">
        <v>20072</v>
      </c>
      <c r="C486" s="314" t="s">
        <v>596</v>
      </c>
      <c r="D486" s="314" t="s">
        <v>596</v>
      </c>
      <c r="E486" s="313">
        <v>300000</v>
      </c>
    </row>
    <row r="487" spans="1:5">
      <c r="A487" s="315">
        <v>467</v>
      </c>
      <c r="B487" s="314">
        <v>20078</v>
      </c>
      <c r="C487" s="314" t="s">
        <v>596</v>
      </c>
      <c r="D487" s="314" t="s">
        <v>596</v>
      </c>
      <c r="E487" s="313">
        <v>300000</v>
      </c>
    </row>
    <row r="488" spans="1:5">
      <c r="A488" s="315">
        <v>468</v>
      </c>
      <c r="B488" s="314">
        <v>19753</v>
      </c>
      <c r="C488" s="314" t="s">
        <v>596</v>
      </c>
      <c r="D488" s="314" t="s">
        <v>596</v>
      </c>
      <c r="E488" s="313">
        <v>1000000</v>
      </c>
    </row>
    <row r="489" spans="1:5">
      <c r="A489" s="315">
        <v>469</v>
      </c>
      <c r="B489" s="314">
        <v>19934</v>
      </c>
      <c r="C489" s="314" t="s">
        <v>596</v>
      </c>
      <c r="D489" s="314" t="s">
        <v>596</v>
      </c>
      <c r="E489" s="313">
        <v>1000000</v>
      </c>
    </row>
    <row r="490" spans="1:5">
      <c r="A490" s="315">
        <v>470</v>
      </c>
      <c r="B490" s="314">
        <v>20074</v>
      </c>
      <c r="C490" s="314" t="s">
        <v>596</v>
      </c>
      <c r="D490" s="314" t="s">
        <v>596</v>
      </c>
      <c r="E490" s="313">
        <v>300000</v>
      </c>
    </row>
    <row r="491" spans="1:5">
      <c r="A491" s="315">
        <v>471</v>
      </c>
      <c r="B491" s="314">
        <v>19965</v>
      </c>
      <c r="C491" s="314" t="s">
        <v>596</v>
      </c>
      <c r="D491" s="314" t="s">
        <v>596</v>
      </c>
      <c r="E491" s="313">
        <v>300000</v>
      </c>
    </row>
    <row r="492" spans="1:5">
      <c r="A492" s="315">
        <v>472</v>
      </c>
      <c r="B492" s="314">
        <v>19949</v>
      </c>
      <c r="C492" s="314" t="s">
        <v>596</v>
      </c>
      <c r="D492" s="314" t="s">
        <v>596</v>
      </c>
      <c r="E492" s="313">
        <v>300000</v>
      </c>
    </row>
    <row r="493" spans="1:5">
      <c r="A493" s="315">
        <v>473</v>
      </c>
      <c r="B493" s="314">
        <v>19734</v>
      </c>
      <c r="C493" s="314" t="s">
        <v>596</v>
      </c>
      <c r="D493" s="314" t="s">
        <v>596</v>
      </c>
      <c r="E493" s="313">
        <v>300000</v>
      </c>
    </row>
    <row r="494" spans="1:5">
      <c r="A494" s="315">
        <v>474</v>
      </c>
      <c r="B494" s="314">
        <v>19777</v>
      </c>
      <c r="C494" s="314" t="s">
        <v>596</v>
      </c>
      <c r="D494" s="314" t="s">
        <v>596</v>
      </c>
      <c r="E494" s="313">
        <v>1000000</v>
      </c>
    </row>
    <row r="495" spans="1:5">
      <c r="A495" s="315">
        <v>475</v>
      </c>
      <c r="B495" s="314">
        <v>19899</v>
      </c>
      <c r="C495" s="314" t="s">
        <v>596</v>
      </c>
      <c r="D495" s="314" t="s">
        <v>596</v>
      </c>
      <c r="E495" s="313">
        <v>1000000</v>
      </c>
    </row>
    <row r="496" spans="1:5">
      <c r="A496" s="315">
        <v>476</v>
      </c>
      <c r="B496" s="314">
        <v>19965</v>
      </c>
      <c r="C496" s="314" t="s">
        <v>596</v>
      </c>
      <c r="D496" s="314" t="s">
        <v>596</v>
      </c>
      <c r="E496" s="313">
        <v>1000000</v>
      </c>
    </row>
    <row r="497" spans="1:5">
      <c r="A497" s="315">
        <v>477</v>
      </c>
      <c r="B497" s="314">
        <v>19812</v>
      </c>
      <c r="C497" s="314" t="s">
        <v>596</v>
      </c>
      <c r="D497" s="314" t="s">
        <v>596</v>
      </c>
      <c r="E497" s="313">
        <v>300000</v>
      </c>
    </row>
    <row r="498" spans="1:5">
      <c r="A498" s="315">
        <v>478</v>
      </c>
      <c r="B498" s="314">
        <v>20033</v>
      </c>
      <c r="C498" s="314" t="s">
        <v>596</v>
      </c>
      <c r="D498" s="314" t="s">
        <v>596</v>
      </c>
      <c r="E498" s="313">
        <v>500000</v>
      </c>
    </row>
    <row r="499" spans="1:5">
      <c r="A499" s="315">
        <v>479</v>
      </c>
      <c r="B499" s="314">
        <v>19817</v>
      </c>
      <c r="C499" s="314" t="s">
        <v>596</v>
      </c>
      <c r="D499" s="314" t="s">
        <v>596</v>
      </c>
      <c r="E499" s="313">
        <v>500000</v>
      </c>
    </row>
    <row r="500" spans="1:5">
      <c r="A500" s="315">
        <v>480</v>
      </c>
      <c r="B500" s="314">
        <v>19766</v>
      </c>
      <c r="C500" s="314" t="s">
        <v>596</v>
      </c>
      <c r="D500" s="314" t="s">
        <v>596</v>
      </c>
      <c r="E500" s="313">
        <v>300000</v>
      </c>
    </row>
    <row r="501" spans="1:5">
      <c r="A501" s="315">
        <v>481</v>
      </c>
      <c r="B501" s="314">
        <v>19776</v>
      </c>
      <c r="C501" s="314" t="s">
        <v>596</v>
      </c>
      <c r="D501" s="314" t="s">
        <v>596</v>
      </c>
      <c r="E501" s="313">
        <v>1000000</v>
      </c>
    </row>
    <row r="502" spans="1:5">
      <c r="A502" s="315">
        <v>482</v>
      </c>
      <c r="B502" s="314">
        <v>19883</v>
      </c>
      <c r="C502" s="314" t="s">
        <v>596</v>
      </c>
      <c r="D502" s="314">
        <v>43678</v>
      </c>
      <c r="E502" s="313">
        <v>500000</v>
      </c>
    </row>
    <row r="503" spans="1:5">
      <c r="A503" s="315">
        <v>483</v>
      </c>
      <c r="B503" s="314">
        <v>19754</v>
      </c>
      <c r="C503" s="314" t="s">
        <v>596</v>
      </c>
      <c r="D503" s="314" t="s">
        <v>596</v>
      </c>
      <c r="E503" s="313">
        <v>300000</v>
      </c>
    </row>
    <row r="504" spans="1:5">
      <c r="A504" s="315">
        <v>484</v>
      </c>
      <c r="B504" s="314">
        <v>19896</v>
      </c>
      <c r="C504" s="314" t="s">
        <v>596</v>
      </c>
      <c r="D504" s="314" t="s">
        <v>596</v>
      </c>
      <c r="E504" s="313">
        <v>500000</v>
      </c>
    </row>
    <row r="505" spans="1:5">
      <c r="A505" s="315">
        <v>485</v>
      </c>
      <c r="B505" s="314">
        <v>19799</v>
      </c>
      <c r="C505" s="314" t="s">
        <v>596</v>
      </c>
      <c r="D505" s="314" t="s">
        <v>596</v>
      </c>
      <c r="E505" s="313">
        <v>1000000</v>
      </c>
    </row>
    <row r="506" spans="1:5">
      <c r="A506" s="315">
        <v>486</v>
      </c>
      <c r="B506" s="314">
        <v>19784</v>
      </c>
      <c r="C506" s="314" t="s">
        <v>596</v>
      </c>
      <c r="D506" s="314" t="s">
        <v>596</v>
      </c>
      <c r="E506" s="313">
        <v>300000</v>
      </c>
    </row>
    <row r="507" spans="1:5">
      <c r="A507" s="315">
        <v>487</v>
      </c>
      <c r="B507" s="314">
        <v>19946</v>
      </c>
      <c r="C507" s="314" t="s">
        <v>596</v>
      </c>
      <c r="D507" s="314" t="s">
        <v>596</v>
      </c>
      <c r="E507" s="313">
        <v>1000000</v>
      </c>
    </row>
    <row r="508" spans="1:5">
      <c r="A508" s="315">
        <v>488</v>
      </c>
      <c r="B508" s="314">
        <v>19877</v>
      </c>
      <c r="C508" s="314" t="s">
        <v>596</v>
      </c>
      <c r="D508" s="314" t="s">
        <v>596</v>
      </c>
      <c r="E508" s="313">
        <v>500000</v>
      </c>
    </row>
    <row r="509" spans="1:5">
      <c r="A509" s="315">
        <v>489</v>
      </c>
      <c r="B509" s="314">
        <v>20085</v>
      </c>
      <c r="C509" s="314" t="s">
        <v>596</v>
      </c>
      <c r="D509" s="314" t="s">
        <v>596</v>
      </c>
      <c r="E509" s="313">
        <v>500000</v>
      </c>
    </row>
    <row r="510" spans="1:5">
      <c r="A510" s="315">
        <v>490</v>
      </c>
      <c r="B510" s="314">
        <v>19900</v>
      </c>
      <c r="C510" s="314" t="s">
        <v>596</v>
      </c>
      <c r="D510" s="314" t="s">
        <v>596</v>
      </c>
      <c r="E510" s="313">
        <v>1000000</v>
      </c>
    </row>
    <row r="511" spans="1:5">
      <c r="A511" s="315">
        <v>491</v>
      </c>
      <c r="B511" s="314">
        <v>19785</v>
      </c>
      <c r="C511" s="314" t="s">
        <v>596</v>
      </c>
      <c r="D511" s="314" t="s">
        <v>596</v>
      </c>
      <c r="E511" s="313">
        <v>500000</v>
      </c>
    </row>
    <row r="512" spans="1:5">
      <c r="A512" s="315">
        <v>492</v>
      </c>
      <c r="B512" s="314">
        <v>19933</v>
      </c>
      <c r="C512" s="314" t="s">
        <v>596</v>
      </c>
      <c r="D512" s="314" t="s">
        <v>596</v>
      </c>
      <c r="E512" s="313">
        <v>500000</v>
      </c>
    </row>
    <row r="513" spans="1:5">
      <c r="A513" s="315">
        <v>493</v>
      </c>
      <c r="B513" s="314">
        <v>20056</v>
      </c>
      <c r="C513" s="314" t="s">
        <v>596</v>
      </c>
      <c r="D513" s="314" t="s">
        <v>596</v>
      </c>
      <c r="E513" s="313">
        <v>500000</v>
      </c>
    </row>
    <row r="514" spans="1:5">
      <c r="A514" s="315">
        <v>494</v>
      </c>
      <c r="B514" s="314">
        <v>19797</v>
      </c>
      <c r="C514" s="314" t="s">
        <v>596</v>
      </c>
      <c r="D514" s="314" t="s">
        <v>596</v>
      </c>
      <c r="E514" s="313">
        <v>1000000</v>
      </c>
    </row>
    <row r="515" spans="1:5">
      <c r="A515" s="315">
        <v>495</v>
      </c>
      <c r="B515" s="314">
        <v>19917</v>
      </c>
      <c r="C515" s="314" t="s">
        <v>596</v>
      </c>
      <c r="D515" s="314" t="s">
        <v>596</v>
      </c>
      <c r="E515" s="313">
        <v>500000</v>
      </c>
    </row>
    <row r="516" spans="1:5">
      <c r="A516" s="315">
        <v>496</v>
      </c>
      <c r="B516" s="314">
        <v>20037</v>
      </c>
      <c r="C516" s="314" t="s">
        <v>596</v>
      </c>
      <c r="D516" s="314" t="s">
        <v>596</v>
      </c>
      <c r="E516" s="313">
        <v>300000</v>
      </c>
    </row>
    <row r="517" spans="1:5">
      <c r="A517" s="315">
        <v>497</v>
      </c>
      <c r="B517" s="314">
        <v>19915</v>
      </c>
      <c r="C517" s="314" t="s">
        <v>596</v>
      </c>
      <c r="D517" s="314" t="s">
        <v>596</v>
      </c>
      <c r="E517" s="313">
        <v>500000</v>
      </c>
    </row>
    <row r="518" spans="1:5">
      <c r="A518" s="315">
        <v>498</v>
      </c>
      <c r="B518" s="314">
        <v>19771</v>
      </c>
      <c r="C518" s="314" t="s">
        <v>596</v>
      </c>
      <c r="D518" s="314" t="s">
        <v>596</v>
      </c>
      <c r="E518" s="313">
        <v>300000</v>
      </c>
    </row>
    <row r="519" spans="1:5">
      <c r="A519" s="315">
        <v>499</v>
      </c>
      <c r="B519" s="314">
        <v>19736</v>
      </c>
      <c r="C519" s="314" t="s">
        <v>596</v>
      </c>
      <c r="D519" s="314">
        <v>45094</v>
      </c>
      <c r="E519" s="313">
        <v>1000000</v>
      </c>
    </row>
    <row r="520" spans="1:5">
      <c r="A520" s="315">
        <v>500</v>
      </c>
      <c r="B520" s="314">
        <v>20011</v>
      </c>
      <c r="C520" s="314" t="s">
        <v>596</v>
      </c>
      <c r="D520" s="314" t="s">
        <v>596</v>
      </c>
      <c r="E520" s="313">
        <v>500000</v>
      </c>
    </row>
    <row r="521" spans="1:5">
      <c r="A521" s="315">
        <v>501</v>
      </c>
      <c r="B521" s="314">
        <v>20044</v>
      </c>
      <c r="C521" s="314">
        <v>44342</v>
      </c>
      <c r="D521" s="314" t="s">
        <v>596</v>
      </c>
      <c r="E521" s="313">
        <v>500000</v>
      </c>
    </row>
    <row r="522" spans="1:5">
      <c r="A522" s="315">
        <v>502</v>
      </c>
      <c r="B522" s="314">
        <v>19934</v>
      </c>
      <c r="C522" s="314" t="s">
        <v>596</v>
      </c>
      <c r="D522" s="314" t="s">
        <v>596</v>
      </c>
      <c r="E522" s="313">
        <v>1000000</v>
      </c>
    </row>
    <row r="523" spans="1:5">
      <c r="A523" s="315">
        <v>503</v>
      </c>
      <c r="B523" s="314">
        <v>19946</v>
      </c>
      <c r="C523" s="314" t="s">
        <v>596</v>
      </c>
      <c r="D523" s="314">
        <v>44374</v>
      </c>
      <c r="E523" s="313">
        <v>1000000</v>
      </c>
    </row>
    <row r="524" spans="1:5">
      <c r="A524" s="315">
        <v>504</v>
      </c>
      <c r="B524" s="314">
        <v>19904</v>
      </c>
      <c r="C524" s="314" t="s">
        <v>596</v>
      </c>
      <c r="D524" s="314" t="s">
        <v>596</v>
      </c>
      <c r="E524" s="313">
        <v>300000</v>
      </c>
    </row>
    <row r="525" spans="1:5">
      <c r="A525" s="315">
        <v>505</v>
      </c>
      <c r="B525" s="314">
        <v>19803</v>
      </c>
      <c r="C525" s="314" t="s">
        <v>596</v>
      </c>
      <c r="D525" s="314" t="s">
        <v>596</v>
      </c>
      <c r="E525" s="313">
        <v>1000000</v>
      </c>
    </row>
    <row r="526" spans="1:5">
      <c r="A526" s="315">
        <v>506</v>
      </c>
      <c r="B526" s="314">
        <v>20002</v>
      </c>
      <c r="C526" s="314" t="s">
        <v>596</v>
      </c>
      <c r="D526" s="314">
        <v>44593</v>
      </c>
      <c r="E526" s="313">
        <v>1000000</v>
      </c>
    </row>
    <row r="527" spans="1:5">
      <c r="A527" s="315">
        <v>507</v>
      </c>
      <c r="B527" s="314">
        <v>19726</v>
      </c>
      <c r="C527" s="314" t="s">
        <v>596</v>
      </c>
      <c r="D527" s="314" t="s">
        <v>596</v>
      </c>
      <c r="E527" s="313">
        <v>1000000</v>
      </c>
    </row>
    <row r="528" spans="1:5">
      <c r="A528" s="315">
        <v>508</v>
      </c>
      <c r="B528" s="314">
        <v>19755</v>
      </c>
      <c r="C528" s="314" t="s">
        <v>596</v>
      </c>
      <c r="D528" s="314" t="s">
        <v>596</v>
      </c>
      <c r="E528" s="313">
        <v>500000</v>
      </c>
    </row>
    <row r="529" spans="1:5">
      <c r="A529" s="315">
        <v>509</v>
      </c>
      <c r="B529" s="314">
        <v>19949</v>
      </c>
      <c r="C529" s="314" t="s">
        <v>596</v>
      </c>
      <c r="D529" s="314" t="s">
        <v>596</v>
      </c>
      <c r="E529" s="313">
        <v>300000</v>
      </c>
    </row>
    <row r="530" spans="1:5">
      <c r="A530" s="315">
        <v>510</v>
      </c>
      <c r="B530" s="314">
        <v>19807</v>
      </c>
      <c r="C530" s="314" t="s">
        <v>596</v>
      </c>
      <c r="D530" s="314" t="s">
        <v>596</v>
      </c>
      <c r="E530" s="313">
        <v>300000</v>
      </c>
    </row>
    <row r="531" spans="1:5">
      <c r="A531" s="315">
        <v>511</v>
      </c>
      <c r="B531" s="314">
        <v>19971</v>
      </c>
      <c r="C531" s="314" t="s">
        <v>596</v>
      </c>
      <c r="D531" s="314" t="s">
        <v>596</v>
      </c>
      <c r="E531" s="313">
        <v>500000</v>
      </c>
    </row>
    <row r="532" spans="1:5">
      <c r="A532" s="315">
        <v>512</v>
      </c>
      <c r="B532" s="314">
        <v>19871</v>
      </c>
      <c r="C532" s="314" t="s">
        <v>596</v>
      </c>
      <c r="D532" s="314" t="s">
        <v>596</v>
      </c>
      <c r="E532" s="313">
        <v>500000</v>
      </c>
    </row>
    <row r="533" spans="1:5">
      <c r="A533" s="315">
        <v>513</v>
      </c>
      <c r="B533" s="314">
        <v>19912</v>
      </c>
      <c r="C533" s="314" t="s">
        <v>596</v>
      </c>
      <c r="D533" s="314" t="s">
        <v>596</v>
      </c>
      <c r="E533" s="313">
        <v>1000000</v>
      </c>
    </row>
    <row r="534" spans="1:5">
      <c r="A534" s="315">
        <v>514</v>
      </c>
      <c r="B534" s="314">
        <v>20025</v>
      </c>
      <c r="C534" s="314" t="s">
        <v>596</v>
      </c>
      <c r="D534" s="314" t="s">
        <v>596</v>
      </c>
      <c r="E534" s="313">
        <v>300000</v>
      </c>
    </row>
    <row r="535" spans="1:5">
      <c r="A535" s="315">
        <v>515</v>
      </c>
      <c r="B535" s="314">
        <v>19981</v>
      </c>
      <c r="C535" s="314" t="s">
        <v>596</v>
      </c>
      <c r="D535" s="314" t="s">
        <v>596</v>
      </c>
      <c r="E535" s="313">
        <v>500000</v>
      </c>
    </row>
    <row r="536" spans="1:5">
      <c r="A536" s="315">
        <v>516</v>
      </c>
      <c r="B536" s="314">
        <v>19877</v>
      </c>
      <c r="C536" s="314" t="s">
        <v>596</v>
      </c>
      <c r="D536" s="314" t="s">
        <v>596</v>
      </c>
      <c r="E536" s="313">
        <v>300000</v>
      </c>
    </row>
    <row r="537" spans="1:5">
      <c r="A537" s="315">
        <v>517</v>
      </c>
      <c r="B537" s="314">
        <v>19969</v>
      </c>
      <c r="C537" s="314" t="s">
        <v>596</v>
      </c>
      <c r="D537" s="314" t="s">
        <v>596</v>
      </c>
      <c r="E537" s="313">
        <v>500000</v>
      </c>
    </row>
    <row r="538" spans="1:5">
      <c r="A538" s="315">
        <v>518</v>
      </c>
      <c r="B538" s="314">
        <v>19999</v>
      </c>
      <c r="C538" s="314" t="s">
        <v>596</v>
      </c>
      <c r="D538" s="314" t="s">
        <v>596</v>
      </c>
      <c r="E538" s="313">
        <v>1000000</v>
      </c>
    </row>
    <row r="539" spans="1:5">
      <c r="A539" s="315">
        <v>519</v>
      </c>
      <c r="B539" s="314">
        <v>20048</v>
      </c>
      <c r="C539" s="314" t="s">
        <v>596</v>
      </c>
      <c r="D539" s="314" t="s">
        <v>596</v>
      </c>
      <c r="E539" s="313">
        <v>1000000</v>
      </c>
    </row>
    <row r="540" spans="1:5">
      <c r="A540" s="315">
        <v>520</v>
      </c>
      <c r="B540" s="314">
        <v>19759</v>
      </c>
      <c r="C540" s="314" t="s">
        <v>596</v>
      </c>
      <c r="D540" s="314" t="s">
        <v>596</v>
      </c>
      <c r="E540" s="313">
        <v>500000</v>
      </c>
    </row>
    <row r="541" spans="1:5">
      <c r="A541" s="315">
        <v>521</v>
      </c>
      <c r="B541" s="314">
        <v>20002</v>
      </c>
      <c r="C541" s="314" t="s">
        <v>596</v>
      </c>
      <c r="D541" s="314" t="s">
        <v>596</v>
      </c>
      <c r="E541" s="313">
        <v>1000000</v>
      </c>
    </row>
    <row r="542" spans="1:5">
      <c r="A542" s="315">
        <v>522</v>
      </c>
      <c r="B542" s="314">
        <v>19863</v>
      </c>
      <c r="C542" s="314" t="s">
        <v>596</v>
      </c>
      <c r="D542" s="314" t="s">
        <v>596</v>
      </c>
      <c r="E542" s="313">
        <v>500000</v>
      </c>
    </row>
    <row r="543" spans="1:5">
      <c r="A543" s="315">
        <v>523</v>
      </c>
      <c r="B543" s="314">
        <v>20078</v>
      </c>
      <c r="C543" s="314" t="s">
        <v>596</v>
      </c>
      <c r="D543" s="314" t="s">
        <v>596</v>
      </c>
      <c r="E543" s="313">
        <v>1000000</v>
      </c>
    </row>
    <row r="544" spans="1:5">
      <c r="A544" s="315">
        <v>524</v>
      </c>
      <c r="B544" s="314">
        <v>19892</v>
      </c>
      <c r="C544" s="314" t="s">
        <v>596</v>
      </c>
      <c r="D544" s="314" t="s">
        <v>596</v>
      </c>
      <c r="E544" s="313">
        <v>300000</v>
      </c>
    </row>
    <row r="545" spans="1:5">
      <c r="A545" s="315">
        <v>525</v>
      </c>
      <c r="B545" s="314">
        <v>20085</v>
      </c>
      <c r="C545" s="314" t="s">
        <v>596</v>
      </c>
      <c r="D545" s="314">
        <v>44906</v>
      </c>
      <c r="E545" s="313">
        <v>300000</v>
      </c>
    </row>
    <row r="546" spans="1:5">
      <c r="A546" s="315">
        <v>526</v>
      </c>
      <c r="B546" s="314">
        <v>20077</v>
      </c>
      <c r="C546" s="314" t="s">
        <v>596</v>
      </c>
      <c r="D546" s="314" t="s">
        <v>596</v>
      </c>
      <c r="E546" s="313">
        <v>500000</v>
      </c>
    </row>
    <row r="547" spans="1:5">
      <c r="A547" s="315">
        <v>527</v>
      </c>
      <c r="B547" s="314">
        <v>20016</v>
      </c>
      <c r="C547" s="314" t="s">
        <v>596</v>
      </c>
      <c r="D547" s="314" t="s">
        <v>596</v>
      </c>
      <c r="E547" s="313">
        <v>1000000</v>
      </c>
    </row>
    <row r="548" spans="1:5">
      <c r="A548" s="315">
        <v>528</v>
      </c>
      <c r="B548" s="314">
        <v>19962</v>
      </c>
      <c r="C548" s="314" t="s">
        <v>596</v>
      </c>
      <c r="D548" s="314" t="s">
        <v>596</v>
      </c>
      <c r="E548" s="313">
        <v>500000</v>
      </c>
    </row>
    <row r="549" spans="1:5">
      <c r="A549" s="315">
        <v>529</v>
      </c>
      <c r="B549" s="314">
        <v>19749</v>
      </c>
      <c r="C549" s="314" t="s">
        <v>596</v>
      </c>
      <c r="D549" s="314" t="s">
        <v>596</v>
      </c>
      <c r="E549" s="313">
        <v>500000</v>
      </c>
    </row>
    <row r="550" spans="1:5">
      <c r="A550" s="315">
        <v>530</v>
      </c>
      <c r="B550" s="314">
        <v>19829</v>
      </c>
      <c r="C550" s="314" t="s">
        <v>596</v>
      </c>
      <c r="D550" s="314" t="s">
        <v>596</v>
      </c>
      <c r="E550" s="313">
        <v>1000000</v>
      </c>
    </row>
    <row r="551" spans="1:5">
      <c r="A551" s="315">
        <v>531</v>
      </c>
      <c r="B551" s="314">
        <v>19989</v>
      </c>
      <c r="C551" s="314" t="s">
        <v>596</v>
      </c>
      <c r="D551" s="314" t="s">
        <v>596</v>
      </c>
      <c r="E551" s="313">
        <v>500000</v>
      </c>
    </row>
    <row r="552" spans="1:5">
      <c r="A552" s="315">
        <v>532</v>
      </c>
      <c r="B552" s="314">
        <v>20015</v>
      </c>
      <c r="C552" s="314" t="s">
        <v>596</v>
      </c>
      <c r="D552" s="314" t="s">
        <v>596</v>
      </c>
      <c r="E552" s="313">
        <v>500000</v>
      </c>
    </row>
    <row r="553" spans="1:5">
      <c r="A553" s="315">
        <v>533</v>
      </c>
      <c r="B553" s="314">
        <v>19889</v>
      </c>
      <c r="C553" s="314" t="s">
        <v>596</v>
      </c>
      <c r="D553" s="314" t="s">
        <v>596</v>
      </c>
      <c r="E553" s="313">
        <v>500000</v>
      </c>
    </row>
    <row r="554" spans="1:5">
      <c r="A554" s="315">
        <v>534</v>
      </c>
      <c r="B554" s="314">
        <v>19919</v>
      </c>
      <c r="C554" s="314" t="s">
        <v>596</v>
      </c>
      <c r="D554" s="314" t="s">
        <v>596</v>
      </c>
      <c r="E554" s="313">
        <v>500000</v>
      </c>
    </row>
    <row r="555" spans="1:5">
      <c r="A555" s="315">
        <v>535</v>
      </c>
      <c r="B555" s="314">
        <v>20020</v>
      </c>
      <c r="C555" s="314" t="s">
        <v>596</v>
      </c>
      <c r="D555" s="314" t="s">
        <v>596</v>
      </c>
      <c r="E555" s="313">
        <v>300000</v>
      </c>
    </row>
    <row r="556" spans="1:5">
      <c r="A556" s="315">
        <v>536</v>
      </c>
      <c r="B556" s="314">
        <v>19825</v>
      </c>
      <c r="C556" s="314" t="s">
        <v>596</v>
      </c>
      <c r="D556" s="314" t="s">
        <v>596</v>
      </c>
      <c r="E556" s="313">
        <v>1000000</v>
      </c>
    </row>
    <row r="557" spans="1:5">
      <c r="A557" s="315">
        <v>537</v>
      </c>
      <c r="B557" s="314">
        <v>20017</v>
      </c>
      <c r="C557" s="314" t="s">
        <v>596</v>
      </c>
      <c r="D557" s="314" t="s">
        <v>596</v>
      </c>
      <c r="E557" s="313">
        <v>300000</v>
      </c>
    </row>
    <row r="558" spans="1:5">
      <c r="A558" s="315">
        <v>538</v>
      </c>
      <c r="B558" s="314">
        <v>20080</v>
      </c>
      <c r="C558" s="314" t="s">
        <v>596</v>
      </c>
      <c r="D558" s="314" t="s">
        <v>596</v>
      </c>
      <c r="E558" s="313">
        <v>300000</v>
      </c>
    </row>
    <row r="559" spans="1:5">
      <c r="A559" s="315">
        <v>539</v>
      </c>
      <c r="B559" s="314">
        <v>19733</v>
      </c>
      <c r="C559" s="314" t="s">
        <v>596</v>
      </c>
      <c r="D559" s="314" t="s">
        <v>596</v>
      </c>
      <c r="E559" s="313">
        <v>500000</v>
      </c>
    </row>
    <row r="560" spans="1:5">
      <c r="A560" s="315">
        <v>540</v>
      </c>
      <c r="B560" s="314">
        <v>19726</v>
      </c>
      <c r="C560" s="314" t="s">
        <v>596</v>
      </c>
      <c r="D560" s="314" t="s">
        <v>596</v>
      </c>
      <c r="E560" s="313">
        <v>500000</v>
      </c>
    </row>
    <row r="561" spans="1:5">
      <c r="A561" s="315">
        <v>541</v>
      </c>
      <c r="B561" s="314">
        <v>19849</v>
      </c>
      <c r="C561" s="314" t="s">
        <v>596</v>
      </c>
      <c r="D561" s="314" t="s">
        <v>596</v>
      </c>
      <c r="E561" s="313">
        <v>500000</v>
      </c>
    </row>
    <row r="562" spans="1:5">
      <c r="A562" s="315">
        <v>542</v>
      </c>
      <c r="B562" s="314">
        <v>19953</v>
      </c>
      <c r="C562" s="314" t="s">
        <v>596</v>
      </c>
      <c r="D562" s="314" t="s">
        <v>596</v>
      </c>
      <c r="E562" s="313">
        <v>300000</v>
      </c>
    </row>
    <row r="563" spans="1:5">
      <c r="A563" s="315">
        <v>543</v>
      </c>
      <c r="B563" s="314">
        <v>19918</v>
      </c>
      <c r="C563" s="314" t="s">
        <v>596</v>
      </c>
      <c r="D563" s="314" t="s">
        <v>596</v>
      </c>
      <c r="E563" s="313">
        <v>500000</v>
      </c>
    </row>
    <row r="564" spans="1:5">
      <c r="A564" s="315">
        <v>544</v>
      </c>
      <c r="B564" s="314">
        <v>19834</v>
      </c>
      <c r="C564" s="314" t="s">
        <v>596</v>
      </c>
      <c r="D564" s="314" t="s">
        <v>596</v>
      </c>
      <c r="E564" s="313">
        <v>300000</v>
      </c>
    </row>
    <row r="565" spans="1:5">
      <c r="A565" s="315">
        <v>545</v>
      </c>
      <c r="B565" s="314">
        <v>19965</v>
      </c>
      <c r="C565" s="314" t="s">
        <v>596</v>
      </c>
      <c r="D565" s="314" t="s">
        <v>596</v>
      </c>
      <c r="E565" s="313">
        <v>1000000</v>
      </c>
    </row>
    <row r="566" spans="1:5">
      <c r="A566" s="315">
        <v>546</v>
      </c>
      <c r="B566" s="314">
        <v>19989</v>
      </c>
      <c r="C566" s="314">
        <v>44630</v>
      </c>
      <c r="D566" s="314" t="s">
        <v>596</v>
      </c>
      <c r="E566" s="313">
        <v>300000</v>
      </c>
    </row>
    <row r="567" spans="1:5">
      <c r="A567" s="315">
        <v>547</v>
      </c>
      <c r="B567" s="314">
        <v>19735</v>
      </c>
      <c r="C567" s="314" t="s">
        <v>596</v>
      </c>
      <c r="D567" s="314" t="s">
        <v>596</v>
      </c>
      <c r="E567" s="313">
        <v>1000000</v>
      </c>
    </row>
    <row r="568" spans="1:5">
      <c r="A568" s="315">
        <v>548</v>
      </c>
      <c r="B568" s="314">
        <v>19878</v>
      </c>
      <c r="C568" s="314" t="s">
        <v>596</v>
      </c>
      <c r="D568" s="314" t="s">
        <v>596</v>
      </c>
      <c r="E568" s="313">
        <v>1000000</v>
      </c>
    </row>
    <row r="569" spans="1:5">
      <c r="A569" s="315">
        <v>549</v>
      </c>
      <c r="B569" s="314">
        <v>19903</v>
      </c>
      <c r="C569" s="314" t="s">
        <v>596</v>
      </c>
      <c r="D569" s="314" t="s">
        <v>596</v>
      </c>
      <c r="E569" s="313">
        <v>500000</v>
      </c>
    </row>
    <row r="570" spans="1:5">
      <c r="A570" s="315">
        <v>550</v>
      </c>
      <c r="B570" s="314">
        <v>19734</v>
      </c>
      <c r="C570" s="314" t="s">
        <v>596</v>
      </c>
      <c r="D570" s="314" t="s">
        <v>596</v>
      </c>
      <c r="E570" s="313">
        <v>500000</v>
      </c>
    </row>
    <row r="571" spans="1:5">
      <c r="A571" s="315">
        <v>551</v>
      </c>
      <c r="B571" s="314">
        <v>19976</v>
      </c>
      <c r="C571" s="314" t="s">
        <v>596</v>
      </c>
      <c r="D571" s="314" t="s">
        <v>596</v>
      </c>
      <c r="E571" s="313">
        <v>300000</v>
      </c>
    </row>
    <row r="572" spans="1:5">
      <c r="A572" s="315">
        <v>552</v>
      </c>
      <c r="B572" s="314">
        <v>19902</v>
      </c>
      <c r="C572" s="314" t="s">
        <v>596</v>
      </c>
      <c r="D572" s="314" t="s">
        <v>596</v>
      </c>
      <c r="E572" s="313">
        <v>1000000</v>
      </c>
    </row>
    <row r="573" spans="1:5">
      <c r="A573" s="315">
        <v>553</v>
      </c>
      <c r="B573" s="314">
        <v>20040</v>
      </c>
      <c r="C573" s="314" t="s">
        <v>596</v>
      </c>
      <c r="D573" s="314" t="s">
        <v>596</v>
      </c>
      <c r="E573" s="313">
        <v>300000</v>
      </c>
    </row>
    <row r="574" spans="1:5">
      <c r="A574" s="315">
        <v>554</v>
      </c>
      <c r="B574" s="314">
        <v>20013</v>
      </c>
      <c r="C574" s="314" t="s">
        <v>596</v>
      </c>
      <c r="D574" s="314" t="s">
        <v>596</v>
      </c>
      <c r="E574" s="313">
        <v>500000</v>
      </c>
    </row>
    <row r="575" spans="1:5">
      <c r="A575" s="315">
        <v>555</v>
      </c>
      <c r="B575" s="314">
        <v>19905</v>
      </c>
      <c r="C575" s="314" t="s">
        <v>596</v>
      </c>
      <c r="D575" s="314" t="s">
        <v>596</v>
      </c>
      <c r="E575" s="313">
        <v>1000000</v>
      </c>
    </row>
    <row r="576" spans="1:5">
      <c r="A576" s="315">
        <v>556</v>
      </c>
      <c r="B576" s="314">
        <v>20022</v>
      </c>
      <c r="C576" s="314" t="s">
        <v>596</v>
      </c>
      <c r="D576" s="314" t="s">
        <v>596</v>
      </c>
      <c r="E576" s="313">
        <v>500000</v>
      </c>
    </row>
    <row r="577" spans="1:5">
      <c r="A577" s="315">
        <v>557</v>
      </c>
      <c r="B577" s="314">
        <v>19819</v>
      </c>
      <c r="C577" s="314" t="s">
        <v>596</v>
      </c>
      <c r="D577" s="314" t="s">
        <v>596</v>
      </c>
      <c r="E577" s="313">
        <v>300000</v>
      </c>
    </row>
    <row r="578" spans="1:5">
      <c r="A578" s="315">
        <v>558</v>
      </c>
      <c r="B578" s="314">
        <v>19987</v>
      </c>
      <c r="C578" s="314" t="s">
        <v>596</v>
      </c>
      <c r="D578" s="314" t="s">
        <v>596</v>
      </c>
      <c r="E578" s="313">
        <v>300000</v>
      </c>
    </row>
    <row r="579" spans="1:5">
      <c r="A579" s="315">
        <v>559</v>
      </c>
      <c r="B579" s="314">
        <v>19882</v>
      </c>
      <c r="C579" s="314" t="s">
        <v>596</v>
      </c>
      <c r="D579" s="314" t="s">
        <v>596</v>
      </c>
      <c r="E579" s="313">
        <v>300000</v>
      </c>
    </row>
    <row r="580" spans="1:5">
      <c r="A580" s="315">
        <v>560</v>
      </c>
      <c r="B580" s="314">
        <v>20046</v>
      </c>
      <c r="C580" s="314" t="s">
        <v>596</v>
      </c>
      <c r="D580" s="314" t="s">
        <v>596</v>
      </c>
      <c r="E580" s="313">
        <v>1000000</v>
      </c>
    </row>
    <row r="581" spans="1:5">
      <c r="A581" s="315">
        <v>561</v>
      </c>
      <c r="B581" s="314">
        <v>20069</v>
      </c>
      <c r="C581" s="314" t="s">
        <v>596</v>
      </c>
      <c r="D581" s="314" t="s">
        <v>596</v>
      </c>
      <c r="E581" s="313">
        <v>500000</v>
      </c>
    </row>
    <row r="582" spans="1:5">
      <c r="A582" s="315">
        <v>562</v>
      </c>
      <c r="B582" s="314">
        <v>20061</v>
      </c>
      <c r="C582" s="314" t="s">
        <v>596</v>
      </c>
      <c r="D582" s="314" t="s">
        <v>596</v>
      </c>
      <c r="E582" s="313">
        <v>300000</v>
      </c>
    </row>
    <row r="583" spans="1:5">
      <c r="A583" s="315">
        <v>563</v>
      </c>
      <c r="B583" s="314">
        <v>19806</v>
      </c>
      <c r="C583" s="314" t="s">
        <v>596</v>
      </c>
      <c r="D583" s="314" t="s">
        <v>596</v>
      </c>
      <c r="E583" s="313">
        <v>1000000</v>
      </c>
    </row>
    <row r="584" spans="1:5">
      <c r="A584" s="315">
        <v>564</v>
      </c>
      <c r="B584" s="314">
        <v>19871</v>
      </c>
      <c r="C584" s="314" t="s">
        <v>596</v>
      </c>
      <c r="D584" s="314" t="s">
        <v>596</v>
      </c>
      <c r="E584" s="313">
        <v>500000</v>
      </c>
    </row>
    <row r="585" spans="1:5">
      <c r="A585" s="315">
        <v>565</v>
      </c>
      <c r="B585" s="314">
        <v>19891</v>
      </c>
      <c r="C585" s="314" t="s">
        <v>596</v>
      </c>
      <c r="D585" s="314" t="s">
        <v>596</v>
      </c>
      <c r="E585" s="313">
        <v>500000</v>
      </c>
    </row>
    <row r="586" spans="1:5">
      <c r="A586" s="315">
        <v>566</v>
      </c>
      <c r="B586" s="314">
        <v>20060</v>
      </c>
      <c r="C586" s="314" t="s">
        <v>596</v>
      </c>
      <c r="D586" s="314" t="s">
        <v>596</v>
      </c>
      <c r="E586" s="313">
        <v>500000</v>
      </c>
    </row>
    <row r="587" spans="1:5">
      <c r="A587" s="315">
        <v>567</v>
      </c>
      <c r="B587" s="314">
        <v>19944</v>
      </c>
      <c r="C587" s="314" t="s">
        <v>596</v>
      </c>
      <c r="D587" s="314" t="s">
        <v>596</v>
      </c>
      <c r="E587" s="313">
        <v>500000</v>
      </c>
    </row>
    <row r="588" spans="1:5">
      <c r="A588" s="315">
        <v>568</v>
      </c>
      <c r="B588" s="314">
        <v>19890</v>
      </c>
      <c r="C588" s="314" t="s">
        <v>596</v>
      </c>
      <c r="D588" s="314" t="s">
        <v>596</v>
      </c>
      <c r="E588" s="313">
        <v>300000</v>
      </c>
    </row>
    <row r="589" spans="1:5">
      <c r="A589" s="315">
        <v>569</v>
      </c>
      <c r="B589" s="314">
        <v>19950</v>
      </c>
      <c r="C589" s="314" t="s">
        <v>596</v>
      </c>
      <c r="D589" s="314" t="s">
        <v>596</v>
      </c>
      <c r="E589" s="313">
        <v>1000000</v>
      </c>
    </row>
    <row r="590" spans="1:5">
      <c r="A590" s="315">
        <v>570</v>
      </c>
      <c r="B590" s="314">
        <v>20024</v>
      </c>
      <c r="C590" s="314" t="s">
        <v>596</v>
      </c>
      <c r="D590" s="314" t="s">
        <v>596</v>
      </c>
      <c r="E590" s="313">
        <v>1000000</v>
      </c>
    </row>
    <row r="591" spans="1:5">
      <c r="A591" s="315">
        <v>571</v>
      </c>
      <c r="B591" s="314">
        <v>19798</v>
      </c>
      <c r="C591" s="314" t="s">
        <v>596</v>
      </c>
      <c r="D591" s="314" t="s">
        <v>596</v>
      </c>
      <c r="E591" s="313">
        <v>1000000</v>
      </c>
    </row>
    <row r="592" spans="1:5">
      <c r="A592" s="315">
        <v>572</v>
      </c>
      <c r="B592" s="314">
        <v>19984</v>
      </c>
      <c r="C592" s="314" t="s">
        <v>596</v>
      </c>
      <c r="D592" s="314" t="s">
        <v>596</v>
      </c>
      <c r="E592" s="313">
        <v>1000000</v>
      </c>
    </row>
    <row r="593" spans="1:5">
      <c r="A593" s="315">
        <v>573</v>
      </c>
      <c r="B593" s="314">
        <v>20066</v>
      </c>
      <c r="C593" s="314" t="s">
        <v>596</v>
      </c>
      <c r="D593" s="314" t="s">
        <v>596</v>
      </c>
      <c r="E593" s="313">
        <v>500000</v>
      </c>
    </row>
    <row r="594" spans="1:5">
      <c r="A594" s="315">
        <v>574</v>
      </c>
      <c r="B594" s="314">
        <v>19889</v>
      </c>
      <c r="C594" s="314" t="s">
        <v>596</v>
      </c>
      <c r="D594" s="314" t="s">
        <v>596</v>
      </c>
      <c r="E594" s="313">
        <v>500000</v>
      </c>
    </row>
    <row r="595" spans="1:5">
      <c r="A595" s="315">
        <v>575</v>
      </c>
      <c r="B595" s="314">
        <v>19862</v>
      </c>
      <c r="C595" s="314" t="s">
        <v>596</v>
      </c>
      <c r="D595" s="314" t="s">
        <v>596</v>
      </c>
      <c r="E595" s="313">
        <v>300000</v>
      </c>
    </row>
    <row r="596" spans="1:5">
      <c r="A596" s="315">
        <v>576</v>
      </c>
      <c r="B596" s="314">
        <v>19754</v>
      </c>
      <c r="C596" s="314" t="s">
        <v>596</v>
      </c>
      <c r="D596" s="314" t="s">
        <v>596</v>
      </c>
      <c r="E596" s="313">
        <v>300000</v>
      </c>
    </row>
    <row r="597" spans="1:5">
      <c r="A597" s="315">
        <v>577</v>
      </c>
      <c r="B597" s="314">
        <v>19918</v>
      </c>
      <c r="C597" s="314">
        <v>43687</v>
      </c>
      <c r="D597" s="314" t="s">
        <v>596</v>
      </c>
      <c r="E597" s="313">
        <v>300000</v>
      </c>
    </row>
    <row r="598" spans="1:5">
      <c r="A598" s="315">
        <v>578</v>
      </c>
      <c r="B598" s="314">
        <v>19881</v>
      </c>
      <c r="C598" s="314" t="s">
        <v>596</v>
      </c>
      <c r="D598" s="314" t="s">
        <v>596</v>
      </c>
      <c r="E598" s="313">
        <v>500000</v>
      </c>
    </row>
    <row r="599" spans="1:5">
      <c r="A599" s="315">
        <v>579</v>
      </c>
      <c r="B599" s="314">
        <v>19943</v>
      </c>
      <c r="C599" s="314" t="s">
        <v>596</v>
      </c>
      <c r="D599" s="314" t="s">
        <v>596</v>
      </c>
      <c r="E599" s="313">
        <v>300000</v>
      </c>
    </row>
    <row r="600" spans="1:5">
      <c r="A600" s="315">
        <v>580</v>
      </c>
      <c r="B600" s="314">
        <v>19915</v>
      </c>
      <c r="C600" s="314" t="s">
        <v>596</v>
      </c>
      <c r="D600" s="314" t="s">
        <v>596</v>
      </c>
      <c r="E600" s="313">
        <v>300000</v>
      </c>
    </row>
    <row r="601" spans="1:5">
      <c r="A601" s="315">
        <v>581</v>
      </c>
      <c r="B601" s="314">
        <v>19908</v>
      </c>
      <c r="C601" s="314" t="s">
        <v>596</v>
      </c>
      <c r="D601" s="314" t="s">
        <v>596</v>
      </c>
      <c r="E601" s="313">
        <v>500000</v>
      </c>
    </row>
    <row r="602" spans="1:5">
      <c r="A602" s="315">
        <v>582</v>
      </c>
      <c r="B602" s="314">
        <v>19880</v>
      </c>
      <c r="C602" s="314" t="s">
        <v>596</v>
      </c>
      <c r="D602" s="314" t="s">
        <v>596</v>
      </c>
      <c r="E602" s="313">
        <v>300000</v>
      </c>
    </row>
    <row r="603" spans="1:5">
      <c r="A603" s="315">
        <v>583</v>
      </c>
      <c r="B603" s="314">
        <v>19917</v>
      </c>
      <c r="C603" s="314" t="s">
        <v>596</v>
      </c>
      <c r="D603" s="314" t="s">
        <v>596</v>
      </c>
      <c r="E603" s="313">
        <v>500000</v>
      </c>
    </row>
    <row r="604" spans="1:5">
      <c r="A604" s="315">
        <v>584</v>
      </c>
      <c r="B604" s="314">
        <v>19772</v>
      </c>
      <c r="C604" s="314" t="s">
        <v>596</v>
      </c>
      <c r="D604" s="314">
        <v>44943</v>
      </c>
      <c r="E604" s="313">
        <v>1000000</v>
      </c>
    </row>
    <row r="605" spans="1:5">
      <c r="A605" s="315">
        <v>585</v>
      </c>
      <c r="B605" s="314">
        <v>19847</v>
      </c>
      <c r="C605" s="314" t="s">
        <v>596</v>
      </c>
      <c r="D605" s="314" t="s">
        <v>596</v>
      </c>
      <c r="E605" s="313">
        <v>500000</v>
      </c>
    </row>
    <row r="606" spans="1:5">
      <c r="A606" s="315">
        <v>586</v>
      </c>
      <c r="B606" s="314">
        <v>20080</v>
      </c>
      <c r="C606" s="314">
        <v>44340</v>
      </c>
      <c r="D606" s="314" t="s">
        <v>596</v>
      </c>
      <c r="E606" s="313">
        <v>300000</v>
      </c>
    </row>
    <row r="607" spans="1:5">
      <c r="A607" s="315">
        <v>587</v>
      </c>
      <c r="B607" s="314">
        <v>19910</v>
      </c>
      <c r="C607" s="314" t="s">
        <v>596</v>
      </c>
      <c r="D607" s="314" t="s">
        <v>596</v>
      </c>
      <c r="E607" s="313">
        <v>1000000</v>
      </c>
    </row>
    <row r="608" spans="1:5">
      <c r="A608" s="315">
        <v>588</v>
      </c>
      <c r="B608" s="314">
        <v>19762</v>
      </c>
      <c r="C608" s="314" t="s">
        <v>596</v>
      </c>
      <c r="D608" s="314" t="s">
        <v>596</v>
      </c>
      <c r="E608" s="313">
        <v>500000</v>
      </c>
    </row>
    <row r="609" spans="1:5">
      <c r="A609" s="315">
        <v>589</v>
      </c>
      <c r="B609" s="314">
        <v>20077</v>
      </c>
      <c r="C609" s="314" t="s">
        <v>596</v>
      </c>
      <c r="D609" s="314" t="s">
        <v>596</v>
      </c>
      <c r="E609" s="313">
        <v>1000000</v>
      </c>
    </row>
    <row r="610" spans="1:5">
      <c r="A610" s="315">
        <v>590</v>
      </c>
      <c r="B610" s="314">
        <v>20061</v>
      </c>
      <c r="C610" s="314" t="s">
        <v>596</v>
      </c>
      <c r="D610" s="314" t="s">
        <v>596</v>
      </c>
      <c r="E610" s="313">
        <v>1000000</v>
      </c>
    </row>
    <row r="611" spans="1:5">
      <c r="A611" s="315">
        <v>591</v>
      </c>
      <c r="B611" s="314">
        <v>20070</v>
      </c>
      <c r="C611" s="314" t="s">
        <v>596</v>
      </c>
      <c r="D611" s="314" t="s">
        <v>596</v>
      </c>
      <c r="E611" s="313">
        <v>300000</v>
      </c>
    </row>
    <row r="612" spans="1:5">
      <c r="A612" s="315">
        <v>592</v>
      </c>
      <c r="B612" s="314">
        <v>19809</v>
      </c>
      <c r="C612" s="314" t="s">
        <v>596</v>
      </c>
      <c r="D612" s="314" t="s">
        <v>596</v>
      </c>
      <c r="E612" s="313">
        <v>1000000</v>
      </c>
    </row>
    <row r="613" spans="1:5">
      <c r="A613" s="315">
        <v>593</v>
      </c>
      <c r="B613" s="314">
        <v>19744</v>
      </c>
      <c r="C613" s="314" t="s">
        <v>596</v>
      </c>
      <c r="D613" s="314" t="s">
        <v>596</v>
      </c>
      <c r="E613" s="313">
        <v>1000000</v>
      </c>
    </row>
    <row r="614" spans="1:5">
      <c r="A614" s="315">
        <v>594</v>
      </c>
      <c r="B614" s="314">
        <v>19786</v>
      </c>
      <c r="C614" s="314" t="s">
        <v>596</v>
      </c>
      <c r="D614" s="314" t="s">
        <v>596</v>
      </c>
      <c r="E614" s="313">
        <v>300000</v>
      </c>
    </row>
    <row r="615" spans="1:5">
      <c r="A615" s="315">
        <v>595</v>
      </c>
      <c r="B615" s="314">
        <v>20040</v>
      </c>
      <c r="C615" s="314" t="s">
        <v>596</v>
      </c>
      <c r="D615" s="314" t="s">
        <v>596</v>
      </c>
      <c r="E615" s="313">
        <v>1000000</v>
      </c>
    </row>
    <row r="616" spans="1:5">
      <c r="A616" s="315">
        <v>596</v>
      </c>
      <c r="B616" s="314">
        <v>19939</v>
      </c>
      <c r="C616" s="314" t="s">
        <v>596</v>
      </c>
      <c r="D616" s="314" t="s">
        <v>596</v>
      </c>
      <c r="E616" s="313">
        <v>1000000</v>
      </c>
    </row>
    <row r="617" spans="1:5">
      <c r="A617" s="315">
        <v>597</v>
      </c>
      <c r="B617" s="314">
        <v>20038</v>
      </c>
      <c r="C617" s="314" t="s">
        <v>596</v>
      </c>
      <c r="D617" s="314">
        <v>44725</v>
      </c>
      <c r="E617" s="313">
        <v>500000</v>
      </c>
    </row>
    <row r="618" spans="1:5">
      <c r="A618" s="315">
        <v>598</v>
      </c>
      <c r="B618" s="314">
        <v>20031</v>
      </c>
      <c r="C618" s="314" t="s">
        <v>596</v>
      </c>
      <c r="D618" s="314" t="s">
        <v>596</v>
      </c>
      <c r="E618" s="313">
        <v>1000000</v>
      </c>
    </row>
    <row r="619" spans="1:5">
      <c r="A619" s="315">
        <v>599</v>
      </c>
      <c r="B619" s="314">
        <v>20054</v>
      </c>
      <c r="C619" s="314" t="s">
        <v>596</v>
      </c>
      <c r="D619" s="314" t="s">
        <v>596</v>
      </c>
      <c r="E619" s="313">
        <v>500000</v>
      </c>
    </row>
    <row r="620" spans="1:5">
      <c r="A620" s="315">
        <v>600</v>
      </c>
      <c r="B620" s="314">
        <v>19984</v>
      </c>
      <c r="C620" s="314" t="s">
        <v>596</v>
      </c>
      <c r="D620" s="314" t="s">
        <v>596</v>
      </c>
      <c r="E620" s="313">
        <v>1000000</v>
      </c>
    </row>
    <row r="621" spans="1:5">
      <c r="A621" s="315">
        <v>601</v>
      </c>
      <c r="B621" s="314">
        <v>19779</v>
      </c>
      <c r="C621" s="314" t="s">
        <v>596</v>
      </c>
      <c r="D621" s="314" t="s">
        <v>596</v>
      </c>
      <c r="E621" s="313">
        <v>300000</v>
      </c>
    </row>
    <row r="622" spans="1:5">
      <c r="A622" s="315">
        <v>602</v>
      </c>
      <c r="B622" s="314">
        <v>19873</v>
      </c>
      <c r="C622" s="314" t="s">
        <v>596</v>
      </c>
      <c r="D622" s="314" t="s">
        <v>596</v>
      </c>
      <c r="E622" s="313">
        <v>300000</v>
      </c>
    </row>
    <row r="623" spans="1:5">
      <c r="A623" s="315">
        <v>603</v>
      </c>
      <c r="B623" s="314">
        <v>20000</v>
      </c>
      <c r="C623" s="314" t="s">
        <v>596</v>
      </c>
      <c r="D623" s="314" t="s">
        <v>596</v>
      </c>
      <c r="E623" s="313">
        <v>1000000</v>
      </c>
    </row>
    <row r="624" spans="1:5">
      <c r="A624" s="315">
        <v>604</v>
      </c>
      <c r="B624" s="314">
        <v>19734</v>
      </c>
      <c r="C624" s="314" t="s">
        <v>596</v>
      </c>
      <c r="D624" s="314" t="s">
        <v>596</v>
      </c>
      <c r="E624" s="313">
        <v>300000</v>
      </c>
    </row>
    <row r="625" spans="1:5">
      <c r="A625" s="315">
        <v>605</v>
      </c>
      <c r="B625" s="314">
        <v>19972</v>
      </c>
      <c r="C625" s="314" t="s">
        <v>596</v>
      </c>
      <c r="D625" s="314" t="s">
        <v>596</v>
      </c>
      <c r="E625" s="313">
        <v>500000</v>
      </c>
    </row>
    <row r="626" spans="1:5">
      <c r="A626" s="315">
        <v>606</v>
      </c>
      <c r="B626" s="314">
        <v>19794</v>
      </c>
      <c r="C626" s="314" t="s">
        <v>596</v>
      </c>
      <c r="D626" s="314" t="s">
        <v>596</v>
      </c>
      <c r="E626" s="313">
        <v>500000</v>
      </c>
    </row>
    <row r="627" spans="1:5">
      <c r="A627" s="315">
        <v>607</v>
      </c>
      <c r="B627" s="314">
        <v>19930</v>
      </c>
      <c r="C627" s="314" t="s">
        <v>596</v>
      </c>
      <c r="D627" s="314" t="s">
        <v>596</v>
      </c>
      <c r="E627" s="313">
        <v>300000</v>
      </c>
    </row>
    <row r="628" spans="1:5">
      <c r="A628" s="315">
        <v>608</v>
      </c>
      <c r="B628" s="314">
        <v>19752</v>
      </c>
      <c r="C628" s="314" t="s">
        <v>596</v>
      </c>
      <c r="D628" s="314" t="s">
        <v>596</v>
      </c>
      <c r="E628" s="313">
        <v>500000</v>
      </c>
    </row>
    <row r="629" spans="1:5">
      <c r="A629" s="315">
        <v>609</v>
      </c>
      <c r="B629" s="314">
        <v>19991</v>
      </c>
      <c r="C629" s="314" t="s">
        <v>596</v>
      </c>
      <c r="D629" s="314" t="s">
        <v>596</v>
      </c>
      <c r="E629" s="313">
        <v>300000</v>
      </c>
    </row>
    <row r="630" spans="1:5">
      <c r="A630" s="315">
        <v>610</v>
      </c>
      <c r="B630" s="314">
        <v>19819</v>
      </c>
      <c r="C630" s="314" t="s">
        <v>596</v>
      </c>
      <c r="D630" s="314" t="s">
        <v>596</v>
      </c>
      <c r="E630" s="313">
        <v>1000000</v>
      </c>
    </row>
    <row r="631" spans="1:5">
      <c r="A631" s="315">
        <v>611</v>
      </c>
      <c r="B631" s="314">
        <v>19923</v>
      </c>
      <c r="C631" s="314" t="s">
        <v>596</v>
      </c>
      <c r="D631" s="314" t="s">
        <v>596</v>
      </c>
      <c r="E631" s="313">
        <v>300000</v>
      </c>
    </row>
    <row r="632" spans="1:5">
      <c r="A632" s="315">
        <v>612</v>
      </c>
      <c r="B632" s="314">
        <v>20000</v>
      </c>
      <c r="C632" s="314" t="s">
        <v>596</v>
      </c>
      <c r="D632" s="314" t="s">
        <v>596</v>
      </c>
      <c r="E632" s="313">
        <v>500000</v>
      </c>
    </row>
    <row r="633" spans="1:5">
      <c r="A633" s="315">
        <v>613</v>
      </c>
      <c r="B633" s="314">
        <v>20004</v>
      </c>
      <c r="C633" s="314">
        <v>44081</v>
      </c>
      <c r="D633" s="314" t="s">
        <v>596</v>
      </c>
      <c r="E633" s="313">
        <v>1000000</v>
      </c>
    </row>
    <row r="634" spans="1:5">
      <c r="A634" s="315">
        <v>614</v>
      </c>
      <c r="B634" s="314">
        <v>19825</v>
      </c>
      <c r="C634" s="314" t="s">
        <v>596</v>
      </c>
      <c r="D634" s="314" t="s">
        <v>596</v>
      </c>
      <c r="E634" s="313">
        <v>1000000</v>
      </c>
    </row>
    <row r="635" spans="1:5">
      <c r="A635" s="315">
        <v>615</v>
      </c>
      <c r="B635" s="314">
        <v>20010</v>
      </c>
      <c r="C635" s="314" t="s">
        <v>596</v>
      </c>
      <c r="D635" s="314" t="s">
        <v>596</v>
      </c>
      <c r="E635" s="313">
        <v>300000</v>
      </c>
    </row>
    <row r="636" spans="1:5">
      <c r="A636" s="315">
        <v>616</v>
      </c>
      <c r="B636" s="314">
        <v>20025</v>
      </c>
      <c r="C636" s="314">
        <v>43878</v>
      </c>
      <c r="D636" s="314" t="s">
        <v>596</v>
      </c>
      <c r="E636" s="313">
        <v>1000000</v>
      </c>
    </row>
    <row r="637" spans="1:5">
      <c r="A637" s="315">
        <v>617</v>
      </c>
      <c r="B637" s="314">
        <v>19949</v>
      </c>
      <c r="C637" s="314" t="s">
        <v>596</v>
      </c>
      <c r="D637" s="314" t="s">
        <v>596</v>
      </c>
      <c r="E637" s="313">
        <v>300000</v>
      </c>
    </row>
    <row r="638" spans="1:5">
      <c r="A638" s="315">
        <v>618</v>
      </c>
      <c r="B638" s="314">
        <v>19830</v>
      </c>
      <c r="C638" s="314" t="s">
        <v>596</v>
      </c>
      <c r="D638" s="314" t="s">
        <v>596</v>
      </c>
      <c r="E638" s="313">
        <v>1000000</v>
      </c>
    </row>
    <row r="639" spans="1:5">
      <c r="A639" s="315">
        <v>619</v>
      </c>
      <c r="B639" s="314">
        <v>19728</v>
      </c>
      <c r="C639" s="314" t="s">
        <v>596</v>
      </c>
      <c r="D639" s="314" t="s">
        <v>596</v>
      </c>
      <c r="E639" s="313">
        <v>500000</v>
      </c>
    </row>
    <row r="640" spans="1:5">
      <c r="A640" s="315">
        <v>620</v>
      </c>
      <c r="B640" s="314">
        <v>20068</v>
      </c>
      <c r="C640" s="314" t="s">
        <v>596</v>
      </c>
      <c r="D640" s="314" t="s">
        <v>596</v>
      </c>
      <c r="E640" s="313">
        <v>1000000</v>
      </c>
    </row>
    <row r="641" spans="1:5">
      <c r="A641" s="315">
        <v>621</v>
      </c>
      <c r="B641" s="314">
        <v>19995</v>
      </c>
      <c r="C641" s="314" t="s">
        <v>596</v>
      </c>
      <c r="D641" s="314" t="s">
        <v>596</v>
      </c>
      <c r="E641" s="313">
        <v>500000</v>
      </c>
    </row>
    <row r="642" spans="1:5">
      <c r="A642" s="315">
        <v>622</v>
      </c>
      <c r="B642" s="314">
        <v>19942</v>
      </c>
      <c r="C642" s="314" t="s">
        <v>596</v>
      </c>
      <c r="D642" s="314" t="s">
        <v>596</v>
      </c>
      <c r="E642" s="313">
        <v>500000</v>
      </c>
    </row>
    <row r="643" spans="1:5">
      <c r="A643" s="315">
        <v>623</v>
      </c>
      <c r="B643" s="314">
        <v>20040</v>
      </c>
      <c r="C643" s="314" t="s">
        <v>596</v>
      </c>
      <c r="D643" s="314" t="s">
        <v>596</v>
      </c>
      <c r="E643" s="313">
        <v>1000000</v>
      </c>
    </row>
    <row r="644" spans="1:5">
      <c r="A644" s="315">
        <v>624</v>
      </c>
      <c r="B644" s="314">
        <v>19742</v>
      </c>
      <c r="C644" s="314" t="s">
        <v>596</v>
      </c>
      <c r="D644" s="314">
        <v>45020</v>
      </c>
      <c r="E644" s="313">
        <v>500000</v>
      </c>
    </row>
    <row r="645" spans="1:5">
      <c r="A645" s="315">
        <v>625</v>
      </c>
      <c r="B645" s="314">
        <v>19856</v>
      </c>
      <c r="C645" s="314" t="s">
        <v>596</v>
      </c>
      <c r="D645" s="314" t="s">
        <v>596</v>
      </c>
      <c r="E645" s="313">
        <v>500000</v>
      </c>
    </row>
    <row r="646" spans="1:5">
      <c r="A646" s="315">
        <v>626</v>
      </c>
      <c r="B646" s="314">
        <v>19911</v>
      </c>
      <c r="C646" s="314" t="s">
        <v>596</v>
      </c>
      <c r="D646" s="314" t="s">
        <v>596</v>
      </c>
      <c r="E646" s="313">
        <v>300000</v>
      </c>
    </row>
    <row r="647" spans="1:5">
      <c r="A647" s="315">
        <v>627</v>
      </c>
      <c r="B647" s="314">
        <v>19858</v>
      </c>
      <c r="C647" s="314" t="s">
        <v>596</v>
      </c>
      <c r="D647" s="314" t="s">
        <v>596</v>
      </c>
      <c r="E647" s="313">
        <v>1000000</v>
      </c>
    </row>
    <row r="648" spans="1:5">
      <c r="A648" s="315">
        <v>628</v>
      </c>
      <c r="B648" s="314">
        <v>20043</v>
      </c>
      <c r="C648" s="314" t="s">
        <v>596</v>
      </c>
      <c r="D648" s="314" t="s">
        <v>596</v>
      </c>
      <c r="E648" s="313">
        <v>500000</v>
      </c>
    </row>
    <row r="649" spans="1:5">
      <c r="A649" s="315">
        <v>629</v>
      </c>
      <c r="B649" s="314">
        <v>19868</v>
      </c>
      <c r="C649" s="314" t="s">
        <v>596</v>
      </c>
      <c r="D649" s="314" t="s">
        <v>596</v>
      </c>
      <c r="E649" s="313">
        <v>500000</v>
      </c>
    </row>
    <row r="650" spans="1:5">
      <c r="A650" s="315">
        <v>630</v>
      </c>
      <c r="B650" s="314">
        <v>19921</v>
      </c>
      <c r="C650" s="314" t="s">
        <v>596</v>
      </c>
      <c r="D650" s="314" t="s">
        <v>596</v>
      </c>
      <c r="E650" s="313">
        <v>300000</v>
      </c>
    </row>
    <row r="651" spans="1:5">
      <c r="A651" s="315">
        <v>631</v>
      </c>
      <c r="B651" s="314">
        <v>19887</v>
      </c>
      <c r="C651" s="314" t="s">
        <v>596</v>
      </c>
      <c r="D651" s="314" t="s">
        <v>596</v>
      </c>
      <c r="E651" s="313">
        <v>1000000</v>
      </c>
    </row>
    <row r="652" spans="1:5">
      <c r="A652" s="315">
        <v>632</v>
      </c>
      <c r="B652" s="314">
        <v>19944</v>
      </c>
      <c r="C652" s="314" t="s">
        <v>596</v>
      </c>
      <c r="D652" s="314" t="s">
        <v>596</v>
      </c>
      <c r="E652" s="313">
        <v>1000000</v>
      </c>
    </row>
    <row r="653" spans="1:5">
      <c r="A653" s="315">
        <v>633</v>
      </c>
      <c r="B653" s="314">
        <v>19781</v>
      </c>
      <c r="C653" s="314" t="s">
        <v>596</v>
      </c>
      <c r="D653" s="314" t="s">
        <v>596</v>
      </c>
      <c r="E653" s="313">
        <v>1000000</v>
      </c>
    </row>
    <row r="654" spans="1:5">
      <c r="A654" s="315">
        <v>634</v>
      </c>
      <c r="B654" s="314">
        <v>19887</v>
      </c>
      <c r="C654" s="314" t="s">
        <v>596</v>
      </c>
      <c r="D654" s="314" t="s">
        <v>596</v>
      </c>
      <c r="E654" s="313">
        <v>500000</v>
      </c>
    </row>
    <row r="655" spans="1:5">
      <c r="A655" s="315">
        <v>635</v>
      </c>
      <c r="B655" s="314">
        <v>19855</v>
      </c>
      <c r="C655" s="314" t="s">
        <v>596</v>
      </c>
      <c r="D655" s="314" t="s">
        <v>596</v>
      </c>
      <c r="E655" s="313">
        <v>500000</v>
      </c>
    </row>
    <row r="656" spans="1:5">
      <c r="A656" s="315">
        <v>636</v>
      </c>
      <c r="B656" s="314">
        <v>19734</v>
      </c>
      <c r="C656" s="314" t="s">
        <v>596</v>
      </c>
      <c r="D656" s="314" t="s">
        <v>596</v>
      </c>
      <c r="E656" s="313">
        <v>500000</v>
      </c>
    </row>
    <row r="657" spans="1:5">
      <c r="A657" s="315">
        <v>637</v>
      </c>
      <c r="B657" s="314">
        <v>20012</v>
      </c>
      <c r="C657" s="314" t="s">
        <v>596</v>
      </c>
      <c r="D657" s="314" t="s">
        <v>596</v>
      </c>
      <c r="E657" s="313">
        <v>1000000</v>
      </c>
    </row>
    <row r="658" spans="1:5">
      <c r="A658" s="315">
        <v>638</v>
      </c>
      <c r="B658" s="314">
        <v>19797</v>
      </c>
      <c r="C658" s="314" t="s">
        <v>596</v>
      </c>
      <c r="D658" s="314" t="s">
        <v>596</v>
      </c>
      <c r="E658" s="313">
        <v>300000</v>
      </c>
    </row>
    <row r="659" spans="1:5">
      <c r="A659" s="315">
        <v>639</v>
      </c>
      <c r="B659" s="314">
        <v>19787</v>
      </c>
      <c r="C659" s="314" t="s">
        <v>596</v>
      </c>
      <c r="D659" s="314" t="s">
        <v>596</v>
      </c>
      <c r="E659" s="313">
        <v>1000000</v>
      </c>
    </row>
    <row r="660" spans="1:5">
      <c r="A660" s="315">
        <v>640</v>
      </c>
      <c r="B660" s="314">
        <v>19799</v>
      </c>
      <c r="C660" s="314" t="s">
        <v>596</v>
      </c>
      <c r="D660" s="314" t="s">
        <v>596</v>
      </c>
      <c r="E660" s="313">
        <v>1000000</v>
      </c>
    </row>
    <row r="661" spans="1:5">
      <c r="A661" s="315">
        <v>641</v>
      </c>
      <c r="B661" s="314">
        <v>20045</v>
      </c>
      <c r="C661" s="314" t="s">
        <v>596</v>
      </c>
      <c r="D661" s="314" t="s">
        <v>596</v>
      </c>
      <c r="E661" s="313">
        <v>300000</v>
      </c>
    </row>
    <row r="662" spans="1:5">
      <c r="A662" s="315">
        <v>642</v>
      </c>
      <c r="B662" s="314">
        <v>19876</v>
      </c>
      <c r="C662" s="314" t="s">
        <v>596</v>
      </c>
      <c r="D662" s="314">
        <v>44985</v>
      </c>
      <c r="E662" s="313">
        <v>1000000</v>
      </c>
    </row>
    <row r="663" spans="1:5">
      <c r="A663" s="315">
        <v>643</v>
      </c>
      <c r="B663" s="314">
        <v>19800</v>
      </c>
      <c r="C663" s="314" t="s">
        <v>596</v>
      </c>
      <c r="D663" s="314" t="s">
        <v>596</v>
      </c>
      <c r="E663" s="313">
        <v>1000000</v>
      </c>
    </row>
    <row r="664" spans="1:5">
      <c r="A664" s="315">
        <v>644</v>
      </c>
      <c r="B664" s="314">
        <v>19820</v>
      </c>
      <c r="C664" s="314" t="s">
        <v>596</v>
      </c>
      <c r="D664" s="314" t="s">
        <v>596</v>
      </c>
      <c r="E664" s="313">
        <v>300000</v>
      </c>
    </row>
    <row r="665" spans="1:5">
      <c r="A665" s="315">
        <v>645</v>
      </c>
      <c r="B665" s="314">
        <v>19744</v>
      </c>
      <c r="C665" s="314" t="s">
        <v>596</v>
      </c>
      <c r="D665" s="314" t="s">
        <v>596</v>
      </c>
      <c r="E665" s="313">
        <v>1000000</v>
      </c>
    </row>
    <row r="666" spans="1:5">
      <c r="A666" s="315">
        <v>646</v>
      </c>
      <c r="B666" s="314">
        <v>19857</v>
      </c>
      <c r="C666" s="314" t="s">
        <v>596</v>
      </c>
      <c r="D666" s="314" t="s">
        <v>596</v>
      </c>
      <c r="E666" s="313">
        <v>300000</v>
      </c>
    </row>
    <row r="667" spans="1:5">
      <c r="A667" s="315">
        <v>647</v>
      </c>
      <c r="B667" s="314">
        <v>19810</v>
      </c>
      <c r="C667" s="314" t="s">
        <v>596</v>
      </c>
      <c r="D667" s="314" t="s">
        <v>596</v>
      </c>
      <c r="E667" s="313">
        <v>300000</v>
      </c>
    </row>
    <row r="668" spans="1:5">
      <c r="A668" s="315">
        <v>648</v>
      </c>
      <c r="B668" s="314">
        <v>19900</v>
      </c>
      <c r="C668" s="314" t="s">
        <v>596</v>
      </c>
      <c r="D668" s="314" t="s">
        <v>596</v>
      </c>
      <c r="E668" s="313">
        <v>500000</v>
      </c>
    </row>
    <row r="669" spans="1:5">
      <c r="A669" s="315">
        <v>649</v>
      </c>
      <c r="B669" s="314">
        <v>19838</v>
      </c>
      <c r="C669" s="314" t="s">
        <v>596</v>
      </c>
      <c r="D669" s="314" t="s">
        <v>596</v>
      </c>
      <c r="E669" s="313">
        <v>300000</v>
      </c>
    </row>
    <row r="670" spans="1:5">
      <c r="A670" s="315">
        <v>650</v>
      </c>
      <c r="B670" s="314">
        <v>20073</v>
      </c>
      <c r="C670" s="314" t="s">
        <v>596</v>
      </c>
      <c r="D670" s="314" t="s">
        <v>596</v>
      </c>
      <c r="E670" s="313">
        <v>300000</v>
      </c>
    </row>
    <row r="671" spans="1:5">
      <c r="A671" s="315">
        <v>651</v>
      </c>
      <c r="B671" s="314">
        <v>19854</v>
      </c>
      <c r="C671" s="314" t="s">
        <v>596</v>
      </c>
      <c r="D671" s="314" t="s">
        <v>596</v>
      </c>
      <c r="E671" s="313">
        <v>300000</v>
      </c>
    </row>
    <row r="672" spans="1:5">
      <c r="A672" s="315">
        <v>652</v>
      </c>
      <c r="B672" s="314">
        <v>20088</v>
      </c>
      <c r="C672" s="314" t="s">
        <v>596</v>
      </c>
      <c r="D672" s="314" t="s">
        <v>596</v>
      </c>
      <c r="E672" s="313">
        <v>500000</v>
      </c>
    </row>
    <row r="673" spans="1:5">
      <c r="A673" s="315">
        <v>653</v>
      </c>
      <c r="B673" s="314">
        <v>19869</v>
      </c>
      <c r="C673" s="314" t="s">
        <v>596</v>
      </c>
      <c r="D673" s="314" t="s">
        <v>596</v>
      </c>
      <c r="E673" s="313">
        <v>500000</v>
      </c>
    </row>
    <row r="674" spans="1:5">
      <c r="A674" s="315">
        <v>654</v>
      </c>
      <c r="B674" s="314">
        <v>20021</v>
      </c>
      <c r="C674" s="314" t="s">
        <v>596</v>
      </c>
      <c r="D674" s="314" t="s">
        <v>596</v>
      </c>
      <c r="E674" s="313">
        <v>300000</v>
      </c>
    </row>
    <row r="675" spans="1:5">
      <c r="A675" s="315">
        <v>655</v>
      </c>
      <c r="B675" s="314">
        <v>19862</v>
      </c>
      <c r="C675" s="314" t="s">
        <v>596</v>
      </c>
      <c r="D675" s="314" t="s">
        <v>596</v>
      </c>
      <c r="E675" s="313">
        <v>300000</v>
      </c>
    </row>
    <row r="676" spans="1:5">
      <c r="A676" s="315">
        <v>656</v>
      </c>
      <c r="B676" s="314">
        <v>19994</v>
      </c>
      <c r="C676" s="314" t="s">
        <v>596</v>
      </c>
      <c r="D676" s="314" t="s">
        <v>596</v>
      </c>
      <c r="E676" s="313">
        <v>300000</v>
      </c>
    </row>
    <row r="677" spans="1:5">
      <c r="A677" s="315">
        <v>657</v>
      </c>
      <c r="B677" s="314">
        <v>19964</v>
      </c>
      <c r="C677" s="314" t="s">
        <v>596</v>
      </c>
      <c r="D677" s="314" t="s">
        <v>596</v>
      </c>
      <c r="E677" s="313">
        <v>500000</v>
      </c>
    </row>
    <row r="678" spans="1:5">
      <c r="A678" s="315">
        <v>658</v>
      </c>
      <c r="B678" s="314">
        <v>19985</v>
      </c>
      <c r="C678" s="314" t="s">
        <v>596</v>
      </c>
      <c r="D678" s="314" t="s">
        <v>596</v>
      </c>
      <c r="E678" s="313">
        <v>300000</v>
      </c>
    </row>
    <row r="679" spans="1:5">
      <c r="A679" s="315">
        <v>659</v>
      </c>
      <c r="B679" s="314">
        <v>20040</v>
      </c>
      <c r="C679" s="314" t="s">
        <v>596</v>
      </c>
      <c r="D679" s="314" t="s">
        <v>596</v>
      </c>
      <c r="E679" s="313">
        <v>300000</v>
      </c>
    </row>
    <row r="680" spans="1:5">
      <c r="A680" s="315">
        <v>660</v>
      </c>
      <c r="B680" s="314">
        <v>19956</v>
      </c>
      <c r="C680" s="314" t="s">
        <v>596</v>
      </c>
      <c r="D680" s="314" t="s">
        <v>596</v>
      </c>
      <c r="E680" s="313">
        <v>1000000</v>
      </c>
    </row>
    <row r="681" spans="1:5">
      <c r="A681" s="315">
        <v>661</v>
      </c>
      <c r="B681" s="314">
        <v>19770</v>
      </c>
      <c r="C681" s="314" t="s">
        <v>596</v>
      </c>
      <c r="D681" s="314" t="s">
        <v>596</v>
      </c>
      <c r="E681" s="313">
        <v>1000000</v>
      </c>
    </row>
    <row r="682" spans="1:5">
      <c r="A682" s="315">
        <v>662</v>
      </c>
      <c r="B682" s="314">
        <v>19756</v>
      </c>
      <c r="C682" s="314" t="s">
        <v>596</v>
      </c>
      <c r="D682" s="314" t="s">
        <v>596</v>
      </c>
      <c r="E682" s="313">
        <v>300000</v>
      </c>
    </row>
    <row r="683" spans="1:5">
      <c r="A683" s="315">
        <v>663</v>
      </c>
      <c r="B683" s="314">
        <v>19927</v>
      </c>
      <c r="C683" s="314" t="s">
        <v>596</v>
      </c>
      <c r="D683" s="314" t="s">
        <v>596</v>
      </c>
      <c r="E683" s="313">
        <v>500000</v>
      </c>
    </row>
    <row r="684" spans="1:5">
      <c r="A684" s="315">
        <v>664</v>
      </c>
      <c r="B684" s="314">
        <v>19954</v>
      </c>
      <c r="C684" s="314" t="s">
        <v>596</v>
      </c>
      <c r="D684" s="314" t="s">
        <v>596</v>
      </c>
      <c r="E684" s="313">
        <v>500000</v>
      </c>
    </row>
    <row r="685" spans="1:5">
      <c r="A685" s="315">
        <v>665</v>
      </c>
      <c r="B685" s="314">
        <v>19841</v>
      </c>
      <c r="C685" s="314" t="s">
        <v>596</v>
      </c>
      <c r="D685" s="314" t="s">
        <v>596</v>
      </c>
      <c r="E685" s="313">
        <v>500000</v>
      </c>
    </row>
    <row r="686" spans="1:5">
      <c r="A686" s="315">
        <v>666</v>
      </c>
      <c r="B686" s="314">
        <v>19981</v>
      </c>
      <c r="C686" s="314" t="s">
        <v>596</v>
      </c>
      <c r="D686" s="314" t="s">
        <v>596</v>
      </c>
      <c r="E686" s="313">
        <v>500000</v>
      </c>
    </row>
    <row r="687" spans="1:5">
      <c r="A687" s="315">
        <v>667</v>
      </c>
      <c r="B687" s="314">
        <v>20078</v>
      </c>
      <c r="C687" s="314" t="s">
        <v>596</v>
      </c>
      <c r="D687" s="314" t="s">
        <v>596</v>
      </c>
      <c r="E687" s="313">
        <v>500000</v>
      </c>
    </row>
    <row r="688" spans="1:5">
      <c r="A688" s="315">
        <v>668</v>
      </c>
      <c r="B688" s="314">
        <v>20065</v>
      </c>
      <c r="C688" s="314" t="s">
        <v>596</v>
      </c>
      <c r="D688" s="314" t="s">
        <v>596</v>
      </c>
      <c r="E688" s="313">
        <v>1000000</v>
      </c>
    </row>
    <row r="689" spans="1:5">
      <c r="A689" s="315">
        <v>669</v>
      </c>
      <c r="B689" s="314">
        <v>19969</v>
      </c>
      <c r="C689" s="314" t="s">
        <v>596</v>
      </c>
      <c r="D689" s="314" t="s">
        <v>596</v>
      </c>
      <c r="E689" s="313">
        <v>500000</v>
      </c>
    </row>
    <row r="690" spans="1:5">
      <c r="A690" s="315">
        <v>670</v>
      </c>
      <c r="B690" s="314">
        <v>20058</v>
      </c>
      <c r="C690" s="314" t="s">
        <v>596</v>
      </c>
      <c r="D690" s="314" t="s">
        <v>596</v>
      </c>
      <c r="E690" s="313">
        <v>300000</v>
      </c>
    </row>
    <row r="691" spans="1:5">
      <c r="A691" s="315">
        <v>671</v>
      </c>
      <c r="B691" s="314">
        <v>19874</v>
      </c>
      <c r="C691" s="314" t="s">
        <v>596</v>
      </c>
      <c r="D691" s="314" t="s">
        <v>596</v>
      </c>
      <c r="E691" s="313">
        <v>500000</v>
      </c>
    </row>
    <row r="692" spans="1:5">
      <c r="A692" s="315">
        <v>672</v>
      </c>
      <c r="B692" s="314">
        <v>20049</v>
      </c>
      <c r="C692" s="314" t="s">
        <v>596</v>
      </c>
      <c r="D692" s="314" t="s">
        <v>596</v>
      </c>
      <c r="E692" s="313">
        <v>1000000</v>
      </c>
    </row>
    <row r="693" spans="1:5">
      <c r="A693" s="315">
        <v>673</v>
      </c>
      <c r="B693" s="314">
        <v>19979</v>
      </c>
      <c r="C693" s="314" t="s">
        <v>596</v>
      </c>
      <c r="D693" s="314" t="s">
        <v>596</v>
      </c>
      <c r="E693" s="313">
        <v>300000</v>
      </c>
    </row>
    <row r="694" spans="1:5">
      <c r="A694" s="315">
        <v>674</v>
      </c>
      <c r="B694" s="314">
        <v>19757</v>
      </c>
      <c r="C694" s="314" t="s">
        <v>596</v>
      </c>
      <c r="D694" s="314" t="s">
        <v>596</v>
      </c>
      <c r="E694" s="313">
        <v>500000</v>
      </c>
    </row>
    <row r="695" spans="1:5">
      <c r="A695" s="315">
        <v>675</v>
      </c>
      <c r="B695" s="314">
        <v>20000</v>
      </c>
      <c r="C695" s="314" t="s">
        <v>596</v>
      </c>
      <c r="D695" s="314" t="s">
        <v>596</v>
      </c>
      <c r="E695" s="313">
        <v>300000</v>
      </c>
    </row>
    <row r="696" spans="1:5">
      <c r="A696" s="315">
        <v>676</v>
      </c>
      <c r="B696" s="314">
        <v>19970</v>
      </c>
      <c r="C696" s="314" t="s">
        <v>596</v>
      </c>
      <c r="D696" s="314" t="s">
        <v>596</v>
      </c>
      <c r="E696" s="313">
        <v>500000</v>
      </c>
    </row>
    <row r="697" spans="1:5">
      <c r="A697" s="315">
        <v>677</v>
      </c>
      <c r="B697" s="314">
        <v>20028</v>
      </c>
      <c r="C697" s="314" t="s">
        <v>596</v>
      </c>
      <c r="D697" s="314" t="s">
        <v>596</v>
      </c>
      <c r="E697" s="313">
        <v>500000</v>
      </c>
    </row>
    <row r="698" spans="1:5">
      <c r="A698" s="315">
        <v>678</v>
      </c>
      <c r="B698" s="314">
        <v>19750</v>
      </c>
      <c r="C698" s="314" t="s">
        <v>596</v>
      </c>
      <c r="D698" s="314" t="s">
        <v>596</v>
      </c>
      <c r="E698" s="313">
        <v>500000</v>
      </c>
    </row>
    <row r="699" spans="1:5">
      <c r="A699" s="315">
        <v>679</v>
      </c>
      <c r="B699" s="314">
        <v>19823</v>
      </c>
      <c r="C699" s="314" t="s">
        <v>596</v>
      </c>
      <c r="D699" s="314" t="s">
        <v>596</v>
      </c>
      <c r="E699" s="313">
        <v>1000000</v>
      </c>
    </row>
    <row r="700" spans="1:5">
      <c r="A700" s="315">
        <v>680</v>
      </c>
      <c r="B700" s="314">
        <v>19772</v>
      </c>
      <c r="C700" s="314" t="s">
        <v>596</v>
      </c>
      <c r="D700" s="314" t="s">
        <v>596</v>
      </c>
      <c r="E700" s="313">
        <v>1000000</v>
      </c>
    </row>
    <row r="701" spans="1:5">
      <c r="A701" s="315">
        <v>681</v>
      </c>
      <c r="B701" s="314">
        <v>19819</v>
      </c>
      <c r="C701" s="314" t="s">
        <v>596</v>
      </c>
      <c r="D701" s="314" t="s">
        <v>596</v>
      </c>
      <c r="E701" s="313">
        <v>500000</v>
      </c>
    </row>
    <row r="702" spans="1:5">
      <c r="A702" s="315">
        <v>682</v>
      </c>
      <c r="B702" s="314">
        <v>19861</v>
      </c>
      <c r="C702" s="314" t="s">
        <v>596</v>
      </c>
      <c r="D702" s="314" t="s">
        <v>596</v>
      </c>
      <c r="E702" s="313">
        <v>500000</v>
      </c>
    </row>
    <row r="703" spans="1:5">
      <c r="A703" s="315">
        <v>683</v>
      </c>
      <c r="B703" s="314">
        <v>19785</v>
      </c>
      <c r="C703" s="314" t="s">
        <v>596</v>
      </c>
      <c r="D703" s="314" t="s">
        <v>596</v>
      </c>
      <c r="E703" s="313">
        <v>300000</v>
      </c>
    </row>
    <row r="704" spans="1:5">
      <c r="A704" s="315">
        <v>684</v>
      </c>
      <c r="B704" s="314">
        <v>19773</v>
      </c>
      <c r="C704" s="314" t="s">
        <v>596</v>
      </c>
      <c r="D704" s="314" t="s">
        <v>596</v>
      </c>
      <c r="E704" s="313">
        <v>500000</v>
      </c>
    </row>
    <row r="705" spans="1:5">
      <c r="A705" s="315">
        <v>685</v>
      </c>
      <c r="B705" s="314">
        <v>19990</v>
      </c>
      <c r="C705" s="314" t="s">
        <v>596</v>
      </c>
      <c r="D705" s="314" t="s">
        <v>596</v>
      </c>
      <c r="E705" s="313">
        <v>1000000</v>
      </c>
    </row>
    <row r="706" spans="1:5">
      <c r="A706" s="315">
        <v>686</v>
      </c>
      <c r="B706" s="314">
        <v>20061</v>
      </c>
      <c r="C706" s="314" t="s">
        <v>596</v>
      </c>
      <c r="D706" s="314" t="s">
        <v>596</v>
      </c>
      <c r="E706" s="313">
        <v>300000</v>
      </c>
    </row>
    <row r="707" spans="1:5">
      <c r="A707" s="315">
        <v>687</v>
      </c>
      <c r="B707" s="314">
        <v>19795</v>
      </c>
      <c r="C707" s="314" t="s">
        <v>596</v>
      </c>
      <c r="D707" s="314" t="s">
        <v>596</v>
      </c>
      <c r="E707" s="313">
        <v>500000</v>
      </c>
    </row>
    <row r="708" spans="1:5">
      <c r="A708" s="315">
        <v>688</v>
      </c>
      <c r="B708" s="314">
        <v>20025</v>
      </c>
      <c r="C708" s="314" t="s">
        <v>596</v>
      </c>
      <c r="D708" s="314" t="s">
        <v>596</v>
      </c>
      <c r="E708" s="313">
        <v>1000000</v>
      </c>
    </row>
    <row r="709" spans="1:5">
      <c r="A709" s="315">
        <v>689</v>
      </c>
      <c r="B709" s="314">
        <v>20020</v>
      </c>
      <c r="C709" s="314" t="s">
        <v>596</v>
      </c>
      <c r="D709" s="314" t="s">
        <v>596</v>
      </c>
      <c r="E709" s="313">
        <v>500000</v>
      </c>
    </row>
    <row r="710" spans="1:5">
      <c r="A710" s="315">
        <v>690</v>
      </c>
      <c r="B710" s="314">
        <v>20016</v>
      </c>
      <c r="C710" s="314" t="s">
        <v>596</v>
      </c>
      <c r="D710" s="314" t="s">
        <v>596</v>
      </c>
      <c r="E710" s="313">
        <v>1000000</v>
      </c>
    </row>
    <row r="711" spans="1:5">
      <c r="A711" s="315">
        <v>691</v>
      </c>
      <c r="B711" s="314">
        <v>19886</v>
      </c>
      <c r="C711" s="314" t="s">
        <v>596</v>
      </c>
      <c r="D711" s="314" t="s">
        <v>596</v>
      </c>
      <c r="E711" s="313">
        <v>300000</v>
      </c>
    </row>
    <row r="712" spans="1:5">
      <c r="A712" s="315">
        <v>692</v>
      </c>
      <c r="B712" s="314">
        <v>19803</v>
      </c>
      <c r="C712" s="314" t="s">
        <v>596</v>
      </c>
      <c r="D712" s="314" t="s">
        <v>596</v>
      </c>
      <c r="E712" s="313">
        <v>300000</v>
      </c>
    </row>
    <row r="713" spans="1:5">
      <c r="A713" s="315">
        <v>693</v>
      </c>
      <c r="B713" s="314">
        <v>19882</v>
      </c>
      <c r="C713" s="314" t="s">
        <v>596</v>
      </c>
      <c r="D713" s="314" t="s">
        <v>596</v>
      </c>
      <c r="E713" s="313">
        <v>300000</v>
      </c>
    </row>
    <row r="714" spans="1:5">
      <c r="A714" s="315">
        <v>694</v>
      </c>
      <c r="B714" s="314">
        <v>19777</v>
      </c>
      <c r="C714" s="314" t="s">
        <v>596</v>
      </c>
      <c r="D714" s="314" t="s">
        <v>596</v>
      </c>
      <c r="E714" s="313">
        <v>1000000</v>
      </c>
    </row>
    <row r="715" spans="1:5">
      <c r="A715" s="315">
        <v>695</v>
      </c>
      <c r="B715" s="314">
        <v>19756</v>
      </c>
      <c r="C715" s="314" t="s">
        <v>596</v>
      </c>
      <c r="D715" s="314" t="s">
        <v>596</v>
      </c>
      <c r="E715" s="313">
        <v>500000</v>
      </c>
    </row>
    <row r="716" spans="1:5">
      <c r="A716" s="315">
        <v>696</v>
      </c>
      <c r="B716" s="314">
        <v>19953</v>
      </c>
      <c r="C716" s="314" t="s">
        <v>596</v>
      </c>
      <c r="D716" s="314" t="s">
        <v>596</v>
      </c>
      <c r="E716" s="313">
        <v>1000000</v>
      </c>
    </row>
    <row r="717" spans="1:5">
      <c r="A717" s="315">
        <v>697</v>
      </c>
      <c r="B717" s="314">
        <v>19879</v>
      </c>
      <c r="C717" s="314" t="s">
        <v>596</v>
      </c>
      <c r="D717" s="314" t="s">
        <v>596</v>
      </c>
      <c r="E717" s="313">
        <v>500000</v>
      </c>
    </row>
    <row r="718" spans="1:5">
      <c r="A718" s="315">
        <v>698</v>
      </c>
      <c r="B718" s="314">
        <v>19996</v>
      </c>
      <c r="C718" s="314" t="s">
        <v>596</v>
      </c>
      <c r="D718" s="314" t="s">
        <v>596</v>
      </c>
      <c r="E718" s="313">
        <v>500000</v>
      </c>
    </row>
    <row r="719" spans="1:5">
      <c r="A719" s="315">
        <v>699</v>
      </c>
      <c r="B719" s="314">
        <v>19906</v>
      </c>
      <c r="C719" s="314" t="s">
        <v>596</v>
      </c>
      <c r="D719" s="314" t="s">
        <v>596</v>
      </c>
      <c r="E719" s="313">
        <v>500000</v>
      </c>
    </row>
    <row r="720" spans="1:5">
      <c r="A720" s="315">
        <v>700</v>
      </c>
      <c r="B720" s="314">
        <v>20028</v>
      </c>
      <c r="C720" s="314" t="s">
        <v>596</v>
      </c>
      <c r="D720" s="314" t="s">
        <v>596</v>
      </c>
      <c r="E720" s="313">
        <v>300000</v>
      </c>
    </row>
    <row r="721" spans="1:5">
      <c r="A721" s="315">
        <v>701</v>
      </c>
      <c r="B721" s="314">
        <v>19926</v>
      </c>
      <c r="C721" s="314" t="s">
        <v>596</v>
      </c>
      <c r="D721" s="314" t="s">
        <v>596</v>
      </c>
      <c r="E721" s="313">
        <v>1000000</v>
      </c>
    </row>
    <row r="722" spans="1:5">
      <c r="A722" s="315">
        <v>702</v>
      </c>
      <c r="B722" s="314">
        <v>20031</v>
      </c>
      <c r="C722" s="314" t="s">
        <v>596</v>
      </c>
      <c r="D722" s="314" t="s">
        <v>596</v>
      </c>
      <c r="E722" s="313">
        <v>1000000</v>
      </c>
    </row>
    <row r="723" spans="1:5">
      <c r="A723" s="315">
        <v>703</v>
      </c>
      <c r="B723" s="314">
        <v>19971</v>
      </c>
      <c r="C723" s="314" t="s">
        <v>596</v>
      </c>
      <c r="D723" s="314" t="s">
        <v>596</v>
      </c>
      <c r="E723" s="313">
        <v>1000000</v>
      </c>
    </row>
    <row r="724" spans="1:5">
      <c r="A724" s="315">
        <v>704</v>
      </c>
      <c r="B724" s="314">
        <v>19895</v>
      </c>
      <c r="C724" s="314" t="s">
        <v>596</v>
      </c>
      <c r="D724" s="314" t="s">
        <v>596</v>
      </c>
      <c r="E724" s="313">
        <v>1000000</v>
      </c>
    </row>
    <row r="725" spans="1:5">
      <c r="A725" s="315">
        <v>705</v>
      </c>
      <c r="B725" s="314">
        <v>20068</v>
      </c>
      <c r="C725" s="314" t="s">
        <v>596</v>
      </c>
      <c r="D725" s="314" t="s">
        <v>596</v>
      </c>
      <c r="E725" s="313">
        <v>1000000</v>
      </c>
    </row>
    <row r="726" spans="1:5">
      <c r="A726" s="315">
        <v>706</v>
      </c>
      <c r="B726" s="314">
        <v>19782</v>
      </c>
      <c r="C726" s="314" t="s">
        <v>596</v>
      </c>
      <c r="D726" s="314" t="s">
        <v>596</v>
      </c>
      <c r="E726" s="313">
        <v>500000</v>
      </c>
    </row>
    <row r="727" spans="1:5">
      <c r="A727" s="315">
        <v>707</v>
      </c>
      <c r="B727" s="314">
        <v>20037</v>
      </c>
      <c r="C727" s="314" t="s">
        <v>596</v>
      </c>
      <c r="D727" s="314" t="s">
        <v>596</v>
      </c>
      <c r="E727" s="313">
        <v>300000</v>
      </c>
    </row>
    <row r="728" spans="1:5">
      <c r="A728" s="315">
        <v>708</v>
      </c>
      <c r="B728" s="314">
        <v>19767</v>
      </c>
      <c r="C728" s="314" t="s">
        <v>596</v>
      </c>
      <c r="D728" s="314" t="s">
        <v>596</v>
      </c>
      <c r="E728" s="313">
        <v>1000000</v>
      </c>
    </row>
    <row r="729" spans="1:5">
      <c r="A729" s="315">
        <v>709</v>
      </c>
      <c r="B729" s="314">
        <v>19836</v>
      </c>
      <c r="C729" s="314" t="s">
        <v>596</v>
      </c>
      <c r="D729" s="314" t="s">
        <v>596</v>
      </c>
      <c r="E729" s="313">
        <v>1000000</v>
      </c>
    </row>
    <row r="730" spans="1:5">
      <c r="A730" s="315">
        <v>710</v>
      </c>
      <c r="B730" s="314">
        <v>19957</v>
      </c>
      <c r="C730" s="314" t="s">
        <v>596</v>
      </c>
      <c r="D730" s="314" t="s">
        <v>596</v>
      </c>
      <c r="E730" s="313">
        <v>300000</v>
      </c>
    </row>
    <row r="731" spans="1:5">
      <c r="A731" s="315">
        <v>711</v>
      </c>
      <c r="B731" s="314">
        <v>19748</v>
      </c>
      <c r="C731" s="314" t="s">
        <v>596</v>
      </c>
      <c r="D731" s="314" t="s">
        <v>596</v>
      </c>
      <c r="E731" s="313">
        <v>1000000</v>
      </c>
    </row>
    <row r="732" spans="1:5">
      <c r="A732" s="315">
        <v>712</v>
      </c>
      <c r="B732" s="314">
        <v>19874</v>
      </c>
      <c r="C732" s="314" t="s">
        <v>596</v>
      </c>
      <c r="D732" s="314" t="s">
        <v>596</v>
      </c>
      <c r="E732" s="313">
        <v>300000</v>
      </c>
    </row>
    <row r="733" spans="1:5">
      <c r="A733" s="315">
        <v>713</v>
      </c>
      <c r="B733" s="314">
        <v>19743</v>
      </c>
      <c r="C733" s="314">
        <v>43633</v>
      </c>
      <c r="D733" s="314" t="s">
        <v>596</v>
      </c>
      <c r="E733" s="313">
        <v>300000</v>
      </c>
    </row>
    <row r="734" spans="1:5">
      <c r="A734" s="315">
        <v>714</v>
      </c>
      <c r="B734" s="314">
        <v>19762</v>
      </c>
      <c r="C734" s="314" t="s">
        <v>596</v>
      </c>
      <c r="D734" s="314" t="s">
        <v>596</v>
      </c>
      <c r="E734" s="313">
        <v>500000</v>
      </c>
    </row>
    <row r="735" spans="1:5">
      <c r="A735" s="315">
        <v>715</v>
      </c>
      <c r="B735" s="314">
        <v>20070</v>
      </c>
      <c r="C735" s="314" t="s">
        <v>596</v>
      </c>
      <c r="D735" s="314" t="s">
        <v>596</v>
      </c>
      <c r="E735" s="313">
        <v>300000</v>
      </c>
    </row>
    <row r="736" spans="1:5">
      <c r="A736" s="315">
        <v>716</v>
      </c>
      <c r="B736" s="314">
        <v>20070</v>
      </c>
      <c r="C736" s="314" t="s">
        <v>596</v>
      </c>
      <c r="D736" s="314" t="s">
        <v>596</v>
      </c>
      <c r="E736" s="313">
        <v>1000000</v>
      </c>
    </row>
    <row r="737" spans="1:5">
      <c r="A737" s="315">
        <v>717</v>
      </c>
      <c r="B737" s="314">
        <v>19797</v>
      </c>
      <c r="C737" s="314" t="s">
        <v>596</v>
      </c>
      <c r="D737" s="314" t="s">
        <v>596</v>
      </c>
      <c r="E737" s="313">
        <v>1000000</v>
      </c>
    </row>
    <row r="738" spans="1:5">
      <c r="A738" s="315">
        <v>718</v>
      </c>
      <c r="B738" s="314">
        <v>19820</v>
      </c>
      <c r="C738" s="314" t="s">
        <v>596</v>
      </c>
      <c r="D738" s="314" t="s">
        <v>596</v>
      </c>
      <c r="E738" s="313">
        <v>1000000</v>
      </c>
    </row>
    <row r="739" spans="1:5">
      <c r="A739" s="315">
        <v>719</v>
      </c>
      <c r="B739" s="314">
        <v>20087</v>
      </c>
      <c r="C739" s="314">
        <v>44800</v>
      </c>
      <c r="D739" s="314" t="s">
        <v>596</v>
      </c>
      <c r="E739" s="313">
        <v>500000</v>
      </c>
    </row>
    <row r="740" spans="1:5">
      <c r="A740" s="315">
        <v>720</v>
      </c>
      <c r="B740" s="314">
        <v>19959</v>
      </c>
      <c r="C740" s="314" t="s">
        <v>596</v>
      </c>
      <c r="D740" s="314" t="s">
        <v>596</v>
      </c>
      <c r="E740" s="313">
        <v>1000000</v>
      </c>
    </row>
    <row r="741" spans="1:5">
      <c r="A741" s="315">
        <v>721</v>
      </c>
      <c r="B741" s="314">
        <v>20086</v>
      </c>
      <c r="C741" s="314" t="s">
        <v>596</v>
      </c>
      <c r="D741" s="314" t="s">
        <v>596</v>
      </c>
      <c r="E741" s="313">
        <v>300000</v>
      </c>
    </row>
    <row r="742" spans="1:5">
      <c r="A742" s="315">
        <v>722</v>
      </c>
      <c r="B742" s="314">
        <v>19750</v>
      </c>
      <c r="C742" s="314" t="s">
        <v>596</v>
      </c>
      <c r="D742" s="314" t="s">
        <v>596</v>
      </c>
      <c r="E742" s="313">
        <v>500000</v>
      </c>
    </row>
    <row r="743" spans="1:5">
      <c r="A743" s="315">
        <v>723</v>
      </c>
      <c r="B743" s="314">
        <v>19817</v>
      </c>
      <c r="C743" s="314" t="s">
        <v>596</v>
      </c>
      <c r="D743" s="314" t="s">
        <v>596</v>
      </c>
      <c r="E743" s="313">
        <v>1000000</v>
      </c>
    </row>
    <row r="744" spans="1:5">
      <c r="A744" s="315">
        <v>724</v>
      </c>
      <c r="B744" s="314">
        <v>19962</v>
      </c>
      <c r="C744" s="314" t="s">
        <v>596</v>
      </c>
      <c r="D744" s="314" t="s">
        <v>596</v>
      </c>
      <c r="E744" s="313">
        <v>500000</v>
      </c>
    </row>
    <row r="745" spans="1:5">
      <c r="A745" s="315">
        <v>725</v>
      </c>
      <c r="B745" s="314">
        <v>19824</v>
      </c>
      <c r="C745" s="314" t="s">
        <v>596</v>
      </c>
      <c r="D745" s="314" t="s">
        <v>596</v>
      </c>
      <c r="E745" s="313">
        <v>300000</v>
      </c>
    </row>
    <row r="746" spans="1:5">
      <c r="A746" s="315">
        <v>726</v>
      </c>
      <c r="B746" s="314">
        <v>19861</v>
      </c>
      <c r="C746" s="314" t="s">
        <v>596</v>
      </c>
      <c r="D746" s="314" t="s">
        <v>596</v>
      </c>
      <c r="E746" s="313">
        <v>1000000</v>
      </c>
    </row>
    <row r="747" spans="1:5">
      <c r="A747" s="315">
        <v>727</v>
      </c>
      <c r="B747" s="314">
        <v>19808</v>
      </c>
      <c r="C747" s="314" t="s">
        <v>596</v>
      </c>
      <c r="D747" s="314">
        <v>44292</v>
      </c>
      <c r="E747" s="313">
        <v>1000000</v>
      </c>
    </row>
    <row r="748" spans="1:5">
      <c r="A748" s="315">
        <v>728</v>
      </c>
      <c r="B748" s="314">
        <v>19743</v>
      </c>
      <c r="C748" s="314" t="s">
        <v>596</v>
      </c>
      <c r="D748" s="314" t="s">
        <v>596</v>
      </c>
      <c r="E748" s="313">
        <v>1000000</v>
      </c>
    </row>
    <row r="749" spans="1:5">
      <c r="A749" s="315">
        <v>729</v>
      </c>
      <c r="B749" s="314">
        <v>19961</v>
      </c>
      <c r="C749" s="314" t="s">
        <v>596</v>
      </c>
      <c r="D749" s="314" t="s">
        <v>596</v>
      </c>
      <c r="E749" s="313">
        <v>500000</v>
      </c>
    </row>
    <row r="750" spans="1:5">
      <c r="A750" s="315">
        <v>730</v>
      </c>
      <c r="B750" s="314">
        <v>19915</v>
      </c>
      <c r="C750" s="314" t="s">
        <v>596</v>
      </c>
      <c r="D750" s="314" t="s">
        <v>596</v>
      </c>
      <c r="E750" s="313">
        <v>500000</v>
      </c>
    </row>
    <row r="751" spans="1:5">
      <c r="A751" s="315">
        <v>731</v>
      </c>
      <c r="B751" s="314">
        <v>20056</v>
      </c>
      <c r="C751" s="314" t="s">
        <v>596</v>
      </c>
      <c r="D751" s="314" t="s">
        <v>596</v>
      </c>
      <c r="E751" s="313">
        <v>1000000</v>
      </c>
    </row>
    <row r="752" spans="1:5">
      <c r="A752" s="315">
        <v>732</v>
      </c>
      <c r="B752" s="314">
        <v>19753</v>
      </c>
      <c r="C752" s="314" t="s">
        <v>596</v>
      </c>
      <c r="D752" s="314">
        <v>45070</v>
      </c>
      <c r="E752" s="313">
        <v>300000</v>
      </c>
    </row>
    <row r="753" spans="1:5">
      <c r="A753" s="315">
        <v>733</v>
      </c>
      <c r="B753" s="314">
        <v>19797</v>
      </c>
      <c r="C753" s="314" t="s">
        <v>596</v>
      </c>
      <c r="D753" s="314" t="s">
        <v>596</v>
      </c>
      <c r="E753" s="313">
        <v>500000</v>
      </c>
    </row>
    <row r="754" spans="1:5">
      <c r="A754" s="315">
        <v>734</v>
      </c>
      <c r="B754" s="314">
        <v>19768</v>
      </c>
      <c r="C754" s="314" t="s">
        <v>596</v>
      </c>
      <c r="D754" s="314" t="s">
        <v>596</v>
      </c>
      <c r="E754" s="313">
        <v>300000</v>
      </c>
    </row>
    <row r="755" spans="1:5">
      <c r="A755" s="315">
        <v>735</v>
      </c>
      <c r="B755" s="314">
        <v>19852</v>
      </c>
      <c r="C755" s="314" t="s">
        <v>596</v>
      </c>
      <c r="D755" s="314" t="s">
        <v>596</v>
      </c>
      <c r="E755" s="313">
        <v>300000</v>
      </c>
    </row>
    <row r="756" spans="1:5">
      <c r="A756" s="315">
        <v>736</v>
      </c>
      <c r="B756" s="314">
        <v>19730</v>
      </c>
      <c r="C756" s="314" t="s">
        <v>596</v>
      </c>
      <c r="D756" s="314" t="s">
        <v>596</v>
      </c>
      <c r="E756" s="313">
        <v>1000000</v>
      </c>
    </row>
    <row r="757" spans="1:5">
      <c r="A757" s="315">
        <v>737</v>
      </c>
      <c r="B757" s="314">
        <v>20005</v>
      </c>
      <c r="C757" s="314" t="s">
        <v>596</v>
      </c>
      <c r="D757" s="314" t="s">
        <v>596</v>
      </c>
      <c r="E757" s="313">
        <v>1000000</v>
      </c>
    </row>
    <row r="758" spans="1:5">
      <c r="A758" s="315">
        <v>738</v>
      </c>
      <c r="B758" s="314">
        <v>19942</v>
      </c>
      <c r="C758" s="314" t="s">
        <v>596</v>
      </c>
      <c r="D758" s="314" t="s">
        <v>596</v>
      </c>
      <c r="E758" s="313">
        <v>500000</v>
      </c>
    </row>
    <row r="759" spans="1:5">
      <c r="A759" s="315">
        <v>739</v>
      </c>
      <c r="B759" s="314">
        <v>19973</v>
      </c>
      <c r="C759" s="314" t="s">
        <v>596</v>
      </c>
      <c r="D759" s="314" t="s">
        <v>596</v>
      </c>
      <c r="E759" s="313">
        <v>500000</v>
      </c>
    </row>
    <row r="760" spans="1:5">
      <c r="A760" s="315">
        <v>740</v>
      </c>
      <c r="B760" s="314">
        <v>20002</v>
      </c>
      <c r="C760" s="314" t="s">
        <v>596</v>
      </c>
      <c r="D760" s="314" t="s">
        <v>596</v>
      </c>
      <c r="E760" s="313">
        <v>300000</v>
      </c>
    </row>
    <row r="761" spans="1:5">
      <c r="A761" s="315">
        <v>741</v>
      </c>
      <c r="B761" s="314">
        <v>19945</v>
      </c>
      <c r="C761" s="314" t="s">
        <v>596</v>
      </c>
      <c r="D761" s="314" t="s">
        <v>596</v>
      </c>
      <c r="E761" s="313">
        <v>300000</v>
      </c>
    </row>
    <row r="762" spans="1:5">
      <c r="A762" s="315">
        <v>742</v>
      </c>
      <c r="B762" s="314">
        <v>20074</v>
      </c>
      <c r="C762" s="314" t="s">
        <v>596</v>
      </c>
      <c r="D762" s="314" t="s">
        <v>596</v>
      </c>
      <c r="E762" s="313">
        <v>500000</v>
      </c>
    </row>
    <row r="763" spans="1:5">
      <c r="A763" s="315">
        <v>743</v>
      </c>
      <c r="B763" s="314">
        <v>19804</v>
      </c>
      <c r="C763" s="314" t="s">
        <v>596</v>
      </c>
      <c r="D763" s="314" t="s">
        <v>596</v>
      </c>
      <c r="E763" s="313">
        <v>1000000</v>
      </c>
    </row>
    <row r="764" spans="1:5">
      <c r="A764" s="315">
        <v>744</v>
      </c>
      <c r="B764" s="314">
        <v>19990</v>
      </c>
      <c r="C764" s="314" t="s">
        <v>596</v>
      </c>
      <c r="D764" s="314" t="s">
        <v>596</v>
      </c>
      <c r="E764" s="313">
        <v>1000000</v>
      </c>
    </row>
    <row r="765" spans="1:5">
      <c r="A765" s="315">
        <v>745</v>
      </c>
      <c r="B765" s="314">
        <v>19848</v>
      </c>
      <c r="C765" s="314" t="s">
        <v>596</v>
      </c>
      <c r="D765" s="314" t="s">
        <v>596</v>
      </c>
      <c r="E765" s="313">
        <v>300000</v>
      </c>
    </row>
    <row r="766" spans="1:5">
      <c r="A766" s="315">
        <v>746</v>
      </c>
      <c r="B766" s="314">
        <v>19765</v>
      </c>
      <c r="C766" s="314">
        <v>44623</v>
      </c>
      <c r="D766" s="314" t="s">
        <v>596</v>
      </c>
      <c r="E766" s="313">
        <v>1000000</v>
      </c>
    </row>
    <row r="767" spans="1:5">
      <c r="A767" s="315">
        <v>747</v>
      </c>
      <c r="B767" s="314">
        <v>19956</v>
      </c>
      <c r="C767" s="314" t="s">
        <v>596</v>
      </c>
      <c r="D767" s="314" t="s">
        <v>596</v>
      </c>
      <c r="E767" s="313">
        <v>1000000</v>
      </c>
    </row>
    <row r="768" spans="1:5">
      <c r="A768" s="315">
        <v>748</v>
      </c>
      <c r="B768" s="314">
        <v>19946</v>
      </c>
      <c r="C768" s="314" t="s">
        <v>596</v>
      </c>
      <c r="D768" s="314" t="s">
        <v>596</v>
      </c>
      <c r="E768" s="313">
        <v>1000000</v>
      </c>
    </row>
    <row r="769" spans="1:5">
      <c r="A769" s="315">
        <v>749</v>
      </c>
      <c r="B769" s="314">
        <v>19977</v>
      </c>
      <c r="C769" s="314" t="s">
        <v>596</v>
      </c>
      <c r="D769" s="314" t="s">
        <v>596</v>
      </c>
      <c r="E769" s="313">
        <v>500000</v>
      </c>
    </row>
    <row r="770" spans="1:5">
      <c r="A770" s="315">
        <v>750</v>
      </c>
      <c r="B770" s="314">
        <v>19974</v>
      </c>
      <c r="C770" s="314" t="s">
        <v>596</v>
      </c>
      <c r="D770" s="314" t="s">
        <v>596</v>
      </c>
      <c r="E770" s="313">
        <v>500000</v>
      </c>
    </row>
    <row r="771" spans="1:5">
      <c r="A771" s="315">
        <v>751</v>
      </c>
      <c r="B771" s="314">
        <v>19829</v>
      </c>
      <c r="C771" s="314" t="s">
        <v>596</v>
      </c>
      <c r="D771" s="314" t="s">
        <v>596</v>
      </c>
      <c r="E771" s="313">
        <v>1000000</v>
      </c>
    </row>
    <row r="772" spans="1:5">
      <c r="A772" s="315">
        <v>752</v>
      </c>
      <c r="B772" s="314">
        <v>20007</v>
      </c>
      <c r="C772" s="314" t="s">
        <v>596</v>
      </c>
      <c r="D772" s="314" t="s">
        <v>596</v>
      </c>
      <c r="E772" s="313">
        <v>300000</v>
      </c>
    </row>
    <row r="773" spans="1:5">
      <c r="A773" s="315">
        <v>753</v>
      </c>
      <c r="B773" s="314">
        <v>19892</v>
      </c>
      <c r="C773" s="314" t="s">
        <v>596</v>
      </c>
      <c r="D773" s="314" t="s">
        <v>596</v>
      </c>
      <c r="E773" s="313">
        <v>1000000</v>
      </c>
    </row>
    <row r="774" spans="1:5">
      <c r="A774" s="315">
        <v>754</v>
      </c>
      <c r="B774" s="314">
        <v>19939</v>
      </c>
      <c r="C774" s="314" t="s">
        <v>596</v>
      </c>
      <c r="D774" s="314" t="s">
        <v>596</v>
      </c>
      <c r="E774" s="313">
        <v>1000000</v>
      </c>
    </row>
    <row r="775" spans="1:5">
      <c r="A775" s="315">
        <v>755</v>
      </c>
      <c r="B775" s="314">
        <v>19995</v>
      </c>
      <c r="C775" s="314" t="s">
        <v>596</v>
      </c>
      <c r="D775" s="314" t="s">
        <v>596</v>
      </c>
      <c r="E775" s="313">
        <v>1000000</v>
      </c>
    </row>
    <row r="776" spans="1:5">
      <c r="A776" s="315">
        <v>756</v>
      </c>
      <c r="B776" s="314">
        <v>19897</v>
      </c>
      <c r="C776" s="314" t="s">
        <v>596</v>
      </c>
      <c r="D776" s="314" t="s">
        <v>596</v>
      </c>
      <c r="E776" s="313">
        <v>1000000</v>
      </c>
    </row>
    <row r="777" spans="1:5">
      <c r="A777" s="315">
        <v>757</v>
      </c>
      <c r="B777" s="314">
        <v>19908</v>
      </c>
      <c r="C777" s="314" t="s">
        <v>596</v>
      </c>
      <c r="D777" s="314" t="s">
        <v>596</v>
      </c>
      <c r="E777" s="313">
        <v>300000</v>
      </c>
    </row>
    <row r="778" spans="1:5">
      <c r="A778" s="315">
        <v>758</v>
      </c>
      <c r="B778" s="314">
        <v>20047</v>
      </c>
      <c r="C778" s="314" t="s">
        <v>596</v>
      </c>
      <c r="D778" s="314" t="s">
        <v>596</v>
      </c>
      <c r="E778" s="313">
        <v>1000000</v>
      </c>
    </row>
    <row r="779" spans="1:5">
      <c r="A779" s="315">
        <v>759</v>
      </c>
      <c r="B779" s="314">
        <v>19729</v>
      </c>
      <c r="C779" s="314" t="s">
        <v>596</v>
      </c>
      <c r="D779" s="314" t="s">
        <v>596</v>
      </c>
      <c r="E779" s="313">
        <v>300000</v>
      </c>
    </row>
    <row r="780" spans="1:5">
      <c r="A780" s="315">
        <v>760</v>
      </c>
      <c r="B780" s="314">
        <v>19862</v>
      </c>
      <c r="C780" s="314" t="s">
        <v>596</v>
      </c>
      <c r="D780" s="314" t="s">
        <v>596</v>
      </c>
      <c r="E780" s="313">
        <v>1000000</v>
      </c>
    </row>
    <row r="781" spans="1:5">
      <c r="A781" s="315">
        <v>761</v>
      </c>
      <c r="B781" s="314">
        <v>19910</v>
      </c>
      <c r="C781" s="314" t="s">
        <v>596</v>
      </c>
      <c r="D781" s="314" t="s">
        <v>596</v>
      </c>
      <c r="E781" s="313">
        <v>500000</v>
      </c>
    </row>
    <row r="782" spans="1:5">
      <c r="A782" s="315">
        <v>762</v>
      </c>
      <c r="B782" s="314">
        <v>20058</v>
      </c>
      <c r="C782" s="314" t="s">
        <v>596</v>
      </c>
      <c r="D782" s="314" t="s">
        <v>596</v>
      </c>
      <c r="E782" s="313">
        <v>500000</v>
      </c>
    </row>
    <row r="783" spans="1:5">
      <c r="A783" s="315">
        <v>763</v>
      </c>
      <c r="B783" s="314">
        <v>19757</v>
      </c>
      <c r="C783" s="314" t="s">
        <v>596</v>
      </c>
      <c r="D783" s="314" t="s">
        <v>596</v>
      </c>
      <c r="E783" s="313">
        <v>500000</v>
      </c>
    </row>
    <row r="784" spans="1:5">
      <c r="A784" s="315">
        <v>764</v>
      </c>
      <c r="B784" s="314">
        <v>19906</v>
      </c>
      <c r="C784" s="314" t="s">
        <v>596</v>
      </c>
      <c r="D784" s="314" t="s">
        <v>596</v>
      </c>
      <c r="E784" s="313">
        <v>500000</v>
      </c>
    </row>
    <row r="785" spans="1:5">
      <c r="A785" s="315">
        <v>765</v>
      </c>
      <c r="B785" s="314">
        <v>19868</v>
      </c>
      <c r="C785" s="314" t="s">
        <v>596</v>
      </c>
      <c r="D785" s="314" t="s">
        <v>596</v>
      </c>
      <c r="E785" s="313">
        <v>1000000</v>
      </c>
    </row>
    <row r="786" spans="1:5">
      <c r="A786" s="315">
        <v>766</v>
      </c>
      <c r="B786" s="314">
        <v>19731</v>
      </c>
      <c r="C786" s="314" t="s">
        <v>596</v>
      </c>
      <c r="D786" s="314" t="s">
        <v>596</v>
      </c>
      <c r="E786" s="313">
        <v>500000</v>
      </c>
    </row>
    <row r="787" spans="1:5">
      <c r="A787" s="315">
        <v>767</v>
      </c>
      <c r="B787" s="314">
        <v>19985</v>
      </c>
      <c r="C787" s="314" t="s">
        <v>596</v>
      </c>
      <c r="D787" s="314" t="s">
        <v>596</v>
      </c>
      <c r="E787" s="313">
        <v>300000</v>
      </c>
    </row>
    <row r="788" spans="1:5">
      <c r="A788" s="315">
        <v>768</v>
      </c>
      <c r="B788" s="314">
        <v>19796</v>
      </c>
      <c r="C788" s="314" t="s">
        <v>596</v>
      </c>
      <c r="D788" s="314" t="s">
        <v>596</v>
      </c>
      <c r="E788" s="313">
        <v>1000000</v>
      </c>
    </row>
    <row r="789" spans="1:5">
      <c r="A789" s="315">
        <v>769</v>
      </c>
      <c r="B789" s="314">
        <v>20044</v>
      </c>
      <c r="C789" s="314" t="s">
        <v>596</v>
      </c>
      <c r="D789" s="314" t="s">
        <v>596</v>
      </c>
      <c r="E789" s="313">
        <v>300000</v>
      </c>
    </row>
    <row r="790" spans="1:5">
      <c r="A790" s="315">
        <v>770</v>
      </c>
      <c r="B790" s="314">
        <v>19800</v>
      </c>
      <c r="C790" s="314" t="s">
        <v>596</v>
      </c>
      <c r="D790" s="314" t="s">
        <v>596</v>
      </c>
      <c r="E790" s="313">
        <v>300000</v>
      </c>
    </row>
    <row r="791" spans="1:5">
      <c r="A791" s="315">
        <v>771</v>
      </c>
      <c r="B791" s="314">
        <v>19750</v>
      </c>
      <c r="C791" s="314" t="s">
        <v>596</v>
      </c>
      <c r="D791" s="314" t="s">
        <v>596</v>
      </c>
      <c r="E791" s="313">
        <v>300000</v>
      </c>
    </row>
    <row r="792" spans="1:5">
      <c r="A792" s="315">
        <v>772</v>
      </c>
      <c r="B792" s="314">
        <v>19886</v>
      </c>
      <c r="C792" s="314" t="s">
        <v>596</v>
      </c>
      <c r="D792" s="314" t="s">
        <v>596</v>
      </c>
      <c r="E792" s="313">
        <v>500000</v>
      </c>
    </row>
    <row r="793" spans="1:5">
      <c r="A793" s="315">
        <v>773</v>
      </c>
      <c r="B793" s="314">
        <v>19821</v>
      </c>
      <c r="C793" s="314" t="s">
        <v>596</v>
      </c>
      <c r="D793" s="314" t="s">
        <v>596</v>
      </c>
      <c r="E793" s="313">
        <v>500000</v>
      </c>
    </row>
    <row r="794" spans="1:5">
      <c r="A794" s="315">
        <v>774</v>
      </c>
      <c r="B794" s="314">
        <v>19854</v>
      </c>
      <c r="C794" s="314" t="s">
        <v>596</v>
      </c>
      <c r="D794" s="314" t="s">
        <v>596</v>
      </c>
      <c r="E794" s="313">
        <v>500000</v>
      </c>
    </row>
    <row r="795" spans="1:5">
      <c r="A795" s="315">
        <v>775</v>
      </c>
      <c r="B795" s="314">
        <v>19799</v>
      </c>
      <c r="C795" s="314" t="s">
        <v>596</v>
      </c>
      <c r="D795" s="314" t="s">
        <v>596</v>
      </c>
      <c r="E795" s="313">
        <v>300000</v>
      </c>
    </row>
    <row r="796" spans="1:5">
      <c r="A796" s="315">
        <v>776</v>
      </c>
      <c r="B796" s="314">
        <v>20027</v>
      </c>
      <c r="C796" s="314" t="s">
        <v>596</v>
      </c>
      <c r="D796" s="314" t="s">
        <v>596</v>
      </c>
      <c r="E796" s="313">
        <v>500000</v>
      </c>
    </row>
    <row r="797" spans="1:5">
      <c r="A797" s="315">
        <v>777</v>
      </c>
      <c r="B797" s="314">
        <v>19897</v>
      </c>
      <c r="C797" s="314" t="s">
        <v>596</v>
      </c>
      <c r="D797" s="314" t="s">
        <v>596</v>
      </c>
      <c r="E797" s="313">
        <v>1000000</v>
      </c>
    </row>
    <row r="798" spans="1:5">
      <c r="A798" s="315">
        <v>778</v>
      </c>
      <c r="B798" s="314">
        <v>20043</v>
      </c>
      <c r="C798" s="314" t="s">
        <v>596</v>
      </c>
      <c r="D798" s="314" t="s">
        <v>596</v>
      </c>
      <c r="E798" s="313">
        <v>1000000</v>
      </c>
    </row>
    <row r="799" spans="1:5">
      <c r="A799" s="315">
        <v>779</v>
      </c>
      <c r="B799" s="314">
        <v>20076</v>
      </c>
      <c r="C799" s="314" t="s">
        <v>596</v>
      </c>
      <c r="D799" s="314" t="s">
        <v>596</v>
      </c>
      <c r="E799" s="313">
        <v>300000</v>
      </c>
    </row>
    <row r="800" spans="1:5">
      <c r="A800" s="315">
        <v>780</v>
      </c>
      <c r="B800" s="314">
        <v>19927</v>
      </c>
      <c r="C800" s="314" t="s">
        <v>596</v>
      </c>
      <c r="D800" s="314" t="s">
        <v>596</v>
      </c>
      <c r="E800" s="313">
        <v>500000</v>
      </c>
    </row>
    <row r="801" spans="1:5">
      <c r="A801" s="315">
        <v>781</v>
      </c>
      <c r="B801" s="314">
        <v>19817</v>
      </c>
      <c r="C801" s="314" t="s">
        <v>596</v>
      </c>
      <c r="D801" s="314" t="s">
        <v>596</v>
      </c>
      <c r="E801" s="313">
        <v>500000</v>
      </c>
    </row>
    <row r="802" spans="1:5">
      <c r="A802" s="315">
        <v>782</v>
      </c>
      <c r="B802" s="314">
        <v>19751</v>
      </c>
      <c r="C802" s="314" t="s">
        <v>596</v>
      </c>
      <c r="D802" s="314" t="s">
        <v>596</v>
      </c>
      <c r="E802" s="313">
        <v>1000000</v>
      </c>
    </row>
    <row r="803" spans="1:5">
      <c r="A803" s="315">
        <v>783</v>
      </c>
      <c r="B803" s="314">
        <v>19984</v>
      </c>
      <c r="C803" s="314" t="s">
        <v>596</v>
      </c>
      <c r="D803" s="314" t="s">
        <v>596</v>
      </c>
      <c r="E803" s="313">
        <v>1000000</v>
      </c>
    </row>
    <row r="804" spans="1:5">
      <c r="A804" s="315">
        <v>784</v>
      </c>
      <c r="B804" s="314">
        <v>20065</v>
      </c>
      <c r="C804" s="314" t="s">
        <v>596</v>
      </c>
      <c r="D804" s="314" t="s">
        <v>596</v>
      </c>
      <c r="E804" s="313">
        <v>1000000</v>
      </c>
    </row>
    <row r="805" spans="1:5">
      <c r="A805" s="315">
        <v>785</v>
      </c>
      <c r="B805" s="314">
        <v>20012</v>
      </c>
      <c r="C805" s="314" t="s">
        <v>596</v>
      </c>
      <c r="D805" s="314" t="s">
        <v>596</v>
      </c>
      <c r="E805" s="313">
        <v>1000000</v>
      </c>
    </row>
    <row r="806" spans="1:5">
      <c r="A806" s="315">
        <v>786</v>
      </c>
      <c r="B806" s="314">
        <v>19940</v>
      </c>
      <c r="C806" s="314" t="s">
        <v>596</v>
      </c>
      <c r="D806" s="314" t="s">
        <v>596</v>
      </c>
      <c r="E806" s="313">
        <v>1000000</v>
      </c>
    </row>
    <row r="807" spans="1:5">
      <c r="A807" s="315">
        <v>787</v>
      </c>
      <c r="B807" s="314">
        <v>19918</v>
      </c>
      <c r="C807" s="314" t="s">
        <v>596</v>
      </c>
      <c r="D807" s="314" t="s">
        <v>596</v>
      </c>
      <c r="E807" s="313">
        <v>500000</v>
      </c>
    </row>
    <row r="808" spans="1:5">
      <c r="A808" s="315">
        <v>788</v>
      </c>
      <c r="B808" s="314">
        <v>19770</v>
      </c>
      <c r="C808" s="314" t="s">
        <v>596</v>
      </c>
      <c r="D808" s="314" t="s">
        <v>596</v>
      </c>
      <c r="E808" s="313">
        <v>1000000</v>
      </c>
    </row>
    <row r="809" spans="1:5">
      <c r="A809" s="315">
        <v>789</v>
      </c>
      <c r="B809" s="314">
        <v>19847</v>
      </c>
      <c r="C809" s="314" t="s">
        <v>596</v>
      </c>
      <c r="D809" s="314" t="s">
        <v>596</v>
      </c>
      <c r="E809" s="313">
        <v>300000</v>
      </c>
    </row>
    <row r="810" spans="1:5">
      <c r="A810" s="315">
        <v>790</v>
      </c>
      <c r="B810" s="314">
        <v>20006</v>
      </c>
      <c r="C810" s="314" t="s">
        <v>596</v>
      </c>
      <c r="D810" s="314" t="s">
        <v>596</v>
      </c>
      <c r="E810" s="313">
        <v>500000</v>
      </c>
    </row>
    <row r="811" spans="1:5">
      <c r="A811" s="315">
        <v>791</v>
      </c>
      <c r="B811" s="314">
        <v>19819</v>
      </c>
      <c r="C811" s="314" t="s">
        <v>596</v>
      </c>
      <c r="D811" s="314" t="s">
        <v>596</v>
      </c>
      <c r="E811" s="313">
        <v>300000</v>
      </c>
    </row>
    <row r="812" spans="1:5">
      <c r="A812" s="315">
        <v>792</v>
      </c>
      <c r="B812" s="314">
        <v>19803</v>
      </c>
      <c r="C812" s="314" t="s">
        <v>596</v>
      </c>
      <c r="D812" s="314" t="s">
        <v>596</v>
      </c>
      <c r="E812" s="313">
        <v>500000</v>
      </c>
    </row>
    <row r="813" spans="1:5">
      <c r="A813" s="315">
        <v>793</v>
      </c>
      <c r="B813" s="314">
        <v>19741</v>
      </c>
      <c r="C813" s="314" t="s">
        <v>596</v>
      </c>
      <c r="D813" s="314" t="s">
        <v>596</v>
      </c>
      <c r="E813" s="313">
        <v>300000</v>
      </c>
    </row>
    <row r="814" spans="1:5">
      <c r="A814" s="315">
        <v>794</v>
      </c>
      <c r="B814" s="314">
        <v>19910</v>
      </c>
      <c r="C814" s="314" t="s">
        <v>596</v>
      </c>
      <c r="D814" s="314" t="s">
        <v>596</v>
      </c>
      <c r="E814" s="313">
        <v>300000</v>
      </c>
    </row>
    <row r="815" spans="1:5">
      <c r="A815" s="315">
        <v>795</v>
      </c>
      <c r="B815" s="314">
        <v>19817</v>
      </c>
      <c r="C815" s="314" t="s">
        <v>596</v>
      </c>
      <c r="D815" s="314" t="s">
        <v>596</v>
      </c>
      <c r="E815" s="313">
        <v>1000000</v>
      </c>
    </row>
    <row r="816" spans="1:5">
      <c r="A816" s="315">
        <v>796</v>
      </c>
      <c r="B816" s="314">
        <v>19750</v>
      </c>
      <c r="C816" s="314" t="s">
        <v>596</v>
      </c>
      <c r="D816" s="314" t="s">
        <v>596</v>
      </c>
      <c r="E816" s="313">
        <v>1000000</v>
      </c>
    </row>
    <row r="817" spans="1:5">
      <c r="A817" s="315">
        <v>797</v>
      </c>
      <c r="B817" s="314">
        <v>19782</v>
      </c>
      <c r="C817" s="314" t="s">
        <v>596</v>
      </c>
      <c r="D817" s="314" t="s">
        <v>596</v>
      </c>
      <c r="E817" s="313">
        <v>500000</v>
      </c>
    </row>
    <row r="818" spans="1:5">
      <c r="A818" s="315">
        <v>798</v>
      </c>
      <c r="B818" s="314">
        <v>19833</v>
      </c>
      <c r="C818" s="314" t="s">
        <v>596</v>
      </c>
      <c r="D818" s="314" t="s">
        <v>596</v>
      </c>
      <c r="E818" s="313">
        <v>300000</v>
      </c>
    </row>
    <row r="819" spans="1:5">
      <c r="A819" s="315">
        <v>799</v>
      </c>
      <c r="B819" s="314">
        <v>19841</v>
      </c>
      <c r="C819" s="314" t="s">
        <v>596</v>
      </c>
      <c r="D819" s="314" t="s">
        <v>596</v>
      </c>
      <c r="E819" s="313">
        <v>1000000</v>
      </c>
    </row>
    <row r="820" spans="1:5">
      <c r="A820" s="315">
        <v>800</v>
      </c>
      <c r="B820" s="314">
        <v>19730</v>
      </c>
      <c r="C820" s="314" t="s">
        <v>596</v>
      </c>
      <c r="D820" s="314" t="s">
        <v>596</v>
      </c>
      <c r="E820" s="313">
        <v>1000000</v>
      </c>
    </row>
    <row r="821" spans="1:5">
      <c r="A821" s="315">
        <v>801</v>
      </c>
      <c r="B821" s="314">
        <v>19893</v>
      </c>
      <c r="C821" s="314" t="s">
        <v>596</v>
      </c>
      <c r="D821" s="314" t="s">
        <v>596</v>
      </c>
      <c r="E821" s="313">
        <v>1000000</v>
      </c>
    </row>
    <row r="822" spans="1:5">
      <c r="A822" s="315">
        <v>802</v>
      </c>
      <c r="B822" s="314">
        <v>20044</v>
      </c>
      <c r="C822" s="314" t="s">
        <v>596</v>
      </c>
      <c r="D822" s="314" t="s">
        <v>596</v>
      </c>
      <c r="E822" s="313">
        <v>300000</v>
      </c>
    </row>
    <row r="823" spans="1:5">
      <c r="A823" s="315">
        <v>803</v>
      </c>
      <c r="B823" s="314">
        <v>19787</v>
      </c>
      <c r="C823" s="314" t="s">
        <v>596</v>
      </c>
      <c r="D823" s="314" t="s">
        <v>596</v>
      </c>
      <c r="E823" s="313">
        <v>300000</v>
      </c>
    </row>
    <row r="824" spans="1:5">
      <c r="A824" s="315">
        <v>804</v>
      </c>
      <c r="B824" s="314">
        <v>19758</v>
      </c>
      <c r="C824" s="314" t="s">
        <v>596</v>
      </c>
      <c r="D824" s="314" t="s">
        <v>596</v>
      </c>
      <c r="E824" s="313">
        <v>300000</v>
      </c>
    </row>
    <row r="825" spans="1:5">
      <c r="A825" s="315">
        <v>805</v>
      </c>
      <c r="B825" s="314">
        <v>19820</v>
      </c>
      <c r="C825" s="314" t="s">
        <v>596</v>
      </c>
      <c r="D825" s="314" t="s">
        <v>596</v>
      </c>
      <c r="E825" s="313">
        <v>300000</v>
      </c>
    </row>
    <row r="826" spans="1:5">
      <c r="A826" s="315">
        <v>806</v>
      </c>
      <c r="B826" s="314">
        <v>20007</v>
      </c>
      <c r="C826" s="314" t="s">
        <v>596</v>
      </c>
      <c r="D826" s="314" t="s">
        <v>596</v>
      </c>
      <c r="E826" s="313">
        <v>500000</v>
      </c>
    </row>
    <row r="827" spans="1:5">
      <c r="A827" s="315">
        <v>807</v>
      </c>
      <c r="B827" s="314">
        <v>19938</v>
      </c>
      <c r="C827" s="314" t="s">
        <v>596</v>
      </c>
      <c r="D827" s="314">
        <v>45091</v>
      </c>
      <c r="E827" s="313">
        <v>1000000</v>
      </c>
    </row>
    <row r="828" spans="1:5">
      <c r="A828" s="315">
        <v>808</v>
      </c>
      <c r="B828" s="314">
        <v>19973</v>
      </c>
      <c r="C828" s="314" t="s">
        <v>596</v>
      </c>
      <c r="D828" s="314" t="s">
        <v>596</v>
      </c>
      <c r="E828" s="313">
        <v>500000</v>
      </c>
    </row>
    <row r="829" spans="1:5">
      <c r="A829" s="315">
        <v>809</v>
      </c>
      <c r="B829" s="314">
        <v>19953</v>
      </c>
      <c r="C829" s="314" t="s">
        <v>596</v>
      </c>
      <c r="D829" s="314" t="s">
        <v>596</v>
      </c>
      <c r="E829" s="313">
        <v>1000000</v>
      </c>
    </row>
    <row r="830" spans="1:5">
      <c r="A830" s="315">
        <v>810</v>
      </c>
      <c r="B830" s="314">
        <v>19993</v>
      </c>
      <c r="C830" s="314" t="s">
        <v>596</v>
      </c>
      <c r="D830" s="314" t="s">
        <v>596</v>
      </c>
      <c r="E830" s="313">
        <v>1000000</v>
      </c>
    </row>
    <row r="831" spans="1:5">
      <c r="A831" s="315">
        <v>811</v>
      </c>
      <c r="B831" s="314">
        <v>19807</v>
      </c>
      <c r="C831" s="314" t="s">
        <v>596</v>
      </c>
      <c r="D831" s="314" t="s">
        <v>596</v>
      </c>
      <c r="E831" s="313">
        <v>1000000</v>
      </c>
    </row>
    <row r="832" spans="1:5">
      <c r="A832" s="315">
        <v>812</v>
      </c>
      <c r="B832" s="314">
        <v>20075</v>
      </c>
      <c r="C832" s="314" t="s">
        <v>596</v>
      </c>
      <c r="D832" s="314" t="s">
        <v>596</v>
      </c>
      <c r="E832" s="313">
        <v>300000</v>
      </c>
    </row>
    <row r="833" spans="1:5">
      <c r="A833" s="315">
        <v>813</v>
      </c>
      <c r="B833" s="314">
        <v>20012</v>
      </c>
      <c r="C833" s="314" t="s">
        <v>596</v>
      </c>
      <c r="D833" s="314" t="s">
        <v>596</v>
      </c>
      <c r="E833" s="313">
        <v>1000000</v>
      </c>
    </row>
    <row r="834" spans="1:5">
      <c r="A834" s="315">
        <v>814</v>
      </c>
      <c r="B834" s="314">
        <v>19905</v>
      </c>
      <c r="C834" s="314" t="s">
        <v>596</v>
      </c>
      <c r="D834" s="314" t="s">
        <v>596</v>
      </c>
      <c r="E834" s="313">
        <v>1000000</v>
      </c>
    </row>
    <row r="835" spans="1:5">
      <c r="A835" s="315">
        <v>815</v>
      </c>
      <c r="B835" s="314">
        <v>19904</v>
      </c>
      <c r="C835" s="314" t="s">
        <v>596</v>
      </c>
      <c r="D835" s="314" t="s">
        <v>596</v>
      </c>
      <c r="E835" s="313">
        <v>500000</v>
      </c>
    </row>
    <row r="836" spans="1:5">
      <c r="A836" s="315">
        <v>816</v>
      </c>
      <c r="B836" s="314">
        <v>20026</v>
      </c>
      <c r="C836" s="314" t="s">
        <v>596</v>
      </c>
      <c r="D836" s="314" t="s">
        <v>596</v>
      </c>
      <c r="E836" s="313">
        <v>500000</v>
      </c>
    </row>
    <row r="837" spans="1:5">
      <c r="A837" s="315">
        <v>817</v>
      </c>
      <c r="B837" s="314">
        <v>19843</v>
      </c>
      <c r="C837" s="314" t="s">
        <v>596</v>
      </c>
      <c r="D837" s="314" t="s">
        <v>596</v>
      </c>
      <c r="E837" s="313">
        <v>300000</v>
      </c>
    </row>
    <row r="838" spans="1:5">
      <c r="A838" s="315">
        <v>818</v>
      </c>
      <c r="B838" s="314">
        <v>19958</v>
      </c>
      <c r="C838" s="314" t="s">
        <v>596</v>
      </c>
      <c r="D838" s="314" t="s">
        <v>596</v>
      </c>
      <c r="E838" s="313">
        <v>500000</v>
      </c>
    </row>
    <row r="839" spans="1:5">
      <c r="A839" s="315">
        <v>819</v>
      </c>
      <c r="B839" s="314">
        <v>19888</v>
      </c>
      <c r="C839" s="314" t="s">
        <v>596</v>
      </c>
      <c r="D839" s="314" t="s">
        <v>596</v>
      </c>
      <c r="E839" s="313">
        <v>1000000</v>
      </c>
    </row>
    <row r="840" spans="1:5">
      <c r="A840" s="315">
        <v>820</v>
      </c>
      <c r="B840" s="314">
        <v>19964</v>
      </c>
      <c r="C840" s="314" t="s">
        <v>596</v>
      </c>
      <c r="D840" s="314" t="s">
        <v>596</v>
      </c>
      <c r="E840" s="313">
        <v>300000</v>
      </c>
    </row>
    <row r="841" spans="1:5">
      <c r="A841" s="315">
        <v>821</v>
      </c>
      <c r="B841" s="314">
        <v>20030</v>
      </c>
      <c r="C841" s="314" t="s">
        <v>596</v>
      </c>
      <c r="D841" s="314" t="s">
        <v>596</v>
      </c>
      <c r="E841" s="313">
        <v>500000</v>
      </c>
    </row>
    <row r="842" spans="1:5">
      <c r="A842" s="315">
        <v>822</v>
      </c>
      <c r="B842" s="314">
        <v>19891</v>
      </c>
      <c r="C842" s="314" t="s">
        <v>596</v>
      </c>
      <c r="D842" s="314" t="s">
        <v>596</v>
      </c>
      <c r="E842" s="313">
        <v>500000</v>
      </c>
    </row>
    <row r="843" spans="1:5">
      <c r="A843" s="315">
        <v>823</v>
      </c>
      <c r="B843" s="314">
        <v>19998</v>
      </c>
      <c r="C843" s="314" t="s">
        <v>596</v>
      </c>
      <c r="D843" s="314" t="s">
        <v>596</v>
      </c>
      <c r="E843" s="313">
        <v>500000</v>
      </c>
    </row>
    <row r="844" spans="1:5">
      <c r="A844" s="315">
        <v>824</v>
      </c>
      <c r="B844" s="314">
        <v>19788</v>
      </c>
      <c r="C844" s="314" t="s">
        <v>596</v>
      </c>
      <c r="D844" s="314" t="s">
        <v>596</v>
      </c>
      <c r="E844" s="313">
        <v>1000000</v>
      </c>
    </row>
    <row r="845" spans="1:5">
      <c r="A845" s="315">
        <v>825</v>
      </c>
      <c r="B845" s="314">
        <v>19918</v>
      </c>
      <c r="C845" s="314" t="s">
        <v>596</v>
      </c>
      <c r="D845" s="314">
        <v>44011</v>
      </c>
      <c r="E845" s="313">
        <v>1000000</v>
      </c>
    </row>
    <row r="846" spans="1:5">
      <c r="A846" s="315">
        <v>826</v>
      </c>
      <c r="B846" s="314">
        <v>19984</v>
      </c>
      <c r="C846" s="314" t="s">
        <v>596</v>
      </c>
      <c r="D846" s="314" t="s">
        <v>596</v>
      </c>
      <c r="E846" s="313">
        <v>1000000</v>
      </c>
    </row>
    <row r="847" spans="1:5">
      <c r="A847" s="315">
        <v>827</v>
      </c>
      <c r="B847" s="314">
        <v>20027</v>
      </c>
      <c r="C847" s="314" t="s">
        <v>596</v>
      </c>
      <c r="D847" s="314" t="s">
        <v>596</v>
      </c>
      <c r="E847" s="313">
        <v>300000</v>
      </c>
    </row>
    <row r="848" spans="1:5">
      <c r="A848" s="315">
        <v>828</v>
      </c>
      <c r="B848" s="314">
        <v>19841</v>
      </c>
      <c r="C848" s="314" t="s">
        <v>596</v>
      </c>
      <c r="D848" s="314" t="s">
        <v>596</v>
      </c>
      <c r="E848" s="313">
        <v>500000</v>
      </c>
    </row>
    <row r="849" spans="1:5">
      <c r="A849" s="315">
        <v>829</v>
      </c>
      <c r="B849" s="314">
        <v>19992</v>
      </c>
      <c r="C849" s="314" t="s">
        <v>596</v>
      </c>
      <c r="D849" s="314" t="s">
        <v>596</v>
      </c>
      <c r="E849" s="313">
        <v>300000</v>
      </c>
    </row>
    <row r="850" spans="1:5">
      <c r="A850" s="315">
        <v>830</v>
      </c>
      <c r="B850" s="314">
        <v>19991</v>
      </c>
      <c r="C850" s="314" t="s">
        <v>596</v>
      </c>
      <c r="D850" s="314" t="s">
        <v>596</v>
      </c>
      <c r="E850" s="313">
        <v>1000000</v>
      </c>
    </row>
    <row r="851" spans="1:5">
      <c r="A851" s="315">
        <v>831</v>
      </c>
      <c r="B851" s="314">
        <v>19730</v>
      </c>
      <c r="C851" s="314" t="s">
        <v>596</v>
      </c>
      <c r="D851" s="314" t="s">
        <v>596</v>
      </c>
      <c r="E851" s="313">
        <v>300000</v>
      </c>
    </row>
    <row r="852" spans="1:5">
      <c r="A852" s="315">
        <v>832</v>
      </c>
      <c r="B852" s="314">
        <v>19892</v>
      </c>
      <c r="C852" s="314" t="s">
        <v>596</v>
      </c>
      <c r="D852" s="314" t="s">
        <v>596</v>
      </c>
      <c r="E852" s="313">
        <v>300000</v>
      </c>
    </row>
    <row r="853" spans="1:5">
      <c r="A853" s="315">
        <v>833</v>
      </c>
      <c r="B853" s="314">
        <v>19951</v>
      </c>
      <c r="C853" s="314" t="s">
        <v>596</v>
      </c>
      <c r="D853" s="314" t="s">
        <v>596</v>
      </c>
      <c r="E853" s="313">
        <v>300000</v>
      </c>
    </row>
    <row r="854" spans="1:5">
      <c r="A854" s="315">
        <v>834</v>
      </c>
      <c r="B854" s="314">
        <v>19938</v>
      </c>
      <c r="C854" s="314" t="s">
        <v>596</v>
      </c>
      <c r="D854" s="314" t="s">
        <v>596</v>
      </c>
      <c r="E854" s="313">
        <v>1000000</v>
      </c>
    </row>
    <row r="855" spans="1:5">
      <c r="A855" s="315">
        <v>835</v>
      </c>
      <c r="B855" s="314">
        <v>19960</v>
      </c>
      <c r="C855" s="314" t="s">
        <v>596</v>
      </c>
      <c r="D855" s="314" t="s">
        <v>596</v>
      </c>
      <c r="E855" s="313">
        <v>300000</v>
      </c>
    </row>
    <row r="856" spans="1:5">
      <c r="A856" s="315">
        <v>836</v>
      </c>
      <c r="B856" s="314">
        <v>19940</v>
      </c>
      <c r="C856" s="314" t="s">
        <v>596</v>
      </c>
      <c r="D856" s="314" t="s">
        <v>596</v>
      </c>
      <c r="E856" s="313">
        <v>1000000</v>
      </c>
    </row>
    <row r="857" spans="1:5">
      <c r="A857" s="315">
        <v>837</v>
      </c>
      <c r="B857" s="314">
        <v>20079</v>
      </c>
      <c r="C857" s="314" t="s">
        <v>596</v>
      </c>
      <c r="D857" s="314">
        <v>45289</v>
      </c>
      <c r="E857" s="313">
        <v>1000000</v>
      </c>
    </row>
    <row r="858" spans="1:5">
      <c r="A858" s="315">
        <v>838</v>
      </c>
      <c r="B858" s="314">
        <v>19805</v>
      </c>
      <c r="C858" s="314" t="s">
        <v>596</v>
      </c>
      <c r="D858" s="314" t="s">
        <v>596</v>
      </c>
      <c r="E858" s="313">
        <v>1000000</v>
      </c>
    </row>
    <row r="859" spans="1:5">
      <c r="A859" s="315">
        <v>839</v>
      </c>
      <c r="B859" s="314">
        <v>19897</v>
      </c>
      <c r="C859" s="314" t="s">
        <v>596</v>
      </c>
      <c r="D859" s="314" t="s">
        <v>596</v>
      </c>
      <c r="E859" s="313">
        <v>300000</v>
      </c>
    </row>
    <row r="860" spans="1:5">
      <c r="A860" s="315">
        <v>840</v>
      </c>
      <c r="B860" s="314">
        <v>20032</v>
      </c>
      <c r="C860" s="314" t="s">
        <v>596</v>
      </c>
      <c r="D860" s="314">
        <v>44646</v>
      </c>
      <c r="E860" s="313">
        <v>1000000</v>
      </c>
    </row>
    <row r="861" spans="1:5">
      <c r="A861" s="315">
        <v>841</v>
      </c>
      <c r="B861" s="314">
        <v>19972</v>
      </c>
      <c r="C861" s="314" t="s">
        <v>596</v>
      </c>
      <c r="D861" s="314" t="s">
        <v>596</v>
      </c>
      <c r="E861" s="313">
        <v>1000000</v>
      </c>
    </row>
    <row r="862" spans="1:5">
      <c r="A862" s="315">
        <v>842</v>
      </c>
      <c r="B862" s="314">
        <v>19782</v>
      </c>
      <c r="C862" s="314" t="s">
        <v>596</v>
      </c>
      <c r="D862" s="314" t="s">
        <v>596</v>
      </c>
      <c r="E862" s="313">
        <v>300000</v>
      </c>
    </row>
    <row r="863" spans="1:5">
      <c r="A863" s="315">
        <v>843</v>
      </c>
      <c r="B863" s="314">
        <v>19829</v>
      </c>
      <c r="C863" s="314" t="s">
        <v>596</v>
      </c>
      <c r="D863" s="314" t="s">
        <v>596</v>
      </c>
      <c r="E863" s="313">
        <v>500000</v>
      </c>
    </row>
    <row r="864" spans="1:5">
      <c r="A864" s="315">
        <v>844</v>
      </c>
      <c r="B864" s="314">
        <v>20069</v>
      </c>
      <c r="C864" s="314" t="s">
        <v>596</v>
      </c>
      <c r="D864" s="314" t="s">
        <v>596</v>
      </c>
      <c r="E864" s="313">
        <v>1000000</v>
      </c>
    </row>
    <row r="865" spans="1:5">
      <c r="A865" s="315">
        <v>845</v>
      </c>
      <c r="B865" s="314">
        <v>20065</v>
      </c>
      <c r="C865" s="314" t="s">
        <v>596</v>
      </c>
      <c r="D865" s="314" t="s">
        <v>596</v>
      </c>
      <c r="E865" s="313">
        <v>500000</v>
      </c>
    </row>
    <row r="866" spans="1:5">
      <c r="A866" s="315">
        <v>846</v>
      </c>
      <c r="B866" s="314">
        <v>19872</v>
      </c>
      <c r="C866" s="314" t="s">
        <v>596</v>
      </c>
      <c r="D866" s="314" t="s">
        <v>596</v>
      </c>
      <c r="E866" s="313">
        <v>1000000</v>
      </c>
    </row>
    <row r="867" spans="1:5">
      <c r="A867" s="315">
        <v>847</v>
      </c>
      <c r="B867" s="314">
        <v>19831</v>
      </c>
      <c r="C867" s="314" t="s">
        <v>596</v>
      </c>
      <c r="D867" s="314" t="s">
        <v>596</v>
      </c>
      <c r="E867" s="313">
        <v>300000</v>
      </c>
    </row>
    <row r="868" spans="1:5">
      <c r="A868" s="315">
        <v>848</v>
      </c>
      <c r="B868" s="314">
        <v>19752</v>
      </c>
      <c r="C868" s="314" t="s">
        <v>596</v>
      </c>
      <c r="D868" s="314" t="s">
        <v>596</v>
      </c>
      <c r="E868" s="313">
        <v>500000</v>
      </c>
    </row>
    <row r="869" spans="1:5">
      <c r="A869" s="315">
        <v>849</v>
      </c>
      <c r="B869" s="314">
        <v>19943</v>
      </c>
      <c r="C869" s="314" t="s">
        <v>596</v>
      </c>
      <c r="D869" s="314" t="s">
        <v>596</v>
      </c>
      <c r="E869" s="313">
        <v>500000</v>
      </c>
    </row>
    <row r="870" spans="1:5">
      <c r="A870" s="315">
        <v>850</v>
      </c>
      <c r="B870" s="314">
        <v>19888</v>
      </c>
      <c r="C870" s="314" t="s">
        <v>596</v>
      </c>
      <c r="D870" s="314" t="s">
        <v>596</v>
      </c>
      <c r="E870" s="313">
        <v>1000000</v>
      </c>
    </row>
    <row r="871" spans="1:5">
      <c r="A871" s="315">
        <v>851</v>
      </c>
      <c r="B871" s="314">
        <v>20070</v>
      </c>
      <c r="C871" s="314" t="s">
        <v>596</v>
      </c>
      <c r="D871" s="314">
        <v>45256</v>
      </c>
      <c r="E871" s="313">
        <v>1000000</v>
      </c>
    </row>
    <row r="872" spans="1:5">
      <c r="A872" s="315">
        <v>852</v>
      </c>
      <c r="B872" s="314">
        <v>20020</v>
      </c>
      <c r="C872" s="314" t="s">
        <v>596</v>
      </c>
      <c r="D872" s="314" t="s">
        <v>596</v>
      </c>
      <c r="E872" s="313">
        <v>500000</v>
      </c>
    </row>
    <row r="873" spans="1:5">
      <c r="A873" s="315">
        <v>853</v>
      </c>
      <c r="B873" s="314">
        <v>19868</v>
      </c>
      <c r="C873" s="314" t="s">
        <v>596</v>
      </c>
      <c r="D873" s="314" t="s">
        <v>596</v>
      </c>
      <c r="E873" s="313">
        <v>1000000</v>
      </c>
    </row>
    <row r="874" spans="1:5">
      <c r="A874" s="315">
        <v>854</v>
      </c>
      <c r="B874" s="314">
        <v>19860</v>
      </c>
      <c r="C874" s="314" t="s">
        <v>596</v>
      </c>
      <c r="D874" s="314" t="s">
        <v>596</v>
      </c>
      <c r="E874" s="313">
        <v>1000000</v>
      </c>
    </row>
    <row r="875" spans="1:5">
      <c r="A875" s="315">
        <v>855</v>
      </c>
      <c r="B875" s="314">
        <v>19778</v>
      </c>
      <c r="C875" s="314" t="s">
        <v>596</v>
      </c>
      <c r="D875" s="314" t="s">
        <v>596</v>
      </c>
      <c r="E875" s="313">
        <v>300000</v>
      </c>
    </row>
    <row r="876" spans="1:5">
      <c r="A876" s="315">
        <v>856</v>
      </c>
      <c r="B876" s="314">
        <v>20036</v>
      </c>
      <c r="C876" s="314" t="s">
        <v>596</v>
      </c>
      <c r="D876" s="314" t="s">
        <v>596</v>
      </c>
      <c r="E876" s="313">
        <v>1000000</v>
      </c>
    </row>
    <row r="877" spans="1:5">
      <c r="A877" s="315">
        <v>857</v>
      </c>
      <c r="B877" s="314">
        <v>19826</v>
      </c>
      <c r="C877" s="314" t="s">
        <v>596</v>
      </c>
      <c r="D877" s="314" t="s">
        <v>596</v>
      </c>
      <c r="E877" s="313">
        <v>500000</v>
      </c>
    </row>
    <row r="878" spans="1:5">
      <c r="A878" s="315">
        <v>858</v>
      </c>
      <c r="B878" s="314">
        <v>19794</v>
      </c>
      <c r="C878" s="314" t="s">
        <v>596</v>
      </c>
      <c r="D878" s="314" t="s">
        <v>596</v>
      </c>
      <c r="E878" s="313">
        <v>500000</v>
      </c>
    </row>
    <row r="879" spans="1:5">
      <c r="A879" s="315">
        <v>859</v>
      </c>
      <c r="B879" s="314">
        <v>19825</v>
      </c>
      <c r="C879" s="314" t="s">
        <v>596</v>
      </c>
      <c r="D879" s="314" t="s">
        <v>596</v>
      </c>
      <c r="E879" s="313">
        <v>1000000</v>
      </c>
    </row>
    <row r="880" spans="1:5">
      <c r="A880" s="315">
        <v>860</v>
      </c>
      <c r="B880" s="314">
        <v>20054</v>
      </c>
      <c r="C880" s="314" t="s">
        <v>596</v>
      </c>
      <c r="D880" s="314" t="s">
        <v>596</v>
      </c>
      <c r="E880" s="313">
        <v>300000</v>
      </c>
    </row>
    <row r="881" spans="1:5">
      <c r="A881" s="315">
        <v>861</v>
      </c>
      <c r="B881" s="314">
        <v>19825</v>
      </c>
      <c r="C881" s="314" t="s">
        <v>596</v>
      </c>
      <c r="D881" s="314" t="s">
        <v>596</v>
      </c>
      <c r="E881" s="313">
        <v>500000</v>
      </c>
    </row>
    <row r="882" spans="1:5">
      <c r="A882" s="315">
        <v>862</v>
      </c>
      <c r="B882" s="314">
        <v>19750</v>
      </c>
      <c r="C882" s="314" t="s">
        <v>596</v>
      </c>
      <c r="D882" s="314" t="s">
        <v>596</v>
      </c>
      <c r="E882" s="313">
        <v>500000</v>
      </c>
    </row>
    <row r="883" spans="1:5">
      <c r="A883" s="315">
        <v>863</v>
      </c>
      <c r="B883" s="314">
        <v>19729</v>
      </c>
      <c r="C883" s="314" t="s">
        <v>596</v>
      </c>
      <c r="D883" s="314" t="s">
        <v>596</v>
      </c>
      <c r="E883" s="313">
        <v>500000</v>
      </c>
    </row>
    <row r="884" spans="1:5">
      <c r="A884" s="315">
        <v>864</v>
      </c>
      <c r="B884" s="314">
        <v>19760</v>
      </c>
      <c r="C884" s="314" t="s">
        <v>596</v>
      </c>
      <c r="D884" s="314" t="s">
        <v>596</v>
      </c>
      <c r="E884" s="313">
        <v>1000000</v>
      </c>
    </row>
    <row r="885" spans="1:5">
      <c r="A885" s="315">
        <v>865</v>
      </c>
      <c r="B885" s="314">
        <v>19812</v>
      </c>
      <c r="C885" s="314" t="s">
        <v>596</v>
      </c>
      <c r="D885" s="314" t="s">
        <v>596</v>
      </c>
      <c r="E885" s="313">
        <v>1000000</v>
      </c>
    </row>
    <row r="886" spans="1:5">
      <c r="A886" s="315">
        <v>866</v>
      </c>
      <c r="B886" s="314">
        <v>19853</v>
      </c>
      <c r="C886" s="314" t="s">
        <v>596</v>
      </c>
      <c r="D886" s="314" t="s">
        <v>596</v>
      </c>
      <c r="E886" s="313">
        <v>500000</v>
      </c>
    </row>
    <row r="887" spans="1:5">
      <c r="A887" s="315">
        <v>867</v>
      </c>
      <c r="B887" s="314">
        <v>19921</v>
      </c>
      <c r="C887" s="314" t="s">
        <v>596</v>
      </c>
      <c r="D887" s="314" t="s">
        <v>596</v>
      </c>
      <c r="E887" s="313">
        <v>300000</v>
      </c>
    </row>
    <row r="888" spans="1:5">
      <c r="A888" s="315">
        <v>868</v>
      </c>
      <c r="B888" s="314">
        <v>19935</v>
      </c>
      <c r="C888" s="314" t="s">
        <v>596</v>
      </c>
      <c r="D888" s="314" t="s">
        <v>596</v>
      </c>
      <c r="E888" s="313">
        <v>500000</v>
      </c>
    </row>
    <row r="889" spans="1:5">
      <c r="A889" s="315">
        <v>869</v>
      </c>
      <c r="B889" s="314">
        <v>19840</v>
      </c>
      <c r="C889" s="314" t="s">
        <v>596</v>
      </c>
      <c r="D889" s="314" t="s">
        <v>596</v>
      </c>
      <c r="E889" s="313">
        <v>300000</v>
      </c>
    </row>
    <row r="890" spans="1:5">
      <c r="A890" s="315">
        <v>870</v>
      </c>
      <c r="B890" s="314">
        <v>19992</v>
      </c>
      <c r="C890" s="314" t="s">
        <v>596</v>
      </c>
      <c r="D890" s="314" t="s">
        <v>596</v>
      </c>
      <c r="E890" s="313">
        <v>1000000</v>
      </c>
    </row>
    <row r="891" spans="1:5">
      <c r="A891" s="315">
        <v>871</v>
      </c>
      <c r="B891" s="314">
        <v>20078</v>
      </c>
      <c r="C891" s="314" t="s">
        <v>596</v>
      </c>
      <c r="D891" s="314" t="s">
        <v>596</v>
      </c>
      <c r="E891" s="313">
        <v>500000</v>
      </c>
    </row>
    <row r="892" spans="1:5">
      <c r="A892" s="315">
        <v>872</v>
      </c>
      <c r="B892" s="314">
        <v>19868</v>
      </c>
      <c r="C892" s="314" t="s">
        <v>596</v>
      </c>
      <c r="D892" s="314" t="s">
        <v>596</v>
      </c>
      <c r="E892" s="313">
        <v>500000</v>
      </c>
    </row>
    <row r="893" spans="1:5">
      <c r="A893" s="315">
        <v>873</v>
      </c>
      <c r="B893" s="314">
        <v>19770</v>
      </c>
      <c r="C893" s="314" t="s">
        <v>596</v>
      </c>
      <c r="D893" s="314" t="s">
        <v>596</v>
      </c>
      <c r="E893" s="313">
        <v>500000</v>
      </c>
    </row>
    <row r="894" spans="1:5">
      <c r="A894" s="315">
        <v>874</v>
      </c>
      <c r="B894" s="314">
        <v>19775</v>
      </c>
      <c r="C894" s="314" t="s">
        <v>596</v>
      </c>
      <c r="D894" s="314">
        <v>44252</v>
      </c>
      <c r="E894" s="313">
        <v>500000</v>
      </c>
    </row>
    <row r="895" spans="1:5">
      <c r="A895" s="315">
        <v>875</v>
      </c>
      <c r="B895" s="314">
        <v>19742</v>
      </c>
      <c r="C895" s="314" t="s">
        <v>596</v>
      </c>
      <c r="D895" s="314" t="s">
        <v>596</v>
      </c>
      <c r="E895" s="313">
        <v>1000000</v>
      </c>
    </row>
    <row r="896" spans="1:5">
      <c r="A896" s="315">
        <v>876</v>
      </c>
      <c r="B896" s="314">
        <v>19977</v>
      </c>
      <c r="C896" s="314" t="s">
        <v>596</v>
      </c>
      <c r="D896" s="314" t="s">
        <v>596</v>
      </c>
      <c r="E896" s="313">
        <v>300000</v>
      </c>
    </row>
    <row r="897" spans="1:5">
      <c r="A897" s="315">
        <v>877</v>
      </c>
      <c r="B897" s="314">
        <v>19998</v>
      </c>
      <c r="C897" s="314" t="s">
        <v>596</v>
      </c>
      <c r="D897" s="314" t="s">
        <v>596</v>
      </c>
      <c r="E897" s="313">
        <v>300000</v>
      </c>
    </row>
    <row r="898" spans="1:5">
      <c r="A898" s="315">
        <v>878</v>
      </c>
      <c r="B898" s="314">
        <v>19892</v>
      </c>
      <c r="C898" s="314" t="s">
        <v>596</v>
      </c>
      <c r="D898" s="314" t="s">
        <v>596</v>
      </c>
      <c r="E898" s="313">
        <v>500000</v>
      </c>
    </row>
    <row r="899" spans="1:5">
      <c r="A899" s="315">
        <v>879</v>
      </c>
      <c r="B899" s="314">
        <v>20061</v>
      </c>
      <c r="C899" s="314" t="s">
        <v>596</v>
      </c>
      <c r="D899" s="314" t="s">
        <v>596</v>
      </c>
      <c r="E899" s="313">
        <v>500000</v>
      </c>
    </row>
    <row r="900" spans="1:5">
      <c r="A900" s="315">
        <v>880</v>
      </c>
      <c r="B900" s="314">
        <v>19949</v>
      </c>
      <c r="C900" s="314" t="s">
        <v>596</v>
      </c>
      <c r="D900" s="314" t="s">
        <v>596</v>
      </c>
      <c r="E900" s="313">
        <v>1000000</v>
      </c>
    </row>
    <row r="901" spans="1:5">
      <c r="A901" s="315">
        <v>881</v>
      </c>
      <c r="B901" s="314">
        <v>19783</v>
      </c>
      <c r="C901" s="314" t="s">
        <v>596</v>
      </c>
      <c r="D901" s="314" t="s">
        <v>596</v>
      </c>
      <c r="E901" s="313">
        <v>300000</v>
      </c>
    </row>
    <row r="902" spans="1:5">
      <c r="A902" s="315">
        <v>882</v>
      </c>
      <c r="B902" s="314">
        <v>19817</v>
      </c>
      <c r="C902" s="314" t="s">
        <v>596</v>
      </c>
      <c r="D902" s="314" t="s">
        <v>596</v>
      </c>
      <c r="E902" s="313">
        <v>1000000</v>
      </c>
    </row>
    <row r="903" spans="1:5">
      <c r="A903" s="315">
        <v>883</v>
      </c>
      <c r="B903" s="314">
        <v>19791</v>
      </c>
      <c r="C903" s="314" t="s">
        <v>596</v>
      </c>
      <c r="D903" s="314" t="s">
        <v>596</v>
      </c>
      <c r="E903" s="313">
        <v>1000000</v>
      </c>
    </row>
    <row r="904" spans="1:5">
      <c r="A904" s="315">
        <v>884</v>
      </c>
      <c r="B904" s="314">
        <v>19903</v>
      </c>
      <c r="C904" s="314" t="s">
        <v>596</v>
      </c>
      <c r="D904" s="314" t="s">
        <v>596</v>
      </c>
      <c r="E904" s="313">
        <v>500000</v>
      </c>
    </row>
    <row r="905" spans="1:5">
      <c r="A905" s="315">
        <v>885</v>
      </c>
      <c r="B905" s="314">
        <v>19897</v>
      </c>
      <c r="C905" s="314" t="s">
        <v>596</v>
      </c>
      <c r="D905" s="314" t="s">
        <v>596</v>
      </c>
      <c r="E905" s="313">
        <v>1000000</v>
      </c>
    </row>
    <row r="906" spans="1:5">
      <c r="A906" s="315">
        <v>886</v>
      </c>
      <c r="B906" s="314">
        <v>20052</v>
      </c>
      <c r="C906" s="314" t="s">
        <v>596</v>
      </c>
      <c r="D906" s="314" t="s">
        <v>596</v>
      </c>
      <c r="E906" s="313">
        <v>300000</v>
      </c>
    </row>
    <row r="907" spans="1:5">
      <c r="A907" s="315">
        <v>887</v>
      </c>
      <c r="B907" s="314">
        <v>19837</v>
      </c>
      <c r="C907" s="314" t="s">
        <v>596</v>
      </c>
      <c r="D907" s="314" t="s">
        <v>596</v>
      </c>
      <c r="E907" s="313">
        <v>500000</v>
      </c>
    </row>
    <row r="908" spans="1:5">
      <c r="A908" s="315">
        <v>888</v>
      </c>
      <c r="B908" s="314">
        <v>20045</v>
      </c>
      <c r="C908" s="314" t="s">
        <v>596</v>
      </c>
      <c r="D908" s="314" t="s">
        <v>596</v>
      </c>
      <c r="E908" s="313">
        <v>500000</v>
      </c>
    </row>
    <row r="909" spans="1:5">
      <c r="A909" s="315">
        <v>889</v>
      </c>
      <c r="B909" s="314">
        <v>19815</v>
      </c>
      <c r="C909" s="314" t="s">
        <v>596</v>
      </c>
      <c r="D909" s="314" t="s">
        <v>596</v>
      </c>
      <c r="E909" s="313">
        <v>1000000</v>
      </c>
    </row>
    <row r="910" spans="1:5">
      <c r="A910" s="315">
        <v>890</v>
      </c>
      <c r="B910" s="314">
        <v>20081</v>
      </c>
      <c r="C910" s="314" t="s">
        <v>596</v>
      </c>
      <c r="D910" s="314" t="s">
        <v>596</v>
      </c>
      <c r="E910" s="313">
        <v>300000</v>
      </c>
    </row>
    <row r="911" spans="1:5">
      <c r="A911" s="315">
        <v>891</v>
      </c>
      <c r="B911" s="314">
        <v>20068</v>
      </c>
      <c r="C911" s="314" t="s">
        <v>596</v>
      </c>
      <c r="D911" s="314" t="s">
        <v>596</v>
      </c>
      <c r="E911" s="313">
        <v>1000000</v>
      </c>
    </row>
    <row r="912" spans="1:5">
      <c r="A912" s="315">
        <v>892</v>
      </c>
      <c r="B912" s="314">
        <v>20075</v>
      </c>
      <c r="C912" s="314" t="s">
        <v>596</v>
      </c>
      <c r="D912" s="314" t="s">
        <v>596</v>
      </c>
      <c r="E912" s="313">
        <v>300000</v>
      </c>
    </row>
    <row r="913" spans="1:5">
      <c r="A913" s="315">
        <v>893</v>
      </c>
      <c r="B913" s="314">
        <v>19897</v>
      </c>
      <c r="C913" s="314" t="s">
        <v>596</v>
      </c>
      <c r="D913" s="314" t="s">
        <v>596</v>
      </c>
      <c r="E913" s="313">
        <v>500000</v>
      </c>
    </row>
    <row r="914" spans="1:5">
      <c r="A914" s="315">
        <v>894</v>
      </c>
      <c r="B914" s="314">
        <v>19873</v>
      </c>
      <c r="C914" s="314" t="s">
        <v>596</v>
      </c>
      <c r="D914" s="314" t="s">
        <v>596</v>
      </c>
      <c r="E914" s="313">
        <v>1000000</v>
      </c>
    </row>
    <row r="915" spans="1:5">
      <c r="A915" s="315">
        <v>895</v>
      </c>
      <c r="B915" s="314">
        <v>19927</v>
      </c>
      <c r="C915" s="314" t="s">
        <v>596</v>
      </c>
      <c r="D915" s="314" t="s">
        <v>596</v>
      </c>
      <c r="E915" s="313">
        <v>500000</v>
      </c>
    </row>
    <row r="916" spans="1:5">
      <c r="A916" s="315">
        <v>896</v>
      </c>
      <c r="B916" s="314">
        <v>19810</v>
      </c>
      <c r="C916" s="314" t="s">
        <v>596</v>
      </c>
      <c r="D916" s="314" t="s">
        <v>596</v>
      </c>
      <c r="E916" s="313">
        <v>300000</v>
      </c>
    </row>
    <row r="917" spans="1:5">
      <c r="A917" s="315">
        <v>897</v>
      </c>
      <c r="B917" s="314">
        <v>19844</v>
      </c>
      <c r="C917" s="314" t="s">
        <v>596</v>
      </c>
      <c r="D917" s="314" t="s">
        <v>596</v>
      </c>
      <c r="E917" s="313">
        <v>300000</v>
      </c>
    </row>
    <row r="918" spans="1:5">
      <c r="A918" s="315">
        <v>898</v>
      </c>
      <c r="B918" s="314">
        <v>19985</v>
      </c>
      <c r="C918" s="314" t="s">
        <v>596</v>
      </c>
      <c r="D918" s="314" t="s">
        <v>596</v>
      </c>
      <c r="E918" s="313">
        <v>500000</v>
      </c>
    </row>
    <row r="919" spans="1:5">
      <c r="A919" s="315">
        <v>899</v>
      </c>
      <c r="B919" s="314">
        <v>19804</v>
      </c>
      <c r="C919" s="314" t="s">
        <v>596</v>
      </c>
      <c r="D919" s="314" t="s">
        <v>596</v>
      </c>
      <c r="E919" s="313">
        <v>500000</v>
      </c>
    </row>
    <row r="920" spans="1:5">
      <c r="A920" s="315">
        <v>900</v>
      </c>
      <c r="B920" s="314">
        <v>19880</v>
      </c>
      <c r="C920" s="314" t="s">
        <v>596</v>
      </c>
      <c r="D920" s="314" t="s">
        <v>596</v>
      </c>
      <c r="E920" s="313">
        <v>500000</v>
      </c>
    </row>
    <row r="921" spans="1:5">
      <c r="A921" s="315">
        <v>901</v>
      </c>
      <c r="B921" s="314">
        <v>19794</v>
      </c>
      <c r="C921" s="314" t="s">
        <v>596</v>
      </c>
      <c r="D921" s="314" t="s">
        <v>596</v>
      </c>
      <c r="E921" s="313">
        <v>1000000</v>
      </c>
    </row>
    <row r="922" spans="1:5">
      <c r="A922" s="315">
        <v>902</v>
      </c>
      <c r="B922" s="314">
        <v>19831</v>
      </c>
      <c r="C922" s="314" t="s">
        <v>596</v>
      </c>
      <c r="D922" s="314" t="s">
        <v>596</v>
      </c>
      <c r="E922" s="313">
        <v>1000000</v>
      </c>
    </row>
    <row r="923" spans="1:5">
      <c r="A923" s="315">
        <v>903</v>
      </c>
      <c r="B923" s="314">
        <v>19969</v>
      </c>
      <c r="C923" s="314" t="s">
        <v>596</v>
      </c>
      <c r="D923" s="314" t="s">
        <v>596</v>
      </c>
      <c r="E923" s="313">
        <v>1000000</v>
      </c>
    </row>
    <row r="924" spans="1:5">
      <c r="A924" s="315">
        <v>904</v>
      </c>
      <c r="B924" s="314">
        <v>20087</v>
      </c>
      <c r="C924" s="314" t="s">
        <v>596</v>
      </c>
      <c r="D924" s="314" t="s">
        <v>596</v>
      </c>
      <c r="E924" s="313">
        <v>1000000</v>
      </c>
    </row>
    <row r="925" spans="1:5">
      <c r="A925" s="315">
        <v>905</v>
      </c>
      <c r="B925" s="314">
        <v>19913</v>
      </c>
      <c r="C925" s="314" t="s">
        <v>596</v>
      </c>
      <c r="D925" s="314" t="s">
        <v>596</v>
      </c>
      <c r="E925" s="313">
        <v>1000000</v>
      </c>
    </row>
    <row r="926" spans="1:5">
      <c r="A926" s="315">
        <v>906</v>
      </c>
      <c r="B926" s="314">
        <v>19818</v>
      </c>
      <c r="C926" s="314" t="s">
        <v>596</v>
      </c>
      <c r="D926" s="314" t="s">
        <v>596</v>
      </c>
      <c r="E926" s="313">
        <v>500000</v>
      </c>
    </row>
    <row r="927" spans="1:5">
      <c r="A927" s="315">
        <v>907</v>
      </c>
      <c r="B927" s="314">
        <v>20008</v>
      </c>
      <c r="C927" s="314" t="s">
        <v>596</v>
      </c>
      <c r="D927" s="314" t="s">
        <v>596</v>
      </c>
      <c r="E927" s="313">
        <v>500000</v>
      </c>
    </row>
    <row r="928" spans="1:5">
      <c r="A928" s="315">
        <v>908</v>
      </c>
      <c r="B928" s="314">
        <v>19794</v>
      </c>
      <c r="C928" s="314" t="s">
        <v>596</v>
      </c>
      <c r="D928" s="314" t="s">
        <v>596</v>
      </c>
      <c r="E928" s="313">
        <v>1000000</v>
      </c>
    </row>
    <row r="929" spans="1:5">
      <c r="A929" s="315">
        <v>909</v>
      </c>
      <c r="B929" s="314">
        <v>20022</v>
      </c>
      <c r="C929" s="314" t="s">
        <v>596</v>
      </c>
      <c r="D929" s="314" t="s">
        <v>596</v>
      </c>
      <c r="E929" s="313">
        <v>300000</v>
      </c>
    </row>
    <row r="930" spans="1:5">
      <c r="A930" s="315">
        <v>910</v>
      </c>
      <c r="B930" s="314">
        <v>19894</v>
      </c>
      <c r="C930" s="314" t="s">
        <v>596</v>
      </c>
      <c r="D930" s="314" t="s">
        <v>596</v>
      </c>
      <c r="E930" s="313">
        <v>500000</v>
      </c>
    </row>
    <row r="931" spans="1:5">
      <c r="A931" s="315">
        <v>911</v>
      </c>
      <c r="B931" s="314">
        <v>20025</v>
      </c>
      <c r="C931" s="314" t="s">
        <v>596</v>
      </c>
      <c r="D931" s="314" t="s">
        <v>596</v>
      </c>
      <c r="E931" s="313">
        <v>300000</v>
      </c>
    </row>
    <row r="932" spans="1:5">
      <c r="A932" s="315">
        <v>912</v>
      </c>
      <c r="B932" s="314">
        <v>19752</v>
      </c>
      <c r="C932" s="314" t="s">
        <v>596</v>
      </c>
      <c r="D932" s="314" t="s">
        <v>596</v>
      </c>
      <c r="E932" s="313">
        <v>300000</v>
      </c>
    </row>
    <row r="933" spans="1:5">
      <c r="A933" s="315">
        <v>913</v>
      </c>
      <c r="B933" s="314">
        <v>19930</v>
      </c>
      <c r="C933" s="314" t="s">
        <v>596</v>
      </c>
      <c r="D933" s="314" t="s">
        <v>596</v>
      </c>
      <c r="E933" s="313">
        <v>300000</v>
      </c>
    </row>
    <row r="934" spans="1:5">
      <c r="A934" s="315">
        <v>914</v>
      </c>
      <c r="B934" s="314">
        <v>19910</v>
      </c>
      <c r="C934" s="314" t="s">
        <v>596</v>
      </c>
      <c r="D934" s="314" t="s">
        <v>596</v>
      </c>
      <c r="E934" s="313">
        <v>1000000</v>
      </c>
    </row>
    <row r="935" spans="1:5">
      <c r="A935" s="315">
        <v>915</v>
      </c>
      <c r="B935" s="314">
        <v>20047</v>
      </c>
      <c r="C935" s="314" t="s">
        <v>596</v>
      </c>
      <c r="D935" s="314" t="s">
        <v>596</v>
      </c>
      <c r="E935" s="313">
        <v>1000000</v>
      </c>
    </row>
    <row r="936" spans="1:5">
      <c r="A936" s="315">
        <v>916</v>
      </c>
      <c r="B936" s="314">
        <v>19739</v>
      </c>
      <c r="C936" s="314" t="s">
        <v>596</v>
      </c>
      <c r="D936" s="314" t="s">
        <v>596</v>
      </c>
      <c r="E936" s="313">
        <v>500000</v>
      </c>
    </row>
    <row r="937" spans="1:5">
      <c r="A937" s="315">
        <v>917</v>
      </c>
      <c r="B937" s="314">
        <v>19731</v>
      </c>
      <c r="C937" s="314" t="s">
        <v>596</v>
      </c>
      <c r="D937" s="314" t="s">
        <v>596</v>
      </c>
      <c r="E937" s="313">
        <v>500000</v>
      </c>
    </row>
    <row r="938" spans="1:5">
      <c r="A938" s="315">
        <v>918</v>
      </c>
      <c r="B938" s="314">
        <v>19871</v>
      </c>
      <c r="C938" s="314" t="s">
        <v>596</v>
      </c>
      <c r="D938" s="314" t="s">
        <v>596</v>
      </c>
      <c r="E938" s="313">
        <v>500000</v>
      </c>
    </row>
    <row r="939" spans="1:5">
      <c r="A939" s="315">
        <v>919</v>
      </c>
      <c r="B939" s="314">
        <v>19893</v>
      </c>
      <c r="C939" s="314" t="s">
        <v>596</v>
      </c>
      <c r="D939" s="314" t="s">
        <v>596</v>
      </c>
      <c r="E939" s="313">
        <v>500000</v>
      </c>
    </row>
    <row r="940" spans="1:5">
      <c r="A940" s="315">
        <v>920</v>
      </c>
      <c r="B940" s="314">
        <v>19810</v>
      </c>
      <c r="C940" s="314" t="s">
        <v>596</v>
      </c>
      <c r="D940" s="314" t="s">
        <v>596</v>
      </c>
      <c r="E940" s="313">
        <v>1000000</v>
      </c>
    </row>
    <row r="941" spans="1:5">
      <c r="A941" s="315">
        <v>921</v>
      </c>
      <c r="B941" s="314">
        <v>20013</v>
      </c>
      <c r="C941" s="314" t="s">
        <v>596</v>
      </c>
      <c r="D941" s="314" t="s">
        <v>596</v>
      </c>
      <c r="E941" s="313">
        <v>1000000</v>
      </c>
    </row>
    <row r="942" spans="1:5">
      <c r="A942" s="315">
        <v>922</v>
      </c>
      <c r="B942" s="314">
        <v>19892</v>
      </c>
      <c r="C942" s="314" t="s">
        <v>596</v>
      </c>
      <c r="D942" s="314" t="s">
        <v>596</v>
      </c>
      <c r="E942" s="313">
        <v>500000</v>
      </c>
    </row>
    <row r="943" spans="1:5">
      <c r="A943" s="315">
        <v>923</v>
      </c>
      <c r="B943" s="314">
        <v>19808</v>
      </c>
      <c r="C943" s="314" t="s">
        <v>596</v>
      </c>
      <c r="D943" s="314" t="s">
        <v>596</v>
      </c>
      <c r="E943" s="313">
        <v>300000</v>
      </c>
    </row>
    <row r="944" spans="1:5">
      <c r="A944" s="315">
        <v>924</v>
      </c>
      <c r="B944" s="314">
        <v>19728</v>
      </c>
      <c r="C944" s="314" t="s">
        <v>596</v>
      </c>
      <c r="D944" s="314" t="s">
        <v>596</v>
      </c>
      <c r="E944" s="313">
        <v>500000</v>
      </c>
    </row>
    <row r="945" spans="1:5">
      <c r="A945" s="315">
        <v>925</v>
      </c>
      <c r="B945" s="314">
        <v>19787</v>
      </c>
      <c r="C945" s="314" t="s">
        <v>596</v>
      </c>
      <c r="D945" s="314" t="s">
        <v>596</v>
      </c>
      <c r="E945" s="313">
        <v>500000</v>
      </c>
    </row>
    <row r="946" spans="1:5">
      <c r="A946" s="315">
        <v>926</v>
      </c>
      <c r="B946" s="314">
        <v>20041</v>
      </c>
      <c r="C946" s="314" t="s">
        <v>596</v>
      </c>
      <c r="D946" s="314" t="s">
        <v>596</v>
      </c>
      <c r="E946" s="313">
        <v>300000</v>
      </c>
    </row>
    <row r="947" spans="1:5">
      <c r="A947" s="315">
        <v>927</v>
      </c>
      <c r="B947" s="314">
        <v>19982</v>
      </c>
      <c r="C947" s="314" t="s">
        <v>596</v>
      </c>
      <c r="D947" s="314" t="s">
        <v>596</v>
      </c>
      <c r="E947" s="313">
        <v>300000</v>
      </c>
    </row>
    <row r="948" spans="1:5">
      <c r="A948" s="315">
        <v>928</v>
      </c>
      <c r="B948" s="314">
        <v>19865</v>
      </c>
      <c r="C948" s="314" t="s">
        <v>596</v>
      </c>
      <c r="D948" s="314" t="s">
        <v>596</v>
      </c>
      <c r="E948" s="313">
        <v>500000</v>
      </c>
    </row>
    <row r="949" spans="1:5">
      <c r="A949" s="315">
        <v>929</v>
      </c>
      <c r="B949" s="314">
        <v>19726</v>
      </c>
      <c r="C949" s="314" t="s">
        <v>596</v>
      </c>
      <c r="D949" s="314" t="s">
        <v>596</v>
      </c>
      <c r="E949" s="313">
        <v>1000000</v>
      </c>
    </row>
    <row r="950" spans="1:5">
      <c r="A950" s="315">
        <v>930</v>
      </c>
      <c r="B950" s="314">
        <v>19989</v>
      </c>
      <c r="C950" s="314" t="s">
        <v>596</v>
      </c>
      <c r="D950" s="314" t="s">
        <v>596</v>
      </c>
      <c r="E950" s="313">
        <v>1000000</v>
      </c>
    </row>
    <row r="951" spans="1:5">
      <c r="A951" s="315">
        <v>931</v>
      </c>
      <c r="B951" s="314">
        <v>19866</v>
      </c>
      <c r="C951" s="314" t="s">
        <v>596</v>
      </c>
      <c r="D951" s="314" t="s">
        <v>596</v>
      </c>
      <c r="E951" s="313">
        <v>1000000</v>
      </c>
    </row>
    <row r="952" spans="1:5">
      <c r="A952" s="315">
        <v>932</v>
      </c>
      <c r="B952" s="314">
        <v>19852</v>
      </c>
      <c r="C952" s="314" t="s">
        <v>596</v>
      </c>
      <c r="D952" s="314" t="s">
        <v>596</v>
      </c>
      <c r="E952" s="313">
        <v>500000</v>
      </c>
    </row>
    <row r="953" spans="1:5">
      <c r="A953" s="315">
        <v>933</v>
      </c>
      <c r="B953" s="314">
        <v>19946</v>
      </c>
      <c r="C953" s="314" t="s">
        <v>596</v>
      </c>
      <c r="D953" s="314" t="s">
        <v>596</v>
      </c>
      <c r="E953" s="313">
        <v>500000</v>
      </c>
    </row>
    <row r="954" spans="1:5">
      <c r="A954" s="315">
        <v>934</v>
      </c>
      <c r="B954" s="314">
        <v>19868</v>
      </c>
      <c r="C954" s="314" t="s">
        <v>596</v>
      </c>
      <c r="D954" s="314" t="s">
        <v>596</v>
      </c>
      <c r="E954" s="313">
        <v>300000</v>
      </c>
    </row>
    <row r="955" spans="1:5">
      <c r="A955" s="315">
        <v>935</v>
      </c>
      <c r="B955" s="314">
        <v>20074</v>
      </c>
      <c r="C955" s="314" t="s">
        <v>596</v>
      </c>
      <c r="D955" s="314" t="s">
        <v>596</v>
      </c>
      <c r="E955" s="313">
        <v>500000</v>
      </c>
    </row>
    <row r="956" spans="1:5">
      <c r="A956" s="315">
        <v>936</v>
      </c>
      <c r="B956" s="314">
        <v>19998</v>
      </c>
      <c r="C956" s="314" t="s">
        <v>596</v>
      </c>
      <c r="D956" s="314" t="s">
        <v>596</v>
      </c>
      <c r="E956" s="313">
        <v>300000</v>
      </c>
    </row>
    <row r="957" spans="1:5">
      <c r="A957" s="315">
        <v>937</v>
      </c>
      <c r="B957" s="314">
        <v>19950</v>
      </c>
      <c r="C957" s="314" t="s">
        <v>596</v>
      </c>
      <c r="D957" s="314" t="s">
        <v>596</v>
      </c>
      <c r="E957" s="313">
        <v>1000000</v>
      </c>
    </row>
    <row r="958" spans="1:5">
      <c r="A958" s="315">
        <v>938</v>
      </c>
      <c r="B958" s="314">
        <v>20063</v>
      </c>
      <c r="C958" s="314" t="s">
        <v>596</v>
      </c>
      <c r="D958" s="314" t="s">
        <v>596</v>
      </c>
      <c r="E958" s="313">
        <v>300000</v>
      </c>
    </row>
    <row r="959" spans="1:5">
      <c r="A959" s="315">
        <v>939</v>
      </c>
      <c r="B959" s="314">
        <v>19864</v>
      </c>
      <c r="C959" s="314" t="s">
        <v>596</v>
      </c>
      <c r="D959" s="314" t="s">
        <v>596</v>
      </c>
      <c r="E959" s="313">
        <v>1000000</v>
      </c>
    </row>
    <row r="960" spans="1:5">
      <c r="A960" s="315">
        <v>940</v>
      </c>
      <c r="B960" s="314">
        <v>19727</v>
      </c>
      <c r="C960" s="314" t="s">
        <v>596</v>
      </c>
      <c r="D960" s="314" t="s">
        <v>596</v>
      </c>
      <c r="E960" s="313">
        <v>1000000</v>
      </c>
    </row>
    <row r="961" spans="1:5">
      <c r="A961" s="315">
        <v>941</v>
      </c>
      <c r="B961" s="314">
        <v>19977</v>
      </c>
      <c r="C961" s="314" t="s">
        <v>596</v>
      </c>
      <c r="D961" s="314" t="s">
        <v>596</v>
      </c>
      <c r="E961" s="313">
        <v>1000000</v>
      </c>
    </row>
    <row r="962" spans="1:5">
      <c r="A962" s="315">
        <v>942</v>
      </c>
      <c r="B962" s="314">
        <v>19830</v>
      </c>
      <c r="C962" s="314" t="s">
        <v>596</v>
      </c>
      <c r="D962" s="314" t="s">
        <v>596</v>
      </c>
      <c r="E962" s="313">
        <v>300000</v>
      </c>
    </row>
    <row r="963" spans="1:5">
      <c r="A963" s="315">
        <v>943</v>
      </c>
      <c r="B963" s="314">
        <v>19909</v>
      </c>
      <c r="C963" s="314" t="s">
        <v>596</v>
      </c>
      <c r="D963" s="314" t="s">
        <v>596</v>
      </c>
      <c r="E963" s="313">
        <v>500000</v>
      </c>
    </row>
    <row r="964" spans="1:5">
      <c r="A964" s="315">
        <v>944</v>
      </c>
      <c r="B964" s="314">
        <v>20070</v>
      </c>
      <c r="C964" s="314" t="s">
        <v>596</v>
      </c>
      <c r="D964" s="314" t="s">
        <v>596</v>
      </c>
      <c r="E964" s="313">
        <v>1000000</v>
      </c>
    </row>
    <row r="965" spans="1:5">
      <c r="A965" s="315">
        <v>945</v>
      </c>
      <c r="B965" s="314">
        <v>19829</v>
      </c>
      <c r="C965" s="314" t="s">
        <v>596</v>
      </c>
      <c r="D965" s="314" t="s">
        <v>596</v>
      </c>
      <c r="E965" s="313">
        <v>1000000</v>
      </c>
    </row>
    <row r="966" spans="1:5">
      <c r="A966" s="315">
        <v>946</v>
      </c>
      <c r="B966" s="314">
        <v>19815</v>
      </c>
      <c r="C966" s="314" t="s">
        <v>596</v>
      </c>
      <c r="D966" s="314" t="s">
        <v>596</v>
      </c>
      <c r="E966" s="313">
        <v>500000</v>
      </c>
    </row>
    <row r="967" spans="1:5">
      <c r="A967" s="315">
        <v>947</v>
      </c>
      <c r="B967" s="314">
        <v>20044</v>
      </c>
      <c r="C967" s="314" t="s">
        <v>596</v>
      </c>
      <c r="D967" s="314" t="s">
        <v>596</v>
      </c>
      <c r="E967" s="313">
        <v>300000</v>
      </c>
    </row>
    <row r="968" spans="1:5">
      <c r="A968" s="315">
        <v>948</v>
      </c>
      <c r="B968" s="314">
        <v>19890</v>
      </c>
      <c r="C968" s="314" t="s">
        <v>596</v>
      </c>
      <c r="D968" s="314" t="s">
        <v>596</v>
      </c>
      <c r="E968" s="313">
        <v>1000000</v>
      </c>
    </row>
    <row r="969" spans="1:5">
      <c r="A969" s="315">
        <v>949</v>
      </c>
      <c r="B969" s="314">
        <v>19823</v>
      </c>
      <c r="C969" s="314" t="s">
        <v>596</v>
      </c>
      <c r="D969" s="314" t="s">
        <v>596</v>
      </c>
      <c r="E969" s="313">
        <v>300000</v>
      </c>
    </row>
    <row r="970" spans="1:5">
      <c r="A970" s="315">
        <v>950</v>
      </c>
      <c r="B970" s="314">
        <v>20042</v>
      </c>
      <c r="C970" s="314" t="s">
        <v>596</v>
      </c>
      <c r="D970" s="314" t="s">
        <v>596</v>
      </c>
      <c r="E970" s="313">
        <v>1000000</v>
      </c>
    </row>
    <row r="971" spans="1:5">
      <c r="A971" s="315">
        <v>951</v>
      </c>
      <c r="B971" s="314">
        <v>19737</v>
      </c>
      <c r="C971" s="314" t="s">
        <v>596</v>
      </c>
      <c r="D971" s="314" t="s">
        <v>596</v>
      </c>
      <c r="E971" s="313">
        <v>500000</v>
      </c>
    </row>
    <row r="972" spans="1:5">
      <c r="A972" s="315">
        <v>952</v>
      </c>
      <c r="B972" s="314">
        <v>19802</v>
      </c>
      <c r="C972" s="314" t="s">
        <v>596</v>
      </c>
      <c r="D972" s="314" t="s">
        <v>596</v>
      </c>
      <c r="E972" s="313">
        <v>1000000</v>
      </c>
    </row>
    <row r="973" spans="1:5">
      <c r="A973" s="315">
        <v>953</v>
      </c>
      <c r="B973" s="314">
        <v>19873</v>
      </c>
      <c r="C973" s="314" t="s">
        <v>596</v>
      </c>
      <c r="D973" s="314" t="s">
        <v>596</v>
      </c>
      <c r="E973" s="313">
        <v>300000</v>
      </c>
    </row>
    <row r="974" spans="1:5">
      <c r="A974" s="315">
        <v>954</v>
      </c>
      <c r="B974" s="314">
        <v>19981</v>
      </c>
      <c r="C974" s="314" t="s">
        <v>596</v>
      </c>
      <c r="D974" s="314" t="s">
        <v>596</v>
      </c>
      <c r="E974" s="313">
        <v>300000</v>
      </c>
    </row>
    <row r="975" spans="1:5">
      <c r="A975" s="315">
        <v>955</v>
      </c>
      <c r="B975" s="314">
        <v>19934</v>
      </c>
      <c r="C975" s="314" t="s">
        <v>596</v>
      </c>
      <c r="D975" s="314" t="s">
        <v>596</v>
      </c>
      <c r="E975" s="313">
        <v>300000</v>
      </c>
    </row>
    <row r="976" spans="1:5">
      <c r="A976" s="315">
        <v>956</v>
      </c>
      <c r="B976" s="314">
        <v>20044</v>
      </c>
      <c r="C976" s="314" t="s">
        <v>596</v>
      </c>
      <c r="D976" s="314" t="s">
        <v>596</v>
      </c>
      <c r="E976" s="313">
        <v>300000</v>
      </c>
    </row>
    <row r="977" spans="1:5">
      <c r="A977" s="315">
        <v>957</v>
      </c>
      <c r="B977" s="314">
        <v>19801</v>
      </c>
      <c r="C977" s="314" t="s">
        <v>596</v>
      </c>
      <c r="D977" s="314" t="s">
        <v>596</v>
      </c>
      <c r="E977" s="313">
        <v>500000</v>
      </c>
    </row>
    <row r="978" spans="1:5">
      <c r="A978" s="315">
        <v>958</v>
      </c>
      <c r="B978" s="314">
        <v>19998</v>
      </c>
      <c r="C978" s="314" t="s">
        <v>596</v>
      </c>
      <c r="D978" s="314" t="s">
        <v>596</v>
      </c>
      <c r="E978" s="313">
        <v>1000000</v>
      </c>
    </row>
    <row r="979" spans="1:5">
      <c r="A979" s="315">
        <v>959</v>
      </c>
      <c r="B979" s="314">
        <v>20061</v>
      </c>
      <c r="C979" s="314" t="s">
        <v>596</v>
      </c>
      <c r="D979" s="314" t="s">
        <v>596</v>
      </c>
      <c r="E979" s="313">
        <v>500000</v>
      </c>
    </row>
    <row r="980" spans="1:5">
      <c r="A980" s="315">
        <v>960</v>
      </c>
      <c r="B980" s="314">
        <v>19830</v>
      </c>
      <c r="C980" s="314" t="s">
        <v>596</v>
      </c>
      <c r="D980" s="314" t="s">
        <v>596</v>
      </c>
      <c r="E980" s="313">
        <v>300000</v>
      </c>
    </row>
    <row r="981" spans="1:5">
      <c r="A981" s="315">
        <v>961</v>
      </c>
      <c r="B981" s="314">
        <v>20022</v>
      </c>
      <c r="C981" s="314" t="s">
        <v>596</v>
      </c>
      <c r="D981" s="314" t="s">
        <v>596</v>
      </c>
      <c r="E981" s="313">
        <v>1000000</v>
      </c>
    </row>
    <row r="982" spans="1:5">
      <c r="A982" s="315">
        <v>962</v>
      </c>
      <c r="B982" s="314">
        <v>19770</v>
      </c>
      <c r="C982" s="314" t="s">
        <v>596</v>
      </c>
      <c r="D982" s="314" t="s">
        <v>596</v>
      </c>
      <c r="E982" s="313">
        <v>500000</v>
      </c>
    </row>
    <row r="983" spans="1:5">
      <c r="A983" s="315">
        <v>963</v>
      </c>
      <c r="B983" s="314">
        <v>19905</v>
      </c>
      <c r="C983" s="314" t="s">
        <v>596</v>
      </c>
      <c r="D983" s="314" t="s">
        <v>596</v>
      </c>
      <c r="E983" s="313">
        <v>500000</v>
      </c>
    </row>
    <row r="984" spans="1:5">
      <c r="A984" s="315">
        <v>964</v>
      </c>
      <c r="B984" s="314">
        <v>20062</v>
      </c>
      <c r="C984" s="314" t="s">
        <v>596</v>
      </c>
      <c r="D984" s="314" t="s">
        <v>596</v>
      </c>
      <c r="E984" s="313">
        <v>1000000</v>
      </c>
    </row>
    <row r="985" spans="1:5">
      <c r="A985" s="315">
        <v>965</v>
      </c>
      <c r="B985" s="314">
        <v>19987</v>
      </c>
      <c r="C985" s="314" t="s">
        <v>596</v>
      </c>
      <c r="D985" s="314" t="s">
        <v>596</v>
      </c>
      <c r="E985" s="313">
        <v>1000000</v>
      </c>
    </row>
    <row r="986" spans="1:5">
      <c r="A986" s="315">
        <v>966</v>
      </c>
      <c r="B986" s="314">
        <v>19730</v>
      </c>
      <c r="C986" s="314" t="s">
        <v>596</v>
      </c>
      <c r="D986" s="314" t="s">
        <v>596</v>
      </c>
      <c r="E986" s="313">
        <v>300000</v>
      </c>
    </row>
    <row r="987" spans="1:5">
      <c r="A987" s="315">
        <v>967</v>
      </c>
      <c r="B987" s="314">
        <v>19803</v>
      </c>
      <c r="C987" s="314" t="s">
        <v>596</v>
      </c>
      <c r="D987" s="314" t="s">
        <v>596</v>
      </c>
      <c r="E987" s="313">
        <v>1000000</v>
      </c>
    </row>
    <row r="988" spans="1:5">
      <c r="A988" s="315">
        <v>968</v>
      </c>
      <c r="B988" s="314">
        <v>19949</v>
      </c>
      <c r="C988" s="314" t="s">
        <v>596</v>
      </c>
      <c r="D988" s="314" t="s">
        <v>596</v>
      </c>
      <c r="E988" s="313">
        <v>1000000</v>
      </c>
    </row>
    <row r="989" spans="1:5">
      <c r="A989" s="315">
        <v>969</v>
      </c>
      <c r="B989" s="314">
        <v>19958</v>
      </c>
      <c r="C989" s="314" t="s">
        <v>596</v>
      </c>
      <c r="D989" s="314" t="s">
        <v>596</v>
      </c>
      <c r="E989" s="313">
        <v>300000</v>
      </c>
    </row>
    <row r="990" spans="1:5">
      <c r="A990" s="315">
        <v>970</v>
      </c>
      <c r="B990" s="314">
        <v>19938</v>
      </c>
      <c r="C990" s="314" t="s">
        <v>596</v>
      </c>
      <c r="D990" s="314" t="s">
        <v>596</v>
      </c>
      <c r="E990" s="313">
        <v>300000</v>
      </c>
    </row>
    <row r="991" spans="1:5">
      <c r="A991" s="315">
        <v>971</v>
      </c>
      <c r="B991" s="314">
        <v>19901</v>
      </c>
      <c r="C991" s="314" t="s">
        <v>596</v>
      </c>
      <c r="D991" s="314">
        <v>45204</v>
      </c>
      <c r="E991" s="313">
        <v>1000000</v>
      </c>
    </row>
    <row r="992" spans="1:5">
      <c r="A992" s="315">
        <v>972</v>
      </c>
      <c r="B992" s="314">
        <v>20024</v>
      </c>
      <c r="C992" s="314" t="s">
        <v>596</v>
      </c>
      <c r="D992" s="314" t="s">
        <v>596</v>
      </c>
      <c r="E992" s="313">
        <v>500000</v>
      </c>
    </row>
    <row r="993" spans="1:5">
      <c r="A993" s="315">
        <v>973</v>
      </c>
      <c r="B993" s="314">
        <v>20036</v>
      </c>
      <c r="C993" s="314" t="s">
        <v>596</v>
      </c>
      <c r="D993" s="314" t="s">
        <v>596</v>
      </c>
      <c r="E993" s="313">
        <v>1000000</v>
      </c>
    </row>
    <row r="994" spans="1:5">
      <c r="A994" s="315">
        <v>974</v>
      </c>
      <c r="B994" s="314">
        <v>19908</v>
      </c>
      <c r="C994" s="314" t="s">
        <v>596</v>
      </c>
      <c r="D994" s="314" t="s">
        <v>596</v>
      </c>
      <c r="E994" s="313">
        <v>1000000</v>
      </c>
    </row>
    <row r="995" spans="1:5">
      <c r="A995" s="315">
        <v>975</v>
      </c>
      <c r="B995" s="314">
        <v>19860</v>
      </c>
      <c r="C995" s="314" t="s">
        <v>596</v>
      </c>
      <c r="D995" s="314" t="s">
        <v>596</v>
      </c>
      <c r="E995" s="313">
        <v>500000</v>
      </c>
    </row>
    <row r="996" spans="1:5">
      <c r="A996" s="315">
        <v>976</v>
      </c>
      <c r="B996" s="314">
        <v>19999</v>
      </c>
      <c r="C996" s="314" t="s">
        <v>596</v>
      </c>
      <c r="D996" s="314" t="s">
        <v>596</v>
      </c>
      <c r="E996" s="313">
        <v>300000</v>
      </c>
    </row>
    <row r="997" spans="1:5">
      <c r="A997" s="315">
        <v>977</v>
      </c>
      <c r="B997" s="314">
        <v>19862</v>
      </c>
      <c r="C997" s="314" t="s">
        <v>596</v>
      </c>
      <c r="D997" s="314">
        <v>44764</v>
      </c>
      <c r="E997" s="313">
        <v>500000</v>
      </c>
    </row>
    <row r="998" spans="1:5">
      <c r="A998" s="315">
        <v>978</v>
      </c>
      <c r="B998" s="314">
        <v>20052</v>
      </c>
      <c r="C998" s="314" t="s">
        <v>596</v>
      </c>
      <c r="D998" s="314" t="s">
        <v>596</v>
      </c>
      <c r="E998" s="313">
        <v>500000</v>
      </c>
    </row>
    <row r="999" spans="1:5">
      <c r="A999" s="315">
        <v>979</v>
      </c>
      <c r="B999" s="314">
        <v>19786</v>
      </c>
      <c r="C999" s="314" t="s">
        <v>596</v>
      </c>
      <c r="D999" s="314" t="s">
        <v>596</v>
      </c>
      <c r="E999" s="313">
        <v>500000</v>
      </c>
    </row>
    <row r="1000" spans="1:5">
      <c r="A1000" s="315">
        <v>980</v>
      </c>
      <c r="B1000" s="314">
        <v>20018</v>
      </c>
      <c r="C1000" s="314" t="s">
        <v>596</v>
      </c>
      <c r="D1000" s="314" t="s">
        <v>596</v>
      </c>
      <c r="E1000" s="313">
        <v>300000</v>
      </c>
    </row>
    <row r="1001" spans="1:5">
      <c r="A1001" s="315">
        <v>981</v>
      </c>
      <c r="B1001" s="314">
        <v>19753</v>
      </c>
      <c r="C1001" s="314" t="s">
        <v>596</v>
      </c>
      <c r="D1001" s="314" t="s">
        <v>596</v>
      </c>
      <c r="E1001" s="313">
        <v>1000000</v>
      </c>
    </row>
    <row r="1002" spans="1:5">
      <c r="A1002" s="315">
        <v>982</v>
      </c>
      <c r="B1002" s="314">
        <v>20032</v>
      </c>
      <c r="C1002" s="314" t="s">
        <v>596</v>
      </c>
      <c r="D1002" s="314" t="s">
        <v>596</v>
      </c>
      <c r="E1002" s="313">
        <v>1000000</v>
      </c>
    </row>
    <row r="1003" spans="1:5">
      <c r="A1003" s="315">
        <v>983</v>
      </c>
      <c r="B1003" s="314">
        <v>19957</v>
      </c>
      <c r="C1003" s="314" t="s">
        <v>596</v>
      </c>
      <c r="D1003" s="314" t="s">
        <v>596</v>
      </c>
      <c r="E1003" s="313">
        <v>1000000</v>
      </c>
    </row>
    <row r="1004" spans="1:5">
      <c r="A1004" s="315">
        <v>984</v>
      </c>
      <c r="B1004" s="314">
        <v>19806</v>
      </c>
      <c r="C1004" s="314" t="s">
        <v>596</v>
      </c>
      <c r="D1004" s="314" t="s">
        <v>596</v>
      </c>
      <c r="E1004" s="313">
        <v>300000</v>
      </c>
    </row>
    <row r="1005" spans="1:5">
      <c r="A1005" s="315">
        <v>985</v>
      </c>
      <c r="B1005" s="314">
        <v>19797</v>
      </c>
      <c r="C1005" s="314" t="s">
        <v>596</v>
      </c>
      <c r="D1005" s="314" t="s">
        <v>596</v>
      </c>
      <c r="E1005" s="313">
        <v>300000</v>
      </c>
    </row>
    <row r="1006" spans="1:5">
      <c r="A1006" s="315">
        <v>986</v>
      </c>
      <c r="B1006" s="314">
        <v>19900</v>
      </c>
      <c r="C1006" s="314" t="s">
        <v>596</v>
      </c>
      <c r="D1006" s="314" t="s">
        <v>596</v>
      </c>
      <c r="E1006" s="313">
        <v>500000</v>
      </c>
    </row>
    <row r="1007" spans="1:5">
      <c r="A1007" s="315">
        <v>987</v>
      </c>
      <c r="B1007" s="314">
        <v>19998</v>
      </c>
      <c r="C1007" s="314" t="s">
        <v>596</v>
      </c>
      <c r="D1007" s="314" t="s">
        <v>596</v>
      </c>
      <c r="E1007" s="313">
        <v>300000</v>
      </c>
    </row>
    <row r="1008" spans="1:5">
      <c r="A1008" s="315">
        <v>988</v>
      </c>
      <c r="B1008" s="314">
        <v>19785</v>
      </c>
      <c r="C1008" s="314" t="s">
        <v>596</v>
      </c>
      <c r="D1008" s="314" t="s">
        <v>596</v>
      </c>
      <c r="E1008" s="313">
        <v>1000000</v>
      </c>
    </row>
    <row r="1009" spans="1:5">
      <c r="A1009" s="315">
        <v>989</v>
      </c>
      <c r="B1009" s="314">
        <v>20035</v>
      </c>
      <c r="C1009" s="314" t="s">
        <v>596</v>
      </c>
      <c r="D1009" s="314" t="s">
        <v>596</v>
      </c>
      <c r="E1009" s="313">
        <v>300000</v>
      </c>
    </row>
    <row r="1010" spans="1:5">
      <c r="A1010" s="315">
        <v>990</v>
      </c>
      <c r="B1010" s="314">
        <v>20051</v>
      </c>
      <c r="C1010" s="314" t="s">
        <v>596</v>
      </c>
      <c r="D1010" s="314" t="s">
        <v>596</v>
      </c>
      <c r="E1010" s="313">
        <v>300000</v>
      </c>
    </row>
    <row r="1011" spans="1:5">
      <c r="A1011" s="315">
        <v>991</v>
      </c>
      <c r="B1011" s="314">
        <v>19727</v>
      </c>
      <c r="C1011" s="314" t="s">
        <v>596</v>
      </c>
      <c r="D1011" s="314">
        <v>44802</v>
      </c>
      <c r="E1011" s="313">
        <v>1000000</v>
      </c>
    </row>
    <row r="1012" spans="1:5">
      <c r="A1012" s="315">
        <v>992</v>
      </c>
      <c r="B1012" s="314">
        <v>19930</v>
      </c>
      <c r="C1012" s="314" t="s">
        <v>596</v>
      </c>
      <c r="D1012" s="314" t="s">
        <v>596</v>
      </c>
      <c r="E1012" s="313">
        <v>500000</v>
      </c>
    </row>
    <row r="1013" spans="1:5">
      <c r="A1013" s="315">
        <v>993</v>
      </c>
      <c r="B1013" s="314">
        <v>19824</v>
      </c>
      <c r="C1013" s="314" t="s">
        <v>596</v>
      </c>
      <c r="D1013" s="314" t="s">
        <v>596</v>
      </c>
      <c r="E1013" s="313">
        <v>500000</v>
      </c>
    </row>
    <row r="1014" spans="1:5">
      <c r="A1014" s="315">
        <v>994</v>
      </c>
      <c r="B1014" s="314">
        <v>19805</v>
      </c>
      <c r="C1014" s="314" t="s">
        <v>596</v>
      </c>
      <c r="D1014" s="314" t="s">
        <v>596</v>
      </c>
      <c r="E1014" s="313">
        <v>300000</v>
      </c>
    </row>
    <row r="1015" spans="1:5">
      <c r="A1015" s="315">
        <v>995</v>
      </c>
      <c r="B1015" s="314">
        <v>19923</v>
      </c>
      <c r="C1015" s="314" t="s">
        <v>596</v>
      </c>
      <c r="D1015" s="314" t="s">
        <v>596</v>
      </c>
      <c r="E1015" s="313">
        <v>1000000</v>
      </c>
    </row>
    <row r="1016" spans="1:5">
      <c r="A1016" s="315">
        <v>996</v>
      </c>
      <c r="B1016" s="314">
        <v>19747</v>
      </c>
      <c r="C1016" s="314" t="s">
        <v>596</v>
      </c>
      <c r="D1016" s="314" t="s">
        <v>596</v>
      </c>
      <c r="E1016" s="313">
        <v>500000</v>
      </c>
    </row>
    <row r="1017" spans="1:5">
      <c r="A1017" s="315">
        <v>997</v>
      </c>
      <c r="B1017" s="314">
        <v>19746</v>
      </c>
      <c r="C1017" s="314" t="s">
        <v>596</v>
      </c>
      <c r="D1017" s="314" t="s">
        <v>596</v>
      </c>
      <c r="E1017" s="313">
        <v>1000000</v>
      </c>
    </row>
    <row r="1018" spans="1:5">
      <c r="A1018" s="315">
        <v>998</v>
      </c>
      <c r="B1018" s="314">
        <v>19881</v>
      </c>
      <c r="C1018" s="314" t="s">
        <v>596</v>
      </c>
      <c r="D1018" s="314" t="s">
        <v>596</v>
      </c>
      <c r="E1018" s="313">
        <v>500000</v>
      </c>
    </row>
    <row r="1019" spans="1:5">
      <c r="A1019" s="315">
        <v>999</v>
      </c>
      <c r="B1019" s="314">
        <v>20041</v>
      </c>
      <c r="C1019" s="314" t="s">
        <v>596</v>
      </c>
      <c r="D1019" s="314" t="s">
        <v>596</v>
      </c>
      <c r="E1019" s="313">
        <v>1000000</v>
      </c>
    </row>
    <row r="1020" spans="1:5" ht="15" thickBot="1">
      <c r="A1020" s="312">
        <v>1000</v>
      </c>
      <c r="B1020" s="311">
        <v>19814</v>
      </c>
      <c r="C1020" s="311" t="s">
        <v>596</v>
      </c>
      <c r="D1020" s="311" t="s">
        <v>596</v>
      </c>
      <c r="E1020" s="310">
        <v>300000</v>
      </c>
    </row>
  </sheetData>
  <mergeCells count="3">
    <mergeCell ref="A4:L4"/>
    <mergeCell ref="A7:K7"/>
    <mergeCell ref="B10:K10"/>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36BA4-1BCA-4E0D-BB59-EBE950C58F6C}">
  <sheetPr>
    <tabColor theme="9" tint="0.59999389629810485"/>
  </sheetPr>
  <dimension ref="A1:AA1039"/>
  <sheetViews>
    <sheetView zoomScale="115" zoomScaleNormal="115" workbookViewId="0"/>
  </sheetViews>
  <sheetFormatPr defaultRowHeight="14.4"/>
  <cols>
    <col min="1" max="1" width="11.6640625" customWidth="1"/>
    <col min="2" max="2" width="12.77734375" customWidth="1"/>
    <col min="3" max="3" width="17.44140625" bestFit="1" customWidth="1"/>
    <col min="4" max="6" width="12.77734375" customWidth="1"/>
    <col min="7" max="7" width="16.44140625" bestFit="1" customWidth="1"/>
    <col min="8" max="12" width="12.77734375" customWidth="1"/>
    <col min="13" max="13" width="9.5546875" customWidth="1"/>
    <col min="14" max="17" width="7.109375" bestFit="1" customWidth="1"/>
    <col min="18" max="18" width="12" customWidth="1"/>
    <col min="19" max="21" width="9.6640625" bestFit="1" customWidth="1"/>
    <col min="22" max="22" width="8" bestFit="1" customWidth="1"/>
    <col min="23" max="23" width="9.33203125" customWidth="1"/>
    <col min="24" max="27" width="9.6640625" bestFit="1" customWidth="1"/>
  </cols>
  <sheetData>
    <row r="1" spans="1:12">
      <c r="A1" s="428" t="s">
        <v>746</v>
      </c>
    </row>
    <row r="3" spans="1:12">
      <c r="A3" s="262" t="s">
        <v>579</v>
      </c>
    </row>
    <row r="4" spans="1:12">
      <c r="A4" s="441" t="s">
        <v>610</v>
      </c>
      <c r="B4" s="441"/>
      <c r="C4" s="441"/>
      <c r="D4" s="441"/>
      <c r="E4" s="441"/>
      <c r="F4" s="441"/>
      <c r="G4" s="441"/>
      <c r="H4" s="441"/>
      <c r="I4" s="441"/>
      <c r="J4" s="441"/>
      <c r="K4" s="441"/>
      <c r="L4" s="441"/>
    </row>
    <row r="5" spans="1:12">
      <c r="A5" s="89"/>
    </row>
    <row r="6" spans="1:12">
      <c r="A6" s="60" t="s">
        <v>568</v>
      </c>
      <c r="B6" s="441" t="s">
        <v>608</v>
      </c>
      <c r="C6" s="442"/>
      <c r="D6" s="442"/>
      <c r="E6" s="442"/>
      <c r="F6" s="442"/>
      <c r="G6" s="442"/>
      <c r="H6" s="442"/>
      <c r="I6" s="442"/>
      <c r="J6" s="442"/>
      <c r="K6" s="442"/>
    </row>
    <row r="7" spans="1:12" ht="15" thickBot="1"/>
    <row r="8" spans="1:12" ht="16.2" thickBot="1">
      <c r="B8" s="323" t="s">
        <v>627</v>
      </c>
      <c r="C8" s="322" t="s">
        <v>630</v>
      </c>
      <c r="D8" s="322" t="s">
        <v>629</v>
      </c>
      <c r="E8" s="321" t="s">
        <v>628</v>
      </c>
    </row>
    <row r="9" spans="1:12">
      <c r="B9" s="320">
        <v>65</v>
      </c>
      <c r="C9" s="372">
        <f>COUNT(A38:A1037)</f>
        <v>1000</v>
      </c>
      <c r="D9" s="372">
        <f>COUNTIF($F$38:$F$1037,B9)</f>
        <v>2</v>
      </c>
      <c r="E9" s="371">
        <f>COUNTIF($G$38:$G$1037,B9)</f>
        <v>5</v>
      </c>
    </row>
    <row r="10" spans="1:12">
      <c r="B10" s="315">
        <v>66</v>
      </c>
      <c r="C10" s="370">
        <f>C9-SUM(D9:E9)</f>
        <v>993</v>
      </c>
      <c r="D10" s="370">
        <f>COUNTIF($F$38:$F$1037,B10)</f>
        <v>3</v>
      </c>
      <c r="E10" s="369">
        <f>COUNTIF($G$38:$G$1037,B10)</f>
        <v>2</v>
      </c>
    </row>
    <row r="11" spans="1:12">
      <c r="B11" s="315">
        <v>67</v>
      </c>
      <c r="C11" s="370">
        <f>C10-SUM(D10:E10)</f>
        <v>988</v>
      </c>
      <c r="D11" s="370">
        <f>COUNTIF($F$38:$F$1037,B11)</f>
        <v>11</v>
      </c>
      <c r="E11" s="369">
        <f>COUNTIF($G$38:$G$1037,B11)</f>
        <v>5</v>
      </c>
    </row>
    <row r="12" spans="1:12">
      <c r="B12" s="315">
        <v>68</v>
      </c>
      <c r="C12" s="370">
        <f>C11-SUM(D11:E11)</f>
        <v>972</v>
      </c>
      <c r="D12" s="370">
        <f>COUNTIF($F$38:$F$1037,B12)</f>
        <v>11</v>
      </c>
      <c r="E12" s="369">
        <f>COUNTIF($G$38:$G$1037,B12)</f>
        <v>2</v>
      </c>
    </row>
    <row r="13" spans="1:12" ht="15" thickBot="1">
      <c r="B13" s="312">
        <v>69</v>
      </c>
      <c r="C13" s="368">
        <f>C12-SUM(D12:E12)</f>
        <v>959</v>
      </c>
      <c r="D13" s="368">
        <f>COUNTIF($F$38:$F$1037,B13)</f>
        <v>10</v>
      </c>
      <c r="E13" s="367">
        <f>COUNTIF($G$38:$G$1037,B13)</f>
        <v>1</v>
      </c>
    </row>
    <row r="15" spans="1:12">
      <c r="A15" s="60" t="s">
        <v>564</v>
      </c>
      <c r="B15" t="s">
        <v>607</v>
      </c>
    </row>
    <row r="16" spans="1:12" ht="15" thickBot="1"/>
    <row r="17" spans="1:11" ht="16.2" thickBot="1">
      <c r="B17" s="366" t="s">
        <v>627</v>
      </c>
      <c r="C17" s="365" t="s">
        <v>626</v>
      </c>
      <c r="D17" s="365" t="s">
        <v>625</v>
      </c>
      <c r="E17" s="365" t="s">
        <v>624</v>
      </c>
      <c r="F17" s="364" t="s">
        <v>623</v>
      </c>
      <c r="G17" s="364" t="s">
        <v>620</v>
      </c>
      <c r="H17" s="364" t="s">
        <v>619</v>
      </c>
    </row>
    <row r="18" spans="1:11">
      <c r="B18" s="320">
        <v>65</v>
      </c>
      <c r="C18" s="191">
        <f t="shared" ref="C18:E22" si="0">C9</f>
        <v>1000</v>
      </c>
      <c r="D18" s="191">
        <f t="shared" si="0"/>
        <v>2</v>
      </c>
      <c r="E18" s="191">
        <f t="shared" si="0"/>
        <v>5</v>
      </c>
      <c r="F18" s="363">
        <f>SUM(M38:M1037)</f>
        <v>1000</v>
      </c>
      <c r="G18" s="362">
        <f>D18/F18</f>
        <v>2E-3</v>
      </c>
      <c r="H18" s="362">
        <f>1-G18</f>
        <v>0.998</v>
      </c>
    </row>
    <row r="19" spans="1:11">
      <c r="B19" s="315">
        <v>66</v>
      </c>
      <c r="C19" s="101">
        <f t="shared" si="0"/>
        <v>993</v>
      </c>
      <c r="D19" s="101">
        <f t="shared" si="0"/>
        <v>3</v>
      </c>
      <c r="E19" s="101">
        <f t="shared" si="0"/>
        <v>2</v>
      </c>
      <c r="F19" s="361">
        <f>SUM(N38:N1037)</f>
        <v>993</v>
      </c>
      <c r="G19" s="360">
        <f>D19/F19</f>
        <v>3.0211480362537764E-3</v>
      </c>
      <c r="H19" s="360">
        <f>1-G19</f>
        <v>0.99697885196374625</v>
      </c>
    </row>
    <row r="20" spans="1:11">
      <c r="B20" s="315">
        <v>67</v>
      </c>
      <c r="C20" s="101">
        <f t="shared" si="0"/>
        <v>988</v>
      </c>
      <c r="D20" s="101">
        <f t="shared" si="0"/>
        <v>11</v>
      </c>
      <c r="E20" s="101">
        <f t="shared" si="0"/>
        <v>5</v>
      </c>
      <c r="F20" s="361">
        <f>SUM(O38:O1037)</f>
        <v>988</v>
      </c>
      <c r="G20" s="360">
        <f>D20/F20</f>
        <v>1.1133603238866396E-2</v>
      </c>
      <c r="H20" s="360">
        <f>1-G20</f>
        <v>0.98886639676113364</v>
      </c>
    </row>
    <row r="21" spans="1:11">
      <c r="B21" s="315">
        <v>68</v>
      </c>
      <c r="C21" s="101">
        <f t="shared" si="0"/>
        <v>972</v>
      </c>
      <c r="D21" s="101">
        <f t="shared" si="0"/>
        <v>11</v>
      </c>
      <c r="E21" s="101">
        <f t="shared" si="0"/>
        <v>2</v>
      </c>
      <c r="F21" s="361">
        <f>SUM(P38:P1037)</f>
        <v>972</v>
      </c>
      <c r="G21" s="360">
        <f>D21/F21</f>
        <v>1.131687242798354E-2</v>
      </c>
      <c r="H21" s="360">
        <f>1-G21</f>
        <v>0.98868312757201648</v>
      </c>
    </row>
    <row r="22" spans="1:11" ht="15" thickBot="1">
      <c r="B22" s="312">
        <v>69</v>
      </c>
      <c r="C22" s="359">
        <f t="shared" si="0"/>
        <v>959</v>
      </c>
      <c r="D22" s="359">
        <f t="shared" si="0"/>
        <v>10</v>
      </c>
      <c r="E22" s="359">
        <f t="shared" si="0"/>
        <v>1</v>
      </c>
      <c r="F22" s="358">
        <f>SUM(Q38:Q1037)</f>
        <v>470.88693764503302</v>
      </c>
      <c r="G22" s="357">
        <f>D22/F22</f>
        <v>2.1236520278118787E-2</v>
      </c>
      <c r="H22" s="357">
        <f>1-G22</f>
        <v>0.97876347972188116</v>
      </c>
    </row>
    <row r="23" spans="1:11">
      <c r="I23" s="25"/>
      <c r="J23" s="25"/>
      <c r="K23" s="25"/>
    </row>
    <row r="24" spans="1:11" s="60" customFormat="1">
      <c r="A24" s="60" t="s">
        <v>558</v>
      </c>
      <c r="B24" s="60" t="s">
        <v>606</v>
      </c>
    </row>
    <row r="25" spans="1:11" ht="15" thickBot="1">
      <c r="I25" s="25"/>
      <c r="J25" s="25"/>
      <c r="K25" s="25"/>
    </row>
    <row r="26" spans="1:11" ht="16.2" thickBot="1">
      <c r="B26" s="366" t="s">
        <v>627</v>
      </c>
      <c r="C26" s="365" t="s">
        <v>626</v>
      </c>
      <c r="D26" s="365" t="s">
        <v>625</v>
      </c>
      <c r="E26" s="365" t="s">
        <v>624</v>
      </c>
      <c r="F26" s="364" t="s">
        <v>623</v>
      </c>
      <c r="G26" s="364" t="s">
        <v>622</v>
      </c>
      <c r="H26" s="364" t="s">
        <v>621</v>
      </c>
      <c r="I26" s="364" t="s">
        <v>620</v>
      </c>
      <c r="J26" s="364" t="s">
        <v>619</v>
      </c>
      <c r="K26" s="25"/>
    </row>
    <row r="27" spans="1:11">
      <c r="B27" s="320">
        <v>65</v>
      </c>
      <c r="C27" s="191">
        <f t="shared" ref="C27:F31" si="1">C18</f>
        <v>1000</v>
      </c>
      <c r="D27" s="191">
        <f t="shared" si="1"/>
        <v>2</v>
      </c>
      <c r="E27" s="191">
        <f t="shared" si="1"/>
        <v>5</v>
      </c>
      <c r="F27" s="318">
        <f t="shared" si="1"/>
        <v>1000</v>
      </c>
      <c r="G27" s="318">
        <f>SUM(R38:R1037)</f>
        <v>625100000</v>
      </c>
      <c r="H27" s="363">
        <f>SUM(W38:W1037)</f>
        <v>1500000</v>
      </c>
      <c r="I27" s="362">
        <f>H27/G27</f>
        <v>2.3996160614301711E-3</v>
      </c>
      <c r="J27" s="362">
        <f>1-I27</f>
        <v>0.99760038393856987</v>
      </c>
      <c r="K27" s="25"/>
    </row>
    <row r="28" spans="1:11">
      <c r="B28" s="315">
        <v>66</v>
      </c>
      <c r="C28" s="101">
        <f t="shared" si="1"/>
        <v>993</v>
      </c>
      <c r="D28" s="101">
        <f t="shared" si="1"/>
        <v>3</v>
      </c>
      <c r="E28" s="101">
        <f t="shared" si="1"/>
        <v>2</v>
      </c>
      <c r="F28" s="313">
        <f t="shared" si="1"/>
        <v>993</v>
      </c>
      <c r="G28" s="313">
        <f>SUM(S38:S1037)</f>
        <v>620000000</v>
      </c>
      <c r="H28" s="361">
        <f>SUM(X38:X1037)</f>
        <v>2500000</v>
      </c>
      <c r="I28" s="360">
        <f>H28/G28</f>
        <v>4.0322580645161289E-3</v>
      </c>
      <c r="J28" s="360">
        <f>1-I28</f>
        <v>0.99596774193548387</v>
      </c>
      <c r="K28" s="25"/>
    </row>
    <row r="29" spans="1:11">
      <c r="B29" s="315">
        <v>67</v>
      </c>
      <c r="C29" s="101">
        <f t="shared" si="1"/>
        <v>988</v>
      </c>
      <c r="D29" s="101">
        <f t="shared" si="1"/>
        <v>11</v>
      </c>
      <c r="E29" s="101">
        <f t="shared" si="1"/>
        <v>5</v>
      </c>
      <c r="F29" s="313">
        <f t="shared" si="1"/>
        <v>988</v>
      </c>
      <c r="G29" s="313">
        <f>SUM(T38:T1037)</f>
        <v>616700000</v>
      </c>
      <c r="H29" s="361">
        <f>SUM(Y38:Y1037)</f>
        <v>7600000</v>
      </c>
      <c r="I29" s="360">
        <f>H29/G29</f>
        <v>1.2323658180638884E-2</v>
      </c>
      <c r="J29" s="360">
        <f>1-I29</f>
        <v>0.98767634181936115</v>
      </c>
      <c r="K29" s="25"/>
    </row>
    <row r="30" spans="1:11">
      <c r="B30" s="315">
        <v>68</v>
      </c>
      <c r="C30" s="101">
        <f t="shared" si="1"/>
        <v>972</v>
      </c>
      <c r="D30" s="101">
        <f t="shared" si="1"/>
        <v>11</v>
      </c>
      <c r="E30" s="101">
        <f t="shared" si="1"/>
        <v>2</v>
      </c>
      <c r="F30" s="313">
        <f t="shared" si="1"/>
        <v>972</v>
      </c>
      <c r="G30" s="313">
        <f>SUM(U38:U1037)</f>
        <v>606500000</v>
      </c>
      <c r="H30" s="361">
        <f>SUM(Z38:Z1037)</f>
        <v>9500000</v>
      </c>
      <c r="I30" s="360">
        <f>H30/G30</f>
        <v>1.5663643858202802E-2</v>
      </c>
      <c r="J30" s="360">
        <f>1-I30</f>
        <v>0.98433635614179715</v>
      </c>
      <c r="K30" s="25"/>
    </row>
    <row r="31" spans="1:11" ht="15" thickBot="1">
      <c r="B31" s="312">
        <v>69</v>
      </c>
      <c r="C31" s="359">
        <f t="shared" si="1"/>
        <v>959</v>
      </c>
      <c r="D31" s="359">
        <f t="shared" si="1"/>
        <v>10</v>
      </c>
      <c r="E31" s="359">
        <f t="shared" si="1"/>
        <v>1</v>
      </c>
      <c r="F31" s="310">
        <f t="shared" si="1"/>
        <v>470.88693764503302</v>
      </c>
      <c r="G31" s="310">
        <f>SUM(V38:V1037)</f>
        <v>296985775.88142872</v>
      </c>
      <c r="H31" s="358">
        <f>SUM(AA38:AA1037)</f>
        <v>7300000</v>
      </c>
      <c r="I31" s="357">
        <f>H31/G31</f>
        <v>2.4580301795041247E-2</v>
      </c>
      <c r="J31" s="357">
        <f>1-I31</f>
        <v>0.97541969820495877</v>
      </c>
      <c r="K31" s="25"/>
    </row>
    <row r="32" spans="1:11">
      <c r="I32" s="25"/>
      <c r="J32" s="25"/>
      <c r="K32" s="25"/>
    </row>
    <row r="33" spans="1:27">
      <c r="B33" s="60" t="s">
        <v>604</v>
      </c>
      <c r="C33" s="60" t="s">
        <v>603</v>
      </c>
      <c r="H33" s="25"/>
    </row>
    <row r="34" spans="1:27">
      <c r="A34" s="325" t="s">
        <v>602</v>
      </c>
      <c r="B34" s="324">
        <f>'Q Experience Study 2e'!B18</f>
        <v>43466</v>
      </c>
      <c r="C34" s="324">
        <f>'Q Experience Study 2e'!C18</f>
        <v>45292</v>
      </c>
    </row>
    <row r="36" spans="1:27" ht="15" thickBot="1">
      <c r="A36" s="262" t="s">
        <v>618</v>
      </c>
      <c r="F36" s="262" t="s">
        <v>617</v>
      </c>
      <c r="H36" s="262" t="s">
        <v>616</v>
      </c>
      <c r="M36" s="262" t="s">
        <v>615</v>
      </c>
      <c r="R36" s="262" t="s">
        <v>614</v>
      </c>
      <c r="W36" s="262" t="s">
        <v>613</v>
      </c>
    </row>
    <row r="37" spans="1:27" ht="15" thickBot="1">
      <c r="A37" s="323" t="s">
        <v>601</v>
      </c>
      <c r="B37" s="322" t="s">
        <v>600</v>
      </c>
      <c r="C37" s="322" t="s">
        <v>599</v>
      </c>
      <c r="D37" s="322" t="s">
        <v>598</v>
      </c>
      <c r="E37" s="321" t="s">
        <v>597</v>
      </c>
      <c r="F37" s="356" t="s">
        <v>612</v>
      </c>
      <c r="G37" s="353" t="s">
        <v>611</v>
      </c>
      <c r="H37" s="356">
        <v>65</v>
      </c>
      <c r="I37" s="354">
        <v>66</v>
      </c>
      <c r="J37" s="354">
        <v>67</v>
      </c>
      <c r="K37" s="354">
        <v>68</v>
      </c>
      <c r="L37" s="353">
        <v>69</v>
      </c>
      <c r="M37" s="356">
        <v>65</v>
      </c>
      <c r="N37" s="354">
        <v>66</v>
      </c>
      <c r="O37" s="354">
        <v>67</v>
      </c>
      <c r="P37" s="354">
        <v>68</v>
      </c>
      <c r="Q37" s="353">
        <v>69</v>
      </c>
      <c r="R37" s="355">
        <v>65</v>
      </c>
      <c r="S37" s="354">
        <v>66</v>
      </c>
      <c r="T37" s="354">
        <v>67</v>
      </c>
      <c r="U37" s="354">
        <v>68</v>
      </c>
      <c r="V37" s="353">
        <v>69</v>
      </c>
      <c r="W37" s="355">
        <v>65</v>
      </c>
      <c r="X37" s="354">
        <v>66</v>
      </c>
      <c r="Y37" s="354">
        <v>67</v>
      </c>
      <c r="Z37" s="354">
        <v>68</v>
      </c>
      <c r="AA37" s="353">
        <v>69</v>
      </c>
    </row>
    <row r="38" spans="1:27">
      <c r="A38" s="320">
        <f>'Q Experience Study 2e'!A21</f>
        <v>1</v>
      </c>
      <c r="B38" s="319">
        <f>'Q Experience Study 2e'!B21</f>
        <v>19982</v>
      </c>
      <c r="C38" s="319" t="str">
        <f>'Q Experience Study 2e'!C21</f>
        <v/>
      </c>
      <c r="D38" s="319" t="str">
        <f>'Q Experience Study 2e'!D21</f>
        <v/>
      </c>
      <c r="E38" s="318">
        <f>'Q Experience Study 2e'!E21</f>
        <v>500000</v>
      </c>
      <c r="F38" s="352" t="str">
        <f t="shared" ref="F38:F101" si="2">IF(D38&lt;&gt;"",YEAR(D38)-YEAR(B38)+IF(DATE(YEAR(D38),MONTH(B38),DAY(B38))&gt;D38,-1,0),"")</f>
        <v/>
      </c>
      <c r="G38" s="350" t="str">
        <f t="shared" ref="G38:G101" si="3">IF(C38&lt;&gt;"",YEAR(C38)-YEAR(B38)+IF(DATE(YEAR(C38),MONTH(B38),DAY(B38))&gt;C38,-1,0),"")</f>
        <v/>
      </c>
      <c r="H38" s="352">
        <f t="shared" ref="H38:L47" si="4">IF(AND(OR($C38&lt;&gt;"",$D38&lt;&gt;""),MAX($F38,$G38)&lt;H$37),0,MIN($C$34,DATE(YEAR($B38)+H$37+1,MONTH($B38),DAY($B38)))-MAX($B$34,DATE(YEAR($B38)+H$37,MONTH($B38),DAY($B38))))</f>
        <v>366</v>
      </c>
      <c r="I38" s="351">
        <f t="shared" si="4"/>
        <v>365</v>
      </c>
      <c r="J38" s="351">
        <f t="shared" si="4"/>
        <v>365</v>
      </c>
      <c r="K38" s="351">
        <f t="shared" si="4"/>
        <v>365</v>
      </c>
      <c r="L38" s="350">
        <f t="shared" si="4"/>
        <v>108</v>
      </c>
      <c r="M38" s="349">
        <f t="shared" ref="M38:M101" si="5">H38/(DATE(YEAR($B38)+H$37+1,MONTH($B38),DAY($B38))-DATE(YEAR($B38)+H$37,MONTH($B38),DAY($B38)))</f>
        <v>1</v>
      </c>
      <c r="N38" s="348">
        <f t="shared" ref="N38:N101" si="6">I38/(DATE(YEAR($B38)+I$37+1,MONTH($B38),DAY($B38))-DATE(YEAR($B38)+I$37,MONTH($B38),DAY($B38)))</f>
        <v>1</v>
      </c>
      <c r="O38" s="348">
        <f t="shared" ref="O38:O101" si="7">J38/(DATE(YEAR($B38)+J$37+1,MONTH($B38),DAY($B38))-DATE(YEAR($B38)+J$37,MONTH($B38),DAY($B38)))</f>
        <v>1</v>
      </c>
      <c r="P38" s="348">
        <f t="shared" ref="P38:P101" si="8">K38/(DATE(YEAR($B38)+K$37+1,MONTH($B38),DAY($B38))-DATE(YEAR($B38)+K$37,MONTH($B38),DAY($B38)))</f>
        <v>1</v>
      </c>
      <c r="Q38" s="347">
        <f t="shared" ref="Q38:Q101" si="9">L38/(DATE(YEAR($B38)+L$37+1,MONTH($B38),DAY($B38))-DATE(YEAR($B38)+L$37,MONTH($B38),DAY($B38)))</f>
        <v>0.29508196721311475</v>
      </c>
      <c r="R38" s="346">
        <f t="shared" ref="R38:R101" si="10">M38*$E38</f>
        <v>500000</v>
      </c>
      <c r="S38" s="345">
        <f t="shared" ref="S38:S101" si="11">N38*$E38</f>
        <v>500000</v>
      </c>
      <c r="T38" s="345">
        <f t="shared" ref="T38:T101" si="12">O38*$E38</f>
        <v>500000</v>
      </c>
      <c r="U38" s="345">
        <f t="shared" ref="U38:U101" si="13">P38*$E38</f>
        <v>500000</v>
      </c>
      <c r="V38" s="344">
        <f t="shared" ref="V38:V101" si="14">Q38*$E38</f>
        <v>147540.98360655736</v>
      </c>
      <c r="W38" s="346">
        <f t="shared" ref="W38:AA47" si="15">IF($F38=W$37,$E38,0)</f>
        <v>0</v>
      </c>
      <c r="X38" s="345">
        <f t="shared" si="15"/>
        <v>0</v>
      </c>
      <c r="Y38" s="345">
        <f t="shared" si="15"/>
        <v>0</v>
      </c>
      <c r="Z38" s="345">
        <f t="shared" si="15"/>
        <v>0</v>
      </c>
      <c r="AA38" s="344">
        <f t="shared" si="15"/>
        <v>0</v>
      </c>
    </row>
    <row r="39" spans="1:27">
      <c r="A39" s="320">
        <f>'Q Experience Study 2e'!A22</f>
        <v>2</v>
      </c>
      <c r="B39" s="319">
        <f>'Q Experience Study 2e'!B22</f>
        <v>19766</v>
      </c>
      <c r="C39" s="319" t="str">
        <f>'Q Experience Study 2e'!C22</f>
        <v/>
      </c>
      <c r="D39" s="319" t="str">
        <f>'Q Experience Study 2e'!D22</f>
        <v/>
      </c>
      <c r="E39" s="318">
        <f>'Q Experience Study 2e'!E22</f>
        <v>300000</v>
      </c>
      <c r="F39" s="343" t="str">
        <f t="shared" si="2"/>
        <v/>
      </c>
      <c r="G39" s="341" t="str">
        <f t="shared" si="3"/>
        <v/>
      </c>
      <c r="H39" s="343">
        <f t="shared" si="4"/>
        <v>365</v>
      </c>
      <c r="I39" s="342">
        <f t="shared" si="4"/>
        <v>366</v>
      </c>
      <c r="J39" s="342">
        <f t="shared" si="4"/>
        <v>365</v>
      </c>
      <c r="K39" s="342">
        <f t="shared" si="4"/>
        <v>365</v>
      </c>
      <c r="L39" s="341">
        <f t="shared" si="4"/>
        <v>324</v>
      </c>
      <c r="M39" s="340">
        <f t="shared" si="5"/>
        <v>1</v>
      </c>
      <c r="N39" s="339">
        <f t="shared" si="6"/>
        <v>1</v>
      </c>
      <c r="O39" s="339">
        <f t="shared" si="7"/>
        <v>1</v>
      </c>
      <c r="P39" s="339">
        <f t="shared" si="8"/>
        <v>1</v>
      </c>
      <c r="Q39" s="338">
        <f t="shared" si="9"/>
        <v>0.88767123287671235</v>
      </c>
      <c r="R39" s="337">
        <f t="shared" si="10"/>
        <v>300000</v>
      </c>
      <c r="S39" s="336">
        <f t="shared" si="11"/>
        <v>300000</v>
      </c>
      <c r="T39" s="336">
        <f t="shared" si="12"/>
        <v>300000</v>
      </c>
      <c r="U39" s="336">
        <f t="shared" si="13"/>
        <v>300000</v>
      </c>
      <c r="V39" s="335">
        <f t="shared" si="14"/>
        <v>266301.36986301368</v>
      </c>
      <c r="W39" s="337">
        <f t="shared" si="15"/>
        <v>0</v>
      </c>
      <c r="X39" s="336">
        <f t="shared" si="15"/>
        <v>0</v>
      </c>
      <c r="Y39" s="336">
        <f t="shared" si="15"/>
        <v>0</v>
      </c>
      <c r="Z39" s="336">
        <f t="shared" si="15"/>
        <v>0</v>
      </c>
      <c r="AA39" s="335">
        <f t="shared" si="15"/>
        <v>0</v>
      </c>
    </row>
    <row r="40" spans="1:27">
      <c r="A40" s="320">
        <f>'Q Experience Study 2e'!A23</f>
        <v>3</v>
      </c>
      <c r="B40" s="319">
        <f>'Q Experience Study 2e'!B23</f>
        <v>19749</v>
      </c>
      <c r="C40" s="319" t="str">
        <f>'Q Experience Study 2e'!C23</f>
        <v/>
      </c>
      <c r="D40" s="319" t="str">
        <f>'Q Experience Study 2e'!D23</f>
        <v/>
      </c>
      <c r="E40" s="318">
        <f>'Q Experience Study 2e'!E23</f>
        <v>500000</v>
      </c>
      <c r="F40" s="343" t="str">
        <f t="shared" si="2"/>
        <v/>
      </c>
      <c r="G40" s="341" t="str">
        <f t="shared" si="3"/>
        <v/>
      </c>
      <c r="H40" s="343">
        <f t="shared" si="4"/>
        <v>365</v>
      </c>
      <c r="I40" s="342">
        <f t="shared" si="4"/>
        <v>366</v>
      </c>
      <c r="J40" s="342">
        <f t="shared" si="4"/>
        <v>365</v>
      </c>
      <c r="K40" s="342">
        <f t="shared" si="4"/>
        <v>365</v>
      </c>
      <c r="L40" s="341">
        <f t="shared" si="4"/>
        <v>341</v>
      </c>
      <c r="M40" s="340">
        <f t="shared" si="5"/>
        <v>1</v>
      </c>
      <c r="N40" s="339">
        <f t="shared" si="6"/>
        <v>1</v>
      </c>
      <c r="O40" s="339">
        <f t="shared" si="7"/>
        <v>1</v>
      </c>
      <c r="P40" s="339">
        <f t="shared" si="8"/>
        <v>1</v>
      </c>
      <c r="Q40" s="338">
        <f t="shared" si="9"/>
        <v>0.9342465753424658</v>
      </c>
      <c r="R40" s="337">
        <f t="shared" si="10"/>
        <v>500000</v>
      </c>
      <c r="S40" s="336">
        <f t="shared" si="11"/>
        <v>500000</v>
      </c>
      <c r="T40" s="336">
        <f t="shared" si="12"/>
        <v>500000</v>
      </c>
      <c r="U40" s="336">
        <f t="shared" si="13"/>
        <v>500000</v>
      </c>
      <c r="V40" s="335">
        <f t="shared" si="14"/>
        <v>467123.28767123289</v>
      </c>
      <c r="W40" s="337">
        <f t="shared" si="15"/>
        <v>0</v>
      </c>
      <c r="X40" s="336">
        <f t="shared" si="15"/>
        <v>0</v>
      </c>
      <c r="Y40" s="336">
        <f t="shared" si="15"/>
        <v>0</v>
      </c>
      <c r="Z40" s="336">
        <f t="shared" si="15"/>
        <v>0</v>
      </c>
      <c r="AA40" s="335">
        <f t="shared" si="15"/>
        <v>0</v>
      </c>
    </row>
    <row r="41" spans="1:27">
      <c r="A41" s="320">
        <f>'Q Experience Study 2e'!A24</f>
        <v>4</v>
      </c>
      <c r="B41" s="319">
        <f>'Q Experience Study 2e'!B24</f>
        <v>19737</v>
      </c>
      <c r="C41" s="319" t="str">
        <f>'Q Experience Study 2e'!C24</f>
        <v/>
      </c>
      <c r="D41" s="319" t="str">
        <f>'Q Experience Study 2e'!D24</f>
        <v/>
      </c>
      <c r="E41" s="318">
        <f>'Q Experience Study 2e'!E24</f>
        <v>500000</v>
      </c>
      <c r="F41" s="343" t="str">
        <f t="shared" si="2"/>
        <v/>
      </c>
      <c r="G41" s="341" t="str">
        <f t="shared" si="3"/>
        <v/>
      </c>
      <c r="H41" s="343">
        <f t="shared" si="4"/>
        <v>365</v>
      </c>
      <c r="I41" s="342">
        <f t="shared" si="4"/>
        <v>366</v>
      </c>
      <c r="J41" s="342">
        <f t="shared" si="4"/>
        <v>365</v>
      </c>
      <c r="K41" s="342">
        <f t="shared" si="4"/>
        <v>365</v>
      </c>
      <c r="L41" s="341">
        <f t="shared" si="4"/>
        <v>353</v>
      </c>
      <c r="M41" s="340">
        <f t="shared" si="5"/>
        <v>1</v>
      </c>
      <c r="N41" s="339">
        <f t="shared" si="6"/>
        <v>1</v>
      </c>
      <c r="O41" s="339">
        <f t="shared" si="7"/>
        <v>1</v>
      </c>
      <c r="P41" s="339">
        <f t="shared" si="8"/>
        <v>1</v>
      </c>
      <c r="Q41" s="338">
        <f t="shared" si="9"/>
        <v>0.9671232876712329</v>
      </c>
      <c r="R41" s="337">
        <f t="shared" si="10"/>
        <v>500000</v>
      </c>
      <c r="S41" s="336">
        <f t="shared" si="11"/>
        <v>500000</v>
      </c>
      <c r="T41" s="336">
        <f t="shared" si="12"/>
        <v>500000</v>
      </c>
      <c r="U41" s="336">
        <f t="shared" si="13"/>
        <v>500000</v>
      </c>
      <c r="V41" s="335">
        <f t="shared" si="14"/>
        <v>483561.64383561647</v>
      </c>
      <c r="W41" s="337">
        <f t="shared" si="15"/>
        <v>0</v>
      </c>
      <c r="X41" s="336">
        <f t="shared" si="15"/>
        <v>0</v>
      </c>
      <c r="Y41" s="336">
        <f t="shared" si="15"/>
        <v>0</v>
      </c>
      <c r="Z41" s="336">
        <f t="shared" si="15"/>
        <v>0</v>
      </c>
      <c r="AA41" s="335">
        <f t="shared" si="15"/>
        <v>0</v>
      </c>
    </row>
    <row r="42" spans="1:27">
      <c r="A42" s="320">
        <f>'Q Experience Study 2e'!A25</f>
        <v>5</v>
      </c>
      <c r="B42" s="319">
        <f>'Q Experience Study 2e'!B25</f>
        <v>20045</v>
      </c>
      <c r="C42" s="319" t="str">
        <f>'Q Experience Study 2e'!C25</f>
        <v/>
      </c>
      <c r="D42" s="319">
        <f>'Q Experience Study 2e'!D25</f>
        <v>45270</v>
      </c>
      <c r="E42" s="318">
        <f>'Q Experience Study 2e'!E25</f>
        <v>1000000</v>
      </c>
      <c r="F42" s="343">
        <f t="shared" si="2"/>
        <v>69</v>
      </c>
      <c r="G42" s="341" t="str">
        <f t="shared" si="3"/>
        <v/>
      </c>
      <c r="H42" s="343">
        <f t="shared" si="4"/>
        <v>366</v>
      </c>
      <c r="I42" s="342">
        <f t="shared" si="4"/>
        <v>365</v>
      </c>
      <c r="J42" s="342">
        <f t="shared" si="4"/>
        <v>365</v>
      </c>
      <c r="K42" s="342">
        <f t="shared" si="4"/>
        <v>365</v>
      </c>
      <c r="L42" s="341">
        <f t="shared" si="4"/>
        <v>45</v>
      </c>
      <c r="M42" s="340">
        <f t="shared" si="5"/>
        <v>1</v>
      </c>
      <c r="N42" s="339">
        <f t="shared" si="6"/>
        <v>1</v>
      </c>
      <c r="O42" s="339">
        <f t="shared" si="7"/>
        <v>1</v>
      </c>
      <c r="P42" s="339">
        <f t="shared" si="8"/>
        <v>1</v>
      </c>
      <c r="Q42" s="338">
        <f t="shared" si="9"/>
        <v>0.12295081967213115</v>
      </c>
      <c r="R42" s="337">
        <f t="shared" si="10"/>
        <v>1000000</v>
      </c>
      <c r="S42" s="336">
        <f t="shared" si="11"/>
        <v>1000000</v>
      </c>
      <c r="T42" s="336">
        <f t="shared" si="12"/>
        <v>1000000</v>
      </c>
      <c r="U42" s="336">
        <f t="shared" si="13"/>
        <v>1000000</v>
      </c>
      <c r="V42" s="335">
        <f t="shared" si="14"/>
        <v>122950.81967213114</v>
      </c>
      <c r="W42" s="337">
        <f t="shared" si="15"/>
        <v>0</v>
      </c>
      <c r="X42" s="336">
        <f t="shared" si="15"/>
        <v>0</v>
      </c>
      <c r="Y42" s="336">
        <f t="shared" si="15"/>
        <v>0</v>
      </c>
      <c r="Z42" s="336">
        <f t="shared" si="15"/>
        <v>0</v>
      </c>
      <c r="AA42" s="335">
        <f t="shared" si="15"/>
        <v>1000000</v>
      </c>
    </row>
    <row r="43" spans="1:27">
      <c r="A43" s="320">
        <f>'Q Experience Study 2e'!A26</f>
        <v>6</v>
      </c>
      <c r="B43" s="319">
        <f>'Q Experience Study 2e'!B26</f>
        <v>19782</v>
      </c>
      <c r="C43" s="319" t="str">
        <f>'Q Experience Study 2e'!C26</f>
        <v/>
      </c>
      <c r="D43" s="319" t="str">
        <f>'Q Experience Study 2e'!D26</f>
        <v/>
      </c>
      <c r="E43" s="318">
        <f>'Q Experience Study 2e'!E26</f>
        <v>300000</v>
      </c>
      <c r="F43" s="343" t="str">
        <f t="shared" si="2"/>
        <v/>
      </c>
      <c r="G43" s="341" t="str">
        <f t="shared" si="3"/>
        <v/>
      </c>
      <c r="H43" s="343">
        <f t="shared" si="4"/>
        <v>365</v>
      </c>
      <c r="I43" s="342">
        <f t="shared" si="4"/>
        <v>366</v>
      </c>
      <c r="J43" s="342">
        <f t="shared" si="4"/>
        <v>365</v>
      </c>
      <c r="K43" s="342">
        <f t="shared" si="4"/>
        <v>365</v>
      </c>
      <c r="L43" s="341">
        <f t="shared" si="4"/>
        <v>308</v>
      </c>
      <c r="M43" s="340">
        <f t="shared" si="5"/>
        <v>1</v>
      </c>
      <c r="N43" s="339">
        <f t="shared" si="6"/>
        <v>1</v>
      </c>
      <c r="O43" s="339">
        <f t="shared" si="7"/>
        <v>1</v>
      </c>
      <c r="P43" s="339">
        <f t="shared" si="8"/>
        <v>1</v>
      </c>
      <c r="Q43" s="338">
        <f t="shared" si="9"/>
        <v>0.84383561643835614</v>
      </c>
      <c r="R43" s="337">
        <f t="shared" si="10"/>
        <v>300000</v>
      </c>
      <c r="S43" s="336">
        <f t="shared" si="11"/>
        <v>300000</v>
      </c>
      <c r="T43" s="336">
        <f t="shared" si="12"/>
        <v>300000</v>
      </c>
      <c r="U43" s="336">
        <f t="shared" si="13"/>
        <v>300000</v>
      </c>
      <c r="V43" s="335">
        <f t="shared" si="14"/>
        <v>253150.68493150684</v>
      </c>
      <c r="W43" s="337">
        <f t="shared" si="15"/>
        <v>0</v>
      </c>
      <c r="X43" s="336">
        <f t="shared" si="15"/>
        <v>0</v>
      </c>
      <c r="Y43" s="336">
        <f t="shared" si="15"/>
        <v>0</v>
      </c>
      <c r="Z43" s="336">
        <f t="shared" si="15"/>
        <v>0</v>
      </c>
      <c r="AA43" s="335">
        <f t="shared" si="15"/>
        <v>0</v>
      </c>
    </row>
    <row r="44" spans="1:27">
      <c r="A44" s="320">
        <f>'Q Experience Study 2e'!A27</f>
        <v>7</v>
      </c>
      <c r="B44" s="319">
        <f>'Q Experience Study 2e'!B27</f>
        <v>19825</v>
      </c>
      <c r="C44" s="319" t="str">
        <f>'Q Experience Study 2e'!C27</f>
        <v/>
      </c>
      <c r="D44" s="319" t="str">
        <f>'Q Experience Study 2e'!D27</f>
        <v/>
      </c>
      <c r="E44" s="318">
        <f>'Q Experience Study 2e'!E27</f>
        <v>1000000</v>
      </c>
      <c r="F44" s="343" t="str">
        <f t="shared" si="2"/>
        <v/>
      </c>
      <c r="G44" s="341" t="str">
        <f t="shared" si="3"/>
        <v/>
      </c>
      <c r="H44" s="343">
        <f t="shared" si="4"/>
        <v>366</v>
      </c>
      <c r="I44" s="342">
        <f t="shared" si="4"/>
        <v>365</v>
      </c>
      <c r="J44" s="342">
        <f t="shared" si="4"/>
        <v>365</v>
      </c>
      <c r="K44" s="342">
        <f t="shared" si="4"/>
        <v>365</v>
      </c>
      <c r="L44" s="341">
        <f t="shared" si="4"/>
        <v>265</v>
      </c>
      <c r="M44" s="340">
        <f t="shared" si="5"/>
        <v>1</v>
      </c>
      <c r="N44" s="339">
        <f t="shared" si="6"/>
        <v>1</v>
      </c>
      <c r="O44" s="339">
        <f t="shared" si="7"/>
        <v>1</v>
      </c>
      <c r="P44" s="339">
        <f t="shared" si="8"/>
        <v>1</v>
      </c>
      <c r="Q44" s="338">
        <f t="shared" si="9"/>
        <v>0.72404371584699456</v>
      </c>
      <c r="R44" s="337">
        <f t="shared" si="10"/>
        <v>1000000</v>
      </c>
      <c r="S44" s="336">
        <f t="shared" si="11"/>
        <v>1000000</v>
      </c>
      <c r="T44" s="336">
        <f t="shared" si="12"/>
        <v>1000000</v>
      </c>
      <c r="U44" s="336">
        <f t="shared" si="13"/>
        <v>1000000</v>
      </c>
      <c r="V44" s="335">
        <f t="shared" si="14"/>
        <v>724043.71584699454</v>
      </c>
      <c r="W44" s="337">
        <f t="shared" si="15"/>
        <v>0</v>
      </c>
      <c r="X44" s="336">
        <f t="shared" si="15"/>
        <v>0</v>
      </c>
      <c r="Y44" s="336">
        <f t="shared" si="15"/>
        <v>0</v>
      </c>
      <c r="Z44" s="336">
        <f t="shared" si="15"/>
        <v>0</v>
      </c>
      <c r="AA44" s="335">
        <f t="shared" si="15"/>
        <v>0</v>
      </c>
    </row>
    <row r="45" spans="1:27">
      <c r="A45" s="320">
        <f>'Q Experience Study 2e'!A28</f>
        <v>8</v>
      </c>
      <c r="B45" s="319">
        <f>'Q Experience Study 2e'!B28</f>
        <v>20021</v>
      </c>
      <c r="C45" s="319" t="str">
        <f>'Q Experience Study 2e'!C28</f>
        <v/>
      </c>
      <c r="D45" s="319" t="str">
        <f>'Q Experience Study 2e'!D28</f>
        <v/>
      </c>
      <c r="E45" s="318">
        <f>'Q Experience Study 2e'!E28</f>
        <v>500000</v>
      </c>
      <c r="F45" s="343" t="str">
        <f t="shared" si="2"/>
        <v/>
      </c>
      <c r="G45" s="341" t="str">
        <f t="shared" si="3"/>
        <v/>
      </c>
      <c r="H45" s="343">
        <f t="shared" si="4"/>
        <v>366</v>
      </c>
      <c r="I45" s="342">
        <f t="shared" si="4"/>
        <v>365</v>
      </c>
      <c r="J45" s="342">
        <f t="shared" si="4"/>
        <v>365</v>
      </c>
      <c r="K45" s="342">
        <f t="shared" si="4"/>
        <v>365</v>
      </c>
      <c r="L45" s="341">
        <f t="shared" si="4"/>
        <v>69</v>
      </c>
      <c r="M45" s="340">
        <f t="shared" si="5"/>
        <v>1</v>
      </c>
      <c r="N45" s="339">
        <f t="shared" si="6"/>
        <v>1</v>
      </c>
      <c r="O45" s="339">
        <f t="shared" si="7"/>
        <v>1</v>
      </c>
      <c r="P45" s="339">
        <f t="shared" si="8"/>
        <v>1</v>
      </c>
      <c r="Q45" s="338">
        <f t="shared" si="9"/>
        <v>0.18852459016393441</v>
      </c>
      <c r="R45" s="337">
        <f t="shared" si="10"/>
        <v>500000</v>
      </c>
      <c r="S45" s="336">
        <f t="shared" si="11"/>
        <v>500000</v>
      </c>
      <c r="T45" s="336">
        <f t="shared" si="12"/>
        <v>500000</v>
      </c>
      <c r="U45" s="336">
        <f t="shared" si="13"/>
        <v>500000</v>
      </c>
      <c r="V45" s="335">
        <f t="shared" si="14"/>
        <v>94262.295081967211</v>
      </c>
      <c r="W45" s="337">
        <f t="shared" si="15"/>
        <v>0</v>
      </c>
      <c r="X45" s="336">
        <f t="shared" si="15"/>
        <v>0</v>
      </c>
      <c r="Y45" s="336">
        <f t="shared" si="15"/>
        <v>0</v>
      </c>
      <c r="Z45" s="336">
        <f t="shared" si="15"/>
        <v>0</v>
      </c>
      <c r="AA45" s="335">
        <f t="shared" si="15"/>
        <v>0</v>
      </c>
    </row>
    <row r="46" spans="1:27">
      <c r="A46" s="320">
        <f>'Q Experience Study 2e'!A29</f>
        <v>9</v>
      </c>
      <c r="B46" s="319">
        <f>'Q Experience Study 2e'!B29</f>
        <v>19943</v>
      </c>
      <c r="C46" s="319" t="str">
        <f>'Q Experience Study 2e'!C29</f>
        <v/>
      </c>
      <c r="D46" s="319" t="str">
        <f>'Q Experience Study 2e'!D29</f>
        <v/>
      </c>
      <c r="E46" s="318">
        <f>'Q Experience Study 2e'!E29</f>
        <v>1000000</v>
      </c>
      <c r="F46" s="343" t="str">
        <f t="shared" si="2"/>
        <v/>
      </c>
      <c r="G46" s="341" t="str">
        <f t="shared" si="3"/>
        <v/>
      </c>
      <c r="H46" s="343">
        <f t="shared" si="4"/>
        <v>366</v>
      </c>
      <c r="I46" s="342">
        <f t="shared" si="4"/>
        <v>365</v>
      </c>
      <c r="J46" s="342">
        <f t="shared" si="4"/>
        <v>365</v>
      </c>
      <c r="K46" s="342">
        <f t="shared" si="4"/>
        <v>365</v>
      </c>
      <c r="L46" s="341">
        <f t="shared" si="4"/>
        <v>147</v>
      </c>
      <c r="M46" s="340">
        <f t="shared" si="5"/>
        <v>1</v>
      </c>
      <c r="N46" s="339">
        <f t="shared" si="6"/>
        <v>1</v>
      </c>
      <c r="O46" s="339">
        <f t="shared" si="7"/>
        <v>1</v>
      </c>
      <c r="P46" s="339">
        <f t="shared" si="8"/>
        <v>1</v>
      </c>
      <c r="Q46" s="338">
        <f t="shared" si="9"/>
        <v>0.40163934426229508</v>
      </c>
      <c r="R46" s="337">
        <f t="shared" si="10"/>
        <v>1000000</v>
      </c>
      <c r="S46" s="336">
        <f t="shared" si="11"/>
        <v>1000000</v>
      </c>
      <c r="T46" s="336">
        <f t="shared" si="12"/>
        <v>1000000</v>
      </c>
      <c r="U46" s="336">
        <f t="shared" si="13"/>
        <v>1000000</v>
      </c>
      <c r="V46" s="335">
        <f t="shared" si="14"/>
        <v>401639.34426229511</v>
      </c>
      <c r="W46" s="337">
        <f t="shared" si="15"/>
        <v>0</v>
      </c>
      <c r="X46" s="336">
        <f t="shared" si="15"/>
        <v>0</v>
      </c>
      <c r="Y46" s="336">
        <f t="shared" si="15"/>
        <v>0</v>
      </c>
      <c r="Z46" s="336">
        <f t="shared" si="15"/>
        <v>0</v>
      </c>
      <c r="AA46" s="335">
        <f t="shared" si="15"/>
        <v>0</v>
      </c>
    </row>
    <row r="47" spans="1:27">
      <c r="A47" s="320">
        <f>'Q Experience Study 2e'!A30</f>
        <v>10</v>
      </c>
      <c r="B47" s="319">
        <f>'Q Experience Study 2e'!B30</f>
        <v>20019</v>
      </c>
      <c r="C47" s="319" t="str">
        <f>'Q Experience Study 2e'!C30</f>
        <v/>
      </c>
      <c r="D47" s="319" t="str">
        <f>'Q Experience Study 2e'!D30</f>
        <v/>
      </c>
      <c r="E47" s="318">
        <f>'Q Experience Study 2e'!E30</f>
        <v>1000000</v>
      </c>
      <c r="F47" s="343" t="str">
        <f t="shared" si="2"/>
        <v/>
      </c>
      <c r="G47" s="341" t="str">
        <f t="shared" si="3"/>
        <v/>
      </c>
      <c r="H47" s="343">
        <f t="shared" si="4"/>
        <v>366</v>
      </c>
      <c r="I47" s="342">
        <f t="shared" si="4"/>
        <v>365</v>
      </c>
      <c r="J47" s="342">
        <f t="shared" si="4"/>
        <v>365</v>
      </c>
      <c r="K47" s="342">
        <f t="shared" si="4"/>
        <v>365</v>
      </c>
      <c r="L47" s="341">
        <f t="shared" si="4"/>
        <v>71</v>
      </c>
      <c r="M47" s="340">
        <f t="shared" si="5"/>
        <v>1</v>
      </c>
      <c r="N47" s="339">
        <f t="shared" si="6"/>
        <v>1</v>
      </c>
      <c r="O47" s="339">
        <f t="shared" si="7"/>
        <v>1</v>
      </c>
      <c r="P47" s="339">
        <f t="shared" si="8"/>
        <v>1</v>
      </c>
      <c r="Q47" s="338">
        <f t="shared" si="9"/>
        <v>0.19398907103825136</v>
      </c>
      <c r="R47" s="337">
        <f t="shared" si="10"/>
        <v>1000000</v>
      </c>
      <c r="S47" s="336">
        <f t="shared" si="11"/>
        <v>1000000</v>
      </c>
      <c r="T47" s="336">
        <f t="shared" si="12"/>
        <v>1000000</v>
      </c>
      <c r="U47" s="336">
        <f t="shared" si="13"/>
        <v>1000000</v>
      </c>
      <c r="V47" s="335">
        <f t="shared" si="14"/>
        <v>193989.07103825136</v>
      </c>
      <c r="W47" s="337">
        <f t="shared" si="15"/>
        <v>0</v>
      </c>
      <c r="X47" s="336">
        <f t="shared" si="15"/>
        <v>0</v>
      </c>
      <c r="Y47" s="336">
        <f t="shared" si="15"/>
        <v>0</v>
      </c>
      <c r="Z47" s="336">
        <f t="shared" si="15"/>
        <v>0</v>
      </c>
      <c r="AA47" s="335">
        <f t="shared" si="15"/>
        <v>0</v>
      </c>
    </row>
    <row r="48" spans="1:27">
      <c r="A48" s="320">
        <f>'Q Experience Study 2e'!A31</f>
        <v>11</v>
      </c>
      <c r="B48" s="319">
        <f>'Q Experience Study 2e'!B31</f>
        <v>19874</v>
      </c>
      <c r="C48" s="319" t="str">
        <f>'Q Experience Study 2e'!C31</f>
        <v/>
      </c>
      <c r="D48" s="319" t="str">
        <f>'Q Experience Study 2e'!D31</f>
        <v/>
      </c>
      <c r="E48" s="318">
        <f>'Q Experience Study 2e'!E31</f>
        <v>1000000</v>
      </c>
      <c r="F48" s="343" t="str">
        <f t="shared" si="2"/>
        <v/>
      </c>
      <c r="G48" s="341" t="str">
        <f t="shared" si="3"/>
        <v/>
      </c>
      <c r="H48" s="343">
        <f t="shared" ref="H48:L57" si="16">IF(AND(OR($C48&lt;&gt;"",$D48&lt;&gt;""),MAX($F48,$G48)&lt;H$37),0,MIN($C$34,DATE(YEAR($B48)+H$37+1,MONTH($B48),DAY($B48)))-MAX($B$34,DATE(YEAR($B48)+H$37,MONTH($B48),DAY($B48))))</f>
        <v>366</v>
      </c>
      <c r="I48" s="342">
        <f t="shared" si="16"/>
        <v>365</v>
      </c>
      <c r="J48" s="342">
        <f t="shared" si="16"/>
        <v>365</v>
      </c>
      <c r="K48" s="342">
        <f t="shared" si="16"/>
        <v>365</v>
      </c>
      <c r="L48" s="341">
        <f t="shared" si="16"/>
        <v>216</v>
      </c>
      <c r="M48" s="340">
        <f t="shared" si="5"/>
        <v>1</v>
      </c>
      <c r="N48" s="339">
        <f t="shared" si="6"/>
        <v>1</v>
      </c>
      <c r="O48" s="339">
        <f t="shared" si="7"/>
        <v>1</v>
      </c>
      <c r="P48" s="339">
        <f t="shared" si="8"/>
        <v>1</v>
      </c>
      <c r="Q48" s="338">
        <f t="shared" si="9"/>
        <v>0.5901639344262295</v>
      </c>
      <c r="R48" s="337">
        <f t="shared" si="10"/>
        <v>1000000</v>
      </c>
      <c r="S48" s="336">
        <f t="shared" si="11"/>
        <v>1000000</v>
      </c>
      <c r="T48" s="336">
        <f t="shared" si="12"/>
        <v>1000000</v>
      </c>
      <c r="U48" s="336">
        <f t="shared" si="13"/>
        <v>1000000</v>
      </c>
      <c r="V48" s="335">
        <f t="shared" si="14"/>
        <v>590163.93442622945</v>
      </c>
      <c r="W48" s="337">
        <f t="shared" ref="W48:AA57" si="17">IF($F48=W$37,$E48,0)</f>
        <v>0</v>
      </c>
      <c r="X48" s="336">
        <f t="shared" si="17"/>
        <v>0</v>
      </c>
      <c r="Y48" s="336">
        <f t="shared" si="17"/>
        <v>0</v>
      </c>
      <c r="Z48" s="336">
        <f t="shared" si="17"/>
        <v>0</v>
      </c>
      <c r="AA48" s="335">
        <f t="shared" si="17"/>
        <v>0</v>
      </c>
    </row>
    <row r="49" spans="1:27">
      <c r="A49" s="320">
        <f>'Q Experience Study 2e'!A32</f>
        <v>12</v>
      </c>
      <c r="B49" s="319">
        <f>'Q Experience Study 2e'!B32</f>
        <v>19998</v>
      </c>
      <c r="C49" s="319" t="str">
        <f>'Q Experience Study 2e'!C32</f>
        <v/>
      </c>
      <c r="D49" s="319" t="str">
        <f>'Q Experience Study 2e'!D32</f>
        <v/>
      </c>
      <c r="E49" s="318">
        <f>'Q Experience Study 2e'!E32</f>
        <v>500000</v>
      </c>
      <c r="F49" s="343" t="str">
        <f t="shared" si="2"/>
        <v/>
      </c>
      <c r="G49" s="341" t="str">
        <f t="shared" si="3"/>
        <v/>
      </c>
      <c r="H49" s="343">
        <f t="shared" si="16"/>
        <v>366</v>
      </c>
      <c r="I49" s="342">
        <f t="shared" si="16"/>
        <v>365</v>
      </c>
      <c r="J49" s="342">
        <f t="shared" si="16"/>
        <v>365</v>
      </c>
      <c r="K49" s="342">
        <f t="shared" si="16"/>
        <v>365</v>
      </c>
      <c r="L49" s="341">
        <f t="shared" si="16"/>
        <v>92</v>
      </c>
      <c r="M49" s="340">
        <f t="shared" si="5"/>
        <v>1</v>
      </c>
      <c r="N49" s="339">
        <f t="shared" si="6"/>
        <v>1</v>
      </c>
      <c r="O49" s="339">
        <f t="shared" si="7"/>
        <v>1</v>
      </c>
      <c r="P49" s="339">
        <f t="shared" si="8"/>
        <v>1</v>
      </c>
      <c r="Q49" s="338">
        <f t="shared" si="9"/>
        <v>0.25136612021857924</v>
      </c>
      <c r="R49" s="337">
        <f t="shared" si="10"/>
        <v>500000</v>
      </c>
      <c r="S49" s="336">
        <f t="shared" si="11"/>
        <v>500000</v>
      </c>
      <c r="T49" s="336">
        <f t="shared" si="12"/>
        <v>500000</v>
      </c>
      <c r="U49" s="336">
        <f t="shared" si="13"/>
        <v>500000</v>
      </c>
      <c r="V49" s="335">
        <f t="shared" si="14"/>
        <v>125683.06010928962</v>
      </c>
      <c r="W49" s="337">
        <f t="shared" si="17"/>
        <v>0</v>
      </c>
      <c r="X49" s="336">
        <f t="shared" si="17"/>
        <v>0</v>
      </c>
      <c r="Y49" s="336">
        <f t="shared" si="17"/>
        <v>0</v>
      </c>
      <c r="Z49" s="336">
        <f t="shared" si="17"/>
        <v>0</v>
      </c>
      <c r="AA49" s="335">
        <f t="shared" si="17"/>
        <v>0</v>
      </c>
    </row>
    <row r="50" spans="1:27">
      <c r="A50" s="320">
        <f>'Q Experience Study 2e'!A33</f>
        <v>13</v>
      </c>
      <c r="B50" s="319">
        <f>'Q Experience Study 2e'!B33</f>
        <v>19813</v>
      </c>
      <c r="C50" s="319" t="str">
        <f>'Q Experience Study 2e'!C33</f>
        <v/>
      </c>
      <c r="D50" s="319" t="str">
        <f>'Q Experience Study 2e'!D33</f>
        <v/>
      </c>
      <c r="E50" s="318">
        <f>'Q Experience Study 2e'!E33</f>
        <v>500000</v>
      </c>
      <c r="F50" s="343" t="str">
        <f t="shared" si="2"/>
        <v/>
      </c>
      <c r="G50" s="341" t="str">
        <f t="shared" si="3"/>
        <v/>
      </c>
      <c r="H50" s="343">
        <f t="shared" si="16"/>
        <v>366</v>
      </c>
      <c r="I50" s="342">
        <f t="shared" si="16"/>
        <v>365</v>
      </c>
      <c r="J50" s="342">
        <f t="shared" si="16"/>
        <v>365</v>
      </c>
      <c r="K50" s="342">
        <f t="shared" si="16"/>
        <v>365</v>
      </c>
      <c r="L50" s="341">
        <f t="shared" si="16"/>
        <v>277</v>
      </c>
      <c r="M50" s="340">
        <f t="shared" si="5"/>
        <v>1</v>
      </c>
      <c r="N50" s="339">
        <f t="shared" si="6"/>
        <v>1</v>
      </c>
      <c r="O50" s="339">
        <f t="shared" si="7"/>
        <v>1</v>
      </c>
      <c r="P50" s="339">
        <f t="shared" si="8"/>
        <v>1</v>
      </c>
      <c r="Q50" s="338">
        <f t="shared" si="9"/>
        <v>0.75683060109289613</v>
      </c>
      <c r="R50" s="337">
        <f t="shared" si="10"/>
        <v>500000</v>
      </c>
      <c r="S50" s="336">
        <f t="shared" si="11"/>
        <v>500000</v>
      </c>
      <c r="T50" s="336">
        <f t="shared" si="12"/>
        <v>500000</v>
      </c>
      <c r="U50" s="336">
        <f t="shared" si="13"/>
        <v>500000</v>
      </c>
      <c r="V50" s="335">
        <f t="shared" si="14"/>
        <v>378415.30054644804</v>
      </c>
      <c r="W50" s="337">
        <f t="shared" si="17"/>
        <v>0</v>
      </c>
      <c r="X50" s="336">
        <f t="shared" si="17"/>
        <v>0</v>
      </c>
      <c r="Y50" s="336">
        <f t="shared" si="17"/>
        <v>0</v>
      </c>
      <c r="Z50" s="336">
        <f t="shared" si="17"/>
        <v>0</v>
      </c>
      <c r="AA50" s="335">
        <f t="shared" si="17"/>
        <v>0</v>
      </c>
    </row>
    <row r="51" spans="1:27">
      <c r="A51" s="320">
        <f>'Q Experience Study 2e'!A34</f>
        <v>14</v>
      </c>
      <c r="B51" s="319">
        <f>'Q Experience Study 2e'!B34</f>
        <v>20054</v>
      </c>
      <c r="C51" s="319" t="str">
        <f>'Q Experience Study 2e'!C34</f>
        <v/>
      </c>
      <c r="D51" s="319" t="str">
        <f>'Q Experience Study 2e'!D34</f>
        <v/>
      </c>
      <c r="E51" s="318">
        <f>'Q Experience Study 2e'!E34</f>
        <v>1000000</v>
      </c>
      <c r="F51" s="343" t="str">
        <f t="shared" si="2"/>
        <v/>
      </c>
      <c r="G51" s="341" t="str">
        <f t="shared" si="3"/>
        <v/>
      </c>
      <c r="H51" s="343">
        <f t="shared" si="16"/>
        <v>366</v>
      </c>
      <c r="I51" s="342">
        <f t="shared" si="16"/>
        <v>365</v>
      </c>
      <c r="J51" s="342">
        <f t="shared" si="16"/>
        <v>365</v>
      </c>
      <c r="K51" s="342">
        <f t="shared" si="16"/>
        <v>365</v>
      </c>
      <c r="L51" s="341">
        <f t="shared" si="16"/>
        <v>36</v>
      </c>
      <c r="M51" s="340">
        <f t="shared" si="5"/>
        <v>1</v>
      </c>
      <c r="N51" s="339">
        <f t="shared" si="6"/>
        <v>1</v>
      </c>
      <c r="O51" s="339">
        <f t="shared" si="7"/>
        <v>1</v>
      </c>
      <c r="P51" s="339">
        <f t="shared" si="8"/>
        <v>1</v>
      </c>
      <c r="Q51" s="338">
        <f t="shared" si="9"/>
        <v>9.8360655737704916E-2</v>
      </c>
      <c r="R51" s="337">
        <f t="shared" si="10"/>
        <v>1000000</v>
      </c>
      <c r="S51" s="336">
        <f t="shared" si="11"/>
        <v>1000000</v>
      </c>
      <c r="T51" s="336">
        <f t="shared" si="12"/>
        <v>1000000</v>
      </c>
      <c r="U51" s="336">
        <f t="shared" si="13"/>
        <v>1000000</v>
      </c>
      <c r="V51" s="335">
        <f t="shared" si="14"/>
        <v>98360.655737704918</v>
      </c>
      <c r="W51" s="337">
        <f t="shared" si="17"/>
        <v>0</v>
      </c>
      <c r="X51" s="336">
        <f t="shared" si="17"/>
        <v>0</v>
      </c>
      <c r="Y51" s="336">
        <f t="shared" si="17"/>
        <v>0</v>
      </c>
      <c r="Z51" s="336">
        <f t="shared" si="17"/>
        <v>0</v>
      </c>
      <c r="AA51" s="335">
        <f t="shared" si="17"/>
        <v>0</v>
      </c>
    </row>
    <row r="52" spans="1:27">
      <c r="A52" s="320">
        <f>'Q Experience Study 2e'!A35</f>
        <v>15</v>
      </c>
      <c r="B52" s="319">
        <f>'Q Experience Study 2e'!B35</f>
        <v>20070</v>
      </c>
      <c r="C52" s="319" t="str">
        <f>'Q Experience Study 2e'!C35</f>
        <v/>
      </c>
      <c r="D52" s="319" t="str">
        <f>'Q Experience Study 2e'!D35</f>
        <v/>
      </c>
      <c r="E52" s="318">
        <f>'Q Experience Study 2e'!E35</f>
        <v>300000</v>
      </c>
      <c r="F52" s="343" t="str">
        <f t="shared" si="2"/>
        <v/>
      </c>
      <c r="G52" s="341" t="str">
        <f t="shared" si="3"/>
        <v/>
      </c>
      <c r="H52" s="343">
        <f t="shared" si="16"/>
        <v>366</v>
      </c>
      <c r="I52" s="342">
        <f t="shared" si="16"/>
        <v>365</v>
      </c>
      <c r="J52" s="342">
        <f t="shared" si="16"/>
        <v>365</v>
      </c>
      <c r="K52" s="342">
        <f t="shared" si="16"/>
        <v>365</v>
      </c>
      <c r="L52" s="341">
        <f t="shared" si="16"/>
        <v>20</v>
      </c>
      <c r="M52" s="340">
        <f t="shared" si="5"/>
        <v>1</v>
      </c>
      <c r="N52" s="339">
        <f t="shared" si="6"/>
        <v>1</v>
      </c>
      <c r="O52" s="339">
        <f t="shared" si="7"/>
        <v>1</v>
      </c>
      <c r="P52" s="339">
        <f t="shared" si="8"/>
        <v>1</v>
      </c>
      <c r="Q52" s="338">
        <f t="shared" si="9"/>
        <v>5.4644808743169397E-2</v>
      </c>
      <c r="R52" s="337">
        <f t="shared" si="10"/>
        <v>300000</v>
      </c>
      <c r="S52" s="336">
        <f t="shared" si="11"/>
        <v>300000</v>
      </c>
      <c r="T52" s="336">
        <f t="shared" si="12"/>
        <v>300000</v>
      </c>
      <c r="U52" s="336">
        <f t="shared" si="13"/>
        <v>300000</v>
      </c>
      <c r="V52" s="335">
        <f t="shared" si="14"/>
        <v>16393.442622950821</v>
      </c>
      <c r="W52" s="337">
        <f t="shared" si="17"/>
        <v>0</v>
      </c>
      <c r="X52" s="336">
        <f t="shared" si="17"/>
        <v>0</v>
      </c>
      <c r="Y52" s="336">
        <f t="shared" si="17"/>
        <v>0</v>
      </c>
      <c r="Z52" s="336">
        <f t="shared" si="17"/>
        <v>0</v>
      </c>
      <c r="AA52" s="335">
        <f t="shared" si="17"/>
        <v>0</v>
      </c>
    </row>
    <row r="53" spans="1:27">
      <c r="A53" s="320">
        <f>'Q Experience Study 2e'!A36</f>
        <v>16</v>
      </c>
      <c r="B53" s="319">
        <f>'Q Experience Study 2e'!B36</f>
        <v>19907</v>
      </c>
      <c r="C53" s="319" t="str">
        <f>'Q Experience Study 2e'!C36</f>
        <v/>
      </c>
      <c r="D53" s="319" t="str">
        <f>'Q Experience Study 2e'!D36</f>
        <v/>
      </c>
      <c r="E53" s="318">
        <f>'Q Experience Study 2e'!E36</f>
        <v>500000</v>
      </c>
      <c r="F53" s="343" t="str">
        <f t="shared" si="2"/>
        <v/>
      </c>
      <c r="G53" s="341" t="str">
        <f t="shared" si="3"/>
        <v/>
      </c>
      <c r="H53" s="343">
        <f t="shared" si="16"/>
        <v>366</v>
      </c>
      <c r="I53" s="342">
        <f t="shared" si="16"/>
        <v>365</v>
      </c>
      <c r="J53" s="342">
        <f t="shared" si="16"/>
        <v>365</v>
      </c>
      <c r="K53" s="342">
        <f t="shared" si="16"/>
        <v>365</v>
      </c>
      <c r="L53" s="341">
        <f t="shared" si="16"/>
        <v>183</v>
      </c>
      <c r="M53" s="340">
        <f t="shared" si="5"/>
        <v>1</v>
      </c>
      <c r="N53" s="339">
        <f t="shared" si="6"/>
        <v>1</v>
      </c>
      <c r="O53" s="339">
        <f t="shared" si="7"/>
        <v>1</v>
      </c>
      <c r="P53" s="339">
        <f t="shared" si="8"/>
        <v>1</v>
      </c>
      <c r="Q53" s="338">
        <f t="shared" si="9"/>
        <v>0.5</v>
      </c>
      <c r="R53" s="337">
        <f t="shared" si="10"/>
        <v>500000</v>
      </c>
      <c r="S53" s="336">
        <f t="shared" si="11"/>
        <v>500000</v>
      </c>
      <c r="T53" s="336">
        <f t="shared" si="12"/>
        <v>500000</v>
      </c>
      <c r="U53" s="336">
        <f t="shared" si="13"/>
        <v>500000</v>
      </c>
      <c r="V53" s="335">
        <f t="shared" si="14"/>
        <v>250000</v>
      </c>
      <c r="W53" s="337">
        <f t="shared" si="17"/>
        <v>0</v>
      </c>
      <c r="X53" s="336">
        <f t="shared" si="17"/>
        <v>0</v>
      </c>
      <c r="Y53" s="336">
        <f t="shared" si="17"/>
        <v>0</v>
      </c>
      <c r="Z53" s="336">
        <f t="shared" si="17"/>
        <v>0</v>
      </c>
      <c r="AA53" s="335">
        <f t="shared" si="17"/>
        <v>0</v>
      </c>
    </row>
    <row r="54" spans="1:27">
      <c r="A54" s="320">
        <f>'Q Experience Study 2e'!A37</f>
        <v>17</v>
      </c>
      <c r="B54" s="319">
        <f>'Q Experience Study 2e'!B37</f>
        <v>19831</v>
      </c>
      <c r="C54" s="319" t="str">
        <f>'Q Experience Study 2e'!C37</f>
        <v/>
      </c>
      <c r="D54" s="319" t="str">
        <f>'Q Experience Study 2e'!D37</f>
        <v/>
      </c>
      <c r="E54" s="318">
        <f>'Q Experience Study 2e'!E37</f>
        <v>1000000</v>
      </c>
      <c r="F54" s="343" t="str">
        <f t="shared" si="2"/>
        <v/>
      </c>
      <c r="G54" s="341" t="str">
        <f t="shared" si="3"/>
        <v/>
      </c>
      <c r="H54" s="343">
        <f t="shared" si="16"/>
        <v>366</v>
      </c>
      <c r="I54" s="342">
        <f t="shared" si="16"/>
        <v>365</v>
      </c>
      <c r="J54" s="342">
        <f t="shared" si="16"/>
        <v>365</v>
      </c>
      <c r="K54" s="342">
        <f t="shared" si="16"/>
        <v>365</v>
      </c>
      <c r="L54" s="341">
        <f t="shared" si="16"/>
        <v>259</v>
      </c>
      <c r="M54" s="340">
        <f t="shared" si="5"/>
        <v>1</v>
      </c>
      <c r="N54" s="339">
        <f t="shared" si="6"/>
        <v>1</v>
      </c>
      <c r="O54" s="339">
        <f t="shared" si="7"/>
        <v>1</v>
      </c>
      <c r="P54" s="339">
        <f t="shared" si="8"/>
        <v>1</v>
      </c>
      <c r="Q54" s="338">
        <f t="shared" si="9"/>
        <v>0.70765027322404372</v>
      </c>
      <c r="R54" s="337">
        <f t="shared" si="10"/>
        <v>1000000</v>
      </c>
      <c r="S54" s="336">
        <f t="shared" si="11"/>
        <v>1000000</v>
      </c>
      <c r="T54" s="336">
        <f t="shared" si="12"/>
        <v>1000000</v>
      </c>
      <c r="U54" s="336">
        <f t="shared" si="13"/>
        <v>1000000</v>
      </c>
      <c r="V54" s="335">
        <f t="shared" si="14"/>
        <v>707650.27322404378</v>
      </c>
      <c r="W54" s="337">
        <f t="shared" si="17"/>
        <v>0</v>
      </c>
      <c r="X54" s="336">
        <f t="shared" si="17"/>
        <v>0</v>
      </c>
      <c r="Y54" s="336">
        <f t="shared" si="17"/>
        <v>0</v>
      </c>
      <c r="Z54" s="336">
        <f t="shared" si="17"/>
        <v>0</v>
      </c>
      <c r="AA54" s="335">
        <f t="shared" si="17"/>
        <v>0</v>
      </c>
    </row>
    <row r="55" spans="1:27">
      <c r="A55" s="320">
        <f>'Q Experience Study 2e'!A38</f>
        <v>18</v>
      </c>
      <c r="B55" s="319">
        <f>'Q Experience Study 2e'!B38</f>
        <v>19792</v>
      </c>
      <c r="C55" s="319" t="str">
        <f>'Q Experience Study 2e'!C38</f>
        <v/>
      </c>
      <c r="D55" s="319" t="str">
        <f>'Q Experience Study 2e'!D38</f>
        <v/>
      </c>
      <c r="E55" s="318">
        <f>'Q Experience Study 2e'!E38</f>
        <v>1000000</v>
      </c>
      <c r="F55" s="343" t="str">
        <f t="shared" si="2"/>
        <v/>
      </c>
      <c r="G55" s="341" t="str">
        <f t="shared" si="3"/>
        <v/>
      </c>
      <c r="H55" s="343">
        <f t="shared" si="16"/>
        <v>366</v>
      </c>
      <c r="I55" s="342">
        <f t="shared" si="16"/>
        <v>365</v>
      </c>
      <c r="J55" s="342">
        <f t="shared" si="16"/>
        <v>365</v>
      </c>
      <c r="K55" s="342">
        <f t="shared" si="16"/>
        <v>365</v>
      </c>
      <c r="L55" s="341">
        <f t="shared" si="16"/>
        <v>298</v>
      </c>
      <c r="M55" s="340">
        <f t="shared" si="5"/>
        <v>1</v>
      </c>
      <c r="N55" s="339">
        <f t="shared" si="6"/>
        <v>1</v>
      </c>
      <c r="O55" s="339">
        <f t="shared" si="7"/>
        <v>1</v>
      </c>
      <c r="P55" s="339">
        <f t="shared" si="8"/>
        <v>1</v>
      </c>
      <c r="Q55" s="338">
        <f t="shared" si="9"/>
        <v>0.81420765027322406</v>
      </c>
      <c r="R55" s="337">
        <f t="shared" si="10"/>
        <v>1000000</v>
      </c>
      <c r="S55" s="336">
        <f t="shared" si="11"/>
        <v>1000000</v>
      </c>
      <c r="T55" s="336">
        <f t="shared" si="12"/>
        <v>1000000</v>
      </c>
      <c r="U55" s="336">
        <f t="shared" si="13"/>
        <v>1000000</v>
      </c>
      <c r="V55" s="335">
        <f t="shared" si="14"/>
        <v>814207.65027322411</v>
      </c>
      <c r="W55" s="337">
        <f t="shared" si="17"/>
        <v>0</v>
      </c>
      <c r="X55" s="336">
        <f t="shared" si="17"/>
        <v>0</v>
      </c>
      <c r="Y55" s="336">
        <f t="shared" si="17"/>
        <v>0</v>
      </c>
      <c r="Z55" s="336">
        <f t="shared" si="17"/>
        <v>0</v>
      </c>
      <c r="AA55" s="335">
        <f t="shared" si="17"/>
        <v>0</v>
      </c>
    </row>
    <row r="56" spans="1:27">
      <c r="A56" s="320">
        <f>'Q Experience Study 2e'!A39</f>
        <v>19</v>
      </c>
      <c r="B56" s="319">
        <f>'Q Experience Study 2e'!B39</f>
        <v>19743</v>
      </c>
      <c r="C56" s="319" t="str">
        <f>'Q Experience Study 2e'!C39</f>
        <v/>
      </c>
      <c r="D56" s="319" t="str">
        <f>'Q Experience Study 2e'!D39</f>
        <v/>
      </c>
      <c r="E56" s="318">
        <f>'Q Experience Study 2e'!E39</f>
        <v>1000000</v>
      </c>
      <c r="F56" s="343" t="str">
        <f t="shared" si="2"/>
        <v/>
      </c>
      <c r="G56" s="341" t="str">
        <f t="shared" si="3"/>
        <v/>
      </c>
      <c r="H56" s="343">
        <f t="shared" si="16"/>
        <v>365</v>
      </c>
      <c r="I56" s="342">
        <f t="shared" si="16"/>
        <v>366</v>
      </c>
      <c r="J56" s="342">
        <f t="shared" si="16"/>
        <v>365</v>
      </c>
      <c r="K56" s="342">
        <f t="shared" si="16"/>
        <v>365</v>
      </c>
      <c r="L56" s="341">
        <f t="shared" si="16"/>
        <v>347</v>
      </c>
      <c r="M56" s="340">
        <f t="shared" si="5"/>
        <v>1</v>
      </c>
      <c r="N56" s="339">
        <f t="shared" si="6"/>
        <v>1</v>
      </c>
      <c r="O56" s="339">
        <f t="shared" si="7"/>
        <v>1</v>
      </c>
      <c r="P56" s="339">
        <f t="shared" si="8"/>
        <v>1</v>
      </c>
      <c r="Q56" s="338">
        <f t="shared" si="9"/>
        <v>0.9506849315068493</v>
      </c>
      <c r="R56" s="337">
        <f t="shared" si="10"/>
        <v>1000000</v>
      </c>
      <c r="S56" s="336">
        <f t="shared" si="11"/>
        <v>1000000</v>
      </c>
      <c r="T56" s="336">
        <f t="shared" si="12"/>
        <v>1000000</v>
      </c>
      <c r="U56" s="336">
        <f t="shared" si="13"/>
        <v>1000000</v>
      </c>
      <c r="V56" s="335">
        <f t="shared" si="14"/>
        <v>950684.93150684924</v>
      </c>
      <c r="W56" s="337">
        <f t="shared" si="17"/>
        <v>0</v>
      </c>
      <c r="X56" s="336">
        <f t="shared" si="17"/>
        <v>0</v>
      </c>
      <c r="Y56" s="336">
        <f t="shared" si="17"/>
        <v>0</v>
      </c>
      <c r="Z56" s="336">
        <f t="shared" si="17"/>
        <v>0</v>
      </c>
      <c r="AA56" s="335">
        <f t="shared" si="17"/>
        <v>0</v>
      </c>
    </row>
    <row r="57" spans="1:27">
      <c r="A57" s="320">
        <f>'Q Experience Study 2e'!A40</f>
        <v>20</v>
      </c>
      <c r="B57" s="319">
        <f>'Q Experience Study 2e'!B40</f>
        <v>19914</v>
      </c>
      <c r="C57" s="319" t="str">
        <f>'Q Experience Study 2e'!C40</f>
        <v/>
      </c>
      <c r="D57" s="319" t="str">
        <f>'Q Experience Study 2e'!D40</f>
        <v/>
      </c>
      <c r="E57" s="318">
        <f>'Q Experience Study 2e'!E40</f>
        <v>500000</v>
      </c>
      <c r="F57" s="343" t="str">
        <f t="shared" si="2"/>
        <v/>
      </c>
      <c r="G57" s="341" t="str">
        <f t="shared" si="3"/>
        <v/>
      </c>
      <c r="H57" s="343">
        <f t="shared" si="16"/>
        <v>366</v>
      </c>
      <c r="I57" s="342">
        <f t="shared" si="16"/>
        <v>365</v>
      </c>
      <c r="J57" s="342">
        <f t="shared" si="16"/>
        <v>365</v>
      </c>
      <c r="K57" s="342">
        <f t="shared" si="16"/>
        <v>365</v>
      </c>
      <c r="L57" s="341">
        <f t="shared" si="16"/>
        <v>176</v>
      </c>
      <c r="M57" s="340">
        <f t="shared" si="5"/>
        <v>1</v>
      </c>
      <c r="N57" s="339">
        <f t="shared" si="6"/>
        <v>1</v>
      </c>
      <c r="O57" s="339">
        <f t="shared" si="7"/>
        <v>1</v>
      </c>
      <c r="P57" s="339">
        <f t="shared" si="8"/>
        <v>1</v>
      </c>
      <c r="Q57" s="338">
        <f t="shared" si="9"/>
        <v>0.48087431693989069</v>
      </c>
      <c r="R57" s="337">
        <f t="shared" si="10"/>
        <v>500000</v>
      </c>
      <c r="S57" s="336">
        <f t="shared" si="11"/>
        <v>500000</v>
      </c>
      <c r="T57" s="336">
        <f t="shared" si="12"/>
        <v>500000</v>
      </c>
      <c r="U57" s="336">
        <f t="shared" si="13"/>
        <v>500000</v>
      </c>
      <c r="V57" s="335">
        <f t="shared" si="14"/>
        <v>240437.15846994534</v>
      </c>
      <c r="W57" s="337">
        <f t="shared" si="17"/>
        <v>0</v>
      </c>
      <c r="X57" s="336">
        <f t="shared" si="17"/>
        <v>0</v>
      </c>
      <c r="Y57" s="336">
        <f t="shared" si="17"/>
        <v>0</v>
      </c>
      <c r="Z57" s="336">
        <f t="shared" si="17"/>
        <v>0</v>
      </c>
      <c r="AA57" s="335">
        <f t="shared" si="17"/>
        <v>0</v>
      </c>
    </row>
    <row r="58" spans="1:27">
      <c r="A58" s="320">
        <f>'Q Experience Study 2e'!A41</f>
        <v>21</v>
      </c>
      <c r="B58" s="319">
        <f>'Q Experience Study 2e'!B41</f>
        <v>19789</v>
      </c>
      <c r="C58" s="319" t="str">
        <f>'Q Experience Study 2e'!C41</f>
        <v/>
      </c>
      <c r="D58" s="319" t="str">
        <f>'Q Experience Study 2e'!D41</f>
        <v/>
      </c>
      <c r="E58" s="318">
        <f>'Q Experience Study 2e'!E41</f>
        <v>500000</v>
      </c>
      <c r="F58" s="343" t="str">
        <f t="shared" si="2"/>
        <v/>
      </c>
      <c r="G58" s="341" t="str">
        <f t="shared" si="3"/>
        <v/>
      </c>
      <c r="H58" s="343">
        <f t="shared" ref="H58:L67" si="18">IF(AND(OR($C58&lt;&gt;"",$D58&lt;&gt;""),MAX($F58,$G58)&lt;H$37),0,MIN($C$34,DATE(YEAR($B58)+H$37+1,MONTH($B58),DAY($B58)))-MAX($B$34,DATE(YEAR($B58)+H$37,MONTH($B58),DAY($B58))))</f>
        <v>366</v>
      </c>
      <c r="I58" s="342">
        <f t="shared" si="18"/>
        <v>365</v>
      </c>
      <c r="J58" s="342">
        <f t="shared" si="18"/>
        <v>365</v>
      </c>
      <c r="K58" s="342">
        <f t="shared" si="18"/>
        <v>365</v>
      </c>
      <c r="L58" s="341">
        <f t="shared" si="18"/>
        <v>301</v>
      </c>
      <c r="M58" s="340">
        <f t="shared" si="5"/>
        <v>1</v>
      </c>
      <c r="N58" s="339">
        <f t="shared" si="6"/>
        <v>1</v>
      </c>
      <c r="O58" s="339">
        <f t="shared" si="7"/>
        <v>1</v>
      </c>
      <c r="P58" s="339">
        <f t="shared" si="8"/>
        <v>1</v>
      </c>
      <c r="Q58" s="338">
        <f t="shared" si="9"/>
        <v>0.82240437158469948</v>
      </c>
      <c r="R58" s="337">
        <f t="shared" si="10"/>
        <v>500000</v>
      </c>
      <c r="S58" s="336">
        <f t="shared" si="11"/>
        <v>500000</v>
      </c>
      <c r="T58" s="336">
        <f t="shared" si="12"/>
        <v>500000</v>
      </c>
      <c r="U58" s="336">
        <f t="shared" si="13"/>
        <v>500000</v>
      </c>
      <c r="V58" s="335">
        <f t="shared" si="14"/>
        <v>411202.18579234974</v>
      </c>
      <c r="W58" s="337">
        <f t="shared" ref="W58:AA67" si="19">IF($F58=W$37,$E58,0)</f>
        <v>0</v>
      </c>
      <c r="X58" s="336">
        <f t="shared" si="19"/>
        <v>0</v>
      </c>
      <c r="Y58" s="336">
        <f t="shared" si="19"/>
        <v>0</v>
      </c>
      <c r="Z58" s="336">
        <f t="shared" si="19"/>
        <v>0</v>
      </c>
      <c r="AA58" s="335">
        <f t="shared" si="19"/>
        <v>0</v>
      </c>
    </row>
    <row r="59" spans="1:27">
      <c r="A59" s="320">
        <f>'Q Experience Study 2e'!A42</f>
        <v>22</v>
      </c>
      <c r="B59" s="319">
        <f>'Q Experience Study 2e'!B42</f>
        <v>19840</v>
      </c>
      <c r="C59" s="319" t="str">
        <f>'Q Experience Study 2e'!C42</f>
        <v/>
      </c>
      <c r="D59" s="319" t="str">
        <f>'Q Experience Study 2e'!D42</f>
        <v/>
      </c>
      <c r="E59" s="318">
        <f>'Q Experience Study 2e'!E42</f>
        <v>1000000</v>
      </c>
      <c r="F59" s="343" t="str">
        <f t="shared" si="2"/>
        <v/>
      </c>
      <c r="G59" s="341" t="str">
        <f t="shared" si="3"/>
        <v/>
      </c>
      <c r="H59" s="343">
        <f t="shared" si="18"/>
        <v>366</v>
      </c>
      <c r="I59" s="342">
        <f t="shared" si="18"/>
        <v>365</v>
      </c>
      <c r="J59" s="342">
        <f t="shared" si="18"/>
        <v>365</v>
      </c>
      <c r="K59" s="342">
        <f t="shared" si="18"/>
        <v>365</v>
      </c>
      <c r="L59" s="341">
        <f t="shared" si="18"/>
        <v>250</v>
      </c>
      <c r="M59" s="340">
        <f t="shared" si="5"/>
        <v>1</v>
      </c>
      <c r="N59" s="339">
        <f t="shared" si="6"/>
        <v>1</v>
      </c>
      <c r="O59" s="339">
        <f t="shared" si="7"/>
        <v>1</v>
      </c>
      <c r="P59" s="339">
        <f t="shared" si="8"/>
        <v>1</v>
      </c>
      <c r="Q59" s="338">
        <f t="shared" si="9"/>
        <v>0.68306010928961747</v>
      </c>
      <c r="R59" s="337">
        <f t="shared" si="10"/>
        <v>1000000</v>
      </c>
      <c r="S59" s="336">
        <f t="shared" si="11"/>
        <v>1000000</v>
      </c>
      <c r="T59" s="336">
        <f t="shared" si="12"/>
        <v>1000000</v>
      </c>
      <c r="U59" s="336">
        <f t="shared" si="13"/>
        <v>1000000</v>
      </c>
      <c r="V59" s="335">
        <f t="shared" si="14"/>
        <v>683060.10928961751</v>
      </c>
      <c r="W59" s="337">
        <f t="shared" si="19"/>
        <v>0</v>
      </c>
      <c r="X59" s="336">
        <f t="shared" si="19"/>
        <v>0</v>
      </c>
      <c r="Y59" s="336">
        <f t="shared" si="19"/>
        <v>0</v>
      </c>
      <c r="Z59" s="336">
        <f t="shared" si="19"/>
        <v>0</v>
      </c>
      <c r="AA59" s="335">
        <f t="shared" si="19"/>
        <v>0</v>
      </c>
    </row>
    <row r="60" spans="1:27">
      <c r="A60" s="320">
        <f>'Q Experience Study 2e'!A43</f>
        <v>23</v>
      </c>
      <c r="B60" s="319">
        <f>'Q Experience Study 2e'!B43</f>
        <v>20071</v>
      </c>
      <c r="C60" s="319" t="str">
        <f>'Q Experience Study 2e'!C43</f>
        <v/>
      </c>
      <c r="D60" s="319" t="str">
        <f>'Q Experience Study 2e'!D43</f>
        <v/>
      </c>
      <c r="E60" s="318">
        <f>'Q Experience Study 2e'!E43</f>
        <v>1000000</v>
      </c>
      <c r="F60" s="343" t="str">
        <f t="shared" si="2"/>
        <v/>
      </c>
      <c r="G60" s="341" t="str">
        <f t="shared" si="3"/>
        <v/>
      </c>
      <c r="H60" s="343">
        <f t="shared" si="18"/>
        <v>366</v>
      </c>
      <c r="I60" s="342">
        <f t="shared" si="18"/>
        <v>365</v>
      </c>
      <c r="J60" s="342">
        <f t="shared" si="18"/>
        <v>365</v>
      </c>
      <c r="K60" s="342">
        <f t="shared" si="18"/>
        <v>365</v>
      </c>
      <c r="L60" s="341">
        <f t="shared" si="18"/>
        <v>19</v>
      </c>
      <c r="M60" s="340">
        <f t="shared" si="5"/>
        <v>1</v>
      </c>
      <c r="N60" s="339">
        <f t="shared" si="6"/>
        <v>1</v>
      </c>
      <c r="O60" s="339">
        <f t="shared" si="7"/>
        <v>1</v>
      </c>
      <c r="P60" s="339">
        <f t="shared" si="8"/>
        <v>1</v>
      </c>
      <c r="Q60" s="338">
        <f t="shared" si="9"/>
        <v>5.1912568306010931E-2</v>
      </c>
      <c r="R60" s="337">
        <f t="shared" si="10"/>
        <v>1000000</v>
      </c>
      <c r="S60" s="336">
        <f t="shared" si="11"/>
        <v>1000000</v>
      </c>
      <c r="T60" s="336">
        <f t="shared" si="12"/>
        <v>1000000</v>
      </c>
      <c r="U60" s="336">
        <f t="shared" si="13"/>
        <v>1000000</v>
      </c>
      <c r="V60" s="335">
        <f t="shared" si="14"/>
        <v>51912.56830601093</v>
      </c>
      <c r="W60" s="337">
        <f t="shared" si="19"/>
        <v>0</v>
      </c>
      <c r="X60" s="336">
        <f t="shared" si="19"/>
        <v>0</v>
      </c>
      <c r="Y60" s="336">
        <f t="shared" si="19"/>
        <v>0</v>
      </c>
      <c r="Z60" s="336">
        <f t="shared" si="19"/>
        <v>0</v>
      </c>
      <c r="AA60" s="335">
        <f t="shared" si="19"/>
        <v>0</v>
      </c>
    </row>
    <row r="61" spans="1:27">
      <c r="A61" s="320">
        <f>'Q Experience Study 2e'!A44</f>
        <v>24</v>
      </c>
      <c r="B61" s="319">
        <f>'Q Experience Study 2e'!B44</f>
        <v>19854</v>
      </c>
      <c r="C61" s="319" t="str">
        <f>'Q Experience Study 2e'!C44</f>
        <v/>
      </c>
      <c r="D61" s="319" t="str">
        <f>'Q Experience Study 2e'!D44</f>
        <v/>
      </c>
      <c r="E61" s="318">
        <f>'Q Experience Study 2e'!E44</f>
        <v>1000000</v>
      </c>
      <c r="F61" s="343" t="str">
        <f t="shared" si="2"/>
        <v/>
      </c>
      <c r="G61" s="341" t="str">
        <f t="shared" si="3"/>
        <v/>
      </c>
      <c r="H61" s="343">
        <f t="shared" si="18"/>
        <v>366</v>
      </c>
      <c r="I61" s="342">
        <f t="shared" si="18"/>
        <v>365</v>
      </c>
      <c r="J61" s="342">
        <f t="shared" si="18"/>
        <v>365</v>
      </c>
      <c r="K61" s="342">
        <f t="shared" si="18"/>
        <v>365</v>
      </c>
      <c r="L61" s="341">
        <f t="shared" si="18"/>
        <v>236</v>
      </c>
      <c r="M61" s="340">
        <f t="shared" si="5"/>
        <v>1</v>
      </c>
      <c r="N61" s="339">
        <f t="shared" si="6"/>
        <v>1</v>
      </c>
      <c r="O61" s="339">
        <f t="shared" si="7"/>
        <v>1</v>
      </c>
      <c r="P61" s="339">
        <f t="shared" si="8"/>
        <v>1</v>
      </c>
      <c r="Q61" s="338">
        <f t="shared" si="9"/>
        <v>0.64480874316939896</v>
      </c>
      <c r="R61" s="337">
        <f t="shared" si="10"/>
        <v>1000000</v>
      </c>
      <c r="S61" s="336">
        <f t="shared" si="11"/>
        <v>1000000</v>
      </c>
      <c r="T61" s="336">
        <f t="shared" si="12"/>
        <v>1000000</v>
      </c>
      <c r="U61" s="336">
        <f t="shared" si="13"/>
        <v>1000000</v>
      </c>
      <c r="V61" s="335">
        <f t="shared" si="14"/>
        <v>644808.74316939898</v>
      </c>
      <c r="W61" s="337">
        <f t="shared" si="19"/>
        <v>0</v>
      </c>
      <c r="X61" s="336">
        <f t="shared" si="19"/>
        <v>0</v>
      </c>
      <c r="Y61" s="336">
        <f t="shared" si="19"/>
        <v>0</v>
      </c>
      <c r="Z61" s="336">
        <f t="shared" si="19"/>
        <v>0</v>
      </c>
      <c r="AA61" s="335">
        <f t="shared" si="19"/>
        <v>0</v>
      </c>
    </row>
    <row r="62" spans="1:27">
      <c r="A62" s="320">
        <f>'Q Experience Study 2e'!A45</f>
        <v>25</v>
      </c>
      <c r="B62" s="319">
        <f>'Q Experience Study 2e'!B45</f>
        <v>19996</v>
      </c>
      <c r="C62" s="319" t="str">
        <f>'Q Experience Study 2e'!C45</f>
        <v/>
      </c>
      <c r="D62" s="319" t="str">
        <f>'Q Experience Study 2e'!D45</f>
        <v/>
      </c>
      <c r="E62" s="318">
        <f>'Q Experience Study 2e'!E45</f>
        <v>500000</v>
      </c>
      <c r="F62" s="343" t="str">
        <f t="shared" si="2"/>
        <v/>
      </c>
      <c r="G62" s="341" t="str">
        <f t="shared" si="3"/>
        <v/>
      </c>
      <c r="H62" s="343">
        <f t="shared" si="18"/>
        <v>366</v>
      </c>
      <c r="I62" s="342">
        <f t="shared" si="18"/>
        <v>365</v>
      </c>
      <c r="J62" s="342">
        <f t="shared" si="18"/>
        <v>365</v>
      </c>
      <c r="K62" s="342">
        <f t="shared" si="18"/>
        <v>365</v>
      </c>
      <c r="L62" s="341">
        <f t="shared" si="18"/>
        <v>94</v>
      </c>
      <c r="M62" s="340">
        <f t="shared" si="5"/>
        <v>1</v>
      </c>
      <c r="N62" s="339">
        <f t="shared" si="6"/>
        <v>1</v>
      </c>
      <c r="O62" s="339">
        <f t="shared" si="7"/>
        <v>1</v>
      </c>
      <c r="P62" s="339">
        <f t="shared" si="8"/>
        <v>1</v>
      </c>
      <c r="Q62" s="338">
        <f t="shared" si="9"/>
        <v>0.25683060109289618</v>
      </c>
      <c r="R62" s="337">
        <f t="shared" si="10"/>
        <v>500000</v>
      </c>
      <c r="S62" s="336">
        <f t="shared" si="11"/>
        <v>500000</v>
      </c>
      <c r="T62" s="336">
        <f t="shared" si="12"/>
        <v>500000</v>
      </c>
      <c r="U62" s="336">
        <f t="shared" si="13"/>
        <v>500000</v>
      </c>
      <c r="V62" s="335">
        <f t="shared" si="14"/>
        <v>128415.3005464481</v>
      </c>
      <c r="W62" s="337">
        <f t="shared" si="19"/>
        <v>0</v>
      </c>
      <c r="X62" s="336">
        <f t="shared" si="19"/>
        <v>0</v>
      </c>
      <c r="Y62" s="336">
        <f t="shared" si="19"/>
        <v>0</v>
      </c>
      <c r="Z62" s="336">
        <f t="shared" si="19"/>
        <v>0</v>
      </c>
      <c r="AA62" s="335">
        <f t="shared" si="19"/>
        <v>0</v>
      </c>
    </row>
    <row r="63" spans="1:27">
      <c r="A63" s="320">
        <f>'Q Experience Study 2e'!A46</f>
        <v>26</v>
      </c>
      <c r="B63" s="319">
        <f>'Q Experience Study 2e'!B46</f>
        <v>20088</v>
      </c>
      <c r="C63" s="319" t="str">
        <f>'Q Experience Study 2e'!C46</f>
        <v/>
      </c>
      <c r="D63" s="319" t="str">
        <f>'Q Experience Study 2e'!D46</f>
        <v/>
      </c>
      <c r="E63" s="318">
        <f>'Q Experience Study 2e'!E46</f>
        <v>1000000</v>
      </c>
      <c r="F63" s="343" t="str">
        <f t="shared" si="2"/>
        <v/>
      </c>
      <c r="G63" s="341" t="str">
        <f t="shared" si="3"/>
        <v/>
      </c>
      <c r="H63" s="343">
        <f t="shared" si="18"/>
        <v>366</v>
      </c>
      <c r="I63" s="342">
        <f t="shared" si="18"/>
        <v>365</v>
      </c>
      <c r="J63" s="342">
        <f t="shared" si="18"/>
        <v>365</v>
      </c>
      <c r="K63" s="342">
        <f t="shared" si="18"/>
        <v>365</v>
      </c>
      <c r="L63" s="341">
        <f t="shared" si="18"/>
        <v>2</v>
      </c>
      <c r="M63" s="340">
        <f t="shared" si="5"/>
        <v>1</v>
      </c>
      <c r="N63" s="339">
        <f t="shared" si="6"/>
        <v>1</v>
      </c>
      <c r="O63" s="339">
        <f t="shared" si="7"/>
        <v>1</v>
      </c>
      <c r="P63" s="339">
        <f t="shared" si="8"/>
        <v>1</v>
      </c>
      <c r="Q63" s="338">
        <f t="shared" si="9"/>
        <v>5.4644808743169399E-3</v>
      </c>
      <c r="R63" s="337">
        <f t="shared" si="10"/>
        <v>1000000</v>
      </c>
      <c r="S63" s="336">
        <f t="shared" si="11"/>
        <v>1000000</v>
      </c>
      <c r="T63" s="336">
        <f t="shared" si="12"/>
        <v>1000000</v>
      </c>
      <c r="U63" s="336">
        <f t="shared" si="13"/>
        <v>1000000</v>
      </c>
      <c r="V63" s="335">
        <f t="shared" si="14"/>
        <v>5464.4808743169397</v>
      </c>
      <c r="W63" s="337">
        <f t="shared" si="19"/>
        <v>0</v>
      </c>
      <c r="X63" s="336">
        <f t="shared" si="19"/>
        <v>0</v>
      </c>
      <c r="Y63" s="336">
        <f t="shared" si="19"/>
        <v>0</v>
      </c>
      <c r="Z63" s="336">
        <f t="shared" si="19"/>
        <v>0</v>
      </c>
      <c r="AA63" s="335">
        <f t="shared" si="19"/>
        <v>0</v>
      </c>
    </row>
    <row r="64" spans="1:27">
      <c r="A64" s="320">
        <f>'Q Experience Study 2e'!A47</f>
        <v>27</v>
      </c>
      <c r="B64" s="319">
        <f>'Q Experience Study 2e'!B47</f>
        <v>19917</v>
      </c>
      <c r="C64" s="319" t="str">
        <f>'Q Experience Study 2e'!C47</f>
        <v/>
      </c>
      <c r="D64" s="319" t="str">
        <f>'Q Experience Study 2e'!D47</f>
        <v/>
      </c>
      <c r="E64" s="318">
        <f>'Q Experience Study 2e'!E47</f>
        <v>1000000</v>
      </c>
      <c r="F64" s="343" t="str">
        <f t="shared" si="2"/>
        <v/>
      </c>
      <c r="G64" s="341" t="str">
        <f t="shared" si="3"/>
        <v/>
      </c>
      <c r="H64" s="343">
        <f t="shared" si="18"/>
        <v>366</v>
      </c>
      <c r="I64" s="342">
        <f t="shared" si="18"/>
        <v>365</v>
      </c>
      <c r="J64" s="342">
        <f t="shared" si="18"/>
        <v>365</v>
      </c>
      <c r="K64" s="342">
        <f t="shared" si="18"/>
        <v>365</v>
      </c>
      <c r="L64" s="341">
        <f t="shared" si="18"/>
        <v>173</v>
      </c>
      <c r="M64" s="340">
        <f t="shared" si="5"/>
        <v>1</v>
      </c>
      <c r="N64" s="339">
        <f t="shared" si="6"/>
        <v>1</v>
      </c>
      <c r="O64" s="339">
        <f t="shared" si="7"/>
        <v>1</v>
      </c>
      <c r="P64" s="339">
        <f t="shared" si="8"/>
        <v>1</v>
      </c>
      <c r="Q64" s="338">
        <f t="shared" si="9"/>
        <v>0.47267759562841533</v>
      </c>
      <c r="R64" s="337">
        <f t="shared" si="10"/>
        <v>1000000</v>
      </c>
      <c r="S64" s="336">
        <f t="shared" si="11"/>
        <v>1000000</v>
      </c>
      <c r="T64" s="336">
        <f t="shared" si="12"/>
        <v>1000000</v>
      </c>
      <c r="U64" s="336">
        <f t="shared" si="13"/>
        <v>1000000</v>
      </c>
      <c r="V64" s="335">
        <f t="shared" si="14"/>
        <v>472677.59562841535</v>
      </c>
      <c r="W64" s="337">
        <f t="shared" si="19"/>
        <v>0</v>
      </c>
      <c r="X64" s="336">
        <f t="shared" si="19"/>
        <v>0</v>
      </c>
      <c r="Y64" s="336">
        <f t="shared" si="19"/>
        <v>0</v>
      </c>
      <c r="Z64" s="336">
        <f t="shared" si="19"/>
        <v>0</v>
      </c>
      <c r="AA64" s="335">
        <f t="shared" si="19"/>
        <v>0</v>
      </c>
    </row>
    <row r="65" spans="1:27">
      <c r="A65" s="320">
        <f>'Q Experience Study 2e'!A48</f>
        <v>28</v>
      </c>
      <c r="B65" s="319">
        <f>'Q Experience Study 2e'!B48</f>
        <v>19783</v>
      </c>
      <c r="C65" s="319" t="str">
        <f>'Q Experience Study 2e'!C48</f>
        <v/>
      </c>
      <c r="D65" s="319" t="str">
        <f>'Q Experience Study 2e'!D48</f>
        <v/>
      </c>
      <c r="E65" s="318">
        <f>'Q Experience Study 2e'!E48</f>
        <v>1000000</v>
      </c>
      <c r="F65" s="343" t="str">
        <f t="shared" si="2"/>
        <v/>
      </c>
      <c r="G65" s="341" t="str">
        <f t="shared" si="3"/>
        <v/>
      </c>
      <c r="H65" s="343">
        <f t="shared" si="18"/>
        <v>365</v>
      </c>
      <c r="I65" s="342">
        <f t="shared" si="18"/>
        <v>366</v>
      </c>
      <c r="J65" s="342">
        <f t="shared" si="18"/>
        <v>365</v>
      </c>
      <c r="K65" s="342">
        <f t="shared" si="18"/>
        <v>365</v>
      </c>
      <c r="L65" s="341">
        <f t="shared" si="18"/>
        <v>307</v>
      </c>
      <c r="M65" s="340">
        <f t="shared" si="5"/>
        <v>1</v>
      </c>
      <c r="N65" s="339">
        <f t="shared" si="6"/>
        <v>1</v>
      </c>
      <c r="O65" s="339">
        <f t="shared" si="7"/>
        <v>1</v>
      </c>
      <c r="P65" s="339">
        <f t="shared" si="8"/>
        <v>1</v>
      </c>
      <c r="Q65" s="338">
        <f t="shared" si="9"/>
        <v>0.84109589041095889</v>
      </c>
      <c r="R65" s="337">
        <f t="shared" si="10"/>
        <v>1000000</v>
      </c>
      <c r="S65" s="336">
        <f t="shared" si="11"/>
        <v>1000000</v>
      </c>
      <c r="T65" s="336">
        <f t="shared" si="12"/>
        <v>1000000</v>
      </c>
      <c r="U65" s="336">
        <f t="shared" si="13"/>
        <v>1000000</v>
      </c>
      <c r="V65" s="335">
        <f t="shared" si="14"/>
        <v>841095.89041095891</v>
      </c>
      <c r="W65" s="337">
        <f t="shared" si="19"/>
        <v>0</v>
      </c>
      <c r="X65" s="336">
        <f t="shared" si="19"/>
        <v>0</v>
      </c>
      <c r="Y65" s="336">
        <f t="shared" si="19"/>
        <v>0</v>
      </c>
      <c r="Z65" s="336">
        <f t="shared" si="19"/>
        <v>0</v>
      </c>
      <c r="AA65" s="335">
        <f t="shared" si="19"/>
        <v>0</v>
      </c>
    </row>
    <row r="66" spans="1:27">
      <c r="A66" s="320">
        <f>'Q Experience Study 2e'!A49</f>
        <v>29</v>
      </c>
      <c r="B66" s="319">
        <f>'Q Experience Study 2e'!B49</f>
        <v>19933</v>
      </c>
      <c r="C66" s="319" t="str">
        <f>'Q Experience Study 2e'!C49</f>
        <v/>
      </c>
      <c r="D66" s="319" t="str">
        <f>'Q Experience Study 2e'!D49</f>
        <v/>
      </c>
      <c r="E66" s="318">
        <f>'Q Experience Study 2e'!E49</f>
        <v>500000</v>
      </c>
      <c r="F66" s="343" t="str">
        <f t="shared" si="2"/>
        <v/>
      </c>
      <c r="G66" s="341" t="str">
        <f t="shared" si="3"/>
        <v/>
      </c>
      <c r="H66" s="343">
        <f t="shared" si="18"/>
        <v>366</v>
      </c>
      <c r="I66" s="342">
        <f t="shared" si="18"/>
        <v>365</v>
      </c>
      <c r="J66" s="342">
        <f t="shared" si="18"/>
        <v>365</v>
      </c>
      <c r="K66" s="342">
        <f t="shared" si="18"/>
        <v>365</v>
      </c>
      <c r="L66" s="341">
        <f t="shared" si="18"/>
        <v>157</v>
      </c>
      <c r="M66" s="340">
        <f t="shared" si="5"/>
        <v>1</v>
      </c>
      <c r="N66" s="339">
        <f t="shared" si="6"/>
        <v>1</v>
      </c>
      <c r="O66" s="339">
        <f t="shared" si="7"/>
        <v>1</v>
      </c>
      <c r="P66" s="339">
        <f t="shared" si="8"/>
        <v>1</v>
      </c>
      <c r="Q66" s="338">
        <f t="shared" si="9"/>
        <v>0.42896174863387976</v>
      </c>
      <c r="R66" s="337">
        <f t="shared" si="10"/>
        <v>500000</v>
      </c>
      <c r="S66" s="336">
        <f t="shared" si="11"/>
        <v>500000</v>
      </c>
      <c r="T66" s="336">
        <f t="shared" si="12"/>
        <v>500000</v>
      </c>
      <c r="U66" s="336">
        <f t="shared" si="13"/>
        <v>500000</v>
      </c>
      <c r="V66" s="335">
        <f t="shared" si="14"/>
        <v>214480.87431693988</v>
      </c>
      <c r="W66" s="337">
        <f t="shared" si="19"/>
        <v>0</v>
      </c>
      <c r="X66" s="336">
        <f t="shared" si="19"/>
        <v>0</v>
      </c>
      <c r="Y66" s="336">
        <f t="shared" si="19"/>
        <v>0</v>
      </c>
      <c r="Z66" s="336">
        <f t="shared" si="19"/>
        <v>0</v>
      </c>
      <c r="AA66" s="335">
        <f t="shared" si="19"/>
        <v>0</v>
      </c>
    </row>
    <row r="67" spans="1:27">
      <c r="A67" s="320">
        <f>'Q Experience Study 2e'!A50</f>
        <v>30</v>
      </c>
      <c r="B67" s="319">
        <f>'Q Experience Study 2e'!B50</f>
        <v>19838</v>
      </c>
      <c r="C67" s="319" t="str">
        <f>'Q Experience Study 2e'!C50</f>
        <v/>
      </c>
      <c r="D67" s="319" t="str">
        <f>'Q Experience Study 2e'!D50</f>
        <v/>
      </c>
      <c r="E67" s="318">
        <f>'Q Experience Study 2e'!E50</f>
        <v>500000</v>
      </c>
      <c r="F67" s="343" t="str">
        <f t="shared" si="2"/>
        <v/>
      </c>
      <c r="G67" s="341" t="str">
        <f t="shared" si="3"/>
        <v/>
      </c>
      <c r="H67" s="343">
        <f t="shared" si="18"/>
        <v>366</v>
      </c>
      <c r="I67" s="342">
        <f t="shared" si="18"/>
        <v>365</v>
      </c>
      <c r="J67" s="342">
        <f t="shared" si="18"/>
        <v>365</v>
      </c>
      <c r="K67" s="342">
        <f t="shared" si="18"/>
        <v>365</v>
      </c>
      <c r="L67" s="341">
        <f t="shared" si="18"/>
        <v>252</v>
      </c>
      <c r="M67" s="340">
        <f t="shared" si="5"/>
        <v>1</v>
      </c>
      <c r="N67" s="339">
        <f t="shared" si="6"/>
        <v>1</v>
      </c>
      <c r="O67" s="339">
        <f t="shared" si="7"/>
        <v>1</v>
      </c>
      <c r="P67" s="339">
        <f t="shared" si="8"/>
        <v>1</v>
      </c>
      <c r="Q67" s="338">
        <f t="shared" si="9"/>
        <v>0.68852459016393441</v>
      </c>
      <c r="R67" s="337">
        <f t="shared" si="10"/>
        <v>500000</v>
      </c>
      <c r="S67" s="336">
        <f t="shared" si="11"/>
        <v>500000</v>
      </c>
      <c r="T67" s="336">
        <f t="shared" si="12"/>
        <v>500000</v>
      </c>
      <c r="U67" s="336">
        <f t="shared" si="13"/>
        <v>500000</v>
      </c>
      <c r="V67" s="335">
        <f t="shared" si="14"/>
        <v>344262.2950819672</v>
      </c>
      <c r="W67" s="337">
        <f t="shared" si="19"/>
        <v>0</v>
      </c>
      <c r="X67" s="336">
        <f t="shared" si="19"/>
        <v>0</v>
      </c>
      <c r="Y67" s="336">
        <f t="shared" si="19"/>
        <v>0</v>
      </c>
      <c r="Z67" s="336">
        <f t="shared" si="19"/>
        <v>0</v>
      </c>
      <c r="AA67" s="335">
        <f t="shared" si="19"/>
        <v>0</v>
      </c>
    </row>
    <row r="68" spans="1:27">
      <c r="A68" s="320">
        <f>'Q Experience Study 2e'!A51</f>
        <v>31</v>
      </c>
      <c r="B68" s="319">
        <f>'Q Experience Study 2e'!B51</f>
        <v>20039</v>
      </c>
      <c r="C68" s="319" t="str">
        <f>'Q Experience Study 2e'!C51</f>
        <v/>
      </c>
      <c r="D68" s="319" t="str">
        <f>'Q Experience Study 2e'!D51</f>
        <v/>
      </c>
      <c r="E68" s="318">
        <f>'Q Experience Study 2e'!E51</f>
        <v>1000000</v>
      </c>
      <c r="F68" s="343" t="str">
        <f t="shared" si="2"/>
        <v/>
      </c>
      <c r="G68" s="341" t="str">
        <f t="shared" si="3"/>
        <v/>
      </c>
      <c r="H68" s="343">
        <f t="shared" ref="H68:L77" si="20">IF(AND(OR($C68&lt;&gt;"",$D68&lt;&gt;""),MAX($F68,$G68)&lt;H$37),0,MIN($C$34,DATE(YEAR($B68)+H$37+1,MONTH($B68),DAY($B68)))-MAX($B$34,DATE(YEAR($B68)+H$37,MONTH($B68),DAY($B68))))</f>
        <v>366</v>
      </c>
      <c r="I68" s="342">
        <f t="shared" si="20"/>
        <v>365</v>
      </c>
      <c r="J68" s="342">
        <f t="shared" si="20"/>
        <v>365</v>
      </c>
      <c r="K68" s="342">
        <f t="shared" si="20"/>
        <v>365</v>
      </c>
      <c r="L68" s="341">
        <f t="shared" si="20"/>
        <v>51</v>
      </c>
      <c r="M68" s="340">
        <f t="shared" si="5"/>
        <v>1</v>
      </c>
      <c r="N68" s="339">
        <f t="shared" si="6"/>
        <v>1</v>
      </c>
      <c r="O68" s="339">
        <f t="shared" si="7"/>
        <v>1</v>
      </c>
      <c r="P68" s="339">
        <f t="shared" si="8"/>
        <v>1</v>
      </c>
      <c r="Q68" s="338">
        <f t="shared" si="9"/>
        <v>0.13934426229508196</v>
      </c>
      <c r="R68" s="337">
        <f t="shared" si="10"/>
        <v>1000000</v>
      </c>
      <c r="S68" s="336">
        <f t="shared" si="11"/>
        <v>1000000</v>
      </c>
      <c r="T68" s="336">
        <f t="shared" si="12"/>
        <v>1000000</v>
      </c>
      <c r="U68" s="336">
        <f t="shared" si="13"/>
        <v>1000000</v>
      </c>
      <c r="V68" s="335">
        <f t="shared" si="14"/>
        <v>139344.26229508195</v>
      </c>
      <c r="W68" s="337">
        <f t="shared" ref="W68:AA77" si="21">IF($F68=W$37,$E68,0)</f>
        <v>0</v>
      </c>
      <c r="X68" s="336">
        <f t="shared" si="21"/>
        <v>0</v>
      </c>
      <c r="Y68" s="336">
        <f t="shared" si="21"/>
        <v>0</v>
      </c>
      <c r="Z68" s="336">
        <f t="shared" si="21"/>
        <v>0</v>
      </c>
      <c r="AA68" s="335">
        <f t="shared" si="21"/>
        <v>0</v>
      </c>
    </row>
    <row r="69" spans="1:27">
      <c r="A69" s="320">
        <f>'Q Experience Study 2e'!A52</f>
        <v>32</v>
      </c>
      <c r="B69" s="319">
        <f>'Q Experience Study 2e'!B52</f>
        <v>20037</v>
      </c>
      <c r="C69" s="319" t="str">
        <f>'Q Experience Study 2e'!C52</f>
        <v/>
      </c>
      <c r="D69" s="319" t="str">
        <f>'Q Experience Study 2e'!D52</f>
        <v/>
      </c>
      <c r="E69" s="318">
        <f>'Q Experience Study 2e'!E52</f>
        <v>500000</v>
      </c>
      <c r="F69" s="343" t="str">
        <f t="shared" si="2"/>
        <v/>
      </c>
      <c r="G69" s="341" t="str">
        <f t="shared" si="3"/>
        <v/>
      </c>
      <c r="H69" s="343">
        <f t="shared" si="20"/>
        <v>366</v>
      </c>
      <c r="I69" s="342">
        <f t="shared" si="20"/>
        <v>365</v>
      </c>
      <c r="J69" s="342">
        <f t="shared" si="20"/>
        <v>365</v>
      </c>
      <c r="K69" s="342">
        <f t="shared" si="20"/>
        <v>365</v>
      </c>
      <c r="L69" s="341">
        <f t="shared" si="20"/>
        <v>53</v>
      </c>
      <c r="M69" s="340">
        <f t="shared" si="5"/>
        <v>1</v>
      </c>
      <c r="N69" s="339">
        <f t="shared" si="6"/>
        <v>1</v>
      </c>
      <c r="O69" s="339">
        <f t="shared" si="7"/>
        <v>1</v>
      </c>
      <c r="P69" s="339">
        <f t="shared" si="8"/>
        <v>1</v>
      </c>
      <c r="Q69" s="338">
        <f t="shared" si="9"/>
        <v>0.1448087431693989</v>
      </c>
      <c r="R69" s="337">
        <f t="shared" si="10"/>
        <v>500000</v>
      </c>
      <c r="S69" s="336">
        <f t="shared" si="11"/>
        <v>500000</v>
      </c>
      <c r="T69" s="336">
        <f t="shared" si="12"/>
        <v>500000</v>
      </c>
      <c r="U69" s="336">
        <f t="shared" si="13"/>
        <v>500000</v>
      </c>
      <c r="V69" s="335">
        <f t="shared" si="14"/>
        <v>72404.371584699446</v>
      </c>
      <c r="W69" s="337">
        <f t="shared" si="21"/>
        <v>0</v>
      </c>
      <c r="X69" s="336">
        <f t="shared" si="21"/>
        <v>0</v>
      </c>
      <c r="Y69" s="336">
        <f t="shared" si="21"/>
        <v>0</v>
      </c>
      <c r="Z69" s="336">
        <f t="shared" si="21"/>
        <v>0</v>
      </c>
      <c r="AA69" s="335">
        <f t="shared" si="21"/>
        <v>0</v>
      </c>
    </row>
    <row r="70" spans="1:27">
      <c r="A70" s="320">
        <f>'Q Experience Study 2e'!A53</f>
        <v>33</v>
      </c>
      <c r="B70" s="319">
        <f>'Q Experience Study 2e'!B53</f>
        <v>19877</v>
      </c>
      <c r="C70" s="319" t="str">
        <f>'Q Experience Study 2e'!C53</f>
        <v/>
      </c>
      <c r="D70" s="319" t="str">
        <f>'Q Experience Study 2e'!D53</f>
        <v/>
      </c>
      <c r="E70" s="318">
        <f>'Q Experience Study 2e'!E53</f>
        <v>300000</v>
      </c>
      <c r="F70" s="343" t="str">
        <f t="shared" si="2"/>
        <v/>
      </c>
      <c r="G70" s="341" t="str">
        <f t="shared" si="3"/>
        <v/>
      </c>
      <c r="H70" s="343">
        <f t="shared" si="20"/>
        <v>366</v>
      </c>
      <c r="I70" s="342">
        <f t="shared" si="20"/>
        <v>365</v>
      </c>
      <c r="J70" s="342">
        <f t="shared" si="20"/>
        <v>365</v>
      </c>
      <c r="K70" s="342">
        <f t="shared" si="20"/>
        <v>365</v>
      </c>
      <c r="L70" s="341">
        <f t="shared" si="20"/>
        <v>213</v>
      </c>
      <c r="M70" s="340">
        <f t="shared" si="5"/>
        <v>1</v>
      </c>
      <c r="N70" s="339">
        <f t="shared" si="6"/>
        <v>1</v>
      </c>
      <c r="O70" s="339">
        <f t="shared" si="7"/>
        <v>1</v>
      </c>
      <c r="P70" s="339">
        <f t="shared" si="8"/>
        <v>1</v>
      </c>
      <c r="Q70" s="338">
        <f t="shared" si="9"/>
        <v>0.58196721311475408</v>
      </c>
      <c r="R70" s="337">
        <f t="shared" si="10"/>
        <v>300000</v>
      </c>
      <c r="S70" s="336">
        <f t="shared" si="11"/>
        <v>300000</v>
      </c>
      <c r="T70" s="336">
        <f t="shared" si="12"/>
        <v>300000</v>
      </c>
      <c r="U70" s="336">
        <f t="shared" si="13"/>
        <v>300000</v>
      </c>
      <c r="V70" s="335">
        <f t="shared" si="14"/>
        <v>174590.16393442624</v>
      </c>
      <c r="W70" s="337">
        <f t="shared" si="21"/>
        <v>0</v>
      </c>
      <c r="X70" s="336">
        <f t="shared" si="21"/>
        <v>0</v>
      </c>
      <c r="Y70" s="336">
        <f t="shared" si="21"/>
        <v>0</v>
      </c>
      <c r="Z70" s="336">
        <f t="shared" si="21"/>
        <v>0</v>
      </c>
      <c r="AA70" s="335">
        <f t="shared" si="21"/>
        <v>0</v>
      </c>
    </row>
    <row r="71" spans="1:27">
      <c r="A71" s="320">
        <f>'Q Experience Study 2e'!A54</f>
        <v>34</v>
      </c>
      <c r="B71" s="319">
        <f>'Q Experience Study 2e'!B54</f>
        <v>19785</v>
      </c>
      <c r="C71" s="319" t="str">
        <f>'Q Experience Study 2e'!C54</f>
        <v/>
      </c>
      <c r="D71" s="319" t="str">
        <f>'Q Experience Study 2e'!D54</f>
        <v/>
      </c>
      <c r="E71" s="318">
        <f>'Q Experience Study 2e'!E54</f>
        <v>1000000</v>
      </c>
      <c r="F71" s="343" t="str">
        <f t="shared" si="2"/>
        <v/>
      </c>
      <c r="G71" s="341" t="str">
        <f t="shared" si="3"/>
        <v/>
      </c>
      <c r="H71" s="343">
        <f t="shared" si="20"/>
        <v>366</v>
      </c>
      <c r="I71" s="342">
        <f t="shared" si="20"/>
        <v>365</v>
      </c>
      <c r="J71" s="342">
        <f t="shared" si="20"/>
        <v>365</v>
      </c>
      <c r="K71" s="342">
        <f t="shared" si="20"/>
        <v>365</v>
      </c>
      <c r="L71" s="341">
        <f t="shared" si="20"/>
        <v>305</v>
      </c>
      <c r="M71" s="340">
        <f t="shared" si="5"/>
        <v>1</v>
      </c>
      <c r="N71" s="339">
        <f t="shared" si="6"/>
        <v>1</v>
      </c>
      <c r="O71" s="339">
        <f t="shared" si="7"/>
        <v>1</v>
      </c>
      <c r="P71" s="339">
        <f t="shared" si="8"/>
        <v>1</v>
      </c>
      <c r="Q71" s="338">
        <f t="shared" si="9"/>
        <v>0.83333333333333337</v>
      </c>
      <c r="R71" s="337">
        <f t="shared" si="10"/>
        <v>1000000</v>
      </c>
      <c r="S71" s="336">
        <f t="shared" si="11"/>
        <v>1000000</v>
      </c>
      <c r="T71" s="336">
        <f t="shared" si="12"/>
        <v>1000000</v>
      </c>
      <c r="U71" s="336">
        <f t="shared" si="13"/>
        <v>1000000</v>
      </c>
      <c r="V71" s="335">
        <f t="shared" si="14"/>
        <v>833333.33333333337</v>
      </c>
      <c r="W71" s="337">
        <f t="shared" si="21"/>
        <v>0</v>
      </c>
      <c r="X71" s="336">
        <f t="shared" si="21"/>
        <v>0</v>
      </c>
      <c r="Y71" s="336">
        <f t="shared" si="21"/>
        <v>0</v>
      </c>
      <c r="Z71" s="336">
        <f t="shared" si="21"/>
        <v>0</v>
      </c>
      <c r="AA71" s="335">
        <f t="shared" si="21"/>
        <v>0</v>
      </c>
    </row>
    <row r="72" spans="1:27">
      <c r="A72" s="320">
        <f>'Q Experience Study 2e'!A55</f>
        <v>35</v>
      </c>
      <c r="B72" s="319">
        <f>'Q Experience Study 2e'!B55</f>
        <v>19860</v>
      </c>
      <c r="C72" s="319" t="str">
        <f>'Q Experience Study 2e'!C55</f>
        <v/>
      </c>
      <c r="D72" s="319" t="str">
        <f>'Q Experience Study 2e'!D55</f>
        <v/>
      </c>
      <c r="E72" s="318">
        <f>'Q Experience Study 2e'!E55</f>
        <v>1000000</v>
      </c>
      <c r="F72" s="343" t="str">
        <f t="shared" si="2"/>
        <v/>
      </c>
      <c r="G72" s="341" t="str">
        <f t="shared" si="3"/>
        <v/>
      </c>
      <c r="H72" s="343">
        <f t="shared" si="20"/>
        <v>366</v>
      </c>
      <c r="I72" s="342">
        <f t="shared" si="20"/>
        <v>365</v>
      </c>
      <c r="J72" s="342">
        <f t="shared" si="20"/>
        <v>365</v>
      </c>
      <c r="K72" s="342">
        <f t="shared" si="20"/>
        <v>365</v>
      </c>
      <c r="L72" s="341">
        <f t="shared" si="20"/>
        <v>230</v>
      </c>
      <c r="M72" s="340">
        <f t="shared" si="5"/>
        <v>1</v>
      </c>
      <c r="N72" s="339">
        <f t="shared" si="6"/>
        <v>1</v>
      </c>
      <c r="O72" s="339">
        <f t="shared" si="7"/>
        <v>1</v>
      </c>
      <c r="P72" s="339">
        <f t="shared" si="8"/>
        <v>1</v>
      </c>
      <c r="Q72" s="338">
        <f t="shared" si="9"/>
        <v>0.62841530054644812</v>
      </c>
      <c r="R72" s="337">
        <f t="shared" si="10"/>
        <v>1000000</v>
      </c>
      <c r="S72" s="336">
        <f t="shared" si="11"/>
        <v>1000000</v>
      </c>
      <c r="T72" s="336">
        <f t="shared" si="12"/>
        <v>1000000</v>
      </c>
      <c r="U72" s="336">
        <f t="shared" si="13"/>
        <v>1000000</v>
      </c>
      <c r="V72" s="335">
        <f t="shared" si="14"/>
        <v>628415.3005464481</v>
      </c>
      <c r="W72" s="337">
        <f t="shared" si="21"/>
        <v>0</v>
      </c>
      <c r="X72" s="336">
        <f t="shared" si="21"/>
        <v>0</v>
      </c>
      <c r="Y72" s="336">
        <f t="shared" si="21"/>
        <v>0</v>
      </c>
      <c r="Z72" s="336">
        <f t="shared" si="21"/>
        <v>0</v>
      </c>
      <c r="AA72" s="335">
        <f t="shared" si="21"/>
        <v>0</v>
      </c>
    </row>
    <row r="73" spans="1:27">
      <c r="A73" s="320">
        <f>'Q Experience Study 2e'!A56</f>
        <v>36</v>
      </c>
      <c r="B73" s="319">
        <f>'Q Experience Study 2e'!B56</f>
        <v>20022</v>
      </c>
      <c r="C73" s="319" t="str">
        <f>'Q Experience Study 2e'!C56</f>
        <v/>
      </c>
      <c r="D73" s="319" t="str">
        <f>'Q Experience Study 2e'!D56</f>
        <v/>
      </c>
      <c r="E73" s="318">
        <f>'Q Experience Study 2e'!E56</f>
        <v>300000</v>
      </c>
      <c r="F73" s="343" t="str">
        <f t="shared" si="2"/>
        <v/>
      </c>
      <c r="G73" s="341" t="str">
        <f t="shared" si="3"/>
        <v/>
      </c>
      <c r="H73" s="343">
        <f t="shared" si="20"/>
        <v>366</v>
      </c>
      <c r="I73" s="342">
        <f t="shared" si="20"/>
        <v>365</v>
      </c>
      <c r="J73" s="342">
        <f t="shared" si="20"/>
        <v>365</v>
      </c>
      <c r="K73" s="342">
        <f t="shared" si="20"/>
        <v>365</v>
      </c>
      <c r="L73" s="341">
        <f t="shared" si="20"/>
        <v>68</v>
      </c>
      <c r="M73" s="340">
        <f t="shared" si="5"/>
        <v>1</v>
      </c>
      <c r="N73" s="339">
        <f t="shared" si="6"/>
        <v>1</v>
      </c>
      <c r="O73" s="339">
        <f t="shared" si="7"/>
        <v>1</v>
      </c>
      <c r="P73" s="339">
        <f t="shared" si="8"/>
        <v>1</v>
      </c>
      <c r="Q73" s="338">
        <f t="shared" si="9"/>
        <v>0.18579234972677597</v>
      </c>
      <c r="R73" s="337">
        <f t="shared" si="10"/>
        <v>300000</v>
      </c>
      <c r="S73" s="336">
        <f t="shared" si="11"/>
        <v>300000</v>
      </c>
      <c r="T73" s="336">
        <f t="shared" si="12"/>
        <v>300000</v>
      </c>
      <c r="U73" s="336">
        <f t="shared" si="13"/>
        <v>300000</v>
      </c>
      <c r="V73" s="335">
        <f t="shared" si="14"/>
        <v>55737.704918032789</v>
      </c>
      <c r="W73" s="337">
        <f t="shared" si="21"/>
        <v>0</v>
      </c>
      <c r="X73" s="336">
        <f t="shared" si="21"/>
        <v>0</v>
      </c>
      <c r="Y73" s="336">
        <f t="shared" si="21"/>
        <v>0</v>
      </c>
      <c r="Z73" s="336">
        <f t="shared" si="21"/>
        <v>0</v>
      </c>
      <c r="AA73" s="335">
        <f t="shared" si="21"/>
        <v>0</v>
      </c>
    </row>
    <row r="74" spans="1:27">
      <c r="A74" s="320">
        <f>'Q Experience Study 2e'!A57</f>
        <v>37</v>
      </c>
      <c r="B74" s="319">
        <f>'Q Experience Study 2e'!B57</f>
        <v>20066</v>
      </c>
      <c r="C74" s="319" t="str">
        <f>'Q Experience Study 2e'!C57</f>
        <v/>
      </c>
      <c r="D74" s="319" t="str">
        <f>'Q Experience Study 2e'!D57</f>
        <v/>
      </c>
      <c r="E74" s="318">
        <f>'Q Experience Study 2e'!E57</f>
        <v>1000000</v>
      </c>
      <c r="F74" s="343" t="str">
        <f t="shared" si="2"/>
        <v/>
      </c>
      <c r="G74" s="341" t="str">
        <f t="shared" si="3"/>
        <v/>
      </c>
      <c r="H74" s="343">
        <f t="shared" si="20"/>
        <v>366</v>
      </c>
      <c r="I74" s="342">
        <f t="shared" si="20"/>
        <v>365</v>
      </c>
      <c r="J74" s="342">
        <f t="shared" si="20"/>
        <v>365</v>
      </c>
      <c r="K74" s="342">
        <f t="shared" si="20"/>
        <v>365</v>
      </c>
      <c r="L74" s="341">
        <f t="shared" si="20"/>
        <v>24</v>
      </c>
      <c r="M74" s="340">
        <f t="shared" si="5"/>
        <v>1</v>
      </c>
      <c r="N74" s="339">
        <f t="shared" si="6"/>
        <v>1</v>
      </c>
      <c r="O74" s="339">
        <f t="shared" si="7"/>
        <v>1</v>
      </c>
      <c r="P74" s="339">
        <f t="shared" si="8"/>
        <v>1</v>
      </c>
      <c r="Q74" s="338">
        <f t="shared" si="9"/>
        <v>6.5573770491803282E-2</v>
      </c>
      <c r="R74" s="337">
        <f t="shared" si="10"/>
        <v>1000000</v>
      </c>
      <c r="S74" s="336">
        <f t="shared" si="11"/>
        <v>1000000</v>
      </c>
      <c r="T74" s="336">
        <f t="shared" si="12"/>
        <v>1000000</v>
      </c>
      <c r="U74" s="336">
        <f t="shared" si="13"/>
        <v>1000000</v>
      </c>
      <c r="V74" s="335">
        <f t="shared" si="14"/>
        <v>65573.770491803283</v>
      </c>
      <c r="W74" s="337">
        <f t="shared" si="21"/>
        <v>0</v>
      </c>
      <c r="X74" s="336">
        <f t="shared" si="21"/>
        <v>0</v>
      </c>
      <c r="Y74" s="336">
        <f t="shared" si="21"/>
        <v>0</v>
      </c>
      <c r="Z74" s="336">
        <f t="shared" si="21"/>
        <v>0</v>
      </c>
      <c r="AA74" s="335">
        <f t="shared" si="21"/>
        <v>0</v>
      </c>
    </row>
    <row r="75" spans="1:27">
      <c r="A75" s="320">
        <f>'Q Experience Study 2e'!A58</f>
        <v>38</v>
      </c>
      <c r="B75" s="319">
        <f>'Q Experience Study 2e'!B58</f>
        <v>20036</v>
      </c>
      <c r="C75" s="319" t="str">
        <f>'Q Experience Study 2e'!C58</f>
        <v/>
      </c>
      <c r="D75" s="319" t="str">
        <f>'Q Experience Study 2e'!D58</f>
        <v/>
      </c>
      <c r="E75" s="318">
        <f>'Q Experience Study 2e'!E58</f>
        <v>300000</v>
      </c>
      <c r="F75" s="343" t="str">
        <f t="shared" si="2"/>
        <v/>
      </c>
      <c r="G75" s="341" t="str">
        <f t="shared" si="3"/>
        <v/>
      </c>
      <c r="H75" s="343">
        <f t="shared" si="20"/>
        <v>366</v>
      </c>
      <c r="I75" s="342">
        <f t="shared" si="20"/>
        <v>365</v>
      </c>
      <c r="J75" s="342">
        <f t="shared" si="20"/>
        <v>365</v>
      </c>
      <c r="K75" s="342">
        <f t="shared" si="20"/>
        <v>365</v>
      </c>
      <c r="L75" s="341">
        <f t="shared" si="20"/>
        <v>54</v>
      </c>
      <c r="M75" s="340">
        <f t="shared" si="5"/>
        <v>1</v>
      </c>
      <c r="N75" s="339">
        <f t="shared" si="6"/>
        <v>1</v>
      </c>
      <c r="O75" s="339">
        <f t="shared" si="7"/>
        <v>1</v>
      </c>
      <c r="P75" s="339">
        <f t="shared" si="8"/>
        <v>1</v>
      </c>
      <c r="Q75" s="338">
        <f t="shared" si="9"/>
        <v>0.14754098360655737</v>
      </c>
      <c r="R75" s="337">
        <f t="shared" si="10"/>
        <v>300000</v>
      </c>
      <c r="S75" s="336">
        <f t="shared" si="11"/>
        <v>300000</v>
      </c>
      <c r="T75" s="336">
        <f t="shared" si="12"/>
        <v>300000</v>
      </c>
      <c r="U75" s="336">
        <f t="shared" si="13"/>
        <v>300000</v>
      </c>
      <c r="V75" s="335">
        <f t="shared" si="14"/>
        <v>44262.295081967211</v>
      </c>
      <c r="W75" s="337">
        <f t="shared" si="21"/>
        <v>0</v>
      </c>
      <c r="X75" s="336">
        <f t="shared" si="21"/>
        <v>0</v>
      </c>
      <c r="Y75" s="336">
        <f t="shared" si="21"/>
        <v>0</v>
      </c>
      <c r="Z75" s="336">
        <f t="shared" si="21"/>
        <v>0</v>
      </c>
      <c r="AA75" s="335">
        <f t="shared" si="21"/>
        <v>0</v>
      </c>
    </row>
    <row r="76" spans="1:27">
      <c r="A76" s="320">
        <f>'Q Experience Study 2e'!A59</f>
        <v>39</v>
      </c>
      <c r="B76" s="319">
        <f>'Q Experience Study 2e'!B59</f>
        <v>20009</v>
      </c>
      <c r="C76" s="319" t="str">
        <f>'Q Experience Study 2e'!C59</f>
        <v/>
      </c>
      <c r="D76" s="319" t="str">
        <f>'Q Experience Study 2e'!D59</f>
        <v/>
      </c>
      <c r="E76" s="318">
        <f>'Q Experience Study 2e'!E59</f>
        <v>300000</v>
      </c>
      <c r="F76" s="343" t="str">
        <f t="shared" si="2"/>
        <v/>
      </c>
      <c r="G76" s="341" t="str">
        <f t="shared" si="3"/>
        <v/>
      </c>
      <c r="H76" s="343">
        <f t="shared" si="20"/>
        <v>366</v>
      </c>
      <c r="I76" s="342">
        <f t="shared" si="20"/>
        <v>365</v>
      </c>
      <c r="J76" s="342">
        <f t="shared" si="20"/>
        <v>365</v>
      </c>
      <c r="K76" s="342">
        <f t="shared" si="20"/>
        <v>365</v>
      </c>
      <c r="L76" s="341">
        <f t="shared" si="20"/>
        <v>81</v>
      </c>
      <c r="M76" s="340">
        <f t="shared" si="5"/>
        <v>1</v>
      </c>
      <c r="N76" s="339">
        <f t="shared" si="6"/>
        <v>1</v>
      </c>
      <c r="O76" s="339">
        <f t="shared" si="7"/>
        <v>1</v>
      </c>
      <c r="P76" s="339">
        <f t="shared" si="8"/>
        <v>1</v>
      </c>
      <c r="Q76" s="338">
        <f t="shared" si="9"/>
        <v>0.22131147540983606</v>
      </c>
      <c r="R76" s="337">
        <f t="shared" si="10"/>
        <v>300000</v>
      </c>
      <c r="S76" s="336">
        <f t="shared" si="11"/>
        <v>300000</v>
      </c>
      <c r="T76" s="336">
        <f t="shared" si="12"/>
        <v>300000</v>
      </c>
      <c r="U76" s="336">
        <f t="shared" si="13"/>
        <v>300000</v>
      </c>
      <c r="V76" s="335">
        <f t="shared" si="14"/>
        <v>66393.442622950824</v>
      </c>
      <c r="W76" s="337">
        <f t="shared" si="21"/>
        <v>0</v>
      </c>
      <c r="X76" s="336">
        <f t="shared" si="21"/>
        <v>0</v>
      </c>
      <c r="Y76" s="336">
        <f t="shared" si="21"/>
        <v>0</v>
      </c>
      <c r="Z76" s="336">
        <f t="shared" si="21"/>
        <v>0</v>
      </c>
      <c r="AA76" s="335">
        <f t="shared" si="21"/>
        <v>0</v>
      </c>
    </row>
    <row r="77" spans="1:27">
      <c r="A77" s="320">
        <f>'Q Experience Study 2e'!A60</f>
        <v>40</v>
      </c>
      <c r="B77" s="319">
        <f>'Q Experience Study 2e'!B60</f>
        <v>20060</v>
      </c>
      <c r="C77" s="319" t="str">
        <f>'Q Experience Study 2e'!C60</f>
        <v/>
      </c>
      <c r="D77" s="319" t="str">
        <f>'Q Experience Study 2e'!D60</f>
        <v/>
      </c>
      <c r="E77" s="318">
        <f>'Q Experience Study 2e'!E60</f>
        <v>1000000</v>
      </c>
      <c r="F77" s="343" t="str">
        <f t="shared" si="2"/>
        <v/>
      </c>
      <c r="G77" s="341" t="str">
        <f t="shared" si="3"/>
        <v/>
      </c>
      <c r="H77" s="343">
        <f t="shared" si="20"/>
        <v>366</v>
      </c>
      <c r="I77" s="342">
        <f t="shared" si="20"/>
        <v>365</v>
      </c>
      <c r="J77" s="342">
        <f t="shared" si="20"/>
        <v>365</v>
      </c>
      <c r="K77" s="342">
        <f t="shared" si="20"/>
        <v>365</v>
      </c>
      <c r="L77" s="341">
        <f t="shared" si="20"/>
        <v>30</v>
      </c>
      <c r="M77" s="340">
        <f t="shared" si="5"/>
        <v>1</v>
      </c>
      <c r="N77" s="339">
        <f t="shared" si="6"/>
        <v>1</v>
      </c>
      <c r="O77" s="339">
        <f t="shared" si="7"/>
        <v>1</v>
      </c>
      <c r="P77" s="339">
        <f t="shared" si="8"/>
        <v>1</v>
      </c>
      <c r="Q77" s="338">
        <f t="shared" si="9"/>
        <v>8.1967213114754092E-2</v>
      </c>
      <c r="R77" s="337">
        <f t="shared" si="10"/>
        <v>1000000</v>
      </c>
      <c r="S77" s="336">
        <f t="shared" si="11"/>
        <v>1000000</v>
      </c>
      <c r="T77" s="336">
        <f t="shared" si="12"/>
        <v>1000000</v>
      </c>
      <c r="U77" s="336">
        <f t="shared" si="13"/>
        <v>1000000</v>
      </c>
      <c r="V77" s="335">
        <f t="shared" si="14"/>
        <v>81967.213114754093</v>
      </c>
      <c r="W77" s="337">
        <f t="shared" si="21"/>
        <v>0</v>
      </c>
      <c r="X77" s="336">
        <f t="shared" si="21"/>
        <v>0</v>
      </c>
      <c r="Y77" s="336">
        <f t="shared" si="21"/>
        <v>0</v>
      </c>
      <c r="Z77" s="336">
        <f t="shared" si="21"/>
        <v>0</v>
      </c>
      <c r="AA77" s="335">
        <f t="shared" si="21"/>
        <v>0</v>
      </c>
    </row>
    <row r="78" spans="1:27">
      <c r="A78" s="320">
        <f>'Q Experience Study 2e'!A61</f>
        <v>41</v>
      </c>
      <c r="B78" s="319">
        <f>'Q Experience Study 2e'!B61</f>
        <v>19958</v>
      </c>
      <c r="C78" s="319" t="str">
        <f>'Q Experience Study 2e'!C61</f>
        <v/>
      </c>
      <c r="D78" s="319" t="str">
        <f>'Q Experience Study 2e'!D61</f>
        <v/>
      </c>
      <c r="E78" s="318">
        <f>'Q Experience Study 2e'!E61</f>
        <v>1000000</v>
      </c>
      <c r="F78" s="343" t="str">
        <f t="shared" si="2"/>
        <v/>
      </c>
      <c r="G78" s="341" t="str">
        <f t="shared" si="3"/>
        <v/>
      </c>
      <c r="H78" s="343">
        <f t="shared" ref="H78:L87" si="22">IF(AND(OR($C78&lt;&gt;"",$D78&lt;&gt;""),MAX($F78,$G78)&lt;H$37),0,MIN($C$34,DATE(YEAR($B78)+H$37+1,MONTH($B78),DAY($B78)))-MAX($B$34,DATE(YEAR($B78)+H$37,MONTH($B78),DAY($B78))))</f>
        <v>366</v>
      </c>
      <c r="I78" s="342">
        <f t="shared" si="22"/>
        <v>365</v>
      </c>
      <c r="J78" s="342">
        <f t="shared" si="22"/>
        <v>365</v>
      </c>
      <c r="K78" s="342">
        <f t="shared" si="22"/>
        <v>365</v>
      </c>
      <c r="L78" s="341">
        <f t="shared" si="22"/>
        <v>132</v>
      </c>
      <c r="M78" s="340">
        <f t="shared" si="5"/>
        <v>1</v>
      </c>
      <c r="N78" s="339">
        <f t="shared" si="6"/>
        <v>1</v>
      </c>
      <c r="O78" s="339">
        <f t="shared" si="7"/>
        <v>1</v>
      </c>
      <c r="P78" s="339">
        <f t="shared" si="8"/>
        <v>1</v>
      </c>
      <c r="Q78" s="338">
        <f t="shared" si="9"/>
        <v>0.36065573770491804</v>
      </c>
      <c r="R78" s="337">
        <f t="shared" si="10"/>
        <v>1000000</v>
      </c>
      <c r="S78" s="336">
        <f t="shared" si="11"/>
        <v>1000000</v>
      </c>
      <c r="T78" s="336">
        <f t="shared" si="12"/>
        <v>1000000</v>
      </c>
      <c r="U78" s="336">
        <f t="shared" si="13"/>
        <v>1000000</v>
      </c>
      <c r="V78" s="335">
        <f t="shared" si="14"/>
        <v>360655.73770491802</v>
      </c>
      <c r="W78" s="337">
        <f t="shared" ref="W78:AA87" si="23">IF($F78=W$37,$E78,0)</f>
        <v>0</v>
      </c>
      <c r="X78" s="336">
        <f t="shared" si="23"/>
        <v>0</v>
      </c>
      <c r="Y78" s="336">
        <f t="shared" si="23"/>
        <v>0</v>
      </c>
      <c r="Z78" s="336">
        <f t="shared" si="23"/>
        <v>0</v>
      </c>
      <c r="AA78" s="335">
        <f t="shared" si="23"/>
        <v>0</v>
      </c>
    </row>
    <row r="79" spans="1:27">
      <c r="A79" s="320">
        <f>'Q Experience Study 2e'!A62</f>
        <v>42</v>
      </c>
      <c r="B79" s="319">
        <f>'Q Experience Study 2e'!B62</f>
        <v>20024</v>
      </c>
      <c r="C79" s="319" t="str">
        <f>'Q Experience Study 2e'!C62</f>
        <v/>
      </c>
      <c r="D79" s="319" t="str">
        <f>'Q Experience Study 2e'!D62</f>
        <v/>
      </c>
      <c r="E79" s="318">
        <f>'Q Experience Study 2e'!E62</f>
        <v>300000</v>
      </c>
      <c r="F79" s="343" t="str">
        <f t="shared" si="2"/>
        <v/>
      </c>
      <c r="G79" s="341" t="str">
        <f t="shared" si="3"/>
        <v/>
      </c>
      <c r="H79" s="343">
        <f t="shared" si="22"/>
        <v>366</v>
      </c>
      <c r="I79" s="342">
        <f t="shared" si="22"/>
        <v>365</v>
      </c>
      <c r="J79" s="342">
        <f t="shared" si="22"/>
        <v>365</v>
      </c>
      <c r="K79" s="342">
        <f t="shared" si="22"/>
        <v>365</v>
      </c>
      <c r="L79" s="341">
        <f t="shared" si="22"/>
        <v>66</v>
      </c>
      <c r="M79" s="340">
        <f t="shared" si="5"/>
        <v>1</v>
      </c>
      <c r="N79" s="339">
        <f t="shared" si="6"/>
        <v>1</v>
      </c>
      <c r="O79" s="339">
        <f t="shared" si="7"/>
        <v>1</v>
      </c>
      <c r="P79" s="339">
        <f t="shared" si="8"/>
        <v>1</v>
      </c>
      <c r="Q79" s="338">
        <f t="shared" si="9"/>
        <v>0.18032786885245902</v>
      </c>
      <c r="R79" s="337">
        <f t="shared" si="10"/>
        <v>300000</v>
      </c>
      <c r="S79" s="336">
        <f t="shared" si="11"/>
        <v>300000</v>
      </c>
      <c r="T79" s="336">
        <f t="shared" si="12"/>
        <v>300000</v>
      </c>
      <c r="U79" s="336">
        <f t="shared" si="13"/>
        <v>300000</v>
      </c>
      <c r="V79" s="335">
        <f t="shared" si="14"/>
        <v>54098.360655737706</v>
      </c>
      <c r="W79" s="337">
        <f t="shared" si="23"/>
        <v>0</v>
      </c>
      <c r="X79" s="336">
        <f t="shared" si="23"/>
        <v>0</v>
      </c>
      <c r="Y79" s="336">
        <f t="shared" si="23"/>
        <v>0</v>
      </c>
      <c r="Z79" s="336">
        <f t="shared" si="23"/>
        <v>0</v>
      </c>
      <c r="AA79" s="335">
        <f t="shared" si="23"/>
        <v>0</v>
      </c>
    </row>
    <row r="80" spans="1:27">
      <c r="A80" s="320">
        <f>'Q Experience Study 2e'!A63</f>
        <v>43</v>
      </c>
      <c r="B80" s="319">
        <f>'Q Experience Study 2e'!B63</f>
        <v>19810</v>
      </c>
      <c r="C80" s="319" t="str">
        <f>'Q Experience Study 2e'!C63</f>
        <v/>
      </c>
      <c r="D80" s="319" t="str">
        <f>'Q Experience Study 2e'!D63</f>
        <v/>
      </c>
      <c r="E80" s="318">
        <f>'Q Experience Study 2e'!E63</f>
        <v>1000000</v>
      </c>
      <c r="F80" s="343" t="str">
        <f t="shared" si="2"/>
        <v/>
      </c>
      <c r="G80" s="341" t="str">
        <f t="shared" si="3"/>
        <v/>
      </c>
      <c r="H80" s="343">
        <f t="shared" si="22"/>
        <v>366</v>
      </c>
      <c r="I80" s="342">
        <f t="shared" si="22"/>
        <v>365</v>
      </c>
      <c r="J80" s="342">
        <f t="shared" si="22"/>
        <v>365</v>
      </c>
      <c r="K80" s="342">
        <f t="shared" si="22"/>
        <v>365</v>
      </c>
      <c r="L80" s="341">
        <f t="shared" si="22"/>
        <v>280</v>
      </c>
      <c r="M80" s="340">
        <f t="shared" si="5"/>
        <v>1</v>
      </c>
      <c r="N80" s="339">
        <f t="shared" si="6"/>
        <v>1</v>
      </c>
      <c r="O80" s="339">
        <f t="shared" si="7"/>
        <v>1</v>
      </c>
      <c r="P80" s="339">
        <f t="shared" si="8"/>
        <v>1</v>
      </c>
      <c r="Q80" s="338">
        <f t="shared" si="9"/>
        <v>0.76502732240437155</v>
      </c>
      <c r="R80" s="337">
        <f t="shared" si="10"/>
        <v>1000000</v>
      </c>
      <c r="S80" s="336">
        <f t="shared" si="11"/>
        <v>1000000</v>
      </c>
      <c r="T80" s="336">
        <f t="shared" si="12"/>
        <v>1000000</v>
      </c>
      <c r="U80" s="336">
        <f t="shared" si="13"/>
        <v>1000000</v>
      </c>
      <c r="V80" s="335">
        <f t="shared" si="14"/>
        <v>765027.32240437157</v>
      </c>
      <c r="W80" s="337">
        <f t="shared" si="23"/>
        <v>0</v>
      </c>
      <c r="X80" s="336">
        <f t="shared" si="23"/>
        <v>0</v>
      </c>
      <c r="Y80" s="336">
        <f t="shared" si="23"/>
        <v>0</v>
      </c>
      <c r="Z80" s="336">
        <f t="shared" si="23"/>
        <v>0</v>
      </c>
      <c r="AA80" s="335">
        <f t="shared" si="23"/>
        <v>0</v>
      </c>
    </row>
    <row r="81" spans="1:27">
      <c r="A81" s="320">
        <f>'Q Experience Study 2e'!A64</f>
        <v>44</v>
      </c>
      <c r="B81" s="319">
        <f>'Q Experience Study 2e'!B64</f>
        <v>19973</v>
      </c>
      <c r="C81" s="319" t="str">
        <f>'Q Experience Study 2e'!C64</f>
        <v/>
      </c>
      <c r="D81" s="319" t="str">
        <f>'Q Experience Study 2e'!D64</f>
        <v/>
      </c>
      <c r="E81" s="318">
        <f>'Q Experience Study 2e'!E64</f>
        <v>300000</v>
      </c>
      <c r="F81" s="343" t="str">
        <f t="shared" si="2"/>
        <v/>
      </c>
      <c r="G81" s="341" t="str">
        <f t="shared" si="3"/>
        <v/>
      </c>
      <c r="H81" s="343">
        <f t="shared" si="22"/>
        <v>366</v>
      </c>
      <c r="I81" s="342">
        <f t="shared" si="22"/>
        <v>365</v>
      </c>
      <c r="J81" s="342">
        <f t="shared" si="22"/>
        <v>365</v>
      </c>
      <c r="K81" s="342">
        <f t="shared" si="22"/>
        <v>365</v>
      </c>
      <c r="L81" s="341">
        <f t="shared" si="22"/>
        <v>117</v>
      </c>
      <c r="M81" s="340">
        <f t="shared" si="5"/>
        <v>1</v>
      </c>
      <c r="N81" s="339">
        <f t="shared" si="6"/>
        <v>1</v>
      </c>
      <c r="O81" s="339">
        <f t="shared" si="7"/>
        <v>1</v>
      </c>
      <c r="P81" s="339">
        <f t="shared" si="8"/>
        <v>1</v>
      </c>
      <c r="Q81" s="338">
        <f t="shared" si="9"/>
        <v>0.31967213114754101</v>
      </c>
      <c r="R81" s="337">
        <f t="shared" si="10"/>
        <v>300000</v>
      </c>
      <c r="S81" s="336">
        <f t="shared" si="11"/>
        <v>300000</v>
      </c>
      <c r="T81" s="336">
        <f t="shared" si="12"/>
        <v>300000</v>
      </c>
      <c r="U81" s="336">
        <f t="shared" si="13"/>
        <v>300000</v>
      </c>
      <c r="V81" s="335">
        <f t="shared" si="14"/>
        <v>95901.639344262308</v>
      </c>
      <c r="W81" s="337">
        <f t="shared" si="23"/>
        <v>0</v>
      </c>
      <c r="X81" s="336">
        <f t="shared" si="23"/>
        <v>0</v>
      </c>
      <c r="Y81" s="336">
        <f t="shared" si="23"/>
        <v>0</v>
      </c>
      <c r="Z81" s="336">
        <f t="shared" si="23"/>
        <v>0</v>
      </c>
      <c r="AA81" s="335">
        <f t="shared" si="23"/>
        <v>0</v>
      </c>
    </row>
    <row r="82" spans="1:27">
      <c r="A82" s="320">
        <f>'Q Experience Study 2e'!A65</f>
        <v>45</v>
      </c>
      <c r="B82" s="319">
        <f>'Q Experience Study 2e'!B65</f>
        <v>20041</v>
      </c>
      <c r="C82" s="319" t="str">
        <f>'Q Experience Study 2e'!C65</f>
        <v/>
      </c>
      <c r="D82" s="319" t="str">
        <f>'Q Experience Study 2e'!D65</f>
        <v/>
      </c>
      <c r="E82" s="318">
        <f>'Q Experience Study 2e'!E65</f>
        <v>1000000</v>
      </c>
      <c r="F82" s="343" t="str">
        <f t="shared" si="2"/>
        <v/>
      </c>
      <c r="G82" s="341" t="str">
        <f t="shared" si="3"/>
        <v/>
      </c>
      <c r="H82" s="343">
        <f t="shared" si="22"/>
        <v>366</v>
      </c>
      <c r="I82" s="342">
        <f t="shared" si="22"/>
        <v>365</v>
      </c>
      <c r="J82" s="342">
        <f t="shared" si="22"/>
        <v>365</v>
      </c>
      <c r="K82" s="342">
        <f t="shared" si="22"/>
        <v>365</v>
      </c>
      <c r="L82" s="341">
        <f t="shared" si="22"/>
        <v>49</v>
      </c>
      <c r="M82" s="340">
        <f t="shared" si="5"/>
        <v>1</v>
      </c>
      <c r="N82" s="339">
        <f t="shared" si="6"/>
        <v>1</v>
      </c>
      <c r="O82" s="339">
        <f t="shared" si="7"/>
        <v>1</v>
      </c>
      <c r="P82" s="339">
        <f t="shared" si="8"/>
        <v>1</v>
      </c>
      <c r="Q82" s="338">
        <f t="shared" si="9"/>
        <v>0.13387978142076504</v>
      </c>
      <c r="R82" s="337">
        <f t="shared" si="10"/>
        <v>1000000</v>
      </c>
      <c r="S82" s="336">
        <f t="shared" si="11"/>
        <v>1000000</v>
      </c>
      <c r="T82" s="336">
        <f t="shared" si="12"/>
        <v>1000000</v>
      </c>
      <c r="U82" s="336">
        <f t="shared" si="13"/>
        <v>1000000</v>
      </c>
      <c r="V82" s="335">
        <f t="shared" si="14"/>
        <v>133879.78142076504</v>
      </c>
      <c r="W82" s="337">
        <f t="shared" si="23"/>
        <v>0</v>
      </c>
      <c r="X82" s="336">
        <f t="shared" si="23"/>
        <v>0</v>
      </c>
      <c r="Y82" s="336">
        <f t="shared" si="23"/>
        <v>0</v>
      </c>
      <c r="Z82" s="336">
        <f t="shared" si="23"/>
        <v>0</v>
      </c>
      <c r="AA82" s="335">
        <f t="shared" si="23"/>
        <v>0</v>
      </c>
    </row>
    <row r="83" spans="1:27">
      <c r="A83" s="320">
        <f>'Q Experience Study 2e'!A66</f>
        <v>46</v>
      </c>
      <c r="B83" s="319">
        <f>'Q Experience Study 2e'!B66</f>
        <v>20049</v>
      </c>
      <c r="C83" s="319" t="str">
        <f>'Q Experience Study 2e'!C66</f>
        <v/>
      </c>
      <c r="D83" s="319" t="str">
        <f>'Q Experience Study 2e'!D66</f>
        <v/>
      </c>
      <c r="E83" s="318">
        <f>'Q Experience Study 2e'!E66</f>
        <v>1000000</v>
      </c>
      <c r="F83" s="343" t="str">
        <f t="shared" si="2"/>
        <v/>
      </c>
      <c r="G83" s="341" t="str">
        <f t="shared" si="3"/>
        <v/>
      </c>
      <c r="H83" s="343">
        <f t="shared" si="22"/>
        <v>366</v>
      </c>
      <c r="I83" s="342">
        <f t="shared" si="22"/>
        <v>365</v>
      </c>
      <c r="J83" s="342">
        <f t="shared" si="22"/>
        <v>365</v>
      </c>
      <c r="K83" s="342">
        <f t="shared" si="22"/>
        <v>365</v>
      </c>
      <c r="L83" s="341">
        <f t="shared" si="22"/>
        <v>41</v>
      </c>
      <c r="M83" s="340">
        <f t="shared" si="5"/>
        <v>1</v>
      </c>
      <c r="N83" s="339">
        <f t="shared" si="6"/>
        <v>1</v>
      </c>
      <c r="O83" s="339">
        <f t="shared" si="7"/>
        <v>1</v>
      </c>
      <c r="P83" s="339">
        <f t="shared" si="8"/>
        <v>1</v>
      </c>
      <c r="Q83" s="338">
        <f t="shared" si="9"/>
        <v>0.11202185792349727</v>
      </c>
      <c r="R83" s="337">
        <f t="shared" si="10"/>
        <v>1000000</v>
      </c>
      <c r="S83" s="336">
        <f t="shared" si="11"/>
        <v>1000000</v>
      </c>
      <c r="T83" s="336">
        <f t="shared" si="12"/>
        <v>1000000</v>
      </c>
      <c r="U83" s="336">
        <f t="shared" si="13"/>
        <v>1000000</v>
      </c>
      <c r="V83" s="335">
        <f t="shared" si="14"/>
        <v>112021.85792349727</v>
      </c>
      <c r="W83" s="337">
        <f t="shared" si="23"/>
        <v>0</v>
      </c>
      <c r="X83" s="336">
        <f t="shared" si="23"/>
        <v>0</v>
      </c>
      <c r="Y83" s="336">
        <f t="shared" si="23"/>
        <v>0</v>
      </c>
      <c r="Z83" s="336">
        <f t="shared" si="23"/>
        <v>0</v>
      </c>
      <c r="AA83" s="335">
        <f t="shared" si="23"/>
        <v>0</v>
      </c>
    </row>
    <row r="84" spans="1:27">
      <c r="A84" s="320">
        <f>'Q Experience Study 2e'!A67</f>
        <v>47</v>
      </c>
      <c r="B84" s="319">
        <f>'Q Experience Study 2e'!B67</f>
        <v>19946</v>
      </c>
      <c r="C84" s="319" t="str">
        <f>'Q Experience Study 2e'!C67</f>
        <v/>
      </c>
      <c r="D84" s="319" t="str">
        <f>'Q Experience Study 2e'!D67</f>
        <v/>
      </c>
      <c r="E84" s="318">
        <f>'Q Experience Study 2e'!E67</f>
        <v>500000</v>
      </c>
      <c r="F84" s="343" t="str">
        <f t="shared" si="2"/>
        <v/>
      </c>
      <c r="G84" s="341" t="str">
        <f t="shared" si="3"/>
        <v/>
      </c>
      <c r="H84" s="343">
        <f t="shared" si="22"/>
        <v>366</v>
      </c>
      <c r="I84" s="342">
        <f t="shared" si="22"/>
        <v>365</v>
      </c>
      <c r="J84" s="342">
        <f t="shared" si="22"/>
        <v>365</v>
      </c>
      <c r="K84" s="342">
        <f t="shared" si="22"/>
        <v>365</v>
      </c>
      <c r="L84" s="341">
        <f t="shared" si="22"/>
        <v>144</v>
      </c>
      <c r="M84" s="340">
        <f t="shared" si="5"/>
        <v>1</v>
      </c>
      <c r="N84" s="339">
        <f t="shared" si="6"/>
        <v>1</v>
      </c>
      <c r="O84" s="339">
        <f t="shared" si="7"/>
        <v>1</v>
      </c>
      <c r="P84" s="339">
        <f t="shared" si="8"/>
        <v>1</v>
      </c>
      <c r="Q84" s="338">
        <f t="shared" si="9"/>
        <v>0.39344262295081966</v>
      </c>
      <c r="R84" s="337">
        <f t="shared" si="10"/>
        <v>500000</v>
      </c>
      <c r="S84" s="336">
        <f t="shared" si="11"/>
        <v>500000</v>
      </c>
      <c r="T84" s="336">
        <f t="shared" si="12"/>
        <v>500000</v>
      </c>
      <c r="U84" s="336">
        <f t="shared" si="13"/>
        <v>500000</v>
      </c>
      <c r="V84" s="335">
        <f t="shared" si="14"/>
        <v>196721.31147540984</v>
      </c>
      <c r="W84" s="337">
        <f t="shared" si="23"/>
        <v>0</v>
      </c>
      <c r="X84" s="336">
        <f t="shared" si="23"/>
        <v>0</v>
      </c>
      <c r="Y84" s="336">
        <f t="shared" si="23"/>
        <v>0</v>
      </c>
      <c r="Z84" s="336">
        <f t="shared" si="23"/>
        <v>0</v>
      </c>
      <c r="AA84" s="335">
        <f t="shared" si="23"/>
        <v>0</v>
      </c>
    </row>
    <row r="85" spans="1:27">
      <c r="A85" s="320">
        <f>'Q Experience Study 2e'!A68</f>
        <v>48</v>
      </c>
      <c r="B85" s="319">
        <f>'Q Experience Study 2e'!B68</f>
        <v>19796</v>
      </c>
      <c r="C85" s="319" t="str">
        <f>'Q Experience Study 2e'!C68</f>
        <v/>
      </c>
      <c r="D85" s="319" t="str">
        <f>'Q Experience Study 2e'!D68</f>
        <v/>
      </c>
      <c r="E85" s="318">
        <f>'Q Experience Study 2e'!E68</f>
        <v>500000</v>
      </c>
      <c r="F85" s="343" t="str">
        <f t="shared" si="2"/>
        <v/>
      </c>
      <c r="G85" s="341" t="str">
        <f t="shared" si="3"/>
        <v/>
      </c>
      <c r="H85" s="343">
        <f t="shared" si="22"/>
        <v>366</v>
      </c>
      <c r="I85" s="342">
        <f t="shared" si="22"/>
        <v>365</v>
      </c>
      <c r="J85" s="342">
        <f t="shared" si="22"/>
        <v>365</v>
      </c>
      <c r="K85" s="342">
        <f t="shared" si="22"/>
        <v>365</v>
      </c>
      <c r="L85" s="341">
        <f t="shared" si="22"/>
        <v>294</v>
      </c>
      <c r="M85" s="340">
        <f t="shared" si="5"/>
        <v>1</v>
      </c>
      <c r="N85" s="339">
        <f t="shared" si="6"/>
        <v>1</v>
      </c>
      <c r="O85" s="339">
        <f t="shared" si="7"/>
        <v>1</v>
      </c>
      <c r="P85" s="339">
        <f t="shared" si="8"/>
        <v>1</v>
      </c>
      <c r="Q85" s="338">
        <f t="shared" si="9"/>
        <v>0.80327868852459017</v>
      </c>
      <c r="R85" s="337">
        <f t="shared" si="10"/>
        <v>500000</v>
      </c>
      <c r="S85" s="336">
        <f t="shared" si="11"/>
        <v>500000</v>
      </c>
      <c r="T85" s="336">
        <f t="shared" si="12"/>
        <v>500000</v>
      </c>
      <c r="U85" s="336">
        <f t="shared" si="13"/>
        <v>500000</v>
      </c>
      <c r="V85" s="335">
        <f t="shared" si="14"/>
        <v>401639.34426229511</v>
      </c>
      <c r="W85" s="337">
        <f t="shared" si="23"/>
        <v>0</v>
      </c>
      <c r="X85" s="336">
        <f t="shared" si="23"/>
        <v>0</v>
      </c>
      <c r="Y85" s="336">
        <f t="shared" si="23"/>
        <v>0</v>
      </c>
      <c r="Z85" s="336">
        <f t="shared" si="23"/>
        <v>0</v>
      </c>
      <c r="AA85" s="335">
        <f t="shared" si="23"/>
        <v>0</v>
      </c>
    </row>
    <row r="86" spans="1:27">
      <c r="A86" s="320">
        <f>'Q Experience Study 2e'!A69</f>
        <v>49</v>
      </c>
      <c r="B86" s="319">
        <f>'Q Experience Study 2e'!B69</f>
        <v>19845</v>
      </c>
      <c r="C86" s="319" t="str">
        <f>'Q Experience Study 2e'!C69</f>
        <v/>
      </c>
      <c r="D86" s="319" t="str">
        <f>'Q Experience Study 2e'!D69</f>
        <v/>
      </c>
      <c r="E86" s="318">
        <f>'Q Experience Study 2e'!E69</f>
        <v>300000</v>
      </c>
      <c r="F86" s="343" t="str">
        <f t="shared" si="2"/>
        <v/>
      </c>
      <c r="G86" s="341" t="str">
        <f t="shared" si="3"/>
        <v/>
      </c>
      <c r="H86" s="343">
        <f t="shared" si="22"/>
        <v>366</v>
      </c>
      <c r="I86" s="342">
        <f t="shared" si="22"/>
        <v>365</v>
      </c>
      <c r="J86" s="342">
        <f t="shared" si="22"/>
        <v>365</v>
      </c>
      <c r="K86" s="342">
        <f t="shared" si="22"/>
        <v>365</v>
      </c>
      <c r="L86" s="341">
        <f t="shared" si="22"/>
        <v>245</v>
      </c>
      <c r="M86" s="340">
        <f t="shared" si="5"/>
        <v>1</v>
      </c>
      <c r="N86" s="339">
        <f t="shared" si="6"/>
        <v>1</v>
      </c>
      <c r="O86" s="339">
        <f t="shared" si="7"/>
        <v>1</v>
      </c>
      <c r="P86" s="339">
        <f t="shared" si="8"/>
        <v>1</v>
      </c>
      <c r="Q86" s="338">
        <f t="shared" si="9"/>
        <v>0.6693989071038251</v>
      </c>
      <c r="R86" s="337">
        <f t="shared" si="10"/>
        <v>300000</v>
      </c>
      <c r="S86" s="336">
        <f t="shared" si="11"/>
        <v>300000</v>
      </c>
      <c r="T86" s="336">
        <f t="shared" si="12"/>
        <v>300000</v>
      </c>
      <c r="U86" s="336">
        <f t="shared" si="13"/>
        <v>300000</v>
      </c>
      <c r="V86" s="335">
        <f t="shared" si="14"/>
        <v>200819.67213114753</v>
      </c>
      <c r="W86" s="337">
        <f t="shared" si="23"/>
        <v>0</v>
      </c>
      <c r="X86" s="336">
        <f t="shared" si="23"/>
        <v>0</v>
      </c>
      <c r="Y86" s="336">
        <f t="shared" si="23"/>
        <v>0</v>
      </c>
      <c r="Z86" s="336">
        <f t="shared" si="23"/>
        <v>0</v>
      </c>
      <c r="AA86" s="335">
        <f t="shared" si="23"/>
        <v>0</v>
      </c>
    </row>
    <row r="87" spans="1:27">
      <c r="A87" s="320">
        <f>'Q Experience Study 2e'!A70</f>
        <v>50</v>
      </c>
      <c r="B87" s="319">
        <f>'Q Experience Study 2e'!B70</f>
        <v>20024</v>
      </c>
      <c r="C87" s="319" t="str">
        <f>'Q Experience Study 2e'!C70</f>
        <v/>
      </c>
      <c r="D87" s="319" t="str">
        <f>'Q Experience Study 2e'!D70</f>
        <v/>
      </c>
      <c r="E87" s="318">
        <f>'Q Experience Study 2e'!E70</f>
        <v>500000</v>
      </c>
      <c r="F87" s="343" t="str">
        <f t="shared" si="2"/>
        <v/>
      </c>
      <c r="G87" s="341" t="str">
        <f t="shared" si="3"/>
        <v/>
      </c>
      <c r="H87" s="343">
        <f t="shared" si="22"/>
        <v>366</v>
      </c>
      <c r="I87" s="342">
        <f t="shared" si="22"/>
        <v>365</v>
      </c>
      <c r="J87" s="342">
        <f t="shared" si="22"/>
        <v>365</v>
      </c>
      <c r="K87" s="342">
        <f t="shared" si="22"/>
        <v>365</v>
      </c>
      <c r="L87" s="341">
        <f t="shared" si="22"/>
        <v>66</v>
      </c>
      <c r="M87" s="340">
        <f t="shared" si="5"/>
        <v>1</v>
      </c>
      <c r="N87" s="339">
        <f t="shared" si="6"/>
        <v>1</v>
      </c>
      <c r="O87" s="339">
        <f t="shared" si="7"/>
        <v>1</v>
      </c>
      <c r="P87" s="339">
        <f t="shared" si="8"/>
        <v>1</v>
      </c>
      <c r="Q87" s="338">
        <f t="shared" si="9"/>
        <v>0.18032786885245902</v>
      </c>
      <c r="R87" s="337">
        <f t="shared" si="10"/>
        <v>500000</v>
      </c>
      <c r="S87" s="336">
        <f t="shared" si="11"/>
        <v>500000</v>
      </c>
      <c r="T87" s="336">
        <f t="shared" si="12"/>
        <v>500000</v>
      </c>
      <c r="U87" s="336">
        <f t="shared" si="13"/>
        <v>500000</v>
      </c>
      <c r="V87" s="335">
        <f t="shared" si="14"/>
        <v>90163.934426229505</v>
      </c>
      <c r="W87" s="337">
        <f t="shared" si="23"/>
        <v>0</v>
      </c>
      <c r="X87" s="336">
        <f t="shared" si="23"/>
        <v>0</v>
      </c>
      <c r="Y87" s="336">
        <f t="shared" si="23"/>
        <v>0</v>
      </c>
      <c r="Z87" s="336">
        <f t="shared" si="23"/>
        <v>0</v>
      </c>
      <c r="AA87" s="335">
        <f t="shared" si="23"/>
        <v>0</v>
      </c>
    </row>
    <row r="88" spans="1:27">
      <c r="A88" s="320">
        <f>'Q Experience Study 2e'!A71</f>
        <v>51</v>
      </c>
      <c r="B88" s="319">
        <f>'Q Experience Study 2e'!B71</f>
        <v>20003</v>
      </c>
      <c r="C88" s="319" t="str">
        <f>'Q Experience Study 2e'!C71</f>
        <v/>
      </c>
      <c r="D88" s="319" t="str">
        <f>'Q Experience Study 2e'!D71</f>
        <v/>
      </c>
      <c r="E88" s="318">
        <f>'Q Experience Study 2e'!E71</f>
        <v>1000000</v>
      </c>
      <c r="F88" s="343" t="str">
        <f t="shared" si="2"/>
        <v/>
      </c>
      <c r="G88" s="341" t="str">
        <f t="shared" si="3"/>
        <v/>
      </c>
      <c r="H88" s="343">
        <f t="shared" ref="H88:L97" si="24">IF(AND(OR($C88&lt;&gt;"",$D88&lt;&gt;""),MAX($F88,$G88)&lt;H$37),0,MIN($C$34,DATE(YEAR($B88)+H$37+1,MONTH($B88),DAY($B88)))-MAX($B$34,DATE(YEAR($B88)+H$37,MONTH($B88),DAY($B88))))</f>
        <v>366</v>
      </c>
      <c r="I88" s="342">
        <f t="shared" si="24"/>
        <v>365</v>
      </c>
      <c r="J88" s="342">
        <f t="shared" si="24"/>
        <v>365</v>
      </c>
      <c r="K88" s="342">
        <f t="shared" si="24"/>
        <v>365</v>
      </c>
      <c r="L88" s="341">
        <f t="shared" si="24"/>
        <v>87</v>
      </c>
      <c r="M88" s="340">
        <f t="shared" si="5"/>
        <v>1</v>
      </c>
      <c r="N88" s="339">
        <f t="shared" si="6"/>
        <v>1</v>
      </c>
      <c r="O88" s="339">
        <f t="shared" si="7"/>
        <v>1</v>
      </c>
      <c r="P88" s="339">
        <f t="shared" si="8"/>
        <v>1</v>
      </c>
      <c r="Q88" s="338">
        <f t="shared" si="9"/>
        <v>0.23770491803278687</v>
      </c>
      <c r="R88" s="337">
        <f t="shared" si="10"/>
        <v>1000000</v>
      </c>
      <c r="S88" s="336">
        <f t="shared" si="11"/>
        <v>1000000</v>
      </c>
      <c r="T88" s="336">
        <f t="shared" si="12"/>
        <v>1000000</v>
      </c>
      <c r="U88" s="336">
        <f t="shared" si="13"/>
        <v>1000000</v>
      </c>
      <c r="V88" s="335">
        <f t="shared" si="14"/>
        <v>237704.91803278687</v>
      </c>
      <c r="W88" s="337">
        <f t="shared" ref="W88:AA97" si="25">IF($F88=W$37,$E88,0)</f>
        <v>0</v>
      </c>
      <c r="X88" s="336">
        <f t="shared" si="25"/>
        <v>0</v>
      </c>
      <c r="Y88" s="336">
        <f t="shared" si="25"/>
        <v>0</v>
      </c>
      <c r="Z88" s="336">
        <f t="shared" si="25"/>
        <v>0</v>
      </c>
      <c r="AA88" s="335">
        <f t="shared" si="25"/>
        <v>0</v>
      </c>
    </row>
    <row r="89" spans="1:27">
      <c r="A89" s="320">
        <f>'Q Experience Study 2e'!A72</f>
        <v>52</v>
      </c>
      <c r="B89" s="319">
        <f>'Q Experience Study 2e'!B72</f>
        <v>20027</v>
      </c>
      <c r="C89" s="319" t="str">
        <f>'Q Experience Study 2e'!C72</f>
        <v/>
      </c>
      <c r="D89" s="319" t="str">
        <f>'Q Experience Study 2e'!D72</f>
        <v/>
      </c>
      <c r="E89" s="318">
        <f>'Q Experience Study 2e'!E72</f>
        <v>300000</v>
      </c>
      <c r="F89" s="343" t="str">
        <f t="shared" si="2"/>
        <v/>
      </c>
      <c r="G89" s="341" t="str">
        <f t="shared" si="3"/>
        <v/>
      </c>
      <c r="H89" s="343">
        <f t="shared" si="24"/>
        <v>366</v>
      </c>
      <c r="I89" s="342">
        <f t="shared" si="24"/>
        <v>365</v>
      </c>
      <c r="J89" s="342">
        <f t="shared" si="24"/>
        <v>365</v>
      </c>
      <c r="K89" s="342">
        <f t="shared" si="24"/>
        <v>365</v>
      </c>
      <c r="L89" s="341">
        <f t="shared" si="24"/>
        <v>63</v>
      </c>
      <c r="M89" s="340">
        <f t="shared" si="5"/>
        <v>1</v>
      </c>
      <c r="N89" s="339">
        <f t="shared" si="6"/>
        <v>1</v>
      </c>
      <c r="O89" s="339">
        <f t="shared" si="7"/>
        <v>1</v>
      </c>
      <c r="P89" s="339">
        <f t="shared" si="8"/>
        <v>1</v>
      </c>
      <c r="Q89" s="338">
        <f t="shared" si="9"/>
        <v>0.1721311475409836</v>
      </c>
      <c r="R89" s="337">
        <f t="shared" si="10"/>
        <v>300000</v>
      </c>
      <c r="S89" s="336">
        <f t="shared" si="11"/>
        <v>300000</v>
      </c>
      <c r="T89" s="336">
        <f t="shared" si="12"/>
        <v>300000</v>
      </c>
      <c r="U89" s="336">
        <f t="shared" si="13"/>
        <v>300000</v>
      </c>
      <c r="V89" s="335">
        <f t="shared" si="14"/>
        <v>51639.344262295082</v>
      </c>
      <c r="W89" s="337">
        <f t="shared" si="25"/>
        <v>0</v>
      </c>
      <c r="X89" s="336">
        <f t="shared" si="25"/>
        <v>0</v>
      </c>
      <c r="Y89" s="336">
        <f t="shared" si="25"/>
        <v>0</v>
      </c>
      <c r="Z89" s="336">
        <f t="shared" si="25"/>
        <v>0</v>
      </c>
      <c r="AA89" s="335">
        <f t="shared" si="25"/>
        <v>0</v>
      </c>
    </row>
    <row r="90" spans="1:27">
      <c r="A90" s="320">
        <f>'Q Experience Study 2e'!A73</f>
        <v>53</v>
      </c>
      <c r="B90" s="319">
        <f>'Q Experience Study 2e'!B73</f>
        <v>19952</v>
      </c>
      <c r="C90" s="319" t="str">
        <f>'Q Experience Study 2e'!C73</f>
        <v/>
      </c>
      <c r="D90" s="319" t="str">
        <f>'Q Experience Study 2e'!D73</f>
        <v/>
      </c>
      <c r="E90" s="318">
        <f>'Q Experience Study 2e'!E73</f>
        <v>500000</v>
      </c>
      <c r="F90" s="343" t="str">
        <f t="shared" si="2"/>
        <v/>
      </c>
      <c r="G90" s="341" t="str">
        <f t="shared" si="3"/>
        <v/>
      </c>
      <c r="H90" s="343">
        <f t="shared" si="24"/>
        <v>366</v>
      </c>
      <c r="I90" s="342">
        <f t="shared" si="24"/>
        <v>365</v>
      </c>
      <c r="J90" s="342">
        <f t="shared" si="24"/>
        <v>365</v>
      </c>
      <c r="K90" s="342">
        <f t="shared" si="24"/>
        <v>365</v>
      </c>
      <c r="L90" s="341">
        <f t="shared" si="24"/>
        <v>138</v>
      </c>
      <c r="M90" s="340">
        <f t="shared" si="5"/>
        <v>1</v>
      </c>
      <c r="N90" s="339">
        <f t="shared" si="6"/>
        <v>1</v>
      </c>
      <c r="O90" s="339">
        <f t="shared" si="7"/>
        <v>1</v>
      </c>
      <c r="P90" s="339">
        <f t="shared" si="8"/>
        <v>1</v>
      </c>
      <c r="Q90" s="338">
        <f t="shared" si="9"/>
        <v>0.37704918032786883</v>
      </c>
      <c r="R90" s="337">
        <f t="shared" si="10"/>
        <v>500000</v>
      </c>
      <c r="S90" s="336">
        <f t="shared" si="11"/>
        <v>500000</v>
      </c>
      <c r="T90" s="336">
        <f t="shared" si="12"/>
        <v>500000</v>
      </c>
      <c r="U90" s="336">
        <f t="shared" si="13"/>
        <v>500000</v>
      </c>
      <c r="V90" s="335">
        <f t="shared" si="14"/>
        <v>188524.59016393442</v>
      </c>
      <c r="W90" s="337">
        <f t="shared" si="25"/>
        <v>0</v>
      </c>
      <c r="X90" s="336">
        <f t="shared" si="25"/>
        <v>0</v>
      </c>
      <c r="Y90" s="336">
        <f t="shared" si="25"/>
        <v>0</v>
      </c>
      <c r="Z90" s="336">
        <f t="shared" si="25"/>
        <v>0</v>
      </c>
      <c r="AA90" s="335">
        <f t="shared" si="25"/>
        <v>0</v>
      </c>
    </row>
    <row r="91" spans="1:27">
      <c r="A91" s="320">
        <f>'Q Experience Study 2e'!A74</f>
        <v>54</v>
      </c>
      <c r="B91" s="319">
        <f>'Q Experience Study 2e'!B74</f>
        <v>19993</v>
      </c>
      <c r="C91" s="319" t="str">
        <f>'Q Experience Study 2e'!C74</f>
        <v/>
      </c>
      <c r="D91" s="319" t="str">
        <f>'Q Experience Study 2e'!D74</f>
        <v/>
      </c>
      <c r="E91" s="318">
        <f>'Q Experience Study 2e'!E74</f>
        <v>1000000</v>
      </c>
      <c r="F91" s="343" t="str">
        <f t="shared" si="2"/>
        <v/>
      </c>
      <c r="G91" s="341" t="str">
        <f t="shared" si="3"/>
        <v/>
      </c>
      <c r="H91" s="343">
        <f t="shared" si="24"/>
        <v>366</v>
      </c>
      <c r="I91" s="342">
        <f t="shared" si="24"/>
        <v>365</v>
      </c>
      <c r="J91" s="342">
        <f t="shared" si="24"/>
        <v>365</v>
      </c>
      <c r="K91" s="342">
        <f t="shared" si="24"/>
        <v>365</v>
      </c>
      <c r="L91" s="341">
        <f t="shared" si="24"/>
        <v>97</v>
      </c>
      <c r="M91" s="340">
        <f t="shared" si="5"/>
        <v>1</v>
      </c>
      <c r="N91" s="339">
        <f t="shared" si="6"/>
        <v>1</v>
      </c>
      <c r="O91" s="339">
        <f t="shared" si="7"/>
        <v>1</v>
      </c>
      <c r="P91" s="339">
        <f t="shared" si="8"/>
        <v>1</v>
      </c>
      <c r="Q91" s="338">
        <f t="shared" si="9"/>
        <v>0.2650273224043716</v>
      </c>
      <c r="R91" s="337">
        <f t="shared" si="10"/>
        <v>1000000</v>
      </c>
      <c r="S91" s="336">
        <f t="shared" si="11"/>
        <v>1000000</v>
      </c>
      <c r="T91" s="336">
        <f t="shared" si="12"/>
        <v>1000000</v>
      </c>
      <c r="U91" s="336">
        <f t="shared" si="13"/>
        <v>1000000</v>
      </c>
      <c r="V91" s="335">
        <f t="shared" si="14"/>
        <v>265027.32240437157</v>
      </c>
      <c r="W91" s="337">
        <f t="shared" si="25"/>
        <v>0</v>
      </c>
      <c r="X91" s="336">
        <f t="shared" si="25"/>
        <v>0</v>
      </c>
      <c r="Y91" s="336">
        <f t="shared" si="25"/>
        <v>0</v>
      </c>
      <c r="Z91" s="336">
        <f t="shared" si="25"/>
        <v>0</v>
      </c>
      <c r="AA91" s="335">
        <f t="shared" si="25"/>
        <v>0</v>
      </c>
    </row>
    <row r="92" spans="1:27">
      <c r="A92" s="320">
        <f>'Q Experience Study 2e'!A75</f>
        <v>55</v>
      </c>
      <c r="B92" s="319">
        <f>'Q Experience Study 2e'!B75</f>
        <v>19927</v>
      </c>
      <c r="C92" s="319" t="str">
        <f>'Q Experience Study 2e'!C75</f>
        <v/>
      </c>
      <c r="D92" s="319" t="str">
        <f>'Q Experience Study 2e'!D75</f>
        <v/>
      </c>
      <c r="E92" s="318">
        <f>'Q Experience Study 2e'!E75</f>
        <v>300000</v>
      </c>
      <c r="F92" s="343" t="str">
        <f t="shared" si="2"/>
        <v/>
      </c>
      <c r="G92" s="341" t="str">
        <f t="shared" si="3"/>
        <v/>
      </c>
      <c r="H92" s="343">
        <f t="shared" si="24"/>
        <v>366</v>
      </c>
      <c r="I92" s="342">
        <f t="shared" si="24"/>
        <v>365</v>
      </c>
      <c r="J92" s="342">
        <f t="shared" si="24"/>
        <v>365</v>
      </c>
      <c r="K92" s="342">
        <f t="shared" si="24"/>
        <v>365</v>
      </c>
      <c r="L92" s="341">
        <f t="shared" si="24"/>
        <v>163</v>
      </c>
      <c r="M92" s="340">
        <f t="shared" si="5"/>
        <v>1</v>
      </c>
      <c r="N92" s="339">
        <f t="shared" si="6"/>
        <v>1</v>
      </c>
      <c r="O92" s="339">
        <f t="shared" si="7"/>
        <v>1</v>
      </c>
      <c r="P92" s="339">
        <f t="shared" si="8"/>
        <v>1</v>
      </c>
      <c r="Q92" s="338">
        <f t="shared" si="9"/>
        <v>0.4453551912568306</v>
      </c>
      <c r="R92" s="337">
        <f t="shared" si="10"/>
        <v>300000</v>
      </c>
      <c r="S92" s="336">
        <f t="shared" si="11"/>
        <v>300000</v>
      </c>
      <c r="T92" s="336">
        <f t="shared" si="12"/>
        <v>300000</v>
      </c>
      <c r="U92" s="336">
        <f t="shared" si="13"/>
        <v>300000</v>
      </c>
      <c r="V92" s="335">
        <f t="shared" si="14"/>
        <v>133606.55737704918</v>
      </c>
      <c r="W92" s="337">
        <f t="shared" si="25"/>
        <v>0</v>
      </c>
      <c r="X92" s="336">
        <f t="shared" si="25"/>
        <v>0</v>
      </c>
      <c r="Y92" s="336">
        <f t="shared" si="25"/>
        <v>0</v>
      </c>
      <c r="Z92" s="336">
        <f t="shared" si="25"/>
        <v>0</v>
      </c>
      <c r="AA92" s="335">
        <f t="shared" si="25"/>
        <v>0</v>
      </c>
    </row>
    <row r="93" spans="1:27">
      <c r="A93" s="320">
        <f>'Q Experience Study 2e'!A76</f>
        <v>56</v>
      </c>
      <c r="B93" s="319">
        <f>'Q Experience Study 2e'!B76</f>
        <v>19963</v>
      </c>
      <c r="C93" s="319" t="str">
        <f>'Q Experience Study 2e'!C76</f>
        <v/>
      </c>
      <c r="D93" s="319" t="str">
        <f>'Q Experience Study 2e'!D76</f>
        <v/>
      </c>
      <c r="E93" s="318">
        <f>'Q Experience Study 2e'!E76</f>
        <v>1000000</v>
      </c>
      <c r="F93" s="343" t="str">
        <f t="shared" si="2"/>
        <v/>
      </c>
      <c r="G93" s="341" t="str">
        <f t="shared" si="3"/>
        <v/>
      </c>
      <c r="H93" s="343">
        <f t="shared" si="24"/>
        <v>366</v>
      </c>
      <c r="I93" s="342">
        <f t="shared" si="24"/>
        <v>365</v>
      </c>
      <c r="J93" s="342">
        <f t="shared" si="24"/>
        <v>365</v>
      </c>
      <c r="K93" s="342">
        <f t="shared" si="24"/>
        <v>365</v>
      </c>
      <c r="L93" s="341">
        <f t="shared" si="24"/>
        <v>127</v>
      </c>
      <c r="M93" s="340">
        <f t="shared" si="5"/>
        <v>1</v>
      </c>
      <c r="N93" s="339">
        <f t="shared" si="6"/>
        <v>1</v>
      </c>
      <c r="O93" s="339">
        <f t="shared" si="7"/>
        <v>1</v>
      </c>
      <c r="P93" s="339">
        <f t="shared" si="8"/>
        <v>1</v>
      </c>
      <c r="Q93" s="338">
        <f t="shared" si="9"/>
        <v>0.34699453551912568</v>
      </c>
      <c r="R93" s="337">
        <f t="shared" si="10"/>
        <v>1000000</v>
      </c>
      <c r="S93" s="336">
        <f t="shared" si="11"/>
        <v>1000000</v>
      </c>
      <c r="T93" s="336">
        <f t="shared" si="12"/>
        <v>1000000</v>
      </c>
      <c r="U93" s="336">
        <f t="shared" si="13"/>
        <v>1000000</v>
      </c>
      <c r="V93" s="335">
        <f t="shared" si="14"/>
        <v>346994.5355191257</v>
      </c>
      <c r="W93" s="337">
        <f t="shared" si="25"/>
        <v>0</v>
      </c>
      <c r="X93" s="336">
        <f t="shared" si="25"/>
        <v>0</v>
      </c>
      <c r="Y93" s="336">
        <f t="shared" si="25"/>
        <v>0</v>
      </c>
      <c r="Z93" s="336">
        <f t="shared" si="25"/>
        <v>0</v>
      </c>
      <c r="AA93" s="335">
        <f t="shared" si="25"/>
        <v>0</v>
      </c>
    </row>
    <row r="94" spans="1:27">
      <c r="A94" s="320">
        <f>'Q Experience Study 2e'!A77</f>
        <v>57</v>
      </c>
      <c r="B94" s="319">
        <f>'Q Experience Study 2e'!B77</f>
        <v>19991</v>
      </c>
      <c r="C94" s="319" t="str">
        <f>'Q Experience Study 2e'!C77</f>
        <v/>
      </c>
      <c r="D94" s="319" t="str">
        <f>'Q Experience Study 2e'!D77</f>
        <v/>
      </c>
      <c r="E94" s="318">
        <f>'Q Experience Study 2e'!E77</f>
        <v>500000</v>
      </c>
      <c r="F94" s="343" t="str">
        <f t="shared" si="2"/>
        <v/>
      </c>
      <c r="G94" s="341" t="str">
        <f t="shared" si="3"/>
        <v/>
      </c>
      <c r="H94" s="343">
        <f t="shared" si="24"/>
        <v>366</v>
      </c>
      <c r="I94" s="342">
        <f t="shared" si="24"/>
        <v>365</v>
      </c>
      <c r="J94" s="342">
        <f t="shared" si="24"/>
        <v>365</v>
      </c>
      <c r="K94" s="342">
        <f t="shared" si="24"/>
        <v>365</v>
      </c>
      <c r="L94" s="341">
        <f t="shared" si="24"/>
        <v>99</v>
      </c>
      <c r="M94" s="340">
        <f t="shared" si="5"/>
        <v>1</v>
      </c>
      <c r="N94" s="339">
        <f t="shared" si="6"/>
        <v>1</v>
      </c>
      <c r="O94" s="339">
        <f t="shared" si="7"/>
        <v>1</v>
      </c>
      <c r="P94" s="339">
        <f t="shared" si="8"/>
        <v>1</v>
      </c>
      <c r="Q94" s="338">
        <f t="shared" si="9"/>
        <v>0.27049180327868855</v>
      </c>
      <c r="R94" s="337">
        <f t="shared" si="10"/>
        <v>500000</v>
      </c>
      <c r="S94" s="336">
        <f t="shared" si="11"/>
        <v>500000</v>
      </c>
      <c r="T94" s="336">
        <f t="shared" si="12"/>
        <v>500000</v>
      </c>
      <c r="U94" s="336">
        <f t="shared" si="13"/>
        <v>500000</v>
      </c>
      <c r="V94" s="335">
        <f t="shared" si="14"/>
        <v>135245.90163934429</v>
      </c>
      <c r="W94" s="337">
        <f t="shared" si="25"/>
        <v>0</v>
      </c>
      <c r="X94" s="336">
        <f t="shared" si="25"/>
        <v>0</v>
      </c>
      <c r="Y94" s="336">
        <f t="shared" si="25"/>
        <v>0</v>
      </c>
      <c r="Z94" s="336">
        <f t="shared" si="25"/>
        <v>0</v>
      </c>
      <c r="AA94" s="335">
        <f t="shared" si="25"/>
        <v>0</v>
      </c>
    </row>
    <row r="95" spans="1:27">
      <c r="A95" s="320">
        <f>'Q Experience Study 2e'!A78</f>
        <v>58</v>
      </c>
      <c r="B95" s="319">
        <f>'Q Experience Study 2e'!B78</f>
        <v>19984</v>
      </c>
      <c r="C95" s="319" t="str">
        <f>'Q Experience Study 2e'!C78</f>
        <v/>
      </c>
      <c r="D95" s="319">
        <f>'Q Experience Study 2e'!D78</f>
        <v>45243</v>
      </c>
      <c r="E95" s="318">
        <f>'Q Experience Study 2e'!E78</f>
        <v>1000000</v>
      </c>
      <c r="F95" s="343">
        <f t="shared" si="2"/>
        <v>69</v>
      </c>
      <c r="G95" s="341" t="str">
        <f t="shared" si="3"/>
        <v/>
      </c>
      <c r="H95" s="343">
        <f t="shared" si="24"/>
        <v>366</v>
      </c>
      <c r="I95" s="342">
        <f t="shared" si="24"/>
        <v>365</v>
      </c>
      <c r="J95" s="342">
        <f t="shared" si="24"/>
        <v>365</v>
      </c>
      <c r="K95" s="342">
        <f t="shared" si="24"/>
        <v>365</v>
      </c>
      <c r="L95" s="341">
        <f t="shared" si="24"/>
        <v>106</v>
      </c>
      <c r="M95" s="340">
        <f t="shared" si="5"/>
        <v>1</v>
      </c>
      <c r="N95" s="339">
        <f t="shared" si="6"/>
        <v>1</v>
      </c>
      <c r="O95" s="339">
        <f t="shared" si="7"/>
        <v>1</v>
      </c>
      <c r="P95" s="339">
        <f t="shared" si="8"/>
        <v>1</v>
      </c>
      <c r="Q95" s="338">
        <f t="shared" si="9"/>
        <v>0.2896174863387978</v>
      </c>
      <c r="R95" s="337">
        <f t="shared" si="10"/>
        <v>1000000</v>
      </c>
      <c r="S95" s="336">
        <f t="shared" si="11"/>
        <v>1000000</v>
      </c>
      <c r="T95" s="336">
        <f t="shared" si="12"/>
        <v>1000000</v>
      </c>
      <c r="U95" s="336">
        <f t="shared" si="13"/>
        <v>1000000</v>
      </c>
      <c r="V95" s="335">
        <f t="shared" si="14"/>
        <v>289617.48633879778</v>
      </c>
      <c r="W95" s="337">
        <f t="shared" si="25"/>
        <v>0</v>
      </c>
      <c r="X95" s="336">
        <f t="shared" si="25"/>
        <v>0</v>
      </c>
      <c r="Y95" s="336">
        <f t="shared" si="25"/>
        <v>0</v>
      </c>
      <c r="Z95" s="336">
        <f t="shared" si="25"/>
        <v>0</v>
      </c>
      <c r="AA95" s="335">
        <f t="shared" si="25"/>
        <v>1000000</v>
      </c>
    </row>
    <row r="96" spans="1:27">
      <c r="A96" s="320">
        <f>'Q Experience Study 2e'!A79</f>
        <v>59</v>
      </c>
      <c r="B96" s="319">
        <f>'Q Experience Study 2e'!B79</f>
        <v>20043</v>
      </c>
      <c r="C96" s="319" t="str">
        <f>'Q Experience Study 2e'!C79</f>
        <v/>
      </c>
      <c r="D96" s="319" t="str">
        <f>'Q Experience Study 2e'!D79</f>
        <v/>
      </c>
      <c r="E96" s="318">
        <f>'Q Experience Study 2e'!E79</f>
        <v>1000000</v>
      </c>
      <c r="F96" s="343" t="str">
        <f t="shared" si="2"/>
        <v/>
      </c>
      <c r="G96" s="341" t="str">
        <f t="shared" si="3"/>
        <v/>
      </c>
      <c r="H96" s="343">
        <f t="shared" si="24"/>
        <v>366</v>
      </c>
      <c r="I96" s="342">
        <f t="shared" si="24"/>
        <v>365</v>
      </c>
      <c r="J96" s="342">
        <f t="shared" si="24"/>
        <v>365</v>
      </c>
      <c r="K96" s="342">
        <f t="shared" si="24"/>
        <v>365</v>
      </c>
      <c r="L96" s="341">
        <f t="shared" si="24"/>
        <v>47</v>
      </c>
      <c r="M96" s="340">
        <f t="shared" si="5"/>
        <v>1</v>
      </c>
      <c r="N96" s="339">
        <f t="shared" si="6"/>
        <v>1</v>
      </c>
      <c r="O96" s="339">
        <f t="shared" si="7"/>
        <v>1</v>
      </c>
      <c r="P96" s="339">
        <f t="shared" si="8"/>
        <v>1</v>
      </c>
      <c r="Q96" s="338">
        <f t="shared" si="9"/>
        <v>0.12841530054644809</v>
      </c>
      <c r="R96" s="337">
        <f t="shared" si="10"/>
        <v>1000000</v>
      </c>
      <c r="S96" s="336">
        <f t="shared" si="11"/>
        <v>1000000</v>
      </c>
      <c r="T96" s="336">
        <f t="shared" si="12"/>
        <v>1000000</v>
      </c>
      <c r="U96" s="336">
        <f t="shared" si="13"/>
        <v>1000000</v>
      </c>
      <c r="V96" s="335">
        <f t="shared" si="14"/>
        <v>128415.3005464481</v>
      </c>
      <c r="W96" s="337">
        <f t="shared" si="25"/>
        <v>0</v>
      </c>
      <c r="X96" s="336">
        <f t="shared" si="25"/>
        <v>0</v>
      </c>
      <c r="Y96" s="336">
        <f t="shared" si="25"/>
        <v>0</v>
      </c>
      <c r="Z96" s="336">
        <f t="shared" si="25"/>
        <v>0</v>
      </c>
      <c r="AA96" s="335">
        <f t="shared" si="25"/>
        <v>0</v>
      </c>
    </row>
    <row r="97" spans="1:27">
      <c r="A97" s="320">
        <f>'Q Experience Study 2e'!A80</f>
        <v>60</v>
      </c>
      <c r="B97" s="319">
        <f>'Q Experience Study 2e'!B80</f>
        <v>19886</v>
      </c>
      <c r="C97" s="319" t="str">
        <f>'Q Experience Study 2e'!C80</f>
        <v/>
      </c>
      <c r="D97" s="319" t="str">
        <f>'Q Experience Study 2e'!D80</f>
        <v/>
      </c>
      <c r="E97" s="318">
        <f>'Q Experience Study 2e'!E80</f>
        <v>500000</v>
      </c>
      <c r="F97" s="343" t="str">
        <f t="shared" si="2"/>
        <v/>
      </c>
      <c r="G97" s="341" t="str">
        <f t="shared" si="3"/>
        <v/>
      </c>
      <c r="H97" s="343">
        <f t="shared" si="24"/>
        <v>366</v>
      </c>
      <c r="I97" s="342">
        <f t="shared" si="24"/>
        <v>365</v>
      </c>
      <c r="J97" s="342">
        <f t="shared" si="24"/>
        <v>365</v>
      </c>
      <c r="K97" s="342">
        <f t="shared" si="24"/>
        <v>365</v>
      </c>
      <c r="L97" s="341">
        <f t="shared" si="24"/>
        <v>204</v>
      </c>
      <c r="M97" s="340">
        <f t="shared" si="5"/>
        <v>1</v>
      </c>
      <c r="N97" s="339">
        <f t="shared" si="6"/>
        <v>1</v>
      </c>
      <c r="O97" s="339">
        <f t="shared" si="7"/>
        <v>1</v>
      </c>
      <c r="P97" s="339">
        <f t="shared" si="8"/>
        <v>1</v>
      </c>
      <c r="Q97" s="338">
        <f t="shared" si="9"/>
        <v>0.55737704918032782</v>
      </c>
      <c r="R97" s="337">
        <f t="shared" si="10"/>
        <v>500000</v>
      </c>
      <c r="S97" s="336">
        <f t="shared" si="11"/>
        <v>500000</v>
      </c>
      <c r="T97" s="336">
        <f t="shared" si="12"/>
        <v>500000</v>
      </c>
      <c r="U97" s="336">
        <f t="shared" si="13"/>
        <v>500000</v>
      </c>
      <c r="V97" s="335">
        <f t="shared" si="14"/>
        <v>278688.5245901639</v>
      </c>
      <c r="W97" s="337">
        <f t="shared" si="25"/>
        <v>0</v>
      </c>
      <c r="X97" s="336">
        <f t="shared" si="25"/>
        <v>0</v>
      </c>
      <c r="Y97" s="336">
        <f t="shared" si="25"/>
        <v>0</v>
      </c>
      <c r="Z97" s="336">
        <f t="shared" si="25"/>
        <v>0</v>
      </c>
      <c r="AA97" s="335">
        <f t="shared" si="25"/>
        <v>0</v>
      </c>
    </row>
    <row r="98" spans="1:27">
      <c r="A98" s="320">
        <f>'Q Experience Study 2e'!A81</f>
        <v>61</v>
      </c>
      <c r="B98" s="319">
        <f>'Q Experience Study 2e'!B81</f>
        <v>20075</v>
      </c>
      <c r="C98" s="319" t="str">
        <f>'Q Experience Study 2e'!C81</f>
        <v/>
      </c>
      <c r="D98" s="319" t="str">
        <f>'Q Experience Study 2e'!D81</f>
        <v/>
      </c>
      <c r="E98" s="318">
        <f>'Q Experience Study 2e'!E81</f>
        <v>1000000</v>
      </c>
      <c r="F98" s="343" t="str">
        <f t="shared" si="2"/>
        <v/>
      </c>
      <c r="G98" s="341" t="str">
        <f t="shared" si="3"/>
        <v/>
      </c>
      <c r="H98" s="343">
        <f t="shared" ref="H98:L107" si="26">IF(AND(OR($C98&lt;&gt;"",$D98&lt;&gt;""),MAX($F98,$G98)&lt;H$37),0,MIN($C$34,DATE(YEAR($B98)+H$37+1,MONTH($B98),DAY($B98)))-MAX($B$34,DATE(YEAR($B98)+H$37,MONTH($B98),DAY($B98))))</f>
        <v>366</v>
      </c>
      <c r="I98" s="342">
        <f t="shared" si="26"/>
        <v>365</v>
      </c>
      <c r="J98" s="342">
        <f t="shared" si="26"/>
        <v>365</v>
      </c>
      <c r="K98" s="342">
        <f t="shared" si="26"/>
        <v>365</v>
      </c>
      <c r="L98" s="341">
        <f t="shared" si="26"/>
        <v>15</v>
      </c>
      <c r="M98" s="340">
        <f t="shared" si="5"/>
        <v>1</v>
      </c>
      <c r="N98" s="339">
        <f t="shared" si="6"/>
        <v>1</v>
      </c>
      <c r="O98" s="339">
        <f t="shared" si="7"/>
        <v>1</v>
      </c>
      <c r="P98" s="339">
        <f t="shared" si="8"/>
        <v>1</v>
      </c>
      <c r="Q98" s="338">
        <f t="shared" si="9"/>
        <v>4.0983606557377046E-2</v>
      </c>
      <c r="R98" s="337">
        <f t="shared" si="10"/>
        <v>1000000</v>
      </c>
      <c r="S98" s="336">
        <f t="shared" si="11"/>
        <v>1000000</v>
      </c>
      <c r="T98" s="336">
        <f t="shared" si="12"/>
        <v>1000000</v>
      </c>
      <c r="U98" s="336">
        <f t="shared" si="13"/>
        <v>1000000</v>
      </c>
      <c r="V98" s="335">
        <f t="shared" si="14"/>
        <v>40983.606557377047</v>
      </c>
      <c r="W98" s="337">
        <f t="shared" ref="W98:AA107" si="27">IF($F98=W$37,$E98,0)</f>
        <v>0</v>
      </c>
      <c r="X98" s="336">
        <f t="shared" si="27"/>
        <v>0</v>
      </c>
      <c r="Y98" s="336">
        <f t="shared" si="27"/>
        <v>0</v>
      </c>
      <c r="Z98" s="336">
        <f t="shared" si="27"/>
        <v>0</v>
      </c>
      <c r="AA98" s="335">
        <f t="shared" si="27"/>
        <v>0</v>
      </c>
    </row>
    <row r="99" spans="1:27">
      <c r="A99" s="320">
        <f>'Q Experience Study 2e'!A82</f>
        <v>62</v>
      </c>
      <c r="B99" s="319">
        <f>'Q Experience Study 2e'!B82</f>
        <v>19960</v>
      </c>
      <c r="C99" s="319" t="str">
        <f>'Q Experience Study 2e'!C82</f>
        <v/>
      </c>
      <c r="D99" s="319" t="str">
        <f>'Q Experience Study 2e'!D82</f>
        <v/>
      </c>
      <c r="E99" s="318">
        <f>'Q Experience Study 2e'!E82</f>
        <v>500000</v>
      </c>
      <c r="F99" s="343" t="str">
        <f t="shared" si="2"/>
        <v/>
      </c>
      <c r="G99" s="341" t="str">
        <f t="shared" si="3"/>
        <v/>
      </c>
      <c r="H99" s="343">
        <f t="shared" si="26"/>
        <v>366</v>
      </c>
      <c r="I99" s="342">
        <f t="shared" si="26"/>
        <v>365</v>
      </c>
      <c r="J99" s="342">
        <f t="shared" si="26"/>
        <v>365</v>
      </c>
      <c r="K99" s="342">
        <f t="shared" si="26"/>
        <v>365</v>
      </c>
      <c r="L99" s="341">
        <f t="shared" si="26"/>
        <v>130</v>
      </c>
      <c r="M99" s="340">
        <f t="shared" si="5"/>
        <v>1</v>
      </c>
      <c r="N99" s="339">
        <f t="shared" si="6"/>
        <v>1</v>
      </c>
      <c r="O99" s="339">
        <f t="shared" si="7"/>
        <v>1</v>
      </c>
      <c r="P99" s="339">
        <f t="shared" si="8"/>
        <v>1</v>
      </c>
      <c r="Q99" s="338">
        <f t="shared" si="9"/>
        <v>0.3551912568306011</v>
      </c>
      <c r="R99" s="337">
        <f t="shared" si="10"/>
        <v>500000</v>
      </c>
      <c r="S99" s="336">
        <f t="shared" si="11"/>
        <v>500000</v>
      </c>
      <c r="T99" s="336">
        <f t="shared" si="12"/>
        <v>500000</v>
      </c>
      <c r="U99" s="336">
        <f t="shared" si="13"/>
        <v>500000</v>
      </c>
      <c r="V99" s="335">
        <f t="shared" si="14"/>
        <v>177595.62841530054</v>
      </c>
      <c r="W99" s="337">
        <f t="shared" si="27"/>
        <v>0</v>
      </c>
      <c r="X99" s="336">
        <f t="shared" si="27"/>
        <v>0</v>
      </c>
      <c r="Y99" s="336">
        <f t="shared" si="27"/>
        <v>0</v>
      </c>
      <c r="Z99" s="336">
        <f t="shared" si="27"/>
        <v>0</v>
      </c>
      <c r="AA99" s="335">
        <f t="shared" si="27"/>
        <v>0</v>
      </c>
    </row>
    <row r="100" spans="1:27">
      <c r="A100" s="320">
        <f>'Q Experience Study 2e'!A83</f>
        <v>63</v>
      </c>
      <c r="B100" s="319">
        <f>'Q Experience Study 2e'!B83</f>
        <v>19730</v>
      </c>
      <c r="C100" s="319" t="str">
        <f>'Q Experience Study 2e'!C83</f>
        <v/>
      </c>
      <c r="D100" s="319" t="str">
        <f>'Q Experience Study 2e'!D83</f>
        <v/>
      </c>
      <c r="E100" s="318">
        <f>'Q Experience Study 2e'!E83</f>
        <v>1000000</v>
      </c>
      <c r="F100" s="343" t="str">
        <f t="shared" si="2"/>
        <v/>
      </c>
      <c r="G100" s="341" t="str">
        <f t="shared" si="3"/>
        <v/>
      </c>
      <c r="H100" s="343">
        <f t="shared" si="26"/>
        <v>365</v>
      </c>
      <c r="I100" s="342">
        <f t="shared" si="26"/>
        <v>366</v>
      </c>
      <c r="J100" s="342">
        <f t="shared" si="26"/>
        <v>365</v>
      </c>
      <c r="K100" s="342">
        <f t="shared" si="26"/>
        <v>365</v>
      </c>
      <c r="L100" s="341">
        <f t="shared" si="26"/>
        <v>360</v>
      </c>
      <c r="M100" s="340">
        <f t="shared" si="5"/>
        <v>1</v>
      </c>
      <c r="N100" s="339">
        <f t="shared" si="6"/>
        <v>1</v>
      </c>
      <c r="O100" s="339">
        <f t="shared" si="7"/>
        <v>1</v>
      </c>
      <c r="P100" s="339">
        <f t="shared" si="8"/>
        <v>1</v>
      </c>
      <c r="Q100" s="338">
        <f t="shared" si="9"/>
        <v>0.98630136986301364</v>
      </c>
      <c r="R100" s="337">
        <f t="shared" si="10"/>
        <v>1000000</v>
      </c>
      <c r="S100" s="336">
        <f t="shared" si="11"/>
        <v>1000000</v>
      </c>
      <c r="T100" s="336">
        <f t="shared" si="12"/>
        <v>1000000</v>
      </c>
      <c r="U100" s="336">
        <f t="shared" si="13"/>
        <v>1000000</v>
      </c>
      <c r="V100" s="335">
        <f t="shared" si="14"/>
        <v>986301.36986301362</v>
      </c>
      <c r="W100" s="337">
        <f t="shared" si="27"/>
        <v>0</v>
      </c>
      <c r="X100" s="336">
        <f t="shared" si="27"/>
        <v>0</v>
      </c>
      <c r="Y100" s="336">
        <f t="shared" si="27"/>
        <v>0</v>
      </c>
      <c r="Z100" s="336">
        <f t="shared" si="27"/>
        <v>0</v>
      </c>
      <c r="AA100" s="335">
        <f t="shared" si="27"/>
        <v>0</v>
      </c>
    </row>
    <row r="101" spans="1:27">
      <c r="A101" s="320">
        <f>'Q Experience Study 2e'!A84</f>
        <v>64</v>
      </c>
      <c r="B101" s="319">
        <f>'Q Experience Study 2e'!B84</f>
        <v>20045</v>
      </c>
      <c r="C101" s="319" t="str">
        <f>'Q Experience Study 2e'!C84</f>
        <v/>
      </c>
      <c r="D101" s="319" t="str">
        <f>'Q Experience Study 2e'!D84</f>
        <v/>
      </c>
      <c r="E101" s="318">
        <f>'Q Experience Study 2e'!E84</f>
        <v>300000</v>
      </c>
      <c r="F101" s="343" t="str">
        <f t="shared" si="2"/>
        <v/>
      </c>
      <c r="G101" s="341" t="str">
        <f t="shared" si="3"/>
        <v/>
      </c>
      <c r="H101" s="343">
        <f t="shared" si="26"/>
        <v>366</v>
      </c>
      <c r="I101" s="342">
        <f t="shared" si="26"/>
        <v>365</v>
      </c>
      <c r="J101" s="342">
        <f t="shared" si="26"/>
        <v>365</v>
      </c>
      <c r="K101" s="342">
        <f t="shared" si="26"/>
        <v>365</v>
      </c>
      <c r="L101" s="341">
        <f t="shared" si="26"/>
        <v>45</v>
      </c>
      <c r="M101" s="340">
        <f t="shared" si="5"/>
        <v>1</v>
      </c>
      <c r="N101" s="339">
        <f t="shared" si="6"/>
        <v>1</v>
      </c>
      <c r="O101" s="339">
        <f t="shared" si="7"/>
        <v>1</v>
      </c>
      <c r="P101" s="339">
        <f t="shared" si="8"/>
        <v>1</v>
      </c>
      <c r="Q101" s="338">
        <f t="shared" si="9"/>
        <v>0.12295081967213115</v>
      </c>
      <c r="R101" s="337">
        <f t="shared" si="10"/>
        <v>300000</v>
      </c>
      <c r="S101" s="336">
        <f t="shared" si="11"/>
        <v>300000</v>
      </c>
      <c r="T101" s="336">
        <f t="shared" si="12"/>
        <v>300000</v>
      </c>
      <c r="U101" s="336">
        <f t="shared" si="13"/>
        <v>300000</v>
      </c>
      <c r="V101" s="335">
        <f t="shared" si="14"/>
        <v>36885.24590163934</v>
      </c>
      <c r="W101" s="337">
        <f t="shared" si="27"/>
        <v>0</v>
      </c>
      <c r="X101" s="336">
        <f t="shared" si="27"/>
        <v>0</v>
      </c>
      <c r="Y101" s="336">
        <f t="shared" si="27"/>
        <v>0</v>
      </c>
      <c r="Z101" s="336">
        <f t="shared" si="27"/>
        <v>0</v>
      </c>
      <c r="AA101" s="335">
        <f t="shared" si="27"/>
        <v>0</v>
      </c>
    </row>
    <row r="102" spans="1:27">
      <c r="A102" s="320">
        <f>'Q Experience Study 2e'!A85</f>
        <v>65</v>
      </c>
      <c r="B102" s="319">
        <f>'Q Experience Study 2e'!B85</f>
        <v>19727</v>
      </c>
      <c r="C102" s="319" t="str">
        <f>'Q Experience Study 2e'!C85</f>
        <v/>
      </c>
      <c r="D102" s="319" t="str">
        <f>'Q Experience Study 2e'!D85</f>
        <v/>
      </c>
      <c r="E102" s="318">
        <f>'Q Experience Study 2e'!E85</f>
        <v>1000000</v>
      </c>
      <c r="F102" s="343" t="str">
        <f t="shared" ref="F102:F165" si="28">IF(D102&lt;&gt;"",YEAR(D102)-YEAR(B102)+IF(DATE(YEAR(D102),MONTH(B102),DAY(B102))&gt;D102,-1,0),"")</f>
        <v/>
      </c>
      <c r="G102" s="341" t="str">
        <f t="shared" ref="G102:G165" si="29">IF(C102&lt;&gt;"",YEAR(C102)-YEAR(B102)+IF(DATE(YEAR(C102),MONTH(B102),DAY(B102))&gt;C102,-1,0),"")</f>
        <v/>
      </c>
      <c r="H102" s="343">
        <f t="shared" si="26"/>
        <v>365</v>
      </c>
      <c r="I102" s="342">
        <f t="shared" si="26"/>
        <v>366</v>
      </c>
      <c r="J102" s="342">
        <f t="shared" si="26"/>
        <v>365</v>
      </c>
      <c r="K102" s="342">
        <f t="shared" si="26"/>
        <v>365</v>
      </c>
      <c r="L102" s="341">
        <f t="shared" si="26"/>
        <v>363</v>
      </c>
      <c r="M102" s="340">
        <f t="shared" ref="M102:M165" si="30">H102/(DATE(YEAR($B102)+H$37+1,MONTH($B102),DAY($B102))-DATE(YEAR($B102)+H$37,MONTH($B102),DAY($B102)))</f>
        <v>1</v>
      </c>
      <c r="N102" s="339">
        <f t="shared" ref="N102:N165" si="31">I102/(DATE(YEAR($B102)+I$37+1,MONTH($B102),DAY($B102))-DATE(YEAR($B102)+I$37,MONTH($B102),DAY($B102)))</f>
        <v>1</v>
      </c>
      <c r="O102" s="339">
        <f t="shared" ref="O102:O165" si="32">J102/(DATE(YEAR($B102)+J$37+1,MONTH($B102),DAY($B102))-DATE(YEAR($B102)+J$37,MONTH($B102),DAY($B102)))</f>
        <v>1</v>
      </c>
      <c r="P102" s="339">
        <f t="shared" ref="P102:P165" si="33">K102/(DATE(YEAR($B102)+K$37+1,MONTH($B102),DAY($B102))-DATE(YEAR($B102)+K$37,MONTH($B102),DAY($B102)))</f>
        <v>1</v>
      </c>
      <c r="Q102" s="338">
        <f t="shared" ref="Q102:Q165" si="34">L102/(DATE(YEAR($B102)+L$37+1,MONTH($B102),DAY($B102))-DATE(YEAR($B102)+L$37,MONTH($B102),DAY($B102)))</f>
        <v>0.9945205479452055</v>
      </c>
      <c r="R102" s="337">
        <f t="shared" ref="R102:R165" si="35">M102*$E102</f>
        <v>1000000</v>
      </c>
      <c r="S102" s="336">
        <f t="shared" ref="S102:S165" si="36">N102*$E102</f>
        <v>1000000</v>
      </c>
      <c r="T102" s="336">
        <f t="shared" ref="T102:T165" si="37">O102*$E102</f>
        <v>1000000</v>
      </c>
      <c r="U102" s="336">
        <f t="shared" ref="U102:U165" si="38">P102*$E102</f>
        <v>1000000</v>
      </c>
      <c r="V102" s="335">
        <f t="shared" ref="V102:V165" si="39">Q102*$E102</f>
        <v>994520.54794520547</v>
      </c>
      <c r="W102" s="337">
        <f t="shared" si="27"/>
        <v>0</v>
      </c>
      <c r="X102" s="336">
        <f t="shared" si="27"/>
        <v>0</v>
      </c>
      <c r="Y102" s="336">
        <f t="shared" si="27"/>
        <v>0</v>
      </c>
      <c r="Z102" s="336">
        <f t="shared" si="27"/>
        <v>0</v>
      </c>
      <c r="AA102" s="335">
        <f t="shared" si="27"/>
        <v>0</v>
      </c>
    </row>
    <row r="103" spans="1:27">
      <c r="A103" s="320">
        <f>'Q Experience Study 2e'!A86</f>
        <v>66</v>
      </c>
      <c r="B103" s="319">
        <f>'Q Experience Study 2e'!B86</f>
        <v>19880</v>
      </c>
      <c r="C103" s="319" t="str">
        <f>'Q Experience Study 2e'!C86</f>
        <v/>
      </c>
      <c r="D103" s="319" t="str">
        <f>'Q Experience Study 2e'!D86</f>
        <v/>
      </c>
      <c r="E103" s="318">
        <f>'Q Experience Study 2e'!E86</f>
        <v>1000000</v>
      </c>
      <c r="F103" s="343" t="str">
        <f t="shared" si="28"/>
        <v/>
      </c>
      <c r="G103" s="341" t="str">
        <f t="shared" si="29"/>
        <v/>
      </c>
      <c r="H103" s="343">
        <f t="shared" si="26"/>
        <v>366</v>
      </c>
      <c r="I103" s="342">
        <f t="shared" si="26"/>
        <v>365</v>
      </c>
      <c r="J103" s="342">
        <f t="shared" si="26"/>
        <v>365</v>
      </c>
      <c r="K103" s="342">
        <f t="shared" si="26"/>
        <v>365</v>
      </c>
      <c r="L103" s="341">
        <f t="shared" si="26"/>
        <v>210</v>
      </c>
      <c r="M103" s="340">
        <f t="shared" si="30"/>
        <v>1</v>
      </c>
      <c r="N103" s="339">
        <f t="shared" si="31"/>
        <v>1</v>
      </c>
      <c r="O103" s="339">
        <f t="shared" si="32"/>
        <v>1</v>
      </c>
      <c r="P103" s="339">
        <f t="shared" si="33"/>
        <v>1</v>
      </c>
      <c r="Q103" s="338">
        <f t="shared" si="34"/>
        <v>0.57377049180327866</v>
      </c>
      <c r="R103" s="337">
        <f t="shared" si="35"/>
        <v>1000000</v>
      </c>
      <c r="S103" s="336">
        <f t="shared" si="36"/>
        <v>1000000</v>
      </c>
      <c r="T103" s="336">
        <f t="shared" si="37"/>
        <v>1000000</v>
      </c>
      <c r="U103" s="336">
        <f t="shared" si="38"/>
        <v>1000000</v>
      </c>
      <c r="V103" s="335">
        <f t="shared" si="39"/>
        <v>573770.49180327868</v>
      </c>
      <c r="W103" s="337">
        <f t="shared" si="27"/>
        <v>0</v>
      </c>
      <c r="X103" s="336">
        <f t="shared" si="27"/>
        <v>0</v>
      </c>
      <c r="Y103" s="336">
        <f t="shared" si="27"/>
        <v>0</v>
      </c>
      <c r="Z103" s="336">
        <f t="shared" si="27"/>
        <v>0</v>
      </c>
      <c r="AA103" s="335">
        <f t="shared" si="27"/>
        <v>0</v>
      </c>
    </row>
    <row r="104" spans="1:27">
      <c r="A104" s="320">
        <f>'Q Experience Study 2e'!A87</f>
        <v>67</v>
      </c>
      <c r="B104" s="319">
        <f>'Q Experience Study 2e'!B87</f>
        <v>20031</v>
      </c>
      <c r="C104" s="319" t="str">
        <f>'Q Experience Study 2e'!C87</f>
        <v/>
      </c>
      <c r="D104" s="319" t="str">
        <f>'Q Experience Study 2e'!D87</f>
        <v/>
      </c>
      <c r="E104" s="318">
        <f>'Q Experience Study 2e'!E87</f>
        <v>300000</v>
      </c>
      <c r="F104" s="343" t="str">
        <f t="shared" si="28"/>
        <v/>
      </c>
      <c r="G104" s="341" t="str">
        <f t="shared" si="29"/>
        <v/>
      </c>
      <c r="H104" s="343">
        <f t="shared" si="26"/>
        <v>366</v>
      </c>
      <c r="I104" s="342">
        <f t="shared" si="26"/>
        <v>365</v>
      </c>
      <c r="J104" s="342">
        <f t="shared" si="26"/>
        <v>365</v>
      </c>
      <c r="K104" s="342">
        <f t="shared" si="26"/>
        <v>365</v>
      </c>
      <c r="L104" s="341">
        <f t="shared" si="26"/>
        <v>59</v>
      </c>
      <c r="M104" s="340">
        <f t="shared" si="30"/>
        <v>1</v>
      </c>
      <c r="N104" s="339">
        <f t="shared" si="31"/>
        <v>1</v>
      </c>
      <c r="O104" s="339">
        <f t="shared" si="32"/>
        <v>1</v>
      </c>
      <c r="P104" s="339">
        <f t="shared" si="33"/>
        <v>1</v>
      </c>
      <c r="Q104" s="338">
        <f t="shared" si="34"/>
        <v>0.16120218579234974</v>
      </c>
      <c r="R104" s="337">
        <f t="shared" si="35"/>
        <v>300000</v>
      </c>
      <c r="S104" s="336">
        <f t="shared" si="36"/>
        <v>300000</v>
      </c>
      <c r="T104" s="336">
        <f t="shared" si="37"/>
        <v>300000</v>
      </c>
      <c r="U104" s="336">
        <f t="shared" si="38"/>
        <v>300000</v>
      </c>
      <c r="V104" s="335">
        <f t="shared" si="39"/>
        <v>48360.655737704925</v>
      </c>
      <c r="W104" s="337">
        <f t="shared" si="27"/>
        <v>0</v>
      </c>
      <c r="X104" s="336">
        <f t="shared" si="27"/>
        <v>0</v>
      </c>
      <c r="Y104" s="336">
        <f t="shared" si="27"/>
        <v>0</v>
      </c>
      <c r="Z104" s="336">
        <f t="shared" si="27"/>
        <v>0</v>
      </c>
      <c r="AA104" s="335">
        <f t="shared" si="27"/>
        <v>0</v>
      </c>
    </row>
    <row r="105" spans="1:27">
      <c r="A105" s="320">
        <f>'Q Experience Study 2e'!A88</f>
        <v>68</v>
      </c>
      <c r="B105" s="319">
        <f>'Q Experience Study 2e'!B88</f>
        <v>19765</v>
      </c>
      <c r="C105" s="319" t="str">
        <f>'Q Experience Study 2e'!C88</f>
        <v/>
      </c>
      <c r="D105" s="319" t="str">
        <f>'Q Experience Study 2e'!D88</f>
        <v/>
      </c>
      <c r="E105" s="318">
        <f>'Q Experience Study 2e'!E88</f>
        <v>300000</v>
      </c>
      <c r="F105" s="343" t="str">
        <f t="shared" si="28"/>
        <v/>
      </c>
      <c r="G105" s="341" t="str">
        <f t="shared" si="29"/>
        <v/>
      </c>
      <c r="H105" s="343">
        <f t="shared" si="26"/>
        <v>365</v>
      </c>
      <c r="I105" s="342">
        <f t="shared" si="26"/>
        <v>366</v>
      </c>
      <c r="J105" s="342">
        <f t="shared" si="26"/>
        <v>365</v>
      </c>
      <c r="K105" s="342">
        <f t="shared" si="26"/>
        <v>365</v>
      </c>
      <c r="L105" s="341">
        <f t="shared" si="26"/>
        <v>325</v>
      </c>
      <c r="M105" s="340">
        <f t="shared" si="30"/>
        <v>1</v>
      </c>
      <c r="N105" s="339">
        <f t="shared" si="31"/>
        <v>1</v>
      </c>
      <c r="O105" s="339">
        <f t="shared" si="32"/>
        <v>1</v>
      </c>
      <c r="P105" s="339">
        <f t="shared" si="33"/>
        <v>1</v>
      </c>
      <c r="Q105" s="338">
        <f t="shared" si="34"/>
        <v>0.8904109589041096</v>
      </c>
      <c r="R105" s="337">
        <f t="shared" si="35"/>
        <v>300000</v>
      </c>
      <c r="S105" s="336">
        <f t="shared" si="36"/>
        <v>300000</v>
      </c>
      <c r="T105" s="336">
        <f t="shared" si="37"/>
        <v>300000</v>
      </c>
      <c r="U105" s="336">
        <f t="shared" si="38"/>
        <v>300000</v>
      </c>
      <c r="V105" s="335">
        <f t="shared" si="39"/>
        <v>267123.28767123289</v>
      </c>
      <c r="W105" s="337">
        <f t="shared" si="27"/>
        <v>0</v>
      </c>
      <c r="X105" s="336">
        <f t="shared" si="27"/>
        <v>0</v>
      </c>
      <c r="Y105" s="336">
        <f t="shared" si="27"/>
        <v>0</v>
      </c>
      <c r="Z105" s="336">
        <f t="shared" si="27"/>
        <v>0</v>
      </c>
      <c r="AA105" s="335">
        <f t="shared" si="27"/>
        <v>0</v>
      </c>
    </row>
    <row r="106" spans="1:27">
      <c r="A106" s="320">
        <f>'Q Experience Study 2e'!A89</f>
        <v>69</v>
      </c>
      <c r="B106" s="319">
        <f>'Q Experience Study 2e'!B89</f>
        <v>19931</v>
      </c>
      <c r="C106" s="319" t="str">
        <f>'Q Experience Study 2e'!C89</f>
        <v/>
      </c>
      <c r="D106" s="319" t="str">
        <f>'Q Experience Study 2e'!D89</f>
        <v/>
      </c>
      <c r="E106" s="318">
        <f>'Q Experience Study 2e'!E89</f>
        <v>500000</v>
      </c>
      <c r="F106" s="343" t="str">
        <f t="shared" si="28"/>
        <v/>
      </c>
      <c r="G106" s="341" t="str">
        <f t="shared" si="29"/>
        <v/>
      </c>
      <c r="H106" s="343">
        <f t="shared" si="26"/>
        <v>366</v>
      </c>
      <c r="I106" s="342">
        <f t="shared" si="26"/>
        <v>365</v>
      </c>
      <c r="J106" s="342">
        <f t="shared" si="26"/>
        <v>365</v>
      </c>
      <c r="K106" s="342">
        <f t="shared" si="26"/>
        <v>365</v>
      </c>
      <c r="L106" s="341">
        <f t="shared" si="26"/>
        <v>159</v>
      </c>
      <c r="M106" s="340">
        <f t="shared" si="30"/>
        <v>1</v>
      </c>
      <c r="N106" s="339">
        <f t="shared" si="31"/>
        <v>1</v>
      </c>
      <c r="O106" s="339">
        <f t="shared" si="32"/>
        <v>1</v>
      </c>
      <c r="P106" s="339">
        <f t="shared" si="33"/>
        <v>1</v>
      </c>
      <c r="Q106" s="338">
        <f t="shared" si="34"/>
        <v>0.4344262295081967</v>
      </c>
      <c r="R106" s="337">
        <f t="shared" si="35"/>
        <v>500000</v>
      </c>
      <c r="S106" s="336">
        <f t="shared" si="36"/>
        <v>500000</v>
      </c>
      <c r="T106" s="336">
        <f t="shared" si="37"/>
        <v>500000</v>
      </c>
      <c r="U106" s="336">
        <f t="shared" si="38"/>
        <v>500000</v>
      </c>
      <c r="V106" s="335">
        <f t="shared" si="39"/>
        <v>217213.11475409835</v>
      </c>
      <c r="W106" s="337">
        <f t="shared" si="27"/>
        <v>0</v>
      </c>
      <c r="X106" s="336">
        <f t="shared" si="27"/>
        <v>0</v>
      </c>
      <c r="Y106" s="336">
        <f t="shared" si="27"/>
        <v>0</v>
      </c>
      <c r="Z106" s="336">
        <f t="shared" si="27"/>
        <v>0</v>
      </c>
      <c r="AA106" s="335">
        <f t="shared" si="27"/>
        <v>0</v>
      </c>
    </row>
    <row r="107" spans="1:27">
      <c r="A107" s="320">
        <f>'Q Experience Study 2e'!A90</f>
        <v>70</v>
      </c>
      <c r="B107" s="319">
        <f>'Q Experience Study 2e'!B90</f>
        <v>19975</v>
      </c>
      <c r="C107" s="319" t="str">
        <f>'Q Experience Study 2e'!C90</f>
        <v/>
      </c>
      <c r="D107" s="319">
        <f>'Q Experience Study 2e'!D90</f>
        <v>44574</v>
      </c>
      <c r="E107" s="318">
        <f>'Q Experience Study 2e'!E90</f>
        <v>1000000</v>
      </c>
      <c r="F107" s="343">
        <f t="shared" si="28"/>
        <v>67</v>
      </c>
      <c r="G107" s="341" t="str">
        <f t="shared" si="29"/>
        <v/>
      </c>
      <c r="H107" s="343">
        <f t="shared" si="26"/>
        <v>366</v>
      </c>
      <c r="I107" s="342">
        <f t="shared" si="26"/>
        <v>365</v>
      </c>
      <c r="J107" s="342">
        <f t="shared" si="26"/>
        <v>365</v>
      </c>
      <c r="K107" s="342">
        <f t="shared" si="26"/>
        <v>0</v>
      </c>
      <c r="L107" s="341">
        <f t="shared" si="26"/>
        <v>0</v>
      </c>
      <c r="M107" s="340">
        <f t="shared" si="30"/>
        <v>1</v>
      </c>
      <c r="N107" s="339">
        <f t="shared" si="31"/>
        <v>1</v>
      </c>
      <c r="O107" s="339">
        <f t="shared" si="32"/>
        <v>1</v>
      </c>
      <c r="P107" s="339">
        <f t="shared" si="33"/>
        <v>0</v>
      </c>
      <c r="Q107" s="338">
        <f t="shared" si="34"/>
        <v>0</v>
      </c>
      <c r="R107" s="337">
        <f t="shared" si="35"/>
        <v>1000000</v>
      </c>
      <c r="S107" s="336">
        <f t="shared" si="36"/>
        <v>1000000</v>
      </c>
      <c r="T107" s="336">
        <f t="shared" si="37"/>
        <v>1000000</v>
      </c>
      <c r="U107" s="336">
        <f t="shared" si="38"/>
        <v>0</v>
      </c>
      <c r="V107" s="335">
        <f t="shared" si="39"/>
        <v>0</v>
      </c>
      <c r="W107" s="337">
        <f t="shared" si="27"/>
        <v>0</v>
      </c>
      <c r="X107" s="336">
        <f t="shared" si="27"/>
        <v>0</v>
      </c>
      <c r="Y107" s="336">
        <f t="shared" si="27"/>
        <v>1000000</v>
      </c>
      <c r="Z107" s="336">
        <f t="shared" si="27"/>
        <v>0</v>
      </c>
      <c r="AA107" s="335">
        <f t="shared" si="27"/>
        <v>0</v>
      </c>
    </row>
    <row r="108" spans="1:27">
      <c r="A108" s="320">
        <f>'Q Experience Study 2e'!A91</f>
        <v>71</v>
      </c>
      <c r="B108" s="319">
        <f>'Q Experience Study 2e'!B91</f>
        <v>20075</v>
      </c>
      <c r="C108" s="319" t="str">
        <f>'Q Experience Study 2e'!C91</f>
        <v/>
      </c>
      <c r="D108" s="319" t="str">
        <f>'Q Experience Study 2e'!D91</f>
        <v/>
      </c>
      <c r="E108" s="318">
        <f>'Q Experience Study 2e'!E91</f>
        <v>1000000</v>
      </c>
      <c r="F108" s="343" t="str">
        <f t="shared" si="28"/>
        <v/>
      </c>
      <c r="G108" s="341" t="str">
        <f t="shared" si="29"/>
        <v/>
      </c>
      <c r="H108" s="343">
        <f t="shared" ref="H108:L117" si="40">IF(AND(OR($C108&lt;&gt;"",$D108&lt;&gt;""),MAX($F108,$G108)&lt;H$37),0,MIN($C$34,DATE(YEAR($B108)+H$37+1,MONTH($B108),DAY($B108)))-MAX($B$34,DATE(YEAR($B108)+H$37,MONTH($B108),DAY($B108))))</f>
        <v>366</v>
      </c>
      <c r="I108" s="342">
        <f t="shared" si="40"/>
        <v>365</v>
      </c>
      <c r="J108" s="342">
        <f t="shared" si="40"/>
        <v>365</v>
      </c>
      <c r="K108" s="342">
        <f t="shared" si="40"/>
        <v>365</v>
      </c>
      <c r="L108" s="341">
        <f t="shared" si="40"/>
        <v>15</v>
      </c>
      <c r="M108" s="340">
        <f t="shared" si="30"/>
        <v>1</v>
      </c>
      <c r="N108" s="339">
        <f t="shared" si="31"/>
        <v>1</v>
      </c>
      <c r="O108" s="339">
        <f t="shared" si="32"/>
        <v>1</v>
      </c>
      <c r="P108" s="339">
        <f t="shared" si="33"/>
        <v>1</v>
      </c>
      <c r="Q108" s="338">
        <f t="shared" si="34"/>
        <v>4.0983606557377046E-2</v>
      </c>
      <c r="R108" s="337">
        <f t="shared" si="35"/>
        <v>1000000</v>
      </c>
      <c r="S108" s="336">
        <f t="shared" si="36"/>
        <v>1000000</v>
      </c>
      <c r="T108" s="336">
        <f t="shared" si="37"/>
        <v>1000000</v>
      </c>
      <c r="U108" s="336">
        <f t="shared" si="38"/>
        <v>1000000</v>
      </c>
      <c r="V108" s="335">
        <f t="shared" si="39"/>
        <v>40983.606557377047</v>
      </c>
      <c r="W108" s="337">
        <f t="shared" ref="W108:AA117" si="41">IF($F108=W$37,$E108,0)</f>
        <v>0</v>
      </c>
      <c r="X108" s="336">
        <f t="shared" si="41"/>
        <v>0</v>
      </c>
      <c r="Y108" s="336">
        <f t="shared" si="41"/>
        <v>0</v>
      </c>
      <c r="Z108" s="336">
        <f t="shared" si="41"/>
        <v>0</v>
      </c>
      <c r="AA108" s="335">
        <f t="shared" si="41"/>
        <v>0</v>
      </c>
    </row>
    <row r="109" spans="1:27">
      <c r="A109" s="320">
        <f>'Q Experience Study 2e'!A92</f>
        <v>72</v>
      </c>
      <c r="B109" s="319">
        <f>'Q Experience Study 2e'!B92</f>
        <v>20071</v>
      </c>
      <c r="C109" s="319" t="str">
        <f>'Q Experience Study 2e'!C92</f>
        <v/>
      </c>
      <c r="D109" s="319" t="str">
        <f>'Q Experience Study 2e'!D92</f>
        <v/>
      </c>
      <c r="E109" s="318">
        <f>'Q Experience Study 2e'!E92</f>
        <v>300000</v>
      </c>
      <c r="F109" s="343" t="str">
        <f t="shared" si="28"/>
        <v/>
      </c>
      <c r="G109" s="341" t="str">
        <f t="shared" si="29"/>
        <v/>
      </c>
      <c r="H109" s="343">
        <f t="shared" si="40"/>
        <v>366</v>
      </c>
      <c r="I109" s="342">
        <f t="shared" si="40"/>
        <v>365</v>
      </c>
      <c r="J109" s="342">
        <f t="shared" si="40"/>
        <v>365</v>
      </c>
      <c r="K109" s="342">
        <f t="shared" si="40"/>
        <v>365</v>
      </c>
      <c r="L109" s="341">
        <f t="shared" si="40"/>
        <v>19</v>
      </c>
      <c r="M109" s="340">
        <f t="shared" si="30"/>
        <v>1</v>
      </c>
      <c r="N109" s="339">
        <f t="shared" si="31"/>
        <v>1</v>
      </c>
      <c r="O109" s="339">
        <f t="shared" si="32"/>
        <v>1</v>
      </c>
      <c r="P109" s="339">
        <f t="shared" si="33"/>
        <v>1</v>
      </c>
      <c r="Q109" s="338">
        <f t="shared" si="34"/>
        <v>5.1912568306010931E-2</v>
      </c>
      <c r="R109" s="337">
        <f t="shared" si="35"/>
        <v>300000</v>
      </c>
      <c r="S109" s="336">
        <f t="shared" si="36"/>
        <v>300000</v>
      </c>
      <c r="T109" s="336">
        <f t="shared" si="37"/>
        <v>300000</v>
      </c>
      <c r="U109" s="336">
        <f t="shared" si="38"/>
        <v>300000</v>
      </c>
      <c r="V109" s="335">
        <f t="shared" si="39"/>
        <v>15573.77049180328</v>
      </c>
      <c r="W109" s="337">
        <f t="shared" si="41"/>
        <v>0</v>
      </c>
      <c r="X109" s="336">
        <f t="shared" si="41"/>
        <v>0</v>
      </c>
      <c r="Y109" s="336">
        <f t="shared" si="41"/>
        <v>0</v>
      </c>
      <c r="Z109" s="336">
        <f t="shared" si="41"/>
        <v>0</v>
      </c>
      <c r="AA109" s="335">
        <f t="shared" si="41"/>
        <v>0</v>
      </c>
    </row>
    <row r="110" spans="1:27">
      <c r="A110" s="320">
        <f>'Q Experience Study 2e'!A93</f>
        <v>73</v>
      </c>
      <c r="B110" s="319">
        <f>'Q Experience Study 2e'!B93</f>
        <v>19785</v>
      </c>
      <c r="C110" s="319" t="str">
        <f>'Q Experience Study 2e'!C93</f>
        <v/>
      </c>
      <c r="D110" s="319" t="str">
        <f>'Q Experience Study 2e'!D93</f>
        <v/>
      </c>
      <c r="E110" s="318">
        <f>'Q Experience Study 2e'!E93</f>
        <v>500000</v>
      </c>
      <c r="F110" s="343" t="str">
        <f t="shared" si="28"/>
        <v/>
      </c>
      <c r="G110" s="341" t="str">
        <f t="shared" si="29"/>
        <v/>
      </c>
      <c r="H110" s="343">
        <f t="shared" si="40"/>
        <v>366</v>
      </c>
      <c r="I110" s="342">
        <f t="shared" si="40"/>
        <v>365</v>
      </c>
      <c r="J110" s="342">
        <f t="shared" si="40"/>
        <v>365</v>
      </c>
      <c r="K110" s="342">
        <f t="shared" si="40"/>
        <v>365</v>
      </c>
      <c r="L110" s="341">
        <f t="shared" si="40"/>
        <v>305</v>
      </c>
      <c r="M110" s="340">
        <f t="shared" si="30"/>
        <v>1</v>
      </c>
      <c r="N110" s="339">
        <f t="shared" si="31"/>
        <v>1</v>
      </c>
      <c r="O110" s="339">
        <f t="shared" si="32"/>
        <v>1</v>
      </c>
      <c r="P110" s="339">
        <f t="shared" si="33"/>
        <v>1</v>
      </c>
      <c r="Q110" s="338">
        <f t="shared" si="34"/>
        <v>0.83333333333333337</v>
      </c>
      <c r="R110" s="337">
        <f t="shared" si="35"/>
        <v>500000</v>
      </c>
      <c r="S110" s="336">
        <f t="shared" si="36"/>
        <v>500000</v>
      </c>
      <c r="T110" s="336">
        <f t="shared" si="37"/>
        <v>500000</v>
      </c>
      <c r="U110" s="336">
        <f t="shared" si="38"/>
        <v>500000</v>
      </c>
      <c r="V110" s="335">
        <f t="shared" si="39"/>
        <v>416666.66666666669</v>
      </c>
      <c r="W110" s="337">
        <f t="shared" si="41"/>
        <v>0</v>
      </c>
      <c r="X110" s="336">
        <f t="shared" si="41"/>
        <v>0</v>
      </c>
      <c r="Y110" s="336">
        <f t="shared" si="41"/>
        <v>0</v>
      </c>
      <c r="Z110" s="336">
        <f t="shared" si="41"/>
        <v>0</v>
      </c>
      <c r="AA110" s="335">
        <f t="shared" si="41"/>
        <v>0</v>
      </c>
    </row>
    <row r="111" spans="1:27">
      <c r="A111" s="320">
        <f>'Q Experience Study 2e'!A94</f>
        <v>74</v>
      </c>
      <c r="B111" s="319">
        <f>'Q Experience Study 2e'!B94</f>
        <v>19839</v>
      </c>
      <c r="C111" s="319" t="str">
        <f>'Q Experience Study 2e'!C94</f>
        <v/>
      </c>
      <c r="D111" s="319" t="str">
        <f>'Q Experience Study 2e'!D94</f>
        <v/>
      </c>
      <c r="E111" s="318">
        <f>'Q Experience Study 2e'!E94</f>
        <v>300000</v>
      </c>
      <c r="F111" s="343" t="str">
        <f t="shared" si="28"/>
        <v/>
      </c>
      <c r="G111" s="341" t="str">
        <f t="shared" si="29"/>
        <v/>
      </c>
      <c r="H111" s="343">
        <f t="shared" si="40"/>
        <v>366</v>
      </c>
      <c r="I111" s="342">
        <f t="shared" si="40"/>
        <v>365</v>
      </c>
      <c r="J111" s="342">
        <f t="shared" si="40"/>
        <v>365</v>
      </c>
      <c r="K111" s="342">
        <f t="shared" si="40"/>
        <v>365</v>
      </c>
      <c r="L111" s="341">
        <f t="shared" si="40"/>
        <v>251</v>
      </c>
      <c r="M111" s="340">
        <f t="shared" si="30"/>
        <v>1</v>
      </c>
      <c r="N111" s="339">
        <f t="shared" si="31"/>
        <v>1</v>
      </c>
      <c r="O111" s="339">
        <f t="shared" si="32"/>
        <v>1</v>
      </c>
      <c r="P111" s="339">
        <f t="shared" si="33"/>
        <v>1</v>
      </c>
      <c r="Q111" s="338">
        <f t="shared" si="34"/>
        <v>0.68579234972677594</v>
      </c>
      <c r="R111" s="337">
        <f t="shared" si="35"/>
        <v>300000</v>
      </c>
      <c r="S111" s="336">
        <f t="shared" si="36"/>
        <v>300000</v>
      </c>
      <c r="T111" s="336">
        <f t="shared" si="37"/>
        <v>300000</v>
      </c>
      <c r="U111" s="336">
        <f t="shared" si="38"/>
        <v>300000</v>
      </c>
      <c r="V111" s="335">
        <f t="shared" si="39"/>
        <v>205737.70491803277</v>
      </c>
      <c r="W111" s="337">
        <f t="shared" si="41"/>
        <v>0</v>
      </c>
      <c r="X111" s="336">
        <f t="shared" si="41"/>
        <v>0</v>
      </c>
      <c r="Y111" s="336">
        <f t="shared" si="41"/>
        <v>0</v>
      </c>
      <c r="Z111" s="336">
        <f t="shared" si="41"/>
        <v>0</v>
      </c>
      <c r="AA111" s="335">
        <f t="shared" si="41"/>
        <v>0</v>
      </c>
    </row>
    <row r="112" spans="1:27">
      <c r="A112" s="320">
        <f>'Q Experience Study 2e'!A95</f>
        <v>75</v>
      </c>
      <c r="B112" s="319">
        <f>'Q Experience Study 2e'!B95</f>
        <v>20089</v>
      </c>
      <c r="C112" s="319" t="str">
        <f>'Q Experience Study 2e'!C95</f>
        <v/>
      </c>
      <c r="D112" s="319" t="str">
        <f>'Q Experience Study 2e'!D95</f>
        <v/>
      </c>
      <c r="E112" s="318">
        <f>'Q Experience Study 2e'!E95</f>
        <v>300000</v>
      </c>
      <c r="F112" s="343" t="str">
        <f t="shared" si="28"/>
        <v/>
      </c>
      <c r="G112" s="341" t="str">
        <f t="shared" si="29"/>
        <v/>
      </c>
      <c r="H112" s="343">
        <f t="shared" si="40"/>
        <v>366</v>
      </c>
      <c r="I112" s="342">
        <f t="shared" si="40"/>
        <v>365</v>
      </c>
      <c r="J112" s="342">
        <f t="shared" si="40"/>
        <v>365</v>
      </c>
      <c r="K112" s="342">
        <f t="shared" si="40"/>
        <v>365</v>
      </c>
      <c r="L112" s="341">
        <f t="shared" si="40"/>
        <v>1</v>
      </c>
      <c r="M112" s="340">
        <f t="shared" si="30"/>
        <v>1</v>
      </c>
      <c r="N112" s="339">
        <f t="shared" si="31"/>
        <v>1</v>
      </c>
      <c r="O112" s="339">
        <f t="shared" si="32"/>
        <v>1</v>
      </c>
      <c r="P112" s="339">
        <f t="shared" si="33"/>
        <v>1</v>
      </c>
      <c r="Q112" s="338">
        <f t="shared" si="34"/>
        <v>2.7322404371584699E-3</v>
      </c>
      <c r="R112" s="337">
        <f t="shared" si="35"/>
        <v>300000</v>
      </c>
      <c r="S112" s="336">
        <f t="shared" si="36"/>
        <v>300000</v>
      </c>
      <c r="T112" s="336">
        <f t="shared" si="37"/>
        <v>300000</v>
      </c>
      <c r="U112" s="336">
        <f t="shared" si="38"/>
        <v>300000</v>
      </c>
      <c r="V112" s="335">
        <f t="shared" si="39"/>
        <v>819.67213114754099</v>
      </c>
      <c r="W112" s="337">
        <f t="shared" si="41"/>
        <v>0</v>
      </c>
      <c r="X112" s="336">
        <f t="shared" si="41"/>
        <v>0</v>
      </c>
      <c r="Y112" s="336">
        <f t="shared" si="41"/>
        <v>0</v>
      </c>
      <c r="Z112" s="336">
        <f t="shared" si="41"/>
        <v>0</v>
      </c>
      <c r="AA112" s="335">
        <f t="shared" si="41"/>
        <v>0</v>
      </c>
    </row>
    <row r="113" spans="1:27">
      <c r="A113" s="320">
        <f>'Q Experience Study 2e'!A96</f>
        <v>76</v>
      </c>
      <c r="B113" s="319">
        <f>'Q Experience Study 2e'!B96</f>
        <v>20070</v>
      </c>
      <c r="C113" s="319" t="str">
        <f>'Q Experience Study 2e'!C96</f>
        <v/>
      </c>
      <c r="D113" s="319" t="str">
        <f>'Q Experience Study 2e'!D96</f>
        <v/>
      </c>
      <c r="E113" s="318">
        <f>'Q Experience Study 2e'!E96</f>
        <v>500000</v>
      </c>
      <c r="F113" s="343" t="str">
        <f t="shared" si="28"/>
        <v/>
      </c>
      <c r="G113" s="341" t="str">
        <f t="shared" si="29"/>
        <v/>
      </c>
      <c r="H113" s="343">
        <f t="shared" si="40"/>
        <v>366</v>
      </c>
      <c r="I113" s="342">
        <f t="shared" si="40"/>
        <v>365</v>
      </c>
      <c r="J113" s="342">
        <f t="shared" si="40"/>
        <v>365</v>
      </c>
      <c r="K113" s="342">
        <f t="shared" si="40"/>
        <v>365</v>
      </c>
      <c r="L113" s="341">
        <f t="shared" si="40"/>
        <v>20</v>
      </c>
      <c r="M113" s="340">
        <f t="shared" si="30"/>
        <v>1</v>
      </c>
      <c r="N113" s="339">
        <f t="shared" si="31"/>
        <v>1</v>
      </c>
      <c r="O113" s="339">
        <f t="shared" si="32"/>
        <v>1</v>
      </c>
      <c r="P113" s="339">
        <f t="shared" si="33"/>
        <v>1</v>
      </c>
      <c r="Q113" s="338">
        <f t="shared" si="34"/>
        <v>5.4644808743169397E-2</v>
      </c>
      <c r="R113" s="337">
        <f t="shared" si="35"/>
        <v>500000</v>
      </c>
      <c r="S113" s="336">
        <f t="shared" si="36"/>
        <v>500000</v>
      </c>
      <c r="T113" s="336">
        <f t="shared" si="37"/>
        <v>500000</v>
      </c>
      <c r="U113" s="336">
        <f t="shared" si="38"/>
        <v>500000</v>
      </c>
      <c r="V113" s="335">
        <f t="shared" si="39"/>
        <v>27322.4043715847</v>
      </c>
      <c r="W113" s="337">
        <f t="shared" si="41"/>
        <v>0</v>
      </c>
      <c r="X113" s="336">
        <f t="shared" si="41"/>
        <v>0</v>
      </c>
      <c r="Y113" s="336">
        <f t="shared" si="41"/>
        <v>0</v>
      </c>
      <c r="Z113" s="336">
        <f t="shared" si="41"/>
        <v>0</v>
      </c>
      <c r="AA113" s="335">
        <f t="shared" si="41"/>
        <v>0</v>
      </c>
    </row>
    <row r="114" spans="1:27">
      <c r="A114" s="320">
        <f>'Q Experience Study 2e'!A97</f>
        <v>77</v>
      </c>
      <c r="B114" s="319">
        <f>'Q Experience Study 2e'!B97</f>
        <v>19802</v>
      </c>
      <c r="C114" s="319" t="str">
        <f>'Q Experience Study 2e'!C97</f>
        <v/>
      </c>
      <c r="D114" s="319" t="str">
        <f>'Q Experience Study 2e'!D97</f>
        <v/>
      </c>
      <c r="E114" s="318">
        <f>'Q Experience Study 2e'!E97</f>
        <v>500000</v>
      </c>
      <c r="F114" s="343" t="str">
        <f t="shared" si="28"/>
        <v/>
      </c>
      <c r="G114" s="341" t="str">
        <f t="shared" si="29"/>
        <v/>
      </c>
      <c r="H114" s="343">
        <f t="shared" si="40"/>
        <v>366</v>
      </c>
      <c r="I114" s="342">
        <f t="shared" si="40"/>
        <v>365</v>
      </c>
      <c r="J114" s="342">
        <f t="shared" si="40"/>
        <v>365</v>
      </c>
      <c r="K114" s="342">
        <f t="shared" si="40"/>
        <v>365</v>
      </c>
      <c r="L114" s="341">
        <f t="shared" si="40"/>
        <v>288</v>
      </c>
      <c r="M114" s="340">
        <f t="shared" si="30"/>
        <v>1</v>
      </c>
      <c r="N114" s="339">
        <f t="shared" si="31"/>
        <v>1</v>
      </c>
      <c r="O114" s="339">
        <f t="shared" si="32"/>
        <v>1</v>
      </c>
      <c r="P114" s="339">
        <f t="shared" si="33"/>
        <v>1</v>
      </c>
      <c r="Q114" s="338">
        <f t="shared" si="34"/>
        <v>0.78688524590163933</v>
      </c>
      <c r="R114" s="337">
        <f t="shared" si="35"/>
        <v>500000</v>
      </c>
      <c r="S114" s="336">
        <f t="shared" si="36"/>
        <v>500000</v>
      </c>
      <c r="T114" s="336">
        <f t="shared" si="37"/>
        <v>500000</v>
      </c>
      <c r="U114" s="336">
        <f t="shared" si="38"/>
        <v>500000</v>
      </c>
      <c r="V114" s="335">
        <f t="shared" si="39"/>
        <v>393442.62295081967</v>
      </c>
      <c r="W114" s="337">
        <f t="shared" si="41"/>
        <v>0</v>
      </c>
      <c r="X114" s="336">
        <f t="shared" si="41"/>
        <v>0</v>
      </c>
      <c r="Y114" s="336">
        <f t="shared" si="41"/>
        <v>0</v>
      </c>
      <c r="Z114" s="336">
        <f t="shared" si="41"/>
        <v>0</v>
      </c>
      <c r="AA114" s="335">
        <f t="shared" si="41"/>
        <v>0</v>
      </c>
    </row>
    <row r="115" spans="1:27">
      <c r="A115" s="320">
        <f>'Q Experience Study 2e'!A98</f>
        <v>78</v>
      </c>
      <c r="B115" s="319">
        <f>'Q Experience Study 2e'!B98</f>
        <v>19811</v>
      </c>
      <c r="C115" s="319" t="str">
        <f>'Q Experience Study 2e'!C98</f>
        <v/>
      </c>
      <c r="D115" s="319" t="str">
        <f>'Q Experience Study 2e'!D98</f>
        <v/>
      </c>
      <c r="E115" s="318">
        <f>'Q Experience Study 2e'!E98</f>
        <v>500000</v>
      </c>
      <c r="F115" s="343" t="str">
        <f t="shared" si="28"/>
        <v/>
      </c>
      <c r="G115" s="341" t="str">
        <f t="shared" si="29"/>
        <v/>
      </c>
      <c r="H115" s="343">
        <f t="shared" si="40"/>
        <v>366</v>
      </c>
      <c r="I115" s="342">
        <f t="shared" si="40"/>
        <v>365</v>
      </c>
      <c r="J115" s="342">
        <f t="shared" si="40"/>
        <v>365</v>
      </c>
      <c r="K115" s="342">
        <f t="shared" si="40"/>
        <v>365</v>
      </c>
      <c r="L115" s="341">
        <f t="shared" si="40"/>
        <v>279</v>
      </c>
      <c r="M115" s="340">
        <f t="shared" si="30"/>
        <v>1</v>
      </c>
      <c r="N115" s="339">
        <f t="shared" si="31"/>
        <v>1</v>
      </c>
      <c r="O115" s="339">
        <f t="shared" si="32"/>
        <v>1</v>
      </c>
      <c r="P115" s="339">
        <f t="shared" si="33"/>
        <v>1</v>
      </c>
      <c r="Q115" s="338">
        <f t="shared" si="34"/>
        <v>0.76229508196721307</v>
      </c>
      <c r="R115" s="337">
        <f t="shared" si="35"/>
        <v>500000</v>
      </c>
      <c r="S115" s="336">
        <f t="shared" si="36"/>
        <v>500000</v>
      </c>
      <c r="T115" s="336">
        <f t="shared" si="37"/>
        <v>500000</v>
      </c>
      <c r="U115" s="336">
        <f t="shared" si="38"/>
        <v>500000</v>
      </c>
      <c r="V115" s="335">
        <f t="shared" si="39"/>
        <v>381147.54098360654</v>
      </c>
      <c r="W115" s="337">
        <f t="shared" si="41"/>
        <v>0</v>
      </c>
      <c r="X115" s="336">
        <f t="shared" si="41"/>
        <v>0</v>
      </c>
      <c r="Y115" s="336">
        <f t="shared" si="41"/>
        <v>0</v>
      </c>
      <c r="Z115" s="336">
        <f t="shared" si="41"/>
        <v>0</v>
      </c>
      <c r="AA115" s="335">
        <f t="shared" si="41"/>
        <v>0</v>
      </c>
    </row>
    <row r="116" spans="1:27">
      <c r="A116" s="320">
        <f>'Q Experience Study 2e'!A99</f>
        <v>79</v>
      </c>
      <c r="B116" s="319">
        <f>'Q Experience Study 2e'!B99</f>
        <v>19944</v>
      </c>
      <c r="C116" s="319" t="str">
        <f>'Q Experience Study 2e'!C99</f>
        <v/>
      </c>
      <c r="D116" s="319" t="str">
        <f>'Q Experience Study 2e'!D99</f>
        <v/>
      </c>
      <c r="E116" s="318">
        <f>'Q Experience Study 2e'!E99</f>
        <v>1000000</v>
      </c>
      <c r="F116" s="343" t="str">
        <f t="shared" si="28"/>
        <v/>
      </c>
      <c r="G116" s="341" t="str">
        <f t="shared" si="29"/>
        <v/>
      </c>
      <c r="H116" s="343">
        <f t="shared" si="40"/>
        <v>366</v>
      </c>
      <c r="I116" s="342">
        <f t="shared" si="40"/>
        <v>365</v>
      </c>
      <c r="J116" s="342">
        <f t="shared" si="40"/>
        <v>365</v>
      </c>
      <c r="K116" s="342">
        <f t="shared" si="40"/>
        <v>365</v>
      </c>
      <c r="L116" s="341">
        <f t="shared" si="40"/>
        <v>146</v>
      </c>
      <c r="M116" s="340">
        <f t="shared" si="30"/>
        <v>1</v>
      </c>
      <c r="N116" s="339">
        <f t="shared" si="31"/>
        <v>1</v>
      </c>
      <c r="O116" s="339">
        <f t="shared" si="32"/>
        <v>1</v>
      </c>
      <c r="P116" s="339">
        <f t="shared" si="33"/>
        <v>1</v>
      </c>
      <c r="Q116" s="338">
        <f t="shared" si="34"/>
        <v>0.39890710382513661</v>
      </c>
      <c r="R116" s="337">
        <f t="shared" si="35"/>
        <v>1000000</v>
      </c>
      <c r="S116" s="336">
        <f t="shared" si="36"/>
        <v>1000000</v>
      </c>
      <c r="T116" s="336">
        <f t="shared" si="37"/>
        <v>1000000</v>
      </c>
      <c r="U116" s="336">
        <f t="shared" si="38"/>
        <v>1000000</v>
      </c>
      <c r="V116" s="335">
        <f t="shared" si="39"/>
        <v>398907.10382513661</v>
      </c>
      <c r="W116" s="337">
        <f t="shared" si="41"/>
        <v>0</v>
      </c>
      <c r="X116" s="336">
        <f t="shared" si="41"/>
        <v>0</v>
      </c>
      <c r="Y116" s="336">
        <f t="shared" si="41"/>
        <v>0</v>
      </c>
      <c r="Z116" s="336">
        <f t="shared" si="41"/>
        <v>0</v>
      </c>
      <c r="AA116" s="335">
        <f t="shared" si="41"/>
        <v>0</v>
      </c>
    </row>
    <row r="117" spans="1:27">
      <c r="A117" s="320">
        <f>'Q Experience Study 2e'!A100</f>
        <v>80</v>
      </c>
      <c r="B117" s="319">
        <f>'Q Experience Study 2e'!B100</f>
        <v>20088</v>
      </c>
      <c r="C117" s="319" t="str">
        <f>'Q Experience Study 2e'!C100</f>
        <v/>
      </c>
      <c r="D117" s="319">
        <f>'Q Experience Study 2e'!D100</f>
        <v>44310</v>
      </c>
      <c r="E117" s="318">
        <f>'Q Experience Study 2e'!E100</f>
        <v>1000000</v>
      </c>
      <c r="F117" s="343">
        <f t="shared" si="28"/>
        <v>66</v>
      </c>
      <c r="G117" s="341" t="str">
        <f t="shared" si="29"/>
        <v/>
      </c>
      <c r="H117" s="343">
        <f t="shared" si="40"/>
        <v>366</v>
      </c>
      <c r="I117" s="342">
        <f t="shared" si="40"/>
        <v>365</v>
      </c>
      <c r="J117" s="342">
        <f t="shared" si="40"/>
        <v>0</v>
      </c>
      <c r="K117" s="342">
        <f t="shared" si="40"/>
        <v>0</v>
      </c>
      <c r="L117" s="341">
        <f t="shared" si="40"/>
        <v>0</v>
      </c>
      <c r="M117" s="340">
        <f t="shared" si="30"/>
        <v>1</v>
      </c>
      <c r="N117" s="339">
        <f t="shared" si="31"/>
        <v>1</v>
      </c>
      <c r="O117" s="339">
        <f t="shared" si="32"/>
        <v>0</v>
      </c>
      <c r="P117" s="339">
        <f t="shared" si="33"/>
        <v>0</v>
      </c>
      <c r="Q117" s="338">
        <f t="shared" si="34"/>
        <v>0</v>
      </c>
      <c r="R117" s="337">
        <f t="shared" si="35"/>
        <v>1000000</v>
      </c>
      <c r="S117" s="336">
        <f t="shared" si="36"/>
        <v>1000000</v>
      </c>
      <c r="T117" s="336">
        <f t="shared" si="37"/>
        <v>0</v>
      </c>
      <c r="U117" s="336">
        <f t="shared" si="38"/>
        <v>0</v>
      </c>
      <c r="V117" s="335">
        <f t="shared" si="39"/>
        <v>0</v>
      </c>
      <c r="W117" s="337">
        <f t="shared" si="41"/>
        <v>0</v>
      </c>
      <c r="X117" s="336">
        <f t="shared" si="41"/>
        <v>1000000</v>
      </c>
      <c r="Y117" s="336">
        <f t="shared" si="41"/>
        <v>0</v>
      </c>
      <c r="Z117" s="336">
        <f t="shared" si="41"/>
        <v>0</v>
      </c>
      <c r="AA117" s="335">
        <f t="shared" si="41"/>
        <v>0</v>
      </c>
    </row>
    <row r="118" spans="1:27">
      <c r="A118" s="320">
        <f>'Q Experience Study 2e'!A101</f>
        <v>81</v>
      </c>
      <c r="B118" s="319">
        <f>'Q Experience Study 2e'!B101</f>
        <v>20024</v>
      </c>
      <c r="C118" s="319" t="str">
        <f>'Q Experience Study 2e'!C101</f>
        <v/>
      </c>
      <c r="D118" s="319" t="str">
        <f>'Q Experience Study 2e'!D101</f>
        <v/>
      </c>
      <c r="E118" s="318">
        <f>'Q Experience Study 2e'!E101</f>
        <v>500000</v>
      </c>
      <c r="F118" s="343" t="str">
        <f t="shared" si="28"/>
        <v/>
      </c>
      <c r="G118" s="341" t="str">
        <f t="shared" si="29"/>
        <v/>
      </c>
      <c r="H118" s="343">
        <f t="shared" ref="H118:L127" si="42">IF(AND(OR($C118&lt;&gt;"",$D118&lt;&gt;""),MAX($F118,$G118)&lt;H$37),0,MIN($C$34,DATE(YEAR($B118)+H$37+1,MONTH($B118),DAY($B118)))-MAX($B$34,DATE(YEAR($B118)+H$37,MONTH($B118),DAY($B118))))</f>
        <v>366</v>
      </c>
      <c r="I118" s="342">
        <f t="shared" si="42"/>
        <v>365</v>
      </c>
      <c r="J118" s="342">
        <f t="shared" si="42"/>
        <v>365</v>
      </c>
      <c r="K118" s="342">
        <f t="shared" si="42"/>
        <v>365</v>
      </c>
      <c r="L118" s="341">
        <f t="shared" si="42"/>
        <v>66</v>
      </c>
      <c r="M118" s="340">
        <f t="shared" si="30"/>
        <v>1</v>
      </c>
      <c r="N118" s="339">
        <f t="shared" si="31"/>
        <v>1</v>
      </c>
      <c r="O118" s="339">
        <f t="shared" si="32"/>
        <v>1</v>
      </c>
      <c r="P118" s="339">
        <f t="shared" si="33"/>
        <v>1</v>
      </c>
      <c r="Q118" s="338">
        <f t="shared" si="34"/>
        <v>0.18032786885245902</v>
      </c>
      <c r="R118" s="337">
        <f t="shared" si="35"/>
        <v>500000</v>
      </c>
      <c r="S118" s="336">
        <f t="shared" si="36"/>
        <v>500000</v>
      </c>
      <c r="T118" s="336">
        <f t="shared" si="37"/>
        <v>500000</v>
      </c>
      <c r="U118" s="336">
        <f t="shared" si="38"/>
        <v>500000</v>
      </c>
      <c r="V118" s="335">
        <f t="shared" si="39"/>
        <v>90163.934426229505</v>
      </c>
      <c r="W118" s="337">
        <f t="shared" ref="W118:AA127" si="43">IF($F118=W$37,$E118,0)</f>
        <v>0</v>
      </c>
      <c r="X118" s="336">
        <f t="shared" si="43"/>
        <v>0</v>
      </c>
      <c r="Y118" s="336">
        <f t="shared" si="43"/>
        <v>0</v>
      </c>
      <c r="Z118" s="336">
        <f t="shared" si="43"/>
        <v>0</v>
      </c>
      <c r="AA118" s="335">
        <f t="shared" si="43"/>
        <v>0</v>
      </c>
    </row>
    <row r="119" spans="1:27">
      <c r="A119" s="320">
        <f>'Q Experience Study 2e'!A102</f>
        <v>82</v>
      </c>
      <c r="B119" s="319">
        <f>'Q Experience Study 2e'!B102</f>
        <v>20042</v>
      </c>
      <c r="C119" s="319" t="str">
        <f>'Q Experience Study 2e'!C102</f>
        <v/>
      </c>
      <c r="D119" s="319" t="str">
        <f>'Q Experience Study 2e'!D102</f>
        <v/>
      </c>
      <c r="E119" s="318">
        <f>'Q Experience Study 2e'!E102</f>
        <v>300000</v>
      </c>
      <c r="F119" s="343" t="str">
        <f t="shared" si="28"/>
        <v/>
      </c>
      <c r="G119" s="341" t="str">
        <f t="shared" si="29"/>
        <v/>
      </c>
      <c r="H119" s="343">
        <f t="shared" si="42"/>
        <v>366</v>
      </c>
      <c r="I119" s="342">
        <f t="shared" si="42"/>
        <v>365</v>
      </c>
      <c r="J119" s="342">
        <f t="shared" si="42"/>
        <v>365</v>
      </c>
      <c r="K119" s="342">
        <f t="shared" si="42"/>
        <v>365</v>
      </c>
      <c r="L119" s="341">
        <f t="shared" si="42"/>
        <v>48</v>
      </c>
      <c r="M119" s="340">
        <f t="shared" si="30"/>
        <v>1</v>
      </c>
      <c r="N119" s="339">
        <f t="shared" si="31"/>
        <v>1</v>
      </c>
      <c r="O119" s="339">
        <f t="shared" si="32"/>
        <v>1</v>
      </c>
      <c r="P119" s="339">
        <f t="shared" si="33"/>
        <v>1</v>
      </c>
      <c r="Q119" s="338">
        <f t="shared" si="34"/>
        <v>0.13114754098360656</v>
      </c>
      <c r="R119" s="337">
        <f t="shared" si="35"/>
        <v>300000</v>
      </c>
      <c r="S119" s="336">
        <f t="shared" si="36"/>
        <v>300000</v>
      </c>
      <c r="T119" s="336">
        <f t="shared" si="37"/>
        <v>300000</v>
      </c>
      <c r="U119" s="336">
        <f t="shared" si="38"/>
        <v>300000</v>
      </c>
      <c r="V119" s="335">
        <f t="shared" si="39"/>
        <v>39344.262295081971</v>
      </c>
      <c r="W119" s="337">
        <f t="shared" si="43"/>
        <v>0</v>
      </c>
      <c r="X119" s="336">
        <f t="shared" si="43"/>
        <v>0</v>
      </c>
      <c r="Y119" s="336">
        <f t="shared" si="43"/>
        <v>0</v>
      </c>
      <c r="Z119" s="336">
        <f t="shared" si="43"/>
        <v>0</v>
      </c>
      <c r="AA119" s="335">
        <f t="shared" si="43"/>
        <v>0</v>
      </c>
    </row>
    <row r="120" spans="1:27">
      <c r="A120" s="320">
        <f>'Q Experience Study 2e'!A103</f>
        <v>83</v>
      </c>
      <c r="B120" s="319">
        <f>'Q Experience Study 2e'!B103</f>
        <v>19730</v>
      </c>
      <c r="C120" s="319" t="str">
        <f>'Q Experience Study 2e'!C103</f>
        <v/>
      </c>
      <c r="D120" s="319" t="str">
        <f>'Q Experience Study 2e'!D103</f>
        <v/>
      </c>
      <c r="E120" s="318">
        <f>'Q Experience Study 2e'!E103</f>
        <v>500000</v>
      </c>
      <c r="F120" s="343" t="str">
        <f t="shared" si="28"/>
        <v/>
      </c>
      <c r="G120" s="341" t="str">
        <f t="shared" si="29"/>
        <v/>
      </c>
      <c r="H120" s="343">
        <f t="shared" si="42"/>
        <v>365</v>
      </c>
      <c r="I120" s="342">
        <f t="shared" si="42"/>
        <v>366</v>
      </c>
      <c r="J120" s="342">
        <f t="shared" si="42"/>
        <v>365</v>
      </c>
      <c r="K120" s="342">
        <f t="shared" si="42"/>
        <v>365</v>
      </c>
      <c r="L120" s="341">
        <f t="shared" si="42"/>
        <v>360</v>
      </c>
      <c r="M120" s="340">
        <f t="shared" si="30"/>
        <v>1</v>
      </c>
      <c r="N120" s="339">
        <f t="shared" si="31"/>
        <v>1</v>
      </c>
      <c r="O120" s="339">
        <f t="shared" si="32"/>
        <v>1</v>
      </c>
      <c r="P120" s="339">
        <f t="shared" si="33"/>
        <v>1</v>
      </c>
      <c r="Q120" s="338">
        <f t="shared" si="34"/>
        <v>0.98630136986301364</v>
      </c>
      <c r="R120" s="337">
        <f t="shared" si="35"/>
        <v>500000</v>
      </c>
      <c r="S120" s="336">
        <f t="shared" si="36"/>
        <v>500000</v>
      </c>
      <c r="T120" s="336">
        <f t="shared" si="37"/>
        <v>500000</v>
      </c>
      <c r="U120" s="336">
        <f t="shared" si="38"/>
        <v>500000</v>
      </c>
      <c r="V120" s="335">
        <f t="shared" si="39"/>
        <v>493150.68493150681</v>
      </c>
      <c r="W120" s="337">
        <f t="shared" si="43"/>
        <v>0</v>
      </c>
      <c r="X120" s="336">
        <f t="shared" si="43"/>
        <v>0</v>
      </c>
      <c r="Y120" s="336">
        <f t="shared" si="43"/>
        <v>0</v>
      </c>
      <c r="Z120" s="336">
        <f t="shared" si="43"/>
        <v>0</v>
      </c>
      <c r="AA120" s="335">
        <f t="shared" si="43"/>
        <v>0</v>
      </c>
    </row>
    <row r="121" spans="1:27">
      <c r="A121" s="320">
        <f>'Q Experience Study 2e'!A104</f>
        <v>84</v>
      </c>
      <c r="B121" s="319">
        <f>'Q Experience Study 2e'!B104</f>
        <v>19732</v>
      </c>
      <c r="C121" s="319" t="str">
        <f>'Q Experience Study 2e'!C104</f>
        <v/>
      </c>
      <c r="D121" s="319" t="str">
        <f>'Q Experience Study 2e'!D104</f>
        <v/>
      </c>
      <c r="E121" s="318">
        <f>'Q Experience Study 2e'!E104</f>
        <v>1000000</v>
      </c>
      <c r="F121" s="343" t="str">
        <f t="shared" si="28"/>
        <v/>
      </c>
      <c r="G121" s="341" t="str">
        <f t="shared" si="29"/>
        <v/>
      </c>
      <c r="H121" s="343">
        <f t="shared" si="42"/>
        <v>365</v>
      </c>
      <c r="I121" s="342">
        <f t="shared" si="42"/>
        <v>366</v>
      </c>
      <c r="J121" s="342">
        <f t="shared" si="42"/>
        <v>365</v>
      </c>
      <c r="K121" s="342">
        <f t="shared" si="42"/>
        <v>365</v>
      </c>
      <c r="L121" s="341">
        <f t="shared" si="42"/>
        <v>358</v>
      </c>
      <c r="M121" s="340">
        <f t="shared" si="30"/>
        <v>1</v>
      </c>
      <c r="N121" s="339">
        <f t="shared" si="31"/>
        <v>1</v>
      </c>
      <c r="O121" s="339">
        <f t="shared" si="32"/>
        <v>1</v>
      </c>
      <c r="P121" s="339">
        <f t="shared" si="33"/>
        <v>1</v>
      </c>
      <c r="Q121" s="338">
        <f t="shared" si="34"/>
        <v>0.98082191780821915</v>
      </c>
      <c r="R121" s="337">
        <f t="shared" si="35"/>
        <v>1000000</v>
      </c>
      <c r="S121" s="336">
        <f t="shared" si="36"/>
        <v>1000000</v>
      </c>
      <c r="T121" s="336">
        <f t="shared" si="37"/>
        <v>1000000</v>
      </c>
      <c r="U121" s="336">
        <f t="shared" si="38"/>
        <v>1000000</v>
      </c>
      <c r="V121" s="335">
        <f t="shared" si="39"/>
        <v>980821.91780821909</v>
      </c>
      <c r="W121" s="337">
        <f t="shared" si="43"/>
        <v>0</v>
      </c>
      <c r="X121" s="336">
        <f t="shared" si="43"/>
        <v>0</v>
      </c>
      <c r="Y121" s="336">
        <f t="shared" si="43"/>
        <v>0</v>
      </c>
      <c r="Z121" s="336">
        <f t="shared" si="43"/>
        <v>0</v>
      </c>
      <c r="AA121" s="335">
        <f t="shared" si="43"/>
        <v>0</v>
      </c>
    </row>
    <row r="122" spans="1:27">
      <c r="A122" s="320">
        <f>'Q Experience Study 2e'!A105</f>
        <v>85</v>
      </c>
      <c r="B122" s="319">
        <f>'Q Experience Study 2e'!B105</f>
        <v>19835</v>
      </c>
      <c r="C122" s="319" t="str">
        <f>'Q Experience Study 2e'!C105</f>
        <v/>
      </c>
      <c r="D122" s="319" t="str">
        <f>'Q Experience Study 2e'!D105</f>
        <v/>
      </c>
      <c r="E122" s="318">
        <f>'Q Experience Study 2e'!E105</f>
        <v>1000000</v>
      </c>
      <c r="F122" s="343" t="str">
        <f t="shared" si="28"/>
        <v/>
      </c>
      <c r="G122" s="341" t="str">
        <f t="shared" si="29"/>
        <v/>
      </c>
      <c r="H122" s="343">
        <f t="shared" si="42"/>
        <v>366</v>
      </c>
      <c r="I122" s="342">
        <f t="shared" si="42"/>
        <v>365</v>
      </c>
      <c r="J122" s="342">
        <f t="shared" si="42"/>
        <v>365</v>
      </c>
      <c r="K122" s="342">
        <f t="shared" si="42"/>
        <v>365</v>
      </c>
      <c r="L122" s="341">
        <f t="shared" si="42"/>
        <v>255</v>
      </c>
      <c r="M122" s="340">
        <f t="shared" si="30"/>
        <v>1</v>
      </c>
      <c r="N122" s="339">
        <f t="shared" si="31"/>
        <v>1</v>
      </c>
      <c r="O122" s="339">
        <f t="shared" si="32"/>
        <v>1</v>
      </c>
      <c r="P122" s="339">
        <f t="shared" si="33"/>
        <v>1</v>
      </c>
      <c r="Q122" s="338">
        <f t="shared" si="34"/>
        <v>0.69672131147540983</v>
      </c>
      <c r="R122" s="337">
        <f t="shared" si="35"/>
        <v>1000000</v>
      </c>
      <c r="S122" s="336">
        <f t="shared" si="36"/>
        <v>1000000</v>
      </c>
      <c r="T122" s="336">
        <f t="shared" si="37"/>
        <v>1000000</v>
      </c>
      <c r="U122" s="336">
        <f t="shared" si="38"/>
        <v>1000000</v>
      </c>
      <c r="V122" s="335">
        <f t="shared" si="39"/>
        <v>696721.31147540978</v>
      </c>
      <c r="W122" s="337">
        <f t="shared" si="43"/>
        <v>0</v>
      </c>
      <c r="X122" s="336">
        <f t="shared" si="43"/>
        <v>0</v>
      </c>
      <c r="Y122" s="336">
        <f t="shared" si="43"/>
        <v>0</v>
      </c>
      <c r="Z122" s="336">
        <f t="shared" si="43"/>
        <v>0</v>
      </c>
      <c r="AA122" s="335">
        <f t="shared" si="43"/>
        <v>0</v>
      </c>
    </row>
    <row r="123" spans="1:27">
      <c r="A123" s="320">
        <f>'Q Experience Study 2e'!A106</f>
        <v>86</v>
      </c>
      <c r="B123" s="319">
        <f>'Q Experience Study 2e'!B106</f>
        <v>19973</v>
      </c>
      <c r="C123" s="319" t="str">
        <f>'Q Experience Study 2e'!C106</f>
        <v/>
      </c>
      <c r="D123" s="319" t="str">
        <f>'Q Experience Study 2e'!D106</f>
        <v/>
      </c>
      <c r="E123" s="318">
        <f>'Q Experience Study 2e'!E106</f>
        <v>1000000</v>
      </c>
      <c r="F123" s="343" t="str">
        <f t="shared" si="28"/>
        <v/>
      </c>
      <c r="G123" s="341" t="str">
        <f t="shared" si="29"/>
        <v/>
      </c>
      <c r="H123" s="343">
        <f t="shared" si="42"/>
        <v>366</v>
      </c>
      <c r="I123" s="342">
        <f t="shared" si="42"/>
        <v>365</v>
      </c>
      <c r="J123" s="342">
        <f t="shared" si="42"/>
        <v>365</v>
      </c>
      <c r="K123" s="342">
        <f t="shared" si="42"/>
        <v>365</v>
      </c>
      <c r="L123" s="341">
        <f t="shared" si="42"/>
        <v>117</v>
      </c>
      <c r="M123" s="340">
        <f t="shared" si="30"/>
        <v>1</v>
      </c>
      <c r="N123" s="339">
        <f t="shared" si="31"/>
        <v>1</v>
      </c>
      <c r="O123" s="339">
        <f t="shared" si="32"/>
        <v>1</v>
      </c>
      <c r="P123" s="339">
        <f t="shared" si="33"/>
        <v>1</v>
      </c>
      <c r="Q123" s="338">
        <f t="shared" si="34"/>
        <v>0.31967213114754101</v>
      </c>
      <c r="R123" s="337">
        <f t="shared" si="35"/>
        <v>1000000</v>
      </c>
      <c r="S123" s="336">
        <f t="shared" si="36"/>
        <v>1000000</v>
      </c>
      <c r="T123" s="336">
        <f t="shared" si="37"/>
        <v>1000000</v>
      </c>
      <c r="U123" s="336">
        <f t="shared" si="38"/>
        <v>1000000</v>
      </c>
      <c r="V123" s="335">
        <f t="shared" si="39"/>
        <v>319672.13114754099</v>
      </c>
      <c r="W123" s="337">
        <f t="shared" si="43"/>
        <v>0</v>
      </c>
      <c r="X123" s="336">
        <f t="shared" si="43"/>
        <v>0</v>
      </c>
      <c r="Y123" s="336">
        <f t="shared" si="43"/>
        <v>0</v>
      </c>
      <c r="Z123" s="336">
        <f t="shared" si="43"/>
        <v>0</v>
      </c>
      <c r="AA123" s="335">
        <f t="shared" si="43"/>
        <v>0</v>
      </c>
    </row>
    <row r="124" spans="1:27">
      <c r="A124" s="320">
        <f>'Q Experience Study 2e'!A107</f>
        <v>87</v>
      </c>
      <c r="B124" s="319">
        <f>'Q Experience Study 2e'!B107</f>
        <v>20080</v>
      </c>
      <c r="C124" s="319" t="str">
        <f>'Q Experience Study 2e'!C107</f>
        <v/>
      </c>
      <c r="D124" s="319" t="str">
        <f>'Q Experience Study 2e'!D107</f>
        <v/>
      </c>
      <c r="E124" s="318">
        <f>'Q Experience Study 2e'!E107</f>
        <v>1000000</v>
      </c>
      <c r="F124" s="343" t="str">
        <f t="shared" si="28"/>
        <v/>
      </c>
      <c r="G124" s="341" t="str">
        <f t="shared" si="29"/>
        <v/>
      </c>
      <c r="H124" s="343">
        <f t="shared" si="42"/>
        <v>366</v>
      </c>
      <c r="I124" s="342">
        <f t="shared" si="42"/>
        <v>365</v>
      </c>
      <c r="J124" s="342">
        <f t="shared" si="42"/>
        <v>365</v>
      </c>
      <c r="K124" s="342">
        <f t="shared" si="42"/>
        <v>365</v>
      </c>
      <c r="L124" s="341">
        <f t="shared" si="42"/>
        <v>10</v>
      </c>
      <c r="M124" s="340">
        <f t="shared" si="30"/>
        <v>1</v>
      </c>
      <c r="N124" s="339">
        <f t="shared" si="31"/>
        <v>1</v>
      </c>
      <c r="O124" s="339">
        <f t="shared" si="32"/>
        <v>1</v>
      </c>
      <c r="P124" s="339">
        <f t="shared" si="33"/>
        <v>1</v>
      </c>
      <c r="Q124" s="338">
        <f t="shared" si="34"/>
        <v>2.7322404371584699E-2</v>
      </c>
      <c r="R124" s="337">
        <f t="shared" si="35"/>
        <v>1000000</v>
      </c>
      <c r="S124" s="336">
        <f t="shared" si="36"/>
        <v>1000000</v>
      </c>
      <c r="T124" s="336">
        <f t="shared" si="37"/>
        <v>1000000</v>
      </c>
      <c r="U124" s="336">
        <f t="shared" si="38"/>
        <v>1000000</v>
      </c>
      <c r="V124" s="335">
        <f t="shared" si="39"/>
        <v>27322.4043715847</v>
      </c>
      <c r="W124" s="337">
        <f t="shared" si="43"/>
        <v>0</v>
      </c>
      <c r="X124" s="336">
        <f t="shared" si="43"/>
        <v>0</v>
      </c>
      <c r="Y124" s="336">
        <f t="shared" si="43"/>
        <v>0</v>
      </c>
      <c r="Z124" s="336">
        <f t="shared" si="43"/>
        <v>0</v>
      </c>
      <c r="AA124" s="335">
        <f t="shared" si="43"/>
        <v>0</v>
      </c>
    </row>
    <row r="125" spans="1:27">
      <c r="A125" s="320">
        <f>'Q Experience Study 2e'!A108</f>
        <v>88</v>
      </c>
      <c r="B125" s="319">
        <f>'Q Experience Study 2e'!B108</f>
        <v>19813</v>
      </c>
      <c r="C125" s="319" t="str">
        <f>'Q Experience Study 2e'!C108</f>
        <v/>
      </c>
      <c r="D125" s="319" t="str">
        <f>'Q Experience Study 2e'!D108</f>
        <v/>
      </c>
      <c r="E125" s="318">
        <f>'Q Experience Study 2e'!E108</f>
        <v>300000</v>
      </c>
      <c r="F125" s="343" t="str">
        <f t="shared" si="28"/>
        <v/>
      </c>
      <c r="G125" s="341" t="str">
        <f t="shared" si="29"/>
        <v/>
      </c>
      <c r="H125" s="343">
        <f t="shared" si="42"/>
        <v>366</v>
      </c>
      <c r="I125" s="342">
        <f t="shared" si="42"/>
        <v>365</v>
      </c>
      <c r="J125" s="342">
        <f t="shared" si="42"/>
        <v>365</v>
      </c>
      <c r="K125" s="342">
        <f t="shared" si="42"/>
        <v>365</v>
      </c>
      <c r="L125" s="341">
        <f t="shared" si="42"/>
        <v>277</v>
      </c>
      <c r="M125" s="340">
        <f t="shared" si="30"/>
        <v>1</v>
      </c>
      <c r="N125" s="339">
        <f t="shared" si="31"/>
        <v>1</v>
      </c>
      <c r="O125" s="339">
        <f t="shared" si="32"/>
        <v>1</v>
      </c>
      <c r="P125" s="339">
        <f t="shared" si="33"/>
        <v>1</v>
      </c>
      <c r="Q125" s="338">
        <f t="shared" si="34"/>
        <v>0.75683060109289613</v>
      </c>
      <c r="R125" s="337">
        <f t="shared" si="35"/>
        <v>300000</v>
      </c>
      <c r="S125" s="336">
        <f t="shared" si="36"/>
        <v>300000</v>
      </c>
      <c r="T125" s="336">
        <f t="shared" si="37"/>
        <v>300000</v>
      </c>
      <c r="U125" s="336">
        <f t="shared" si="38"/>
        <v>300000</v>
      </c>
      <c r="V125" s="335">
        <f t="shared" si="39"/>
        <v>227049.18032786885</v>
      </c>
      <c r="W125" s="337">
        <f t="shared" si="43"/>
        <v>0</v>
      </c>
      <c r="X125" s="336">
        <f t="shared" si="43"/>
        <v>0</v>
      </c>
      <c r="Y125" s="336">
        <f t="shared" si="43"/>
        <v>0</v>
      </c>
      <c r="Z125" s="336">
        <f t="shared" si="43"/>
        <v>0</v>
      </c>
      <c r="AA125" s="335">
        <f t="shared" si="43"/>
        <v>0</v>
      </c>
    </row>
    <row r="126" spans="1:27">
      <c r="A126" s="320">
        <f>'Q Experience Study 2e'!A109</f>
        <v>89</v>
      </c>
      <c r="B126" s="319">
        <f>'Q Experience Study 2e'!B109</f>
        <v>19751</v>
      </c>
      <c r="C126" s="319" t="str">
        <f>'Q Experience Study 2e'!C109</f>
        <v/>
      </c>
      <c r="D126" s="319" t="str">
        <f>'Q Experience Study 2e'!D109</f>
        <v/>
      </c>
      <c r="E126" s="318">
        <f>'Q Experience Study 2e'!E109</f>
        <v>1000000</v>
      </c>
      <c r="F126" s="343" t="str">
        <f t="shared" si="28"/>
        <v/>
      </c>
      <c r="G126" s="341" t="str">
        <f t="shared" si="29"/>
        <v/>
      </c>
      <c r="H126" s="343">
        <f t="shared" si="42"/>
        <v>365</v>
      </c>
      <c r="I126" s="342">
        <f t="shared" si="42"/>
        <v>366</v>
      </c>
      <c r="J126" s="342">
        <f t="shared" si="42"/>
        <v>365</v>
      </c>
      <c r="K126" s="342">
        <f t="shared" si="42"/>
        <v>365</v>
      </c>
      <c r="L126" s="341">
        <f t="shared" si="42"/>
        <v>339</v>
      </c>
      <c r="M126" s="340">
        <f t="shared" si="30"/>
        <v>1</v>
      </c>
      <c r="N126" s="339">
        <f t="shared" si="31"/>
        <v>1</v>
      </c>
      <c r="O126" s="339">
        <f t="shared" si="32"/>
        <v>1</v>
      </c>
      <c r="P126" s="339">
        <f t="shared" si="33"/>
        <v>1</v>
      </c>
      <c r="Q126" s="338">
        <f t="shared" si="34"/>
        <v>0.92876712328767119</v>
      </c>
      <c r="R126" s="337">
        <f t="shared" si="35"/>
        <v>1000000</v>
      </c>
      <c r="S126" s="336">
        <f t="shared" si="36"/>
        <v>1000000</v>
      </c>
      <c r="T126" s="336">
        <f t="shared" si="37"/>
        <v>1000000</v>
      </c>
      <c r="U126" s="336">
        <f t="shared" si="38"/>
        <v>1000000</v>
      </c>
      <c r="V126" s="335">
        <f t="shared" si="39"/>
        <v>928767.12328767125</v>
      </c>
      <c r="W126" s="337">
        <f t="shared" si="43"/>
        <v>0</v>
      </c>
      <c r="X126" s="336">
        <f t="shared" si="43"/>
        <v>0</v>
      </c>
      <c r="Y126" s="336">
        <f t="shared" si="43"/>
        <v>0</v>
      </c>
      <c r="Z126" s="336">
        <f t="shared" si="43"/>
        <v>0</v>
      </c>
      <c r="AA126" s="335">
        <f t="shared" si="43"/>
        <v>0</v>
      </c>
    </row>
    <row r="127" spans="1:27">
      <c r="A127" s="320">
        <f>'Q Experience Study 2e'!A110</f>
        <v>90</v>
      </c>
      <c r="B127" s="319">
        <f>'Q Experience Study 2e'!B110</f>
        <v>19936</v>
      </c>
      <c r="C127" s="319" t="str">
        <f>'Q Experience Study 2e'!C110</f>
        <v/>
      </c>
      <c r="D127" s="319" t="str">
        <f>'Q Experience Study 2e'!D110</f>
        <v/>
      </c>
      <c r="E127" s="318">
        <f>'Q Experience Study 2e'!E110</f>
        <v>300000</v>
      </c>
      <c r="F127" s="343" t="str">
        <f t="shared" si="28"/>
        <v/>
      </c>
      <c r="G127" s="341" t="str">
        <f t="shared" si="29"/>
        <v/>
      </c>
      <c r="H127" s="343">
        <f t="shared" si="42"/>
        <v>366</v>
      </c>
      <c r="I127" s="342">
        <f t="shared" si="42"/>
        <v>365</v>
      </c>
      <c r="J127" s="342">
        <f t="shared" si="42"/>
        <v>365</v>
      </c>
      <c r="K127" s="342">
        <f t="shared" si="42"/>
        <v>365</v>
      </c>
      <c r="L127" s="341">
        <f t="shared" si="42"/>
        <v>154</v>
      </c>
      <c r="M127" s="340">
        <f t="shared" si="30"/>
        <v>1</v>
      </c>
      <c r="N127" s="339">
        <f t="shared" si="31"/>
        <v>1</v>
      </c>
      <c r="O127" s="339">
        <f t="shared" si="32"/>
        <v>1</v>
      </c>
      <c r="P127" s="339">
        <f t="shared" si="33"/>
        <v>1</v>
      </c>
      <c r="Q127" s="338">
        <f t="shared" si="34"/>
        <v>0.42076502732240439</v>
      </c>
      <c r="R127" s="337">
        <f t="shared" si="35"/>
        <v>300000</v>
      </c>
      <c r="S127" s="336">
        <f t="shared" si="36"/>
        <v>300000</v>
      </c>
      <c r="T127" s="336">
        <f t="shared" si="37"/>
        <v>300000</v>
      </c>
      <c r="U127" s="336">
        <f t="shared" si="38"/>
        <v>300000</v>
      </c>
      <c r="V127" s="335">
        <f t="shared" si="39"/>
        <v>126229.50819672132</v>
      </c>
      <c r="W127" s="337">
        <f t="shared" si="43"/>
        <v>0</v>
      </c>
      <c r="X127" s="336">
        <f t="shared" si="43"/>
        <v>0</v>
      </c>
      <c r="Y127" s="336">
        <f t="shared" si="43"/>
        <v>0</v>
      </c>
      <c r="Z127" s="336">
        <f t="shared" si="43"/>
        <v>0</v>
      </c>
      <c r="AA127" s="335">
        <f t="shared" si="43"/>
        <v>0</v>
      </c>
    </row>
    <row r="128" spans="1:27">
      <c r="A128" s="320">
        <f>'Q Experience Study 2e'!A111</f>
        <v>91</v>
      </c>
      <c r="B128" s="319">
        <f>'Q Experience Study 2e'!B111</f>
        <v>19947</v>
      </c>
      <c r="C128" s="319" t="str">
        <f>'Q Experience Study 2e'!C111</f>
        <v/>
      </c>
      <c r="D128" s="319" t="str">
        <f>'Q Experience Study 2e'!D111</f>
        <v/>
      </c>
      <c r="E128" s="318">
        <f>'Q Experience Study 2e'!E111</f>
        <v>300000</v>
      </c>
      <c r="F128" s="343" t="str">
        <f t="shared" si="28"/>
        <v/>
      </c>
      <c r="G128" s="341" t="str">
        <f t="shared" si="29"/>
        <v/>
      </c>
      <c r="H128" s="343">
        <f t="shared" ref="H128:L137" si="44">IF(AND(OR($C128&lt;&gt;"",$D128&lt;&gt;""),MAX($F128,$G128)&lt;H$37),0,MIN($C$34,DATE(YEAR($B128)+H$37+1,MONTH($B128),DAY($B128)))-MAX($B$34,DATE(YEAR($B128)+H$37,MONTH($B128),DAY($B128))))</f>
        <v>366</v>
      </c>
      <c r="I128" s="342">
        <f t="shared" si="44"/>
        <v>365</v>
      </c>
      <c r="J128" s="342">
        <f t="shared" si="44"/>
        <v>365</v>
      </c>
      <c r="K128" s="342">
        <f t="shared" si="44"/>
        <v>365</v>
      </c>
      <c r="L128" s="341">
        <f t="shared" si="44"/>
        <v>143</v>
      </c>
      <c r="M128" s="340">
        <f t="shared" si="30"/>
        <v>1</v>
      </c>
      <c r="N128" s="339">
        <f t="shared" si="31"/>
        <v>1</v>
      </c>
      <c r="O128" s="339">
        <f t="shared" si="32"/>
        <v>1</v>
      </c>
      <c r="P128" s="339">
        <f t="shared" si="33"/>
        <v>1</v>
      </c>
      <c r="Q128" s="338">
        <f t="shared" si="34"/>
        <v>0.39071038251366119</v>
      </c>
      <c r="R128" s="337">
        <f t="shared" si="35"/>
        <v>300000</v>
      </c>
      <c r="S128" s="336">
        <f t="shared" si="36"/>
        <v>300000</v>
      </c>
      <c r="T128" s="336">
        <f t="shared" si="37"/>
        <v>300000</v>
      </c>
      <c r="U128" s="336">
        <f t="shared" si="38"/>
        <v>300000</v>
      </c>
      <c r="V128" s="335">
        <f t="shared" si="39"/>
        <v>117213.11475409835</v>
      </c>
      <c r="W128" s="337">
        <f t="shared" ref="W128:AA137" si="45">IF($F128=W$37,$E128,0)</f>
        <v>0</v>
      </c>
      <c r="X128" s="336">
        <f t="shared" si="45"/>
        <v>0</v>
      </c>
      <c r="Y128" s="336">
        <f t="shared" si="45"/>
        <v>0</v>
      </c>
      <c r="Z128" s="336">
        <f t="shared" si="45"/>
        <v>0</v>
      </c>
      <c r="AA128" s="335">
        <f t="shared" si="45"/>
        <v>0</v>
      </c>
    </row>
    <row r="129" spans="1:27">
      <c r="A129" s="320">
        <f>'Q Experience Study 2e'!A112</f>
        <v>92</v>
      </c>
      <c r="B129" s="319">
        <f>'Q Experience Study 2e'!B112</f>
        <v>19823</v>
      </c>
      <c r="C129" s="319" t="str">
        <f>'Q Experience Study 2e'!C112</f>
        <v/>
      </c>
      <c r="D129" s="319" t="str">
        <f>'Q Experience Study 2e'!D112</f>
        <v/>
      </c>
      <c r="E129" s="318">
        <f>'Q Experience Study 2e'!E112</f>
        <v>300000</v>
      </c>
      <c r="F129" s="343" t="str">
        <f t="shared" si="28"/>
        <v/>
      </c>
      <c r="G129" s="341" t="str">
        <f t="shared" si="29"/>
        <v/>
      </c>
      <c r="H129" s="343">
        <f t="shared" si="44"/>
        <v>366</v>
      </c>
      <c r="I129" s="342">
        <f t="shared" si="44"/>
        <v>365</v>
      </c>
      <c r="J129" s="342">
        <f t="shared" si="44"/>
        <v>365</v>
      </c>
      <c r="K129" s="342">
        <f t="shared" si="44"/>
        <v>365</v>
      </c>
      <c r="L129" s="341">
        <f t="shared" si="44"/>
        <v>267</v>
      </c>
      <c r="M129" s="340">
        <f t="shared" si="30"/>
        <v>1</v>
      </c>
      <c r="N129" s="339">
        <f t="shared" si="31"/>
        <v>1</v>
      </c>
      <c r="O129" s="339">
        <f t="shared" si="32"/>
        <v>1</v>
      </c>
      <c r="P129" s="339">
        <f t="shared" si="33"/>
        <v>1</v>
      </c>
      <c r="Q129" s="338">
        <f t="shared" si="34"/>
        <v>0.72950819672131151</v>
      </c>
      <c r="R129" s="337">
        <f t="shared" si="35"/>
        <v>300000</v>
      </c>
      <c r="S129" s="336">
        <f t="shared" si="36"/>
        <v>300000</v>
      </c>
      <c r="T129" s="336">
        <f t="shared" si="37"/>
        <v>300000</v>
      </c>
      <c r="U129" s="336">
        <f t="shared" si="38"/>
        <v>300000</v>
      </c>
      <c r="V129" s="335">
        <f t="shared" si="39"/>
        <v>218852.45901639346</v>
      </c>
      <c r="W129" s="337">
        <f t="shared" si="45"/>
        <v>0</v>
      </c>
      <c r="X129" s="336">
        <f t="shared" si="45"/>
        <v>0</v>
      </c>
      <c r="Y129" s="336">
        <f t="shared" si="45"/>
        <v>0</v>
      </c>
      <c r="Z129" s="336">
        <f t="shared" si="45"/>
        <v>0</v>
      </c>
      <c r="AA129" s="335">
        <f t="shared" si="45"/>
        <v>0</v>
      </c>
    </row>
    <row r="130" spans="1:27">
      <c r="A130" s="320">
        <f>'Q Experience Study 2e'!A113</f>
        <v>93</v>
      </c>
      <c r="B130" s="319">
        <f>'Q Experience Study 2e'!B113</f>
        <v>19948</v>
      </c>
      <c r="C130" s="319" t="str">
        <f>'Q Experience Study 2e'!C113</f>
        <v/>
      </c>
      <c r="D130" s="319" t="str">
        <f>'Q Experience Study 2e'!D113</f>
        <v/>
      </c>
      <c r="E130" s="318">
        <f>'Q Experience Study 2e'!E113</f>
        <v>500000</v>
      </c>
      <c r="F130" s="343" t="str">
        <f t="shared" si="28"/>
        <v/>
      </c>
      <c r="G130" s="341" t="str">
        <f t="shared" si="29"/>
        <v/>
      </c>
      <c r="H130" s="343">
        <f t="shared" si="44"/>
        <v>366</v>
      </c>
      <c r="I130" s="342">
        <f t="shared" si="44"/>
        <v>365</v>
      </c>
      <c r="J130" s="342">
        <f t="shared" si="44"/>
        <v>365</v>
      </c>
      <c r="K130" s="342">
        <f t="shared" si="44"/>
        <v>365</v>
      </c>
      <c r="L130" s="341">
        <f t="shared" si="44"/>
        <v>142</v>
      </c>
      <c r="M130" s="340">
        <f t="shared" si="30"/>
        <v>1</v>
      </c>
      <c r="N130" s="339">
        <f t="shared" si="31"/>
        <v>1</v>
      </c>
      <c r="O130" s="339">
        <f t="shared" si="32"/>
        <v>1</v>
      </c>
      <c r="P130" s="339">
        <f t="shared" si="33"/>
        <v>1</v>
      </c>
      <c r="Q130" s="338">
        <f t="shared" si="34"/>
        <v>0.38797814207650272</v>
      </c>
      <c r="R130" s="337">
        <f t="shared" si="35"/>
        <v>500000</v>
      </c>
      <c r="S130" s="336">
        <f t="shared" si="36"/>
        <v>500000</v>
      </c>
      <c r="T130" s="336">
        <f t="shared" si="37"/>
        <v>500000</v>
      </c>
      <c r="U130" s="336">
        <f t="shared" si="38"/>
        <v>500000</v>
      </c>
      <c r="V130" s="335">
        <f t="shared" si="39"/>
        <v>193989.07103825136</v>
      </c>
      <c r="W130" s="337">
        <f t="shared" si="45"/>
        <v>0</v>
      </c>
      <c r="X130" s="336">
        <f t="shared" si="45"/>
        <v>0</v>
      </c>
      <c r="Y130" s="336">
        <f t="shared" si="45"/>
        <v>0</v>
      </c>
      <c r="Z130" s="336">
        <f t="shared" si="45"/>
        <v>0</v>
      </c>
      <c r="AA130" s="335">
        <f t="shared" si="45"/>
        <v>0</v>
      </c>
    </row>
    <row r="131" spans="1:27">
      <c r="A131" s="320">
        <f>'Q Experience Study 2e'!A114</f>
        <v>94</v>
      </c>
      <c r="B131" s="319">
        <f>'Q Experience Study 2e'!B114</f>
        <v>19728</v>
      </c>
      <c r="C131" s="319" t="str">
        <f>'Q Experience Study 2e'!C114</f>
        <v/>
      </c>
      <c r="D131" s="319" t="str">
        <f>'Q Experience Study 2e'!D114</f>
        <v/>
      </c>
      <c r="E131" s="318">
        <f>'Q Experience Study 2e'!E114</f>
        <v>1000000</v>
      </c>
      <c r="F131" s="343" t="str">
        <f t="shared" si="28"/>
        <v/>
      </c>
      <c r="G131" s="341" t="str">
        <f t="shared" si="29"/>
        <v/>
      </c>
      <c r="H131" s="343">
        <f t="shared" si="44"/>
        <v>365</v>
      </c>
      <c r="I131" s="342">
        <f t="shared" si="44"/>
        <v>366</v>
      </c>
      <c r="J131" s="342">
        <f t="shared" si="44"/>
        <v>365</v>
      </c>
      <c r="K131" s="342">
        <f t="shared" si="44"/>
        <v>365</v>
      </c>
      <c r="L131" s="341">
        <f t="shared" si="44"/>
        <v>362</v>
      </c>
      <c r="M131" s="340">
        <f t="shared" si="30"/>
        <v>1</v>
      </c>
      <c r="N131" s="339">
        <f t="shared" si="31"/>
        <v>1</v>
      </c>
      <c r="O131" s="339">
        <f t="shared" si="32"/>
        <v>1</v>
      </c>
      <c r="P131" s="339">
        <f t="shared" si="33"/>
        <v>1</v>
      </c>
      <c r="Q131" s="338">
        <f t="shared" si="34"/>
        <v>0.99178082191780825</v>
      </c>
      <c r="R131" s="337">
        <f t="shared" si="35"/>
        <v>1000000</v>
      </c>
      <c r="S131" s="336">
        <f t="shared" si="36"/>
        <v>1000000</v>
      </c>
      <c r="T131" s="336">
        <f t="shared" si="37"/>
        <v>1000000</v>
      </c>
      <c r="U131" s="336">
        <f t="shared" si="38"/>
        <v>1000000</v>
      </c>
      <c r="V131" s="335">
        <f t="shared" si="39"/>
        <v>991780.82191780827</v>
      </c>
      <c r="W131" s="337">
        <f t="shared" si="45"/>
        <v>0</v>
      </c>
      <c r="X131" s="336">
        <f t="shared" si="45"/>
        <v>0</v>
      </c>
      <c r="Y131" s="336">
        <f t="shared" si="45"/>
        <v>0</v>
      </c>
      <c r="Z131" s="336">
        <f t="shared" si="45"/>
        <v>0</v>
      </c>
      <c r="AA131" s="335">
        <f t="shared" si="45"/>
        <v>0</v>
      </c>
    </row>
    <row r="132" spans="1:27">
      <c r="A132" s="320">
        <f>'Q Experience Study 2e'!A115</f>
        <v>95</v>
      </c>
      <c r="B132" s="319">
        <f>'Q Experience Study 2e'!B115</f>
        <v>19959</v>
      </c>
      <c r="C132" s="319" t="str">
        <f>'Q Experience Study 2e'!C115</f>
        <v/>
      </c>
      <c r="D132" s="319" t="str">
        <f>'Q Experience Study 2e'!D115</f>
        <v/>
      </c>
      <c r="E132" s="318">
        <f>'Q Experience Study 2e'!E115</f>
        <v>300000</v>
      </c>
      <c r="F132" s="343" t="str">
        <f t="shared" si="28"/>
        <v/>
      </c>
      <c r="G132" s="341" t="str">
        <f t="shared" si="29"/>
        <v/>
      </c>
      <c r="H132" s="343">
        <f t="shared" si="44"/>
        <v>366</v>
      </c>
      <c r="I132" s="342">
        <f t="shared" si="44"/>
        <v>365</v>
      </c>
      <c r="J132" s="342">
        <f t="shared" si="44"/>
        <v>365</v>
      </c>
      <c r="K132" s="342">
        <f t="shared" si="44"/>
        <v>365</v>
      </c>
      <c r="L132" s="341">
        <f t="shared" si="44"/>
        <v>131</v>
      </c>
      <c r="M132" s="340">
        <f t="shared" si="30"/>
        <v>1</v>
      </c>
      <c r="N132" s="339">
        <f t="shared" si="31"/>
        <v>1</v>
      </c>
      <c r="O132" s="339">
        <f t="shared" si="32"/>
        <v>1</v>
      </c>
      <c r="P132" s="339">
        <f t="shared" si="33"/>
        <v>1</v>
      </c>
      <c r="Q132" s="338">
        <f t="shared" si="34"/>
        <v>0.35792349726775957</v>
      </c>
      <c r="R132" s="337">
        <f t="shared" si="35"/>
        <v>300000</v>
      </c>
      <c r="S132" s="336">
        <f t="shared" si="36"/>
        <v>300000</v>
      </c>
      <c r="T132" s="336">
        <f t="shared" si="37"/>
        <v>300000</v>
      </c>
      <c r="U132" s="336">
        <f t="shared" si="38"/>
        <v>300000</v>
      </c>
      <c r="V132" s="335">
        <f t="shared" si="39"/>
        <v>107377.04918032787</v>
      </c>
      <c r="W132" s="337">
        <f t="shared" si="45"/>
        <v>0</v>
      </c>
      <c r="X132" s="336">
        <f t="shared" si="45"/>
        <v>0</v>
      </c>
      <c r="Y132" s="336">
        <f t="shared" si="45"/>
        <v>0</v>
      </c>
      <c r="Z132" s="336">
        <f t="shared" si="45"/>
        <v>0</v>
      </c>
      <c r="AA132" s="335">
        <f t="shared" si="45"/>
        <v>0</v>
      </c>
    </row>
    <row r="133" spans="1:27">
      <c r="A133" s="320">
        <f>'Q Experience Study 2e'!A116</f>
        <v>96</v>
      </c>
      <c r="B133" s="319">
        <f>'Q Experience Study 2e'!B116</f>
        <v>19999</v>
      </c>
      <c r="C133" s="319" t="str">
        <f>'Q Experience Study 2e'!C116</f>
        <v/>
      </c>
      <c r="D133" s="319" t="str">
        <f>'Q Experience Study 2e'!D116</f>
        <v/>
      </c>
      <c r="E133" s="318">
        <f>'Q Experience Study 2e'!E116</f>
        <v>1000000</v>
      </c>
      <c r="F133" s="343" t="str">
        <f t="shared" si="28"/>
        <v/>
      </c>
      <c r="G133" s="341" t="str">
        <f t="shared" si="29"/>
        <v/>
      </c>
      <c r="H133" s="343">
        <f t="shared" si="44"/>
        <v>366</v>
      </c>
      <c r="I133" s="342">
        <f t="shared" si="44"/>
        <v>365</v>
      </c>
      <c r="J133" s="342">
        <f t="shared" si="44"/>
        <v>365</v>
      </c>
      <c r="K133" s="342">
        <f t="shared" si="44"/>
        <v>365</v>
      </c>
      <c r="L133" s="341">
        <f t="shared" si="44"/>
        <v>91</v>
      </c>
      <c r="M133" s="340">
        <f t="shared" si="30"/>
        <v>1</v>
      </c>
      <c r="N133" s="339">
        <f t="shared" si="31"/>
        <v>1</v>
      </c>
      <c r="O133" s="339">
        <f t="shared" si="32"/>
        <v>1</v>
      </c>
      <c r="P133" s="339">
        <f t="shared" si="33"/>
        <v>1</v>
      </c>
      <c r="Q133" s="338">
        <f t="shared" si="34"/>
        <v>0.24863387978142076</v>
      </c>
      <c r="R133" s="337">
        <f t="shared" si="35"/>
        <v>1000000</v>
      </c>
      <c r="S133" s="336">
        <f t="shared" si="36"/>
        <v>1000000</v>
      </c>
      <c r="T133" s="336">
        <f t="shared" si="37"/>
        <v>1000000</v>
      </c>
      <c r="U133" s="336">
        <f t="shared" si="38"/>
        <v>1000000</v>
      </c>
      <c r="V133" s="335">
        <f t="shared" si="39"/>
        <v>248633.87978142075</v>
      </c>
      <c r="W133" s="337">
        <f t="shared" si="45"/>
        <v>0</v>
      </c>
      <c r="X133" s="336">
        <f t="shared" si="45"/>
        <v>0</v>
      </c>
      <c r="Y133" s="336">
        <f t="shared" si="45"/>
        <v>0</v>
      </c>
      <c r="Z133" s="336">
        <f t="shared" si="45"/>
        <v>0</v>
      </c>
      <c r="AA133" s="335">
        <f t="shared" si="45"/>
        <v>0</v>
      </c>
    </row>
    <row r="134" spans="1:27">
      <c r="A134" s="320">
        <f>'Q Experience Study 2e'!A117</f>
        <v>97</v>
      </c>
      <c r="B134" s="319">
        <f>'Q Experience Study 2e'!B117</f>
        <v>19805</v>
      </c>
      <c r="C134" s="319">
        <f>'Q Experience Study 2e'!C117</f>
        <v>44955</v>
      </c>
      <c r="D134" s="319" t="str">
        <f>'Q Experience Study 2e'!D117</f>
        <v/>
      </c>
      <c r="E134" s="318">
        <f>'Q Experience Study 2e'!E117</f>
        <v>300000</v>
      </c>
      <c r="F134" s="343" t="str">
        <f t="shared" si="28"/>
        <v/>
      </c>
      <c r="G134" s="341">
        <f t="shared" si="29"/>
        <v>68</v>
      </c>
      <c r="H134" s="343">
        <f t="shared" si="44"/>
        <v>366</v>
      </c>
      <c r="I134" s="342">
        <f t="shared" si="44"/>
        <v>365</v>
      </c>
      <c r="J134" s="342">
        <f t="shared" si="44"/>
        <v>365</v>
      </c>
      <c r="K134" s="342">
        <f t="shared" si="44"/>
        <v>365</v>
      </c>
      <c r="L134" s="341">
        <f t="shared" si="44"/>
        <v>0</v>
      </c>
      <c r="M134" s="340">
        <f t="shared" si="30"/>
        <v>1</v>
      </c>
      <c r="N134" s="339">
        <f t="shared" si="31"/>
        <v>1</v>
      </c>
      <c r="O134" s="339">
        <f t="shared" si="32"/>
        <v>1</v>
      </c>
      <c r="P134" s="339">
        <f t="shared" si="33"/>
        <v>1</v>
      </c>
      <c r="Q134" s="338">
        <f t="shared" si="34"/>
        <v>0</v>
      </c>
      <c r="R134" s="337">
        <f t="shared" si="35"/>
        <v>300000</v>
      </c>
      <c r="S134" s="336">
        <f t="shared" si="36"/>
        <v>300000</v>
      </c>
      <c r="T134" s="336">
        <f t="shared" si="37"/>
        <v>300000</v>
      </c>
      <c r="U134" s="336">
        <f t="shared" si="38"/>
        <v>300000</v>
      </c>
      <c r="V134" s="335">
        <f t="shared" si="39"/>
        <v>0</v>
      </c>
      <c r="W134" s="337">
        <f t="shared" si="45"/>
        <v>0</v>
      </c>
      <c r="X134" s="336">
        <f t="shared" si="45"/>
        <v>0</v>
      </c>
      <c r="Y134" s="336">
        <f t="shared" si="45"/>
        <v>0</v>
      </c>
      <c r="Z134" s="336">
        <f t="shared" si="45"/>
        <v>0</v>
      </c>
      <c r="AA134" s="335">
        <f t="shared" si="45"/>
        <v>0</v>
      </c>
    </row>
    <row r="135" spans="1:27">
      <c r="A135" s="320">
        <f>'Q Experience Study 2e'!A118</f>
        <v>98</v>
      </c>
      <c r="B135" s="319">
        <f>'Q Experience Study 2e'!B118</f>
        <v>19727</v>
      </c>
      <c r="C135" s="319" t="str">
        <f>'Q Experience Study 2e'!C118</f>
        <v/>
      </c>
      <c r="D135" s="319" t="str">
        <f>'Q Experience Study 2e'!D118</f>
        <v/>
      </c>
      <c r="E135" s="318">
        <f>'Q Experience Study 2e'!E118</f>
        <v>300000</v>
      </c>
      <c r="F135" s="343" t="str">
        <f t="shared" si="28"/>
        <v/>
      </c>
      <c r="G135" s="341" t="str">
        <f t="shared" si="29"/>
        <v/>
      </c>
      <c r="H135" s="343">
        <f t="shared" si="44"/>
        <v>365</v>
      </c>
      <c r="I135" s="342">
        <f t="shared" si="44"/>
        <v>366</v>
      </c>
      <c r="J135" s="342">
        <f t="shared" si="44"/>
        <v>365</v>
      </c>
      <c r="K135" s="342">
        <f t="shared" si="44"/>
        <v>365</v>
      </c>
      <c r="L135" s="341">
        <f t="shared" si="44"/>
        <v>363</v>
      </c>
      <c r="M135" s="340">
        <f t="shared" si="30"/>
        <v>1</v>
      </c>
      <c r="N135" s="339">
        <f t="shared" si="31"/>
        <v>1</v>
      </c>
      <c r="O135" s="339">
        <f t="shared" si="32"/>
        <v>1</v>
      </c>
      <c r="P135" s="339">
        <f t="shared" si="33"/>
        <v>1</v>
      </c>
      <c r="Q135" s="338">
        <f t="shared" si="34"/>
        <v>0.9945205479452055</v>
      </c>
      <c r="R135" s="337">
        <f t="shared" si="35"/>
        <v>300000</v>
      </c>
      <c r="S135" s="336">
        <f t="shared" si="36"/>
        <v>300000</v>
      </c>
      <c r="T135" s="336">
        <f t="shared" si="37"/>
        <v>300000</v>
      </c>
      <c r="U135" s="336">
        <f t="shared" si="38"/>
        <v>300000</v>
      </c>
      <c r="V135" s="335">
        <f t="shared" si="39"/>
        <v>298356.16438356164</v>
      </c>
      <c r="W135" s="337">
        <f t="shared" si="45"/>
        <v>0</v>
      </c>
      <c r="X135" s="336">
        <f t="shared" si="45"/>
        <v>0</v>
      </c>
      <c r="Y135" s="336">
        <f t="shared" si="45"/>
        <v>0</v>
      </c>
      <c r="Z135" s="336">
        <f t="shared" si="45"/>
        <v>0</v>
      </c>
      <c r="AA135" s="335">
        <f t="shared" si="45"/>
        <v>0</v>
      </c>
    </row>
    <row r="136" spans="1:27">
      <c r="A136" s="320">
        <f>'Q Experience Study 2e'!A119</f>
        <v>99</v>
      </c>
      <c r="B136" s="319">
        <f>'Q Experience Study 2e'!B119</f>
        <v>19879</v>
      </c>
      <c r="C136" s="319" t="str">
        <f>'Q Experience Study 2e'!C119</f>
        <v/>
      </c>
      <c r="D136" s="319" t="str">
        <f>'Q Experience Study 2e'!D119</f>
        <v/>
      </c>
      <c r="E136" s="318">
        <f>'Q Experience Study 2e'!E119</f>
        <v>500000</v>
      </c>
      <c r="F136" s="343" t="str">
        <f t="shared" si="28"/>
        <v/>
      </c>
      <c r="G136" s="341" t="str">
        <f t="shared" si="29"/>
        <v/>
      </c>
      <c r="H136" s="343">
        <f t="shared" si="44"/>
        <v>366</v>
      </c>
      <c r="I136" s="342">
        <f t="shared" si="44"/>
        <v>365</v>
      </c>
      <c r="J136" s="342">
        <f t="shared" si="44"/>
        <v>365</v>
      </c>
      <c r="K136" s="342">
        <f t="shared" si="44"/>
        <v>365</v>
      </c>
      <c r="L136" s="341">
        <f t="shared" si="44"/>
        <v>211</v>
      </c>
      <c r="M136" s="340">
        <f t="shared" si="30"/>
        <v>1</v>
      </c>
      <c r="N136" s="339">
        <f t="shared" si="31"/>
        <v>1</v>
      </c>
      <c r="O136" s="339">
        <f t="shared" si="32"/>
        <v>1</v>
      </c>
      <c r="P136" s="339">
        <f t="shared" si="33"/>
        <v>1</v>
      </c>
      <c r="Q136" s="338">
        <f t="shared" si="34"/>
        <v>0.57650273224043713</v>
      </c>
      <c r="R136" s="337">
        <f t="shared" si="35"/>
        <v>500000</v>
      </c>
      <c r="S136" s="336">
        <f t="shared" si="36"/>
        <v>500000</v>
      </c>
      <c r="T136" s="336">
        <f t="shared" si="37"/>
        <v>500000</v>
      </c>
      <c r="U136" s="336">
        <f t="shared" si="38"/>
        <v>500000</v>
      </c>
      <c r="V136" s="335">
        <f t="shared" si="39"/>
        <v>288251.36612021859</v>
      </c>
      <c r="W136" s="337">
        <f t="shared" si="45"/>
        <v>0</v>
      </c>
      <c r="X136" s="336">
        <f t="shared" si="45"/>
        <v>0</v>
      </c>
      <c r="Y136" s="336">
        <f t="shared" si="45"/>
        <v>0</v>
      </c>
      <c r="Z136" s="336">
        <f t="shared" si="45"/>
        <v>0</v>
      </c>
      <c r="AA136" s="335">
        <f t="shared" si="45"/>
        <v>0</v>
      </c>
    </row>
    <row r="137" spans="1:27">
      <c r="A137" s="320">
        <f>'Q Experience Study 2e'!A120</f>
        <v>100</v>
      </c>
      <c r="B137" s="319">
        <f>'Q Experience Study 2e'!B120</f>
        <v>20031</v>
      </c>
      <c r="C137" s="319" t="str">
        <f>'Q Experience Study 2e'!C120</f>
        <v/>
      </c>
      <c r="D137" s="319" t="str">
        <f>'Q Experience Study 2e'!D120</f>
        <v/>
      </c>
      <c r="E137" s="318">
        <f>'Q Experience Study 2e'!E120</f>
        <v>500000</v>
      </c>
      <c r="F137" s="343" t="str">
        <f t="shared" si="28"/>
        <v/>
      </c>
      <c r="G137" s="341" t="str">
        <f t="shared" si="29"/>
        <v/>
      </c>
      <c r="H137" s="343">
        <f t="shared" si="44"/>
        <v>366</v>
      </c>
      <c r="I137" s="342">
        <f t="shared" si="44"/>
        <v>365</v>
      </c>
      <c r="J137" s="342">
        <f t="shared" si="44"/>
        <v>365</v>
      </c>
      <c r="K137" s="342">
        <f t="shared" si="44"/>
        <v>365</v>
      </c>
      <c r="L137" s="341">
        <f t="shared" si="44"/>
        <v>59</v>
      </c>
      <c r="M137" s="340">
        <f t="shared" si="30"/>
        <v>1</v>
      </c>
      <c r="N137" s="339">
        <f t="shared" si="31"/>
        <v>1</v>
      </c>
      <c r="O137" s="339">
        <f t="shared" si="32"/>
        <v>1</v>
      </c>
      <c r="P137" s="339">
        <f t="shared" si="33"/>
        <v>1</v>
      </c>
      <c r="Q137" s="338">
        <f t="shared" si="34"/>
        <v>0.16120218579234974</v>
      </c>
      <c r="R137" s="337">
        <f t="shared" si="35"/>
        <v>500000</v>
      </c>
      <c r="S137" s="336">
        <f t="shared" si="36"/>
        <v>500000</v>
      </c>
      <c r="T137" s="336">
        <f t="shared" si="37"/>
        <v>500000</v>
      </c>
      <c r="U137" s="336">
        <f t="shared" si="38"/>
        <v>500000</v>
      </c>
      <c r="V137" s="335">
        <f t="shared" si="39"/>
        <v>80601.092896174872</v>
      </c>
      <c r="W137" s="337">
        <f t="shared" si="45"/>
        <v>0</v>
      </c>
      <c r="X137" s="336">
        <f t="shared" si="45"/>
        <v>0</v>
      </c>
      <c r="Y137" s="336">
        <f t="shared" si="45"/>
        <v>0</v>
      </c>
      <c r="Z137" s="336">
        <f t="shared" si="45"/>
        <v>0</v>
      </c>
      <c r="AA137" s="335">
        <f t="shared" si="45"/>
        <v>0</v>
      </c>
    </row>
    <row r="138" spans="1:27">
      <c r="A138" s="320">
        <f>'Q Experience Study 2e'!A121</f>
        <v>101</v>
      </c>
      <c r="B138" s="319">
        <f>'Q Experience Study 2e'!B121</f>
        <v>19758</v>
      </c>
      <c r="C138" s="319" t="str">
        <f>'Q Experience Study 2e'!C121</f>
        <v/>
      </c>
      <c r="D138" s="319" t="str">
        <f>'Q Experience Study 2e'!D121</f>
        <v/>
      </c>
      <c r="E138" s="318">
        <f>'Q Experience Study 2e'!E121</f>
        <v>500000</v>
      </c>
      <c r="F138" s="343" t="str">
        <f t="shared" si="28"/>
        <v/>
      </c>
      <c r="G138" s="341" t="str">
        <f t="shared" si="29"/>
        <v/>
      </c>
      <c r="H138" s="343">
        <f t="shared" ref="H138:L147" si="46">IF(AND(OR($C138&lt;&gt;"",$D138&lt;&gt;""),MAX($F138,$G138)&lt;H$37),0,MIN($C$34,DATE(YEAR($B138)+H$37+1,MONTH($B138),DAY($B138)))-MAX($B$34,DATE(YEAR($B138)+H$37,MONTH($B138),DAY($B138))))</f>
        <v>365</v>
      </c>
      <c r="I138" s="342">
        <f t="shared" si="46"/>
        <v>366</v>
      </c>
      <c r="J138" s="342">
        <f t="shared" si="46"/>
        <v>365</v>
      </c>
      <c r="K138" s="342">
        <f t="shared" si="46"/>
        <v>365</v>
      </c>
      <c r="L138" s="341">
        <f t="shared" si="46"/>
        <v>332</v>
      </c>
      <c r="M138" s="340">
        <f t="shared" si="30"/>
        <v>1</v>
      </c>
      <c r="N138" s="339">
        <f t="shared" si="31"/>
        <v>1</v>
      </c>
      <c r="O138" s="339">
        <f t="shared" si="32"/>
        <v>1</v>
      </c>
      <c r="P138" s="339">
        <f t="shared" si="33"/>
        <v>1</v>
      </c>
      <c r="Q138" s="338">
        <f t="shared" si="34"/>
        <v>0.90958904109589045</v>
      </c>
      <c r="R138" s="337">
        <f t="shared" si="35"/>
        <v>500000</v>
      </c>
      <c r="S138" s="336">
        <f t="shared" si="36"/>
        <v>500000</v>
      </c>
      <c r="T138" s="336">
        <f t="shared" si="37"/>
        <v>500000</v>
      </c>
      <c r="U138" s="336">
        <f t="shared" si="38"/>
        <v>500000</v>
      </c>
      <c r="V138" s="335">
        <f t="shared" si="39"/>
        <v>454794.52054794523</v>
      </c>
      <c r="W138" s="337">
        <f t="shared" ref="W138:AA147" si="47">IF($F138=W$37,$E138,0)</f>
        <v>0</v>
      </c>
      <c r="X138" s="336">
        <f t="shared" si="47"/>
        <v>0</v>
      </c>
      <c r="Y138" s="336">
        <f t="shared" si="47"/>
        <v>0</v>
      </c>
      <c r="Z138" s="336">
        <f t="shared" si="47"/>
        <v>0</v>
      </c>
      <c r="AA138" s="335">
        <f t="shared" si="47"/>
        <v>0</v>
      </c>
    </row>
    <row r="139" spans="1:27">
      <c r="A139" s="320">
        <f>'Q Experience Study 2e'!A122</f>
        <v>102</v>
      </c>
      <c r="B139" s="319">
        <f>'Q Experience Study 2e'!B122</f>
        <v>19928</v>
      </c>
      <c r="C139" s="319" t="str">
        <f>'Q Experience Study 2e'!C122</f>
        <v/>
      </c>
      <c r="D139" s="319" t="str">
        <f>'Q Experience Study 2e'!D122</f>
        <v/>
      </c>
      <c r="E139" s="318">
        <f>'Q Experience Study 2e'!E122</f>
        <v>1000000</v>
      </c>
      <c r="F139" s="343" t="str">
        <f t="shared" si="28"/>
        <v/>
      </c>
      <c r="G139" s="341" t="str">
        <f t="shared" si="29"/>
        <v/>
      </c>
      <c r="H139" s="343">
        <f t="shared" si="46"/>
        <v>366</v>
      </c>
      <c r="I139" s="342">
        <f t="shared" si="46"/>
        <v>365</v>
      </c>
      <c r="J139" s="342">
        <f t="shared" si="46"/>
        <v>365</v>
      </c>
      <c r="K139" s="342">
        <f t="shared" si="46"/>
        <v>365</v>
      </c>
      <c r="L139" s="341">
        <f t="shared" si="46"/>
        <v>162</v>
      </c>
      <c r="M139" s="340">
        <f t="shared" si="30"/>
        <v>1</v>
      </c>
      <c r="N139" s="339">
        <f t="shared" si="31"/>
        <v>1</v>
      </c>
      <c r="O139" s="339">
        <f t="shared" si="32"/>
        <v>1</v>
      </c>
      <c r="P139" s="339">
        <f t="shared" si="33"/>
        <v>1</v>
      </c>
      <c r="Q139" s="338">
        <f t="shared" si="34"/>
        <v>0.44262295081967212</v>
      </c>
      <c r="R139" s="337">
        <f t="shared" si="35"/>
        <v>1000000</v>
      </c>
      <c r="S139" s="336">
        <f t="shared" si="36"/>
        <v>1000000</v>
      </c>
      <c r="T139" s="336">
        <f t="shared" si="37"/>
        <v>1000000</v>
      </c>
      <c r="U139" s="336">
        <f t="shared" si="38"/>
        <v>1000000</v>
      </c>
      <c r="V139" s="335">
        <f t="shared" si="39"/>
        <v>442622.95081967214</v>
      </c>
      <c r="W139" s="337">
        <f t="shared" si="47"/>
        <v>0</v>
      </c>
      <c r="X139" s="336">
        <f t="shared" si="47"/>
        <v>0</v>
      </c>
      <c r="Y139" s="336">
        <f t="shared" si="47"/>
        <v>0</v>
      </c>
      <c r="Z139" s="336">
        <f t="shared" si="47"/>
        <v>0</v>
      </c>
      <c r="AA139" s="335">
        <f t="shared" si="47"/>
        <v>0</v>
      </c>
    </row>
    <row r="140" spans="1:27">
      <c r="A140" s="320">
        <f>'Q Experience Study 2e'!A123</f>
        <v>103</v>
      </c>
      <c r="B140" s="319">
        <f>'Q Experience Study 2e'!B123</f>
        <v>19875</v>
      </c>
      <c r="C140" s="319" t="str">
        <f>'Q Experience Study 2e'!C123</f>
        <v/>
      </c>
      <c r="D140" s="319" t="str">
        <f>'Q Experience Study 2e'!D123</f>
        <v/>
      </c>
      <c r="E140" s="318">
        <f>'Q Experience Study 2e'!E123</f>
        <v>300000</v>
      </c>
      <c r="F140" s="343" t="str">
        <f t="shared" si="28"/>
        <v/>
      </c>
      <c r="G140" s="341" t="str">
        <f t="shared" si="29"/>
        <v/>
      </c>
      <c r="H140" s="343">
        <f t="shared" si="46"/>
        <v>366</v>
      </c>
      <c r="I140" s="342">
        <f t="shared" si="46"/>
        <v>365</v>
      </c>
      <c r="J140" s="342">
        <f t="shared" si="46"/>
        <v>365</v>
      </c>
      <c r="K140" s="342">
        <f t="shared" si="46"/>
        <v>365</v>
      </c>
      <c r="L140" s="341">
        <f t="shared" si="46"/>
        <v>215</v>
      </c>
      <c r="M140" s="340">
        <f t="shared" si="30"/>
        <v>1</v>
      </c>
      <c r="N140" s="339">
        <f t="shared" si="31"/>
        <v>1</v>
      </c>
      <c r="O140" s="339">
        <f t="shared" si="32"/>
        <v>1</v>
      </c>
      <c r="P140" s="339">
        <f t="shared" si="33"/>
        <v>1</v>
      </c>
      <c r="Q140" s="338">
        <f t="shared" si="34"/>
        <v>0.58743169398907102</v>
      </c>
      <c r="R140" s="337">
        <f t="shared" si="35"/>
        <v>300000</v>
      </c>
      <c r="S140" s="336">
        <f t="shared" si="36"/>
        <v>300000</v>
      </c>
      <c r="T140" s="336">
        <f t="shared" si="37"/>
        <v>300000</v>
      </c>
      <c r="U140" s="336">
        <f t="shared" si="38"/>
        <v>300000</v>
      </c>
      <c r="V140" s="335">
        <f t="shared" si="39"/>
        <v>176229.50819672132</v>
      </c>
      <c r="W140" s="337">
        <f t="shared" si="47"/>
        <v>0</v>
      </c>
      <c r="X140" s="336">
        <f t="shared" si="47"/>
        <v>0</v>
      </c>
      <c r="Y140" s="336">
        <f t="shared" si="47"/>
        <v>0</v>
      </c>
      <c r="Z140" s="336">
        <f t="shared" si="47"/>
        <v>0</v>
      </c>
      <c r="AA140" s="335">
        <f t="shared" si="47"/>
        <v>0</v>
      </c>
    </row>
    <row r="141" spans="1:27">
      <c r="A141" s="320">
        <f>'Q Experience Study 2e'!A124</f>
        <v>104</v>
      </c>
      <c r="B141" s="319">
        <f>'Q Experience Study 2e'!B124</f>
        <v>19787</v>
      </c>
      <c r="C141" s="319" t="str">
        <f>'Q Experience Study 2e'!C124</f>
        <v/>
      </c>
      <c r="D141" s="319" t="str">
        <f>'Q Experience Study 2e'!D124</f>
        <v/>
      </c>
      <c r="E141" s="318">
        <f>'Q Experience Study 2e'!E124</f>
        <v>1000000</v>
      </c>
      <c r="F141" s="343" t="str">
        <f t="shared" si="28"/>
        <v/>
      </c>
      <c r="G141" s="341" t="str">
        <f t="shared" si="29"/>
        <v/>
      </c>
      <c r="H141" s="343">
        <f t="shared" si="46"/>
        <v>366</v>
      </c>
      <c r="I141" s="342">
        <f t="shared" si="46"/>
        <v>365</v>
      </c>
      <c r="J141" s="342">
        <f t="shared" si="46"/>
        <v>365</v>
      </c>
      <c r="K141" s="342">
        <f t="shared" si="46"/>
        <v>365</v>
      </c>
      <c r="L141" s="341">
        <f t="shared" si="46"/>
        <v>303</v>
      </c>
      <c r="M141" s="340">
        <f t="shared" si="30"/>
        <v>1</v>
      </c>
      <c r="N141" s="339">
        <f t="shared" si="31"/>
        <v>1</v>
      </c>
      <c r="O141" s="339">
        <f t="shared" si="32"/>
        <v>1</v>
      </c>
      <c r="P141" s="339">
        <f t="shared" si="33"/>
        <v>1</v>
      </c>
      <c r="Q141" s="338">
        <f t="shared" si="34"/>
        <v>0.82786885245901642</v>
      </c>
      <c r="R141" s="337">
        <f t="shared" si="35"/>
        <v>1000000</v>
      </c>
      <c r="S141" s="336">
        <f t="shared" si="36"/>
        <v>1000000</v>
      </c>
      <c r="T141" s="336">
        <f t="shared" si="37"/>
        <v>1000000</v>
      </c>
      <c r="U141" s="336">
        <f t="shared" si="38"/>
        <v>1000000</v>
      </c>
      <c r="V141" s="335">
        <f t="shared" si="39"/>
        <v>827868.85245901637</v>
      </c>
      <c r="W141" s="337">
        <f t="shared" si="47"/>
        <v>0</v>
      </c>
      <c r="X141" s="336">
        <f t="shared" si="47"/>
        <v>0</v>
      </c>
      <c r="Y141" s="336">
        <f t="shared" si="47"/>
        <v>0</v>
      </c>
      <c r="Z141" s="336">
        <f t="shared" si="47"/>
        <v>0</v>
      </c>
      <c r="AA141" s="335">
        <f t="shared" si="47"/>
        <v>0</v>
      </c>
    </row>
    <row r="142" spans="1:27">
      <c r="A142" s="320">
        <f>'Q Experience Study 2e'!A125</f>
        <v>105</v>
      </c>
      <c r="B142" s="319">
        <f>'Q Experience Study 2e'!B125</f>
        <v>19938</v>
      </c>
      <c r="C142" s="319" t="str">
        <f>'Q Experience Study 2e'!C125</f>
        <v/>
      </c>
      <c r="D142" s="319" t="str">
        <f>'Q Experience Study 2e'!D125</f>
        <v/>
      </c>
      <c r="E142" s="318">
        <f>'Q Experience Study 2e'!E125</f>
        <v>1000000</v>
      </c>
      <c r="F142" s="343" t="str">
        <f t="shared" si="28"/>
        <v/>
      </c>
      <c r="G142" s="341" t="str">
        <f t="shared" si="29"/>
        <v/>
      </c>
      <c r="H142" s="343">
        <f t="shared" si="46"/>
        <v>366</v>
      </c>
      <c r="I142" s="342">
        <f t="shared" si="46"/>
        <v>365</v>
      </c>
      <c r="J142" s="342">
        <f t="shared" si="46"/>
        <v>365</v>
      </c>
      <c r="K142" s="342">
        <f t="shared" si="46"/>
        <v>365</v>
      </c>
      <c r="L142" s="341">
        <f t="shared" si="46"/>
        <v>152</v>
      </c>
      <c r="M142" s="340">
        <f t="shared" si="30"/>
        <v>1</v>
      </c>
      <c r="N142" s="339">
        <f t="shared" si="31"/>
        <v>1</v>
      </c>
      <c r="O142" s="339">
        <f t="shared" si="32"/>
        <v>1</v>
      </c>
      <c r="P142" s="339">
        <f t="shared" si="33"/>
        <v>1</v>
      </c>
      <c r="Q142" s="338">
        <f t="shared" si="34"/>
        <v>0.41530054644808745</v>
      </c>
      <c r="R142" s="337">
        <f t="shared" si="35"/>
        <v>1000000</v>
      </c>
      <c r="S142" s="336">
        <f t="shared" si="36"/>
        <v>1000000</v>
      </c>
      <c r="T142" s="336">
        <f t="shared" si="37"/>
        <v>1000000</v>
      </c>
      <c r="U142" s="336">
        <f t="shared" si="38"/>
        <v>1000000</v>
      </c>
      <c r="V142" s="335">
        <f t="shared" si="39"/>
        <v>415300.54644808744</v>
      </c>
      <c r="W142" s="337">
        <f t="shared" si="47"/>
        <v>0</v>
      </c>
      <c r="X142" s="336">
        <f t="shared" si="47"/>
        <v>0</v>
      </c>
      <c r="Y142" s="336">
        <f t="shared" si="47"/>
        <v>0</v>
      </c>
      <c r="Z142" s="336">
        <f t="shared" si="47"/>
        <v>0</v>
      </c>
      <c r="AA142" s="335">
        <f t="shared" si="47"/>
        <v>0</v>
      </c>
    </row>
    <row r="143" spans="1:27">
      <c r="A143" s="320">
        <f>'Q Experience Study 2e'!A126</f>
        <v>106</v>
      </c>
      <c r="B143" s="319">
        <f>'Q Experience Study 2e'!B126</f>
        <v>19860</v>
      </c>
      <c r="C143" s="319" t="str">
        <f>'Q Experience Study 2e'!C126</f>
        <v/>
      </c>
      <c r="D143" s="319" t="str">
        <f>'Q Experience Study 2e'!D126</f>
        <v/>
      </c>
      <c r="E143" s="318">
        <f>'Q Experience Study 2e'!E126</f>
        <v>300000</v>
      </c>
      <c r="F143" s="343" t="str">
        <f t="shared" si="28"/>
        <v/>
      </c>
      <c r="G143" s="341" t="str">
        <f t="shared" si="29"/>
        <v/>
      </c>
      <c r="H143" s="343">
        <f t="shared" si="46"/>
        <v>366</v>
      </c>
      <c r="I143" s="342">
        <f t="shared" si="46"/>
        <v>365</v>
      </c>
      <c r="J143" s="342">
        <f t="shared" si="46"/>
        <v>365</v>
      </c>
      <c r="K143" s="342">
        <f t="shared" si="46"/>
        <v>365</v>
      </c>
      <c r="L143" s="341">
        <f t="shared" si="46"/>
        <v>230</v>
      </c>
      <c r="M143" s="340">
        <f t="shared" si="30"/>
        <v>1</v>
      </c>
      <c r="N143" s="339">
        <f t="shared" si="31"/>
        <v>1</v>
      </c>
      <c r="O143" s="339">
        <f t="shared" si="32"/>
        <v>1</v>
      </c>
      <c r="P143" s="339">
        <f t="shared" si="33"/>
        <v>1</v>
      </c>
      <c r="Q143" s="338">
        <f t="shared" si="34"/>
        <v>0.62841530054644812</v>
      </c>
      <c r="R143" s="337">
        <f t="shared" si="35"/>
        <v>300000</v>
      </c>
      <c r="S143" s="336">
        <f t="shared" si="36"/>
        <v>300000</v>
      </c>
      <c r="T143" s="336">
        <f t="shared" si="37"/>
        <v>300000</v>
      </c>
      <c r="U143" s="336">
        <f t="shared" si="38"/>
        <v>300000</v>
      </c>
      <c r="V143" s="335">
        <f t="shared" si="39"/>
        <v>188524.59016393442</v>
      </c>
      <c r="W143" s="337">
        <f t="shared" si="47"/>
        <v>0</v>
      </c>
      <c r="X143" s="336">
        <f t="shared" si="47"/>
        <v>0</v>
      </c>
      <c r="Y143" s="336">
        <f t="shared" si="47"/>
        <v>0</v>
      </c>
      <c r="Z143" s="336">
        <f t="shared" si="47"/>
        <v>0</v>
      </c>
      <c r="AA143" s="335">
        <f t="shared" si="47"/>
        <v>0</v>
      </c>
    </row>
    <row r="144" spans="1:27">
      <c r="A144" s="320">
        <f>'Q Experience Study 2e'!A127</f>
        <v>107</v>
      </c>
      <c r="B144" s="319">
        <f>'Q Experience Study 2e'!B127</f>
        <v>19903</v>
      </c>
      <c r="C144" s="319" t="str">
        <f>'Q Experience Study 2e'!C127</f>
        <v/>
      </c>
      <c r="D144" s="319" t="str">
        <f>'Q Experience Study 2e'!D127</f>
        <v/>
      </c>
      <c r="E144" s="318">
        <f>'Q Experience Study 2e'!E127</f>
        <v>500000</v>
      </c>
      <c r="F144" s="343" t="str">
        <f t="shared" si="28"/>
        <v/>
      </c>
      <c r="G144" s="341" t="str">
        <f t="shared" si="29"/>
        <v/>
      </c>
      <c r="H144" s="343">
        <f t="shared" si="46"/>
        <v>366</v>
      </c>
      <c r="I144" s="342">
        <f t="shared" si="46"/>
        <v>365</v>
      </c>
      <c r="J144" s="342">
        <f t="shared" si="46"/>
        <v>365</v>
      </c>
      <c r="K144" s="342">
        <f t="shared" si="46"/>
        <v>365</v>
      </c>
      <c r="L144" s="341">
        <f t="shared" si="46"/>
        <v>187</v>
      </c>
      <c r="M144" s="340">
        <f t="shared" si="30"/>
        <v>1</v>
      </c>
      <c r="N144" s="339">
        <f t="shared" si="31"/>
        <v>1</v>
      </c>
      <c r="O144" s="339">
        <f t="shared" si="32"/>
        <v>1</v>
      </c>
      <c r="P144" s="339">
        <f t="shared" si="33"/>
        <v>1</v>
      </c>
      <c r="Q144" s="338">
        <f t="shared" si="34"/>
        <v>0.51092896174863389</v>
      </c>
      <c r="R144" s="337">
        <f t="shared" si="35"/>
        <v>500000</v>
      </c>
      <c r="S144" s="336">
        <f t="shared" si="36"/>
        <v>500000</v>
      </c>
      <c r="T144" s="336">
        <f t="shared" si="37"/>
        <v>500000</v>
      </c>
      <c r="U144" s="336">
        <f t="shared" si="38"/>
        <v>500000</v>
      </c>
      <c r="V144" s="335">
        <f t="shared" si="39"/>
        <v>255464.48087431694</v>
      </c>
      <c r="W144" s="337">
        <f t="shared" si="47"/>
        <v>0</v>
      </c>
      <c r="X144" s="336">
        <f t="shared" si="47"/>
        <v>0</v>
      </c>
      <c r="Y144" s="336">
        <f t="shared" si="47"/>
        <v>0</v>
      </c>
      <c r="Z144" s="336">
        <f t="shared" si="47"/>
        <v>0</v>
      </c>
      <c r="AA144" s="335">
        <f t="shared" si="47"/>
        <v>0</v>
      </c>
    </row>
    <row r="145" spans="1:27">
      <c r="A145" s="320">
        <f>'Q Experience Study 2e'!A128</f>
        <v>108</v>
      </c>
      <c r="B145" s="319">
        <f>'Q Experience Study 2e'!B128</f>
        <v>19859</v>
      </c>
      <c r="C145" s="319" t="str">
        <f>'Q Experience Study 2e'!C128</f>
        <v/>
      </c>
      <c r="D145" s="319" t="str">
        <f>'Q Experience Study 2e'!D128</f>
        <v/>
      </c>
      <c r="E145" s="318">
        <f>'Q Experience Study 2e'!E128</f>
        <v>1000000</v>
      </c>
      <c r="F145" s="343" t="str">
        <f t="shared" si="28"/>
        <v/>
      </c>
      <c r="G145" s="341" t="str">
        <f t="shared" si="29"/>
        <v/>
      </c>
      <c r="H145" s="343">
        <f t="shared" si="46"/>
        <v>366</v>
      </c>
      <c r="I145" s="342">
        <f t="shared" si="46"/>
        <v>365</v>
      </c>
      <c r="J145" s="342">
        <f t="shared" si="46"/>
        <v>365</v>
      </c>
      <c r="K145" s="342">
        <f t="shared" si="46"/>
        <v>365</v>
      </c>
      <c r="L145" s="341">
        <f t="shared" si="46"/>
        <v>231</v>
      </c>
      <c r="M145" s="340">
        <f t="shared" si="30"/>
        <v>1</v>
      </c>
      <c r="N145" s="339">
        <f t="shared" si="31"/>
        <v>1</v>
      </c>
      <c r="O145" s="339">
        <f t="shared" si="32"/>
        <v>1</v>
      </c>
      <c r="P145" s="339">
        <f t="shared" si="33"/>
        <v>1</v>
      </c>
      <c r="Q145" s="338">
        <f t="shared" si="34"/>
        <v>0.63114754098360659</v>
      </c>
      <c r="R145" s="337">
        <f t="shared" si="35"/>
        <v>1000000</v>
      </c>
      <c r="S145" s="336">
        <f t="shared" si="36"/>
        <v>1000000</v>
      </c>
      <c r="T145" s="336">
        <f t="shared" si="37"/>
        <v>1000000</v>
      </c>
      <c r="U145" s="336">
        <f t="shared" si="38"/>
        <v>1000000</v>
      </c>
      <c r="V145" s="335">
        <f t="shared" si="39"/>
        <v>631147.5409836066</v>
      </c>
      <c r="W145" s="337">
        <f t="shared" si="47"/>
        <v>0</v>
      </c>
      <c r="X145" s="336">
        <f t="shared" si="47"/>
        <v>0</v>
      </c>
      <c r="Y145" s="336">
        <f t="shared" si="47"/>
        <v>0</v>
      </c>
      <c r="Z145" s="336">
        <f t="shared" si="47"/>
        <v>0</v>
      </c>
      <c r="AA145" s="335">
        <f t="shared" si="47"/>
        <v>0</v>
      </c>
    </row>
    <row r="146" spans="1:27">
      <c r="A146" s="320">
        <f>'Q Experience Study 2e'!A129</f>
        <v>109</v>
      </c>
      <c r="B146" s="319">
        <f>'Q Experience Study 2e'!B129</f>
        <v>19808</v>
      </c>
      <c r="C146" s="319" t="str">
        <f>'Q Experience Study 2e'!C129</f>
        <v/>
      </c>
      <c r="D146" s="319" t="str">
        <f>'Q Experience Study 2e'!D129</f>
        <v/>
      </c>
      <c r="E146" s="318">
        <f>'Q Experience Study 2e'!E129</f>
        <v>300000</v>
      </c>
      <c r="F146" s="343" t="str">
        <f t="shared" si="28"/>
        <v/>
      </c>
      <c r="G146" s="341" t="str">
        <f t="shared" si="29"/>
        <v/>
      </c>
      <c r="H146" s="343">
        <f t="shared" si="46"/>
        <v>366</v>
      </c>
      <c r="I146" s="342">
        <f t="shared" si="46"/>
        <v>365</v>
      </c>
      <c r="J146" s="342">
        <f t="shared" si="46"/>
        <v>365</v>
      </c>
      <c r="K146" s="342">
        <f t="shared" si="46"/>
        <v>365</v>
      </c>
      <c r="L146" s="341">
        <f t="shared" si="46"/>
        <v>282</v>
      </c>
      <c r="M146" s="340">
        <f t="shared" si="30"/>
        <v>1</v>
      </c>
      <c r="N146" s="339">
        <f t="shared" si="31"/>
        <v>1</v>
      </c>
      <c r="O146" s="339">
        <f t="shared" si="32"/>
        <v>1</v>
      </c>
      <c r="P146" s="339">
        <f t="shared" si="33"/>
        <v>1</v>
      </c>
      <c r="Q146" s="338">
        <f t="shared" si="34"/>
        <v>0.77049180327868849</v>
      </c>
      <c r="R146" s="337">
        <f t="shared" si="35"/>
        <v>300000</v>
      </c>
      <c r="S146" s="336">
        <f t="shared" si="36"/>
        <v>300000</v>
      </c>
      <c r="T146" s="336">
        <f t="shared" si="37"/>
        <v>300000</v>
      </c>
      <c r="U146" s="336">
        <f t="shared" si="38"/>
        <v>300000</v>
      </c>
      <c r="V146" s="335">
        <f t="shared" si="39"/>
        <v>231147.54098360654</v>
      </c>
      <c r="W146" s="337">
        <f t="shared" si="47"/>
        <v>0</v>
      </c>
      <c r="X146" s="336">
        <f t="shared" si="47"/>
        <v>0</v>
      </c>
      <c r="Y146" s="336">
        <f t="shared" si="47"/>
        <v>0</v>
      </c>
      <c r="Z146" s="336">
        <f t="shared" si="47"/>
        <v>0</v>
      </c>
      <c r="AA146" s="335">
        <f t="shared" si="47"/>
        <v>0</v>
      </c>
    </row>
    <row r="147" spans="1:27">
      <c r="A147" s="320">
        <f>'Q Experience Study 2e'!A130</f>
        <v>110</v>
      </c>
      <c r="B147" s="319">
        <f>'Q Experience Study 2e'!B130</f>
        <v>19961</v>
      </c>
      <c r="C147" s="319" t="str">
        <f>'Q Experience Study 2e'!C130</f>
        <v/>
      </c>
      <c r="D147" s="319" t="str">
        <f>'Q Experience Study 2e'!D130</f>
        <v/>
      </c>
      <c r="E147" s="318">
        <f>'Q Experience Study 2e'!E130</f>
        <v>1000000</v>
      </c>
      <c r="F147" s="343" t="str">
        <f t="shared" si="28"/>
        <v/>
      </c>
      <c r="G147" s="341" t="str">
        <f t="shared" si="29"/>
        <v/>
      </c>
      <c r="H147" s="343">
        <f t="shared" si="46"/>
        <v>366</v>
      </c>
      <c r="I147" s="342">
        <f t="shared" si="46"/>
        <v>365</v>
      </c>
      <c r="J147" s="342">
        <f t="shared" si="46"/>
        <v>365</v>
      </c>
      <c r="K147" s="342">
        <f t="shared" si="46"/>
        <v>365</v>
      </c>
      <c r="L147" s="341">
        <f t="shared" si="46"/>
        <v>129</v>
      </c>
      <c r="M147" s="340">
        <f t="shared" si="30"/>
        <v>1</v>
      </c>
      <c r="N147" s="339">
        <f t="shared" si="31"/>
        <v>1</v>
      </c>
      <c r="O147" s="339">
        <f t="shared" si="32"/>
        <v>1</v>
      </c>
      <c r="P147" s="339">
        <f t="shared" si="33"/>
        <v>1</v>
      </c>
      <c r="Q147" s="338">
        <f t="shared" si="34"/>
        <v>0.35245901639344263</v>
      </c>
      <c r="R147" s="337">
        <f t="shared" si="35"/>
        <v>1000000</v>
      </c>
      <c r="S147" s="336">
        <f t="shared" si="36"/>
        <v>1000000</v>
      </c>
      <c r="T147" s="336">
        <f t="shared" si="37"/>
        <v>1000000</v>
      </c>
      <c r="U147" s="336">
        <f t="shared" si="38"/>
        <v>1000000</v>
      </c>
      <c r="V147" s="335">
        <f t="shared" si="39"/>
        <v>352459.01639344264</v>
      </c>
      <c r="W147" s="337">
        <f t="shared" si="47"/>
        <v>0</v>
      </c>
      <c r="X147" s="336">
        <f t="shared" si="47"/>
        <v>0</v>
      </c>
      <c r="Y147" s="336">
        <f t="shared" si="47"/>
        <v>0</v>
      </c>
      <c r="Z147" s="336">
        <f t="shared" si="47"/>
        <v>0</v>
      </c>
      <c r="AA147" s="335">
        <f t="shared" si="47"/>
        <v>0</v>
      </c>
    </row>
    <row r="148" spans="1:27">
      <c r="A148" s="320">
        <f>'Q Experience Study 2e'!A131</f>
        <v>111</v>
      </c>
      <c r="B148" s="319">
        <f>'Q Experience Study 2e'!B131</f>
        <v>20068</v>
      </c>
      <c r="C148" s="319" t="str">
        <f>'Q Experience Study 2e'!C131</f>
        <v/>
      </c>
      <c r="D148" s="319" t="str">
        <f>'Q Experience Study 2e'!D131</f>
        <v/>
      </c>
      <c r="E148" s="318">
        <f>'Q Experience Study 2e'!E131</f>
        <v>1000000</v>
      </c>
      <c r="F148" s="343" t="str">
        <f t="shared" si="28"/>
        <v/>
      </c>
      <c r="G148" s="341" t="str">
        <f t="shared" si="29"/>
        <v/>
      </c>
      <c r="H148" s="343">
        <f t="shared" ref="H148:L157" si="48">IF(AND(OR($C148&lt;&gt;"",$D148&lt;&gt;""),MAX($F148,$G148)&lt;H$37),0,MIN($C$34,DATE(YEAR($B148)+H$37+1,MONTH($B148),DAY($B148)))-MAX($B$34,DATE(YEAR($B148)+H$37,MONTH($B148),DAY($B148))))</f>
        <v>366</v>
      </c>
      <c r="I148" s="342">
        <f t="shared" si="48"/>
        <v>365</v>
      </c>
      <c r="J148" s="342">
        <f t="shared" si="48"/>
        <v>365</v>
      </c>
      <c r="K148" s="342">
        <f t="shared" si="48"/>
        <v>365</v>
      </c>
      <c r="L148" s="341">
        <f t="shared" si="48"/>
        <v>22</v>
      </c>
      <c r="M148" s="340">
        <f t="shared" si="30"/>
        <v>1</v>
      </c>
      <c r="N148" s="339">
        <f t="shared" si="31"/>
        <v>1</v>
      </c>
      <c r="O148" s="339">
        <f t="shared" si="32"/>
        <v>1</v>
      </c>
      <c r="P148" s="339">
        <f t="shared" si="33"/>
        <v>1</v>
      </c>
      <c r="Q148" s="338">
        <f t="shared" si="34"/>
        <v>6.0109289617486336E-2</v>
      </c>
      <c r="R148" s="337">
        <f t="shared" si="35"/>
        <v>1000000</v>
      </c>
      <c r="S148" s="336">
        <f t="shared" si="36"/>
        <v>1000000</v>
      </c>
      <c r="T148" s="336">
        <f t="shared" si="37"/>
        <v>1000000</v>
      </c>
      <c r="U148" s="336">
        <f t="shared" si="38"/>
        <v>1000000</v>
      </c>
      <c r="V148" s="335">
        <f t="shared" si="39"/>
        <v>60109.289617486334</v>
      </c>
      <c r="W148" s="337">
        <f t="shared" ref="W148:AA157" si="49">IF($F148=W$37,$E148,0)</f>
        <v>0</v>
      </c>
      <c r="X148" s="336">
        <f t="shared" si="49"/>
        <v>0</v>
      </c>
      <c r="Y148" s="336">
        <f t="shared" si="49"/>
        <v>0</v>
      </c>
      <c r="Z148" s="336">
        <f t="shared" si="49"/>
        <v>0</v>
      </c>
      <c r="AA148" s="335">
        <f t="shared" si="49"/>
        <v>0</v>
      </c>
    </row>
    <row r="149" spans="1:27">
      <c r="A149" s="320">
        <f>'Q Experience Study 2e'!A132</f>
        <v>112</v>
      </c>
      <c r="B149" s="319">
        <f>'Q Experience Study 2e'!B132</f>
        <v>19780</v>
      </c>
      <c r="C149" s="319" t="str">
        <f>'Q Experience Study 2e'!C132</f>
        <v/>
      </c>
      <c r="D149" s="319" t="str">
        <f>'Q Experience Study 2e'!D132</f>
        <v/>
      </c>
      <c r="E149" s="318">
        <f>'Q Experience Study 2e'!E132</f>
        <v>300000</v>
      </c>
      <c r="F149" s="343" t="str">
        <f t="shared" si="28"/>
        <v/>
      </c>
      <c r="G149" s="341" t="str">
        <f t="shared" si="29"/>
        <v/>
      </c>
      <c r="H149" s="343">
        <f t="shared" si="48"/>
        <v>365</v>
      </c>
      <c r="I149" s="342">
        <f t="shared" si="48"/>
        <v>366</v>
      </c>
      <c r="J149" s="342">
        <f t="shared" si="48"/>
        <v>365</v>
      </c>
      <c r="K149" s="342">
        <f t="shared" si="48"/>
        <v>365</v>
      </c>
      <c r="L149" s="341">
        <f t="shared" si="48"/>
        <v>310</v>
      </c>
      <c r="M149" s="340">
        <f t="shared" si="30"/>
        <v>1</v>
      </c>
      <c r="N149" s="339">
        <f t="shared" si="31"/>
        <v>1</v>
      </c>
      <c r="O149" s="339">
        <f t="shared" si="32"/>
        <v>1</v>
      </c>
      <c r="P149" s="339">
        <f t="shared" si="33"/>
        <v>1</v>
      </c>
      <c r="Q149" s="338">
        <f t="shared" si="34"/>
        <v>0.84931506849315064</v>
      </c>
      <c r="R149" s="337">
        <f t="shared" si="35"/>
        <v>300000</v>
      </c>
      <c r="S149" s="336">
        <f t="shared" si="36"/>
        <v>300000</v>
      </c>
      <c r="T149" s="336">
        <f t="shared" si="37"/>
        <v>300000</v>
      </c>
      <c r="U149" s="336">
        <f t="shared" si="38"/>
        <v>300000</v>
      </c>
      <c r="V149" s="335">
        <f t="shared" si="39"/>
        <v>254794.5205479452</v>
      </c>
      <c r="W149" s="337">
        <f t="shared" si="49"/>
        <v>0</v>
      </c>
      <c r="X149" s="336">
        <f t="shared" si="49"/>
        <v>0</v>
      </c>
      <c r="Y149" s="336">
        <f t="shared" si="49"/>
        <v>0</v>
      </c>
      <c r="Z149" s="336">
        <f t="shared" si="49"/>
        <v>0</v>
      </c>
      <c r="AA149" s="335">
        <f t="shared" si="49"/>
        <v>0</v>
      </c>
    </row>
    <row r="150" spans="1:27">
      <c r="A150" s="320">
        <f>'Q Experience Study 2e'!A133</f>
        <v>113</v>
      </c>
      <c r="B150" s="319">
        <f>'Q Experience Study 2e'!B133</f>
        <v>19831</v>
      </c>
      <c r="C150" s="319" t="str">
        <f>'Q Experience Study 2e'!C133</f>
        <v/>
      </c>
      <c r="D150" s="319">
        <f>'Q Experience Study 2e'!D133</f>
        <v>45062</v>
      </c>
      <c r="E150" s="318">
        <f>'Q Experience Study 2e'!E133</f>
        <v>500000</v>
      </c>
      <c r="F150" s="343">
        <f t="shared" si="28"/>
        <v>69</v>
      </c>
      <c r="G150" s="341" t="str">
        <f t="shared" si="29"/>
        <v/>
      </c>
      <c r="H150" s="343">
        <f t="shared" si="48"/>
        <v>366</v>
      </c>
      <c r="I150" s="342">
        <f t="shared" si="48"/>
        <v>365</v>
      </c>
      <c r="J150" s="342">
        <f t="shared" si="48"/>
        <v>365</v>
      </c>
      <c r="K150" s="342">
        <f t="shared" si="48"/>
        <v>365</v>
      </c>
      <c r="L150" s="341">
        <f t="shared" si="48"/>
        <v>259</v>
      </c>
      <c r="M150" s="340">
        <f t="shared" si="30"/>
        <v>1</v>
      </c>
      <c r="N150" s="339">
        <f t="shared" si="31"/>
        <v>1</v>
      </c>
      <c r="O150" s="339">
        <f t="shared" si="32"/>
        <v>1</v>
      </c>
      <c r="P150" s="339">
        <f t="shared" si="33"/>
        <v>1</v>
      </c>
      <c r="Q150" s="338">
        <f t="shared" si="34"/>
        <v>0.70765027322404372</v>
      </c>
      <c r="R150" s="337">
        <f t="shared" si="35"/>
        <v>500000</v>
      </c>
      <c r="S150" s="336">
        <f t="shared" si="36"/>
        <v>500000</v>
      </c>
      <c r="T150" s="336">
        <f t="shared" si="37"/>
        <v>500000</v>
      </c>
      <c r="U150" s="336">
        <f t="shared" si="38"/>
        <v>500000</v>
      </c>
      <c r="V150" s="335">
        <f t="shared" si="39"/>
        <v>353825.13661202189</v>
      </c>
      <c r="W150" s="337">
        <f t="shared" si="49"/>
        <v>0</v>
      </c>
      <c r="X150" s="336">
        <f t="shared" si="49"/>
        <v>0</v>
      </c>
      <c r="Y150" s="336">
        <f t="shared" si="49"/>
        <v>0</v>
      </c>
      <c r="Z150" s="336">
        <f t="shared" si="49"/>
        <v>0</v>
      </c>
      <c r="AA150" s="335">
        <f t="shared" si="49"/>
        <v>500000</v>
      </c>
    </row>
    <row r="151" spans="1:27">
      <c r="A151" s="320">
        <f>'Q Experience Study 2e'!A134</f>
        <v>114</v>
      </c>
      <c r="B151" s="319">
        <f>'Q Experience Study 2e'!B134</f>
        <v>19993</v>
      </c>
      <c r="C151" s="319" t="str">
        <f>'Q Experience Study 2e'!C134</f>
        <v/>
      </c>
      <c r="D151" s="319" t="str">
        <f>'Q Experience Study 2e'!D134</f>
        <v/>
      </c>
      <c r="E151" s="318">
        <f>'Q Experience Study 2e'!E134</f>
        <v>300000</v>
      </c>
      <c r="F151" s="343" t="str">
        <f t="shared" si="28"/>
        <v/>
      </c>
      <c r="G151" s="341" t="str">
        <f t="shared" si="29"/>
        <v/>
      </c>
      <c r="H151" s="343">
        <f t="shared" si="48"/>
        <v>366</v>
      </c>
      <c r="I151" s="342">
        <f t="shared" si="48"/>
        <v>365</v>
      </c>
      <c r="J151" s="342">
        <f t="shared" si="48"/>
        <v>365</v>
      </c>
      <c r="K151" s="342">
        <f t="shared" si="48"/>
        <v>365</v>
      </c>
      <c r="L151" s="341">
        <f t="shared" si="48"/>
        <v>97</v>
      </c>
      <c r="M151" s="340">
        <f t="shared" si="30"/>
        <v>1</v>
      </c>
      <c r="N151" s="339">
        <f t="shared" si="31"/>
        <v>1</v>
      </c>
      <c r="O151" s="339">
        <f t="shared" si="32"/>
        <v>1</v>
      </c>
      <c r="P151" s="339">
        <f t="shared" si="33"/>
        <v>1</v>
      </c>
      <c r="Q151" s="338">
        <f t="shared" si="34"/>
        <v>0.2650273224043716</v>
      </c>
      <c r="R151" s="337">
        <f t="shared" si="35"/>
        <v>300000</v>
      </c>
      <c r="S151" s="336">
        <f t="shared" si="36"/>
        <v>300000</v>
      </c>
      <c r="T151" s="336">
        <f t="shared" si="37"/>
        <v>300000</v>
      </c>
      <c r="U151" s="336">
        <f t="shared" si="38"/>
        <v>300000</v>
      </c>
      <c r="V151" s="335">
        <f t="shared" si="39"/>
        <v>79508.196721311484</v>
      </c>
      <c r="W151" s="337">
        <f t="shared" si="49"/>
        <v>0</v>
      </c>
      <c r="X151" s="336">
        <f t="shared" si="49"/>
        <v>0</v>
      </c>
      <c r="Y151" s="336">
        <f t="shared" si="49"/>
        <v>0</v>
      </c>
      <c r="Z151" s="336">
        <f t="shared" si="49"/>
        <v>0</v>
      </c>
      <c r="AA151" s="335">
        <f t="shared" si="49"/>
        <v>0</v>
      </c>
    </row>
    <row r="152" spans="1:27">
      <c r="A152" s="320">
        <f>'Q Experience Study 2e'!A135</f>
        <v>115</v>
      </c>
      <c r="B152" s="319">
        <f>'Q Experience Study 2e'!B135</f>
        <v>20052</v>
      </c>
      <c r="C152" s="319" t="str">
        <f>'Q Experience Study 2e'!C135</f>
        <v/>
      </c>
      <c r="D152" s="319">
        <f>'Q Experience Study 2e'!D135</f>
        <v>44645</v>
      </c>
      <c r="E152" s="318">
        <f>'Q Experience Study 2e'!E135</f>
        <v>500000</v>
      </c>
      <c r="F152" s="343">
        <f t="shared" si="28"/>
        <v>67</v>
      </c>
      <c r="G152" s="341" t="str">
        <f t="shared" si="29"/>
        <v/>
      </c>
      <c r="H152" s="343">
        <f t="shared" si="48"/>
        <v>366</v>
      </c>
      <c r="I152" s="342">
        <f t="shared" si="48"/>
        <v>365</v>
      </c>
      <c r="J152" s="342">
        <f t="shared" si="48"/>
        <v>365</v>
      </c>
      <c r="K152" s="342">
        <f t="shared" si="48"/>
        <v>0</v>
      </c>
      <c r="L152" s="341">
        <f t="shared" si="48"/>
        <v>0</v>
      </c>
      <c r="M152" s="340">
        <f t="shared" si="30"/>
        <v>1</v>
      </c>
      <c r="N152" s="339">
        <f t="shared" si="31"/>
        <v>1</v>
      </c>
      <c r="O152" s="339">
        <f t="shared" si="32"/>
        <v>1</v>
      </c>
      <c r="P152" s="339">
        <f t="shared" si="33"/>
        <v>0</v>
      </c>
      <c r="Q152" s="338">
        <f t="shared" si="34"/>
        <v>0</v>
      </c>
      <c r="R152" s="337">
        <f t="shared" si="35"/>
        <v>500000</v>
      </c>
      <c r="S152" s="336">
        <f t="shared" si="36"/>
        <v>500000</v>
      </c>
      <c r="T152" s="336">
        <f t="shared" si="37"/>
        <v>500000</v>
      </c>
      <c r="U152" s="336">
        <f t="shared" si="38"/>
        <v>0</v>
      </c>
      <c r="V152" s="335">
        <f t="shared" si="39"/>
        <v>0</v>
      </c>
      <c r="W152" s="337">
        <f t="shared" si="49"/>
        <v>0</v>
      </c>
      <c r="X152" s="336">
        <f t="shared" si="49"/>
        <v>0</v>
      </c>
      <c r="Y152" s="336">
        <f t="shared" si="49"/>
        <v>500000</v>
      </c>
      <c r="Z152" s="336">
        <f t="shared" si="49"/>
        <v>0</v>
      </c>
      <c r="AA152" s="335">
        <f t="shared" si="49"/>
        <v>0</v>
      </c>
    </row>
    <row r="153" spans="1:27">
      <c r="A153" s="320">
        <f>'Q Experience Study 2e'!A136</f>
        <v>116</v>
      </c>
      <c r="B153" s="319">
        <f>'Q Experience Study 2e'!B136</f>
        <v>19974</v>
      </c>
      <c r="C153" s="319" t="str">
        <f>'Q Experience Study 2e'!C136</f>
        <v/>
      </c>
      <c r="D153" s="319" t="str">
        <f>'Q Experience Study 2e'!D136</f>
        <v/>
      </c>
      <c r="E153" s="318">
        <f>'Q Experience Study 2e'!E136</f>
        <v>300000</v>
      </c>
      <c r="F153" s="343" t="str">
        <f t="shared" si="28"/>
        <v/>
      </c>
      <c r="G153" s="341" t="str">
        <f t="shared" si="29"/>
        <v/>
      </c>
      <c r="H153" s="343">
        <f t="shared" si="48"/>
        <v>366</v>
      </c>
      <c r="I153" s="342">
        <f t="shared" si="48"/>
        <v>365</v>
      </c>
      <c r="J153" s="342">
        <f t="shared" si="48"/>
        <v>365</v>
      </c>
      <c r="K153" s="342">
        <f t="shared" si="48"/>
        <v>365</v>
      </c>
      <c r="L153" s="341">
        <f t="shared" si="48"/>
        <v>116</v>
      </c>
      <c r="M153" s="340">
        <f t="shared" si="30"/>
        <v>1</v>
      </c>
      <c r="N153" s="339">
        <f t="shared" si="31"/>
        <v>1</v>
      </c>
      <c r="O153" s="339">
        <f t="shared" si="32"/>
        <v>1</v>
      </c>
      <c r="P153" s="339">
        <f t="shared" si="33"/>
        <v>1</v>
      </c>
      <c r="Q153" s="338">
        <f t="shared" si="34"/>
        <v>0.31693989071038253</v>
      </c>
      <c r="R153" s="337">
        <f t="shared" si="35"/>
        <v>300000</v>
      </c>
      <c r="S153" s="336">
        <f t="shared" si="36"/>
        <v>300000</v>
      </c>
      <c r="T153" s="336">
        <f t="shared" si="37"/>
        <v>300000</v>
      </c>
      <c r="U153" s="336">
        <f t="shared" si="38"/>
        <v>300000</v>
      </c>
      <c r="V153" s="335">
        <f t="shared" si="39"/>
        <v>95081.967213114753</v>
      </c>
      <c r="W153" s="337">
        <f t="shared" si="49"/>
        <v>0</v>
      </c>
      <c r="X153" s="336">
        <f t="shared" si="49"/>
        <v>0</v>
      </c>
      <c r="Y153" s="336">
        <f t="shared" si="49"/>
        <v>0</v>
      </c>
      <c r="Z153" s="336">
        <f t="shared" si="49"/>
        <v>0</v>
      </c>
      <c r="AA153" s="335">
        <f t="shared" si="49"/>
        <v>0</v>
      </c>
    </row>
    <row r="154" spans="1:27">
      <c r="A154" s="320">
        <f>'Q Experience Study 2e'!A137</f>
        <v>117</v>
      </c>
      <c r="B154" s="319">
        <f>'Q Experience Study 2e'!B137</f>
        <v>19823</v>
      </c>
      <c r="C154" s="319" t="str">
        <f>'Q Experience Study 2e'!C137</f>
        <v/>
      </c>
      <c r="D154" s="319" t="str">
        <f>'Q Experience Study 2e'!D137</f>
        <v/>
      </c>
      <c r="E154" s="318">
        <f>'Q Experience Study 2e'!E137</f>
        <v>300000</v>
      </c>
      <c r="F154" s="343" t="str">
        <f t="shared" si="28"/>
        <v/>
      </c>
      <c r="G154" s="341" t="str">
        <f t="shared" si="29"/>
        <v/>
      </c>
      <c r="H154" s="343">
        <f t="shared" si="48"/>
        <v>366</v>
      </c>
      <c r="I154" s="342">
        <f t="shared" si="48"/>
        <v>365</v>
      </c>
      <c r="J154" s="342">
        <f t="shared" si="48"/>
        <v>365</v>
      </c>
      <c r="K154" s="342">
        <f t="shared" si="48"/>
        <v>365</v>
      </c>
      <c r="L154" s="341">
        <f t="shared" si="48"/>
        <v>267</v>
      </c>
      <c r="M154" s="340">
        <f t="shared" si="30"/>
        <v>1</v>
      </c>
      <c r="N154" s="339">
        <f t="shared" si="31"/>
        <v>1</v>
      </c>
      <c r="O154" s="339">
        <f t="shared" si="32"/>
        <v>1</v>
      </c>
      <c r="P154" s="339">
        <f t="shared" si="33"/>
        <v>1</v>
      </c>
      <c r="Q154" s="338">
        <f t="shared" si="34"/>
        <v>0.72950819672131151</v>
      </c>
      <c r="R154" s="337">
        <f t="shared" si="35"/>
        <v>300000</v>
      </c>
      <c r="S154" s="336">
        <f t="shared" si="36"/>
        <v>300000</v>
      </c>
      <c r="T154" s="336">
        <f t="shared" si="37"/>
        <v>300000</v>
      </c>
      <c r="U154" s="336">
        <f t="shared" si="38"/>
        <v>300000</v>
      </c>
      <c r="V154" s="335">
        <f t="shared" si="39"/>
        <v>218852.45901639346</v>
      </c>
      <c r="W154" s="337">
        <f t="shared" si="49"/>
        <v>0</v>
      </c>
      <c r="X154" s="336">
        <f t="shared" si="49"/>
        <v>0</v>
      </c>
      <c r="Y154" s="336">
        <f t="shared" si="49"/>
        <v>0</v>
      </c>
      <c r="Z154" s="336">
        <f t="shared" si="49"/>
        <v>0</v>
      </c>
      <c r="AA154" s="335">
        <f t="shared" si="49"/>
        <v>0</v>
      </c>
    </row>
    <row r="155" spans="1:27">
      <c r="A155" s="320">
        <f>'Q Experience Study 2e'!A138</f>
        <v>118</v>
      </c>
      <c r="B155" s="319">
        <f>'Q Experience Study 2e'!B138</f>
        <v>20076</v>
      </c>
      <c r="C155" s="319" t="str">
        <f>'Q Experience Study 2e'!C138</f>
        <v/>
      </c>
      <c r="D155" s="319" t="str">
        <f>'Q Experience Study 2e'!D138</f>
        <v/>
      </c>
      <c r="E155" s="318">
        <f>'Q Experience Study 2e'!E138</f>
        <v>500000</v>
      </c>
      <c r="F155" s="343" t="str">
        <f t="shared" si="28"/>
        <v/>
      </c>
      <c r="G155" s="341" t="str">
        <f t="shared" si="29"/>
        <v/>
      </c>
      <c r="H155" s="343">
        <f t="shared" si="48"/>
        <v>366</v>
      </c>
      <c r="I155" s="342">
        <f t="shared" si="48"/>
        <v>365</v>
      </c>
      <c r="J155" s="342">
        <f t="shared" si="48"/>
        <v>365</v>
      </c>
      <c r="K155" s="342">
        <f t="shared" si="48"/>
        <v>365</v>
      </c>
      <c r="L155" s="341">
        <f t="shared" si="48"/>
        <v>14</v>
      </c>
      <c r="M155" s="340">
        <f t="shared" si="30"/>
        <v>1</v>
      </c>
      <c r="N155" s="339">
        <f t="shared" si="31"/>
        <v>1</v>
      </c>
      <c r="O155" s="339">
        <f t="shared" si="32"/>
        <v>1</v>
      </c>
      <c r="P155" s="339">
        <f t="shared" si="33"/>
        <v>1</v>
      </c>
      <c r="Q155" s="338">
        <f t="shared" si="34"/>
        <v>3.825136612021858E-2</v>
      </c>
      <c r="R155" s="337">
        <f t="shared" si="35"/>
        <v>500000</v>
      </c>
      <c r="S155" s="336">
        <f t="shared" si="36"/>
        <v>500000</v>
      </c>
      <c r="T155" s="336">
        <f t="shared" si="37"/>
        <v>500000</v>
      </c>
      <c r="U155" s="336">
        <f t="shared" si="38"/>
        <v>500000</v>
      </c>
      <c r="V155" s="335">
        <f t="shared" si="39"/>
        <v>19125.683060109292</v>
      </c>
      <c r="W155" s="337">
        <f t="shared" si="49"/>
        <v>0</v>
      </c>
      <c r="X155" s="336">
        <f t="shared" si="49"/>
        <v>0</v>
      </c>
      <c r="Y155" s="336">
        <f t="shared" si="49"/>
        <v>0</v>
      </c>
      <c r="Z155" s="336">
        <f t="shared" si="49"/>
        <v>0</v>
      </c>
      <c r="AA155" s="335">
        <f t="shared" si="49"/>
        <v>0</v>
      </c>
    </row>
    <row r="156" spans="1:27">
      <c r="A156" s="320">
        <f>'Q Experience Study 2e'!A139</f>
        <v>119</v>
      </c>
      <c r="B156" s="319">
        <f>'Q Experience Study 2e'!B139</f>
        <v>19923</v>
      </c>
      <c r="C156" s="319" t="str">
        <f>'Q Experience Study 2e'!C139</f>
        <v/>
      </c>
      <c r="D156" s="319" t="str">
        <f>'Q Experience Study 2e'!D139</f>
        <v/>
      </c>
      <c r="E156" s="318">
        <f>'Q Experience Study 2e'!E139</f>
        <v>300000</v>
      </c>
      <c r="F156" s="343" t="str">
        <f t="shared" si="28"/>
        <v/>
      </c>
      <c r="G156" s="341" t="str">
        <f t="shared" si="29"/>
        <v/>
      </c>
      <c r="H156" s="343">
        <f t="shared" si="48"/>
        <v>366</v>
      </c>
      <c r="I156" s="342">
        <f t="shared" si="48"/>
        <v>365</v>
      </c>
      <c r="J156" s="342">
        <f t="shared" si="48"/>
        <v>365</v>
      </c>
      <c r="K156" s="342">
        <f t="shared" si="48"/>
        <v>365</v>
      </c>
      <c r="L156" s="341">
        <f t="shared" si="48"/>
        <v>167</v>
      </c>
      <c r="M156" s="340">
        <f t="shared" si="30"/>
        <v>1</v>
      </c>
      <c r="N156" s="339">
        <f t="shared" si="31"/>
        <v>1</v>
      </c>
      <c r="O156" s="339">
        <f t="shared" si="32"/>
        <v>1</v>
      </c>
      <c r="P156" s="339">
        <f t="shared" si="33"/>
        <v>1</v>
      </c>
      <c r="Q156" s="338">
        <f t="shared" si="34"/>
        <v>0.45628415300546449</v>
      </c>
      <c r="R156" s="337">
        <f t="shared" si="35"/>
        <v>300000</v>
      </c>
      <c r="S156" s="336">
        <f t="shared" si="36"/>
        <v>300000</v>
      </c>
      <c r="T156" s="336">
        <f t="shared" si="37"/>
        <v>300000</v>
      </c>
      <c r="U156" s="336">
        <f t="shared" si="38"/>
        <v>300000</v>
      </c>
      <c r="V156" s="335">
        <f t="shared" si="39"/>
        <v>136885.24590163934</v>
      </c>
      <c r="W156" s="337">
        <f t="shared" si="49"/>
        <v>0</v>
      </c>
      <c r="X156" s="336">
        <f t="shared" si="49"/>
        <v>0</v>
      </c>
      <c r="Y156" s="336">
        <f t="shared" si="49"/>
        <v>0</v>
      </c>
      <c r="Z156" s="336">
        <f t="shared" si="49"/>
        <v>0</v>
      </c>
      <c r="AA156" s="335">
        <f t="shared" si="49"/>
        <v>0</v>
      </c>
    </row>
    <row r="157" spans="1:27">
      <c r="A157" s="320">
        <f>'Q Experience Study 2e'!A140</f>
        <v>120</v>
      </c>
      <c r="B157" s="319">
        <f>'Q Experience Study 2e'!B140</f>
        <v>20022</v>
      </c>
      <c r="C157" s="319" t="str">
        <f>'Q Experience Study 2e'!C140</f>
        <v/>
      </c>
      <c r="D157" s="319" t="str">
        <f>'Q Experience Study 2e'!D140</f>
        <v/>
      </c>
      <c r="E157" s="318">
        <f>'Q Experience Study 2e'!E140</f>
        <v>500000</v>
      </c>
      <c r="F157" s="343" t="str">
        <f t="shared" si="28"/>
        <v/>
      </c>
      <c r="G157" s="341" t="str">
        <f t="shared" si="29"/>
        <v/>
      </c>
      <c r="H157" s="343">
        <f t="shared" si="48"/>
        <v>366</v>
      </c>
      <c r="I157" s="342">
        <f t="shared" si="48"/>
        <v>365</v>
      </c>
      <c r="J157" s="342">
        <f t="shared" si="48"/>
        <v>365</v>
      </c>
      <c r="K157" s="342">
        <f t="shared" si="48"/>
        <v>365</v>
      </c>
      <c r="L157" s="341">
        <f t="shared" si="48"/>
        <v>68</v>
      </c>
      <c r="M157" s="340">
        <f t="shared" si="30"/>
        <v>1</v>
      </c>
      <c r="N157" s="339">
        <f t="shared" si="31"/>
        <v>1</v>
      </c>
      <c r="O157" s="339">
        <f t="shared" si="32"/>
        <v>1</v>
      </c>
      <c r="P157" s="339">
        <f t="shared" si="33"/>
        <v>1</v>
      </c>
      <c r="Q157" s="338">
        <f t="shared" si="34"/>
        <v>0.18579234972677597</v>
      </c>
      <c r="R157" s="337">
        <f t="shared" si="35"/>
        <v>500000</v>
      </c>
      <c r="S157" s="336">
        <f t="shared" si="36"/>
        <v>500000</v>
      </c>
      <c r="T157" s="336">
        <f t="shared" si="37"/>
        <v>500000</v>
      </c>
      <c r="U157" s="336">
        <f t="shared" si="38"/>
        <v>500000</v>
      </c>
      <c r="V157" s="335">
        <f t="shared" si="39"/>
        <v>92896.174863387991</v>
      </c>
      <c r="W157" s="337">
        <f t="shared" si="49"/>
        <v>0</v>
      </c>
      <c r="X157" s="336">
        <f t="shared" si="49"/>
        <v>0</v>
      </c>
      <c r="Y157" s="336">
        <f t="shared" si="49"/>
        <v>0</v>
      </c>
      <c r="Z157" s="336">
        <f t="shared" si="49"/>
        <v>0</v>
      </c>
      <c r="AA157" s="335">
        <f t="shared" si="49"/>
        <v>0</v>
      </c>
    </row>
    <row r="158" spans="1:27">
      <c r="A158" s="320">
        <f>'Q Experience Study 2e'!A141</f>
        <v>121</v>
      </c>
      <c r="B158" s="319">
        <f>'Q Experience Study 2e'!B141</f>
        <v>19845</v>
      </c>
      <c r="C158" s="319">
        <f>'Q Experience Study 2e'!C141</f>
        <v>44421</v>
      </c>
      <c r="D158" s="319" t="str">
        <f>'Q Experience Study 2e'!D141</f>
        <v/>
      </c>
      <c r="E158" s="318">
        <f>'Q Experience Study 2e'!E141</f>
        <v>1000000</v>
      </c>
      <c r="F158" s="343" t="str">
        <f t="shared" si="28"/>
        <v/>
      </c>
      <c r="G158" s="341">
        <f t="shared" si="29"/>
        <v>67</v>
      </c>
      <c r="H158" s="343">
        <f t="shared" ref="H158:L167" si="50">IF(AND(OR($C158&lt;&gt;"",$D158&lt;&gt;""),MAX($F158,$G158)&lt;H$37),0,MIN($C$34,DATE(YEAR($B158)+H$37+1,MONTH($B158),DAY($B158)))-MAX($B$34,DATE(YEAR($B158)+H$37,MONTH($B158),DAY($B158))))</f>
        <v>366</v>
      </c>
      <c r="I158" s="342">
        <f t="shared" si="50"/>
        <v>365</v>
      </c>
      <c r="J158" s="342">
        <f t="shared" si="50"/>
        <v>365</v>
      </c>
      <c r="K158" s="342">
        <f t="shared" si="50"/>
        <v>0</v>
      </c>
      <c r="L158" s="341">
        <f t="shared" si="50"/>
        <v>0</v>
      </c>
      <c r="M158" s="340">
        <f t="shared" si="30"/>
        <v>1</v>
      </c>
      <c r="N158" s="339">
        <f t="shared" si="31"/>
        <v>1</v>
      </c>
      <c r="O158" s="339">
        <f t="shared" si="32"/>
        <v>1</v>
      </c>
      <c r="P158" s="339">
        <f t="shared" si="33"/>
        <v>0</v>
      </c>
      <c r="Q158" s="338">
        <f t="shared" si="34"/>
        <v>0</v>
      </c>
      <c r="R158" s="337">
        <f t="shared" si="35"/>
        <v>1000000</v>
      </c>
      <c r="S158" s="336">
        <f t="shared" si="36"/>
        <v>1000000</v>
      </c>
      <c r="T158" s="336">
        <f t="shared" si="37"/>
        <v>1000000</v>
      </c>
      <c r="U158" s="336">
        <f t="shared" si="38"/>
        <v>0</v>
      </c>
      <c r="V158" s="335">
        <f t="shared" si="39"/>
        <v>0</v>
      </c>
      <c r="W158" s="337">
        <f t="shared" ref="W158:AA167" si="51">IF($F158=W$37,$E158,0)</f>
        <v>0</v>
      </c>
      <c r="X158" s="336">
        <f t="shared" si="51"/>
        <v>0</v>
      </c>
      <c r="Y158" s="336">
        <f t="shared" si="51"/>
        <v>0</v>
      </c>
      <c r="Z158" s="336">
        <f t="shared" si="51"/>
        <v>0</v>
      </c>
      <c r="AA158" s="335">
        <f t="shared" si="51"/>
        <v>0</v>
      </c>
    </row>
    <row r="159" spans="1:27">
      <c r="A159" s="320">
        <f>'Q Experience Study 2e'!A142</f>
        <v>122</v>
      </c>
      <c r="B159" s="319">
        <f>'Q Experience Study 2e'!B142</f>
        <v>20049</v>
      </c>
      <c r="C159" s="319" t="str">
        <f>'Q Experience Study 2e'!C142</f>
        <v/>
      </c>
      <c r="D159" s="319" t="str">
        <f>'Q Experience Study 2e'!D142</f>
        <v/>
      </c>
      <c r="E159" s="318">
        <f>'Q Experience Study 2e'!E142</f>
        <v>1000000</v>
      </c>
      <c r="F159" s="343" t="str">
        <f t="shared" si="28"/>
        <v/>
      </c>
      <c r="G159" s="341" t="str">
        <f t="shared" si="29"/>
        <v/>
      </c>
      <c r="H159" s="343">
        <f t="shared" si="50"/>
        <v>366</v>
      </c>
      <c r="I159" s="342">
        <f t="shared" si="50"/>
        <v>365</v>
      </c>
      <c r="J159" s="342">
        <f t="shared" si="50"/>
        <v>365</v>
      </c>
      <c r="K159" s="342">
        <f t="shared" si="50"/>
        <v>365</v>
      </c>
      <c r="L159" s="341">
        <f t="shared" si="50"/>
        <v>41</v>
      </c>
      <c r="M159" s="340">
        <f t="shared" si="30"/>
        <v>1</v>
      </c>
      <c r="N159" s="339">
        <f t="shared" si="31"/>
        <v>1</v>
      </c>
      <c r="O159" s="339">
        <f t="shared" si="32"/>
        <v>1</v>
      </c>
      <c r="P159" s="339">
        <f t="shared" si="33"/>
        <v>1</v>
      </c>
      <c r="Q159" s="338">
        <f t="shared" si="34"/>
        <v>0.11202185792349727</v>
      </c>
      <c r="R159" s="337">
        <f t="shared" si="35"/>
        <v>1000000</v>
      </c>
      <c r="S159" s="336">
        <f t="shared" si="36"/>
        <v>1000000</v>
      </c>
      <c r="T159" s="336">
        <f t="shared" si="37"/>
        <v>1000000</v>
      </c>
      <c r="U159" s="336">
        <f t="shared" si="38"/>
        <v>1000000</v>
      </c>
      <c r="V159" s="335">
        <f t="shared" si="39"/>
        <v>112021.85792349727</v>
      </c>
      <c r="W159" s="337">
        <f t="shared" si="51"/>
        <v>0</v>
      </c>
      <c r="X159" s="336">
        <f t="shared" si="51"/>
        <v>0</v>
      </c>
      <c r="Y159" s="336">
        <f t="shared" si="51"/>
        <v>0</v>
      </c>
      <c r="Z159" s="336">
        <f t="shared" si="51"/>
        <v>0</v>
      </c>
      <c r="AA159" s="335">
        <f t="shared" si="51"/>
        <v>0</v>
      </c>
    </row>
    <row r="160" spans="1:27">
      <c r="A160" s="320">
        <f>'Q Experience Study 2e'!A143</f>
        <v>123</v>
      </c>
      <c r="B160" s="319">
        <f>'Q Experience Study 2e'!B143</f>
        <v>19730</v>
      </c>
      <c r="C160" s="319" t="str">
        <f>'Q Experience Study 2e'!C143</f>
        <v/>
      </c>
      <c r="D160" s="319" t="str">
        <f>'Q Experience Study 2e'!D143</f>
        <v/>
      </c>
      <c r="E160" s="318">
        <f>'Q Experience Study 2e'!E143</f>
        <v>500000</v>
      </c>
      <c r="F160" s="343" t="str">
        <f t="shared" si="28"/>
        <v/>
      </c>
      <c r="G160" s="341" t="str">
        <f t="shared" si="29"/>
        <v/>
      </c>
      <c r="H160" s="343">
        <f t="shared" si="50"/>
        <v>365</v>
      </c>
      <c r="I160" s="342">
        <f t="shared" si="50"/>
        <v>366</v>
      </c>
      <c r="J160" s="342">
        <f t="shared" si="50"/>
        <v>365</v>
      </c>
      <c r="K160" s="342">
        <f t="shared" si="50"/>
        <v>365</v>
      </c>
      <c r="L160" s="341">
        <f t="shared" si="50"/>
        <v>360</v>
      </c>
      <c r="M160" s="340">
        <f t="shared" si="30"/>
        <v>1</v>
      </c>
      <c r="N160" s="339">
        <f t="shared" si="31"/>
        <v>1</v>
      </c>
      <c r="O160" s="339">
        <f t="shared" si="32"/>
        <v>1</v>
      </c>
      <c r="P160" s="339">
        <f t="shared" si="33"/>
        <v>1</v>
      </c>
      <c r="Q160" s="338">
        <f t="shared" si="34"/>
        <v>0.98630136986301364</v>
      </c>
      <c r="R160" s="337">
        <f t="shared" si="35"/>
        <v>500000</v>
      </c>
      <c r="S160" s="336">
        <f t="shared" si="36"/>
        <v>500000</v>
      </c>
      <c r="T160" s="336">
        <f t="shared" si="37"/>
        <v>500000</v>
      </c>
      <c r="U160" s="336">
        <f t="shared" si="38"/>
        <v>500000</v>
      </c>
      <c r="V160" s="335">
        <f t="shared" si="39"/>
        <v>493150.68493150681</v>
      </c>
      <c r="W160" s="337">
        <f t="shared" si="51"/>
        <v>0</v>
      </c>
      <c r="X160" s="336">
        <f t="shared" si="51"/>
        <v>0</v>
      </c>
      <c r="Y160" s="336">
        <f t="shared" si="51"/>
        <v>0</v>
      </c>
      <c r="Z160" s="336">
        <f t="shared" si="51"/>
        <v>0</v>
      </c>
      <c r="AA160" s="335">
        <f t="shared" si="51"/>
        <v>0</v>
      </c>
    </row>
    <row r="161" spans="1:27">
      <c r="A161" s="320">
        <f>'Q Experience Study 2e'!A144</f>
        <v>124</v>
      </c>
      <c r="B161" s="319">
        <f>'Q Experience Study 2e'!B144</f>
        <v>19792</v>
      </c>
      <c r="C161" s="319" t="str">
        <f>'Q Experience Study 2e'!C144</f>
        <v/>
      </c>
      <c r="D161" s="319" t="str">
        <f>'Q Experience Study 2e'!D144</f>
        <v/>
      </c>
      <c r="E161" s="318">
        <f>'Q Experience Study 2e'!E144</f>
        <v>500000</v>
      </c>
      <c r="F161" s="343" t="str">
        <f t="shared" si="28"/>
        <v/>
      </c>
      <c r="G161" s="341" t="str">
        <f t="shared" si="29"/>
        <v/>
      </c>
      <c r="H161" s="343">
        <f t="shared" si="50"/>
        <v>366</v>
      </c>
      <c r="I161" s="342">
        <f t="shared" si="50"/>
        <v>365</v>
      </c>
      <c r="J161" s="342">
        <f t="shared" si="50"/>
        <v>365</v>
      </c>
      <c r="K161" s="342">
        <f t="shared" si="50"/>
        <v>365</v>
      </c>
      <c r="L161" s="341">
        <f t="shared" si="50"/>
        <v>298</v>
      </c>
      <c r="M161" s="340">
        <f t="shared" si="30"/>
        <v>1</v>
      </c>
      <c r="N161" s="339">
        <f t="shared" si="31"/>
        <v>1</v>
      </c>
      <c r="O161" s="339">
        <f t="shared" si="32"/>
        <v>1</v>
      </c>
      <c r="P161" s="339">
        <f t="shared" si="33"/>
        <v>1</v>
      </c>
      <c r="Q161" s="338">
        <f t="shared" si="34"/>
        <v>0.81420765027322406</v>
      </c>
      <c r="R161" s="337">
        <f t="shared" si="35"/>
        <v>500000</v>
      </c>
      <c r="S161" s="336">
        <f t="shared" si="36"/>
        <v>500000</v>
      </c>
      <c r="T161" s="336">
        <f t="shared" si="37"/>
        <v>500000</v>
      </c>
      <c r="U161" s="336">
        <f t="shared" si="38"/>
        <v>500000</v>
      </c>
      <c r="V161" s="335">
        <f t="shared" si="39"/>
        <v>407103.82513661205</v>
      </c>
      <c r="W161" s="337">
        <f t="shared" si="51"/>
        <v>0</v>
      </c>
      <c r="X161" s="336">
        <f t="shared" si="51"/>
        <v>0</v>
      </c>
      <c r="Y161" s="336">
        <f t="shared" si="51"/>
        <v>0</v>
      </c>
      <c r="Z161" s="336">
        <f t="shared" si="51"/>
        <v>0</v>
      </c>
      <c r="AA161" s="335">
        <f t="shared" si="51"/>
        <v>0</v>
      </c>
    </row>
    <row r="162" spans="1:27">
      <c r="A162" s="320">
        <f>'Q Experience Study 2e'!A145</f>
        <v>125</v>
      </c>
      <c r="B162" s="319">
        <f>'Q Experience Study 2e'!B145</f>
        <v>19924</v>
      </c>
      <c r="C162" s="319" t="str">
        <f>'Q Experience Study 2e'!C145</f>
        <v/>
      </c>
      <c r="D162" s="319" t="str">
        <f>'Q Experience Study 2e'!D145</f>
        <v/>
      </c>
      <c r="E162" s="318">
        <f>'Q Experience Study 2e'!E145</f>
        <v>300000</v>
      </c>
      <c r="F162" s="343" t="str">
        <f t="shared" si="28"/>
        <v/>
      </c>
      <c r="G162" s="341" t="str">
        <f t="shared" si="29"/>
        <v/>
      </c>
      <c r="H162" s="343">
        <f t="shared" si="50"/>
        <v>366</v>
      </c>
      <c r="I162" s="342">
        <f t="shared" si="50"/>
        <v>365</v>
      </c>
      <c r="J162" s="342">
        <f t="shared" si="50"/>
        <v>365</v>
      </c>
      <c r="K162" s="342">
        <f t="shared" si="50"/>
        <v>365</v>
      </c>
      <c r="L162" s="341">
        <f t="shared" si="50"/>
        <v>166</v>
      </c>
      <c r="M162" s="340">
        <f t="shared" si="30"/>
        <v>1</v>
      </c>
      <c r="N162" s="339">
        <f t="shared" si="31"/>
        <v>1</v>
      </c>
      <c r="O162" s="339">
        <f t="shared" si="32"/>
        <v>1</v>
      </c>
      <c r="P162" s="339">
        <f t="shared" si="33"/>
        <v>1</v>
      </c>
      <c r="Q162" s="338">
        <f t="shared" si="34"/>
        <v>0.45355191256830601</v>
      </c>
      <c r="R162" s="337">
        <f t="shared" si="35"/>
        <v>300000</v>
      </c>
      <c r="S162" s="336">
        <f t="shared" si="36"/>
        <v>300000</v>
      </c>
      <c r="T162" s="336">
        <f t="shared" si="37"/>
        <v>300000</v>
      </c>
      <c r="U162" s="336">
        <f t="shared" si="38"/>
        <v>300000</v>
      </c>
      <c r="V162" s="335">
        <f t="shared" si="39"/>
        <v>136065.57377049181</v>
      </c>
      <c r="W162" s="337">
        <f t="shared" si="51"/>
        <v>0</v>
      </c>
      <c r="X162" s="336">
        <f t="shared" si="51"/>
        <v>0</v>
      </c>
      <c r="Y162" s="336">
        <f t="shared" si="51"/>
        <v>0</v>
      </c>
      <c r="Z162" s="336">
        <f t="shared" si="51"/>
        <v>0</v>
      </c>
      <c r="AA162" s="335">
        <f t="shared" si="51"/>
        <v>0</v>
      </c>
    </row>
    <row r="163" spans="1:27">
      <c r="A163" s="320">
        <f>'Q Experience Study 2e'!A146</f>
        <v>126</v>
      </c>
      <c r="B163" s="319">
        <f>'Q Experience Study 2e'!B146</f>
        <v>19749</v>
      </c>
      <c r="C163" s="319" t="str">
        <f>'Q Experience Study 2e'!C146</f>
        <v/>
      </c>
      <c r="D163" s="319" t="str">
        <f>'Q Experience Study 2e'!D146</f>
        <v/>
      </c>
      <c r="E163" s="318">
        <f>'Q Experience Study 2e'!E146</f>
        <v>1000000</v>
      </c>
      <c r="F163" s="343" t="str">
        <f t="shared" si="28"/>
        <v/>
      </c>
      <c r="G163" s="341" t="str">
        <f t="shared" si="29"/>
        <v/>
      </c>
      <c r="H163" s="343">
        <f t="shared" si="50"/>
        <v>365</v>
      </c>
      <c r="I163" s="342">
        <f t="shared" si="50"/>
        <v>366</v>
      </c>
      <c r="J163" s="342">
        <f t="shared" si="50"/>
        <v>365</v>
      </c>
      <c r="K163" s="342">
        <f t="shared" si="50"/>
        <v>365</v>
      </c>
      <c r="L163" s="341">
        <f t="shared" si="50"/>
        <v>341</v>
      </c>
      <c r="M163" s="340">
        <f t="shared" si="30"/>
        <v>1</v>
      </c>
      <c r="N163" s="339">
        <f t="shared" si="31"/>
        <v>1</v>
      </c>
      <c r="O163" s="339">
        <f t="shared" si="32"/>
        <v>1</v>
      </c>
      <c r="P163" s="339">
        <f t="shared" si="33"/>
        <v>1</v>
      </c>
      <c r="Q163" s="338">
        <f t="shared" si="34"/>
        <v>0.9342465753424658</v>
      </c>
      <c r="R163" s="337">
        <f t="shared" si="35"/>
        <v>1000000</v>
      </c>
      <c r="S163" s="336">
        <f t="shared" si="36"/>
        <v>1000000</v>
      </c>
      <c r="T163" s="336">
        <f t="shared" si="37"/>
        <v>1000000</v>
      </c>
      <c r="U163" s="336">
        <f t="shared" si="38"/>
        <v>1000000</v>
      </c>
      <c r="V163" s="335">
        <f t="shared" si="39"/>
        <v>934246.57534246577</v>
      </c>
      <c r="W163" s="337">
        <f t="shared" si="51"/>
        <v>0</v>
      </c>
      <c r="X163" s="336">
        <f t="shared" si="51"/>
        <v>0</v>
      </c>
      <c r="Y163" s="336">
        <f t="shared" si="51"/>
        <v>0</v>
      </c>
      <c r="Z163" s="336">
        <f t="shared" si="51"/>
        <v>0</v>
      </c>
      <c r="AA163" s="335">
        <f t="shared" si="51"/>
        <v>0</v>
      </c>
    </row>
    <row r="164" spans="1:27">
      <c r="A164" s="320">
        <f>'Q Experience Study 2e'!A147</f>
        <v>127</v>
      </c>
      <c r="B164" s="319">
        <f>'Q Experience Study 2e'!B147</f>
        <v>19893</v>
      </c>
      <c r="C164" s="319" t="str">
        <f>'Q Experience Study 2e'!C147</f>
        <v/>
      </c>
      <c r="D164" s="319" t="str">
        <f>'Q Experience Study 2e'!D147</f>
        <v/>
      </c>
      <c r="E164" s="318">
        <f>'Q Experience Study 2e'!E147</f>
        <v>300000</v>
      </c>
      <c r="F164" s="343" t="str">
        <f t="shared" si="28"/>
        <v/>
      </c>
      <c r="G164" s="341" t="str">
        <f t="shared" si="29"/>
        <v/>
      </c>
      <c r="H164" s="343">
        <f t="shared" si="50"/>
        <v>366</v>
      </c>
      <c r="I164" s="342">
        <f t="shared" si="50"/>
        <v>365</v>
      </c>
      <c r="J164" s="342">
        <f t="shared" si="50"/>
        <v>365</v>
      </c>
      <c r="K164" s="342">
        <f t="shared" si="50"/>
        <v>365</v>
      </c>
      <c r="L164" s="341">
        <f t="shared" si="50"/>
        <v>197</v>
      </c>
      <c r="M164" s="340">
        <f t="shared" si="30"/>
        <v>1</v>
      </c>
      <c r="N164" s="339">
        <f t="shared" si="31"/>
        <v>1</v>
      </c>
      <c r="O164" s="339">
        <f t="shared" si="32"/>
        <v>1</v>
      </c>
      <c r="P164" s="339">
        <f t="shared" si="33"/>
        <v>1</v>
      </c>
      <c r="Q164" s="338">
        <f t="shared" si="34"/>
        <v>0.53825136612021862</v>
      </c>
      <c r="R164" s="337">
        <f t="shared" si="35"/>
        <v>300000</v>
      </c>
      <c r="S164" s="336">
        <f t="shared" si="36"/>
        <v>300000</v>
      </c>
      <c r="T164" s="336">
        <f t="shared" si="37"/>
        <v>300000</v>
      </c>
      <c r="U164" s="336">
        <f t="shared" si="38"/>
        <v>300000</v>
      </c>
      <c r="V164" s="335">
        <f t="shared" si="39"/>
        <v>161475.40983606558</v>
      </c>
      <c r="W164" s="337">
        <f t="shared" si="51"/>
        <v>0</v>
      </c>
      <c r="X164" s="336">
        <f t="shared" si="51"/>
        <v>0</v>
      </c>
      <c r="Y164" s="336">
        <f t="shared" si="51"/>
        <v>0</v>
      </c>
      <c r="Z164" s="336">
        <f t="shared" si="51"/>
        <v>0</v>
      </c>
      <c r="AA164" s="335">
        <f t="shared" si="51"/>
        <v>0</v>
      </c>
    </row>
    <row r="165" spans="1:27">
      <c r="A165" s="320">
        <f>'Q Experience Study 2e'!A148</f>
        <v>128</v>
      </c>
      <c r="B165" s="319">
        <f>'Q Experience Study 2e'!B148</f>
        <v>19914</v>
      </c>
      <c r="C165" s="319" t="str">
        <f>'Q Experience Study 2e'!C148</f>
        <v/>
      </c>
      <c r="D165" s="319" t="str">
        <f>'Q Experience Study 2e'!D148</f>
        <v/>
      </c>
      <c r="E165" s="318">
        <f>'Q Experience Study 2e'!E148</f>
        <v>500000</v>
      </c>
      <c r="F165" s="343" t="str">
        <f t="shared" si="28"/>
        <v/>
      </c>
      <c r="G165" s="341" t="str">
        <f t="shared" si="29"/>
        <v/>
      </c>
      <c r="H165" s="343">
        <f t="shared" si="50"/>
        <v>366</v>
      </c>
      <c r="I165" s="342">
        <f t="shared" si="50"/>
        <v>365</v>
      </c>
      <c r="J165" s="342">
        <f t="shared" si="50"/>
        <v>365</v>
      </c>
      <c r="K165" s="342">
        <f t="shared" si="50"/>
        <v>365</v>
      </c>
      <c r="L165" s="341">
        <f t="shared" si="50"/>
        <v>176</v>
      </c>
      <c r="M165" s="340">
        <f t="shared" si="30"/>
        <v>1</v>
      </c>
      <c r="N165" s="339">
        <f t="shared" si="31"/>
        <v>1</v>
      </c>
      <c r="O165" s="339">
        <f t="shared" si="32"/>
        <v>1</v>
      </c>
      <c r="P165" s="339">
        <f t="shared" si="33"/>
        <v>1</v>
      </c>
      <c r="Q165" s="338">
        <f t="shared" si="34"/>
        <v>0.48087431693989069</v>
      </c>
      <c r="R165" s="337">
        <f t="shared" si="35"/>
        <v>500000</v>
      </c>
      <c r="S165" s="336">
        <f t="shared" si="36"/>
        <v>500000</v>
      </c>
      <c r="T165" s="336">
        <f t="shared" si="37"/>
        <v>500000</v>
      </c>
      <c r="U165" s="336">
        <f t="shared" si="38"/>
        <v>500000</v>
      </c>
      <c r="V165" s="335">
        <f t="shared" si="39"/>
        <v>240437.15846994534</v>
      </c>
      <c r="W165" s="337">
        <f t="shared" si="51"/>
        <v>0</v>
      </c>
      <c r="X165" s="336">
        <f t="shared" si="51"/>
        <v>0</v>
      </c>
      <c r="Y165" s="336">
        <f t="shared" si="51"/>
        <v>0</v>
      </c>
      <c r="Z165" s="336">
        <f t="shared" si="51"/>
        <v>0</v>
      </c>
      <c r="AA165" s="335">
        <f t="shared" si="51"/>
        <v>0</v>
      </c>
    </row>
    <row r="166" spans="1:27">
      <c r="A166" s="320">
        <f>'Q Experience Study 2e'!A149</f>
        <v>129</v>
      </c>
      <c r="B166" s="319">
        <f>'Q Experience Study 2e'!B149</f>
        <v>19914</v>
      </c>
      <c r="C166" s="319" t="str">
        <f>'Q Experience Study 2e'!C149</f>
        <v/>
      </c>
      <c r="D166" s="319" t="str">
        <f>'Q Experience Study 2e'!D149</f>
        <v/>
      </c>
      <c r="E166" s="318">
        <f>'Q Experience Study 2e'!E149</f>
        <v>1000000</v>
      </c>
      <c r="F166" s="343" t="str">
        <f t="shared" ref="F166:F229" si="52">IF(D166&lt;&gt;"",YEAR(D166)-YEAR(B166)+IF(DATE(YEAR(D166),MONTH(B166),DAY(B166))&gt;D166,-1,0),"")</f>
        <v/>
      </c>
      <c r="G166" s="341" t="str">
        <f t="shared" ref="G166:G229" si="53">IF(C166&lt;&gt;"",YEAR(C166)-YEAR(B166)+IF(DATE(YEAR(C166),MONTH(B166),DAY(B166))&gt;C166,-1,0),"")</f>
        <v/>
      </c>
      <c r="H166" s="343">
        <f t="shared" si="50"/>
        <v>366</v>
      </c>
      <c r="I166" s="342">
        <f t="shared" si="50"/>
        <v>365</v>
      </c>
      <c r="J166" s="342">
        <f t="shared" si="50"/>
        <v>365</v>
      </c>
      <c r="K166" s="342">
        <f t="shared" si="50"/>
        <v>365</v>
      </c>
      <c r="L166" s="341">
        <f t="shared" si="50"/>
        <v>176</v>
      </c>
      <c r="M166" s="340">
        <f t="shared" ref="M166:M229" si="54">H166/(DATE(YEAR($B166)+H$37+1,MONTH($B166),DAY($B166))-DATE(YEAR($B166)+H$37,MONTH($B166),DAY($B166)))</f>
        <v>1</v>
      </c>
      <c r="N166" s="339">
        <f t="shared" ref="N166:N229" si="55">I166/(DATE(YEAR($B166)+I$37+1,MONTH($B166),DAY($B166))-DATE(YEAR($B166)+I$37,MONTH($B166),DAY($B166)))</f>
        <v>1</v>
      </c>
      <c r="O166" s="339">
        <f t="shared" ref="O166:O229" si="56">J166/(DATE(YEAR($B166)+J$37+1,MONTH($B166),DAY($B166))-DATE(YEAR($B166)+J$37,MONTH($B166),DAY($B166)))</f>
        <v>1</v>
      </c>
      <c r="P166" s="339">
        <f t="shared" ref="P166:P229" si="57">K166/(DATE(YEAR($B166)+K$37+1,MONTH($B166),DAY($B166))-DATE(YEAR($B166)+K$37,MONTH($B166),DAY($B166)))</f>
        <v>1</v>
      </c>
      <c r="Q166" s="338">
        <f t="shared" ref="Q166:Q229" si="58">L166/(DATE(YEAR($B166)+L$37+1,MONTH($B166),DAY($B166))-DATE(YEAR($B166)+L$37,MONTH($B166),DAY($B166)))</f>
        <v>0.48087431693989069</v>
      </c>
      <c r="R166" s="337">
        <f t="shared" ref="R166:R229" si="59">M166*$E166</f>
        <v>1000000</v>
      </c>
      <c r="S166" s="336">
        <f t="shared" ref="S166:S229" si="60">N166*$E166</f>
        <v>1000000</v>
      </c>
      <c r="T166" s="336">
        <f t="shared" ref="T166:T229" si="61">O166*$E166</f>
        <v>1000000</v>
      </c>
      <c r="U166" s="336">
        <f t="shared" ref="U166:U229" si="62">P166*$E166</f>
        <v>1000000</v>
      </c>
      <c r="V166" s="335">
        <f t="shared" ref="V166:V229" si="63">Q166*$E166</f>
        <v>480874.31693989068</v>
      </c>
      <c r="W166" s="337">
        <f t="shared" si="51"/>
        <v>0</v>
      </c>
      <c r="X166" s="336">
        <f t="shared" si="51"/>
        <v>0</v>
      </c>
      <c r="Y166" s="336">
        <f t="shared" si="51"/>
        <v>0</v>
      </c>
      <c r="Z166" s="336">
        <f t="shared" si="51"/>
        <v>0</v>
      </c>
      <c r="AA166" s="335">
        <f t="shared" si="51"/>
        <v>0</v>
      </c>
    </row>
    <row r="167" spans="1:27">
      <c r="A167" s="320">
        <f>'Q Experience Study 2e'!A150</f>
        <v>130</v>
      </c>
      <c r="B167" s="319">
        <f>'Q Experience Study 2e'!B150</f>
        <v>19820</v>
      </c>
      <c r="C167" s="319" t="str">
        <f>'Q Experience Study 2e'!C150</f>
        <v/>
      </c>
      <c r="D167" s="319" t="str">
        <f>'Q Experience Study 2e'!D150</f>
        <v/>
      </c>
      <c r="E167" s="318">
        <f>'Q Experience Study 2e'!E150</f>
        <v>1000000</v>
      </c>
      <c r="F167" s="343" t="str">
        <f t="shared" si="52"/>
        <v/>
      </c>
      <c r="G167" s="341" t="str">
        <f t="shared" si="53"/>
        <v/>
      </c>
      <c r="H167" s="343">
        <f t="shared" si="50"/>
        <v>366</v>
      </c>
      <c r="I167" s="342">
        <f t="shared" si="50"/>
        <v>365</v>
      </c>
      <c r="J167" s="342">
        <f t="shared" si="50"/>
        <v>365</v>
      </c>
      <c r="K167" s="342">
        <f t="shared" si="50"/>
        <v>365</v>
      </c>
      <c r="L167" s="341">
        <f t="shared" si="50"/>
        <v>270</v>
      </c>
      <c r="M167" s="340">
        <f t="shared" si="54"/>
        <v>1</v>
      </c>
      <c r="N167" s="339">
        <f t="shared" si="55"/>
        <v>1</v>
      </c>
      <c r="O167" s="339">
        <f t="shared" si="56"/>
        <v>1</v>
      </c>
      <c r="P167" s="339">
        <f t="shared" si="57"/>
        <v>1</v>
      </c>
      <c r="Q167" s="338">
        <f t="shared" si="58"/>
        <v>0.73770491803278693</v>
      </c>
      <c r="R167" s="337">
        <f t="shared" si="59"/>
        <v>1000000</v>
      </c>
      <c r="S167" s="336">
        <f t="shared" si="60"/>
        <v>1000000</v>
      </c>
      <c r="T167" s="336">
        <f t="shared" si="61"/>
        <v>1000000</v>
      </c>
      <c r="U167" s="336">
        <f t="shared" si="62"/>
        <v>1000000</v>
      </c>
      <c r="V167" s="335">
        <f t="shared" si="63"/>
        <v>737704.91803278693</v>
      </c>
      <c r="W167" s="337">
        <f t="shared" si="51"/>
        <v>0</v>
      </c>
      <c r="X167" s="336">
        <f t="shared" si="51"/>
        <v>0</v>
      </c>
      <c r="Y167" s="336">
        <f t="shared" si="51"/>
        <v>0</v>
      </c>
      <c r="Z167" s="336">
        <f t="shared" si="51"/>
        <v>0</v>
      </c>
      <c r="AA167" s="335">
        <f t="shared" si="51"/>
        <v>0</v>
      </c>
    </row>
    <row r="168" spans="1:27">
      <c r="A168" s="320">
        <f>'Q Experience Study 2e'!A151</f>
        <v>131</v>
      </c>
      <c r="B168" s="319">
        <f>'Q Experience Study 2e'!B151</f>
        <v>19759</v>
      </c>
      <c r="C168" s="319" t="str">
        <f>'Q Experience Study 2e'!C151</f>
        <v/>
      </c>
      <c r="D168" s="319" t="str">
        <f>'Q Experience Study 2e'!D151</f>
        <v/>
      </c>
      <c r="E168" s="318">
        <f>'Q Experience Study 2e'!E151</f>
        <v>300000</v>
      </c>
      <c r="F168" s="343" t="str">
        <f t="shared" si="52"/>
        <v/>
      </c>
      <c r="G168" s="341" t="str">
        <f t="shared" si="53"/>
        <v/>
      </c>
      <c r="H168" s="343">
        <f t="shared" ref="H168:L177" si="64">IF(AND(OR($C168&lt;&gt;"",$D168&lt;&gt;""),MAX($F168,$G168)&lt;H$37),0,MIN($C$34,DATE(YEAR($B168)+H$37+1,MONTH($B168),DAY($B168)))-MAX($B$34,DATE(YEAR($B168)+H$37,MONTH($B168),DAY($B168))))</f>
        <v>365</v>
      </c>
      <c r="I168" s="342">
        <f t="shared" si="64"/>
        <v>366</v>
      </c>
      <c r="J168" s="342">
        <f t="shared" si="64"/>
        <v>365</v>
      </c>
      <c r="K168" s="342">
        <f t="shared" si="64"/>
        <v>365</v>
      </c>
      <c r="L168" s="341">
        <f t="shared" si="64"/>
        <v>331</v>
      </c>
      <c r="M168" s="340">
        <f t="shared" si="54"/>
        <v>1</v>
      </c>
      <c r="N168" s="339">
        <f t="shared" si="55"/>
        <v>1</v>
      </c>
      <c r="O168" s="339">
        <f t="shared" si="56"/>
        <v>1</v>
      </c>
      <c r="P168" s="339">
        <f t="shared" si="57"/>
        <v>1</v>
      </c>
      <c r="Q168" s="338">
        <f t="shared" si="58"/>
        <v>0.9068493150684932</v>
      </c>
      <c r="R168" s="337">
        <f t="shared" si="59"/>
        <v>300000</v>
      </c>
      <c r="S168" s="336">
        <f t="shared" si="60"/>
        <v>300000</v>
      </c>
      <c r="T168" s="336">
        <f t="shared" si="61"/>
        <v>300000</v>
      </c>
      <c r="U168" s="336">
        <f t="shared" si="62"/>
        <v>300000</v>
      </c>
      <c r="V168" s="335">
        <f t="shared" si="63"/>
        <v>272054.79452054796</v>
      </c>
      <c r="W168" s="337">
        <f t="shared" ref="W168:AA177" si="65">IF($F168=W$37,$E168,0)</f>
        <v>0</v>
      </c>
      <c r="X168" s="336">
        <f t="shared" si="65"/>
        <v>0</v>
      </c>
      <c r="Y168" s="336">
        <f t="shared" si="65"/>
        <v>0</v>
      </c>
      <c r="Z168" s="336">
        <f t="shared" si="65"/>
        <v>0</v>
      </c>
      <c r="AA168" s="335">
        <f t="shared" si="65"/>
        <v>0</v>
      </c>
    </row>
    <row r="169" spans="1:27">
      <c r="A169" s="320">
        <f>'Q Experience Study 2e'!A152</f>
        <v>132</v>
      </c>
      <c r="B169" s="319">
        <f>'Q Experience Study 2e'!B152</f>
        <v>19903</v>
      </c>
      <c r="C169" s="319" t="str">
        <f>'Q Experience Study 2e'!C152</f>
        <v/>
      </c>
      <c r="D169" s="319" t="str">
        <f>'Q Experience Study 2e'!D152</f>
        <v/>
      </c>
      <c r="E169" s="318">
        <f>'Q Experience Study 2e'!E152</f>
        <v>1000000</v>
      </c>
      <c r="F169" s="343" t="str">
        <f t="shared" si="52"/>
        <v/>
      </c>
      <c r="G169" s="341" t="str">
        <f t="shared" si="53"/>
        <v/>
      </c>
      <c r="H169" s="343">
        <f t="shared" si="64"/>
        <v>366</v>
      </c>
      <c r="I169" s="342">
        <f t="shared" si="64"/>
        <v>365</v>
      </c>
      <c r="J169" s="342">
        <f t="shared" si="64"/>
        <v>365</v>
      </c>
      <c r="K169" s="342">
        <f t="shared" si="64"/>
        <v>365</v>
      </c>
      <c r="L169" s="341">
        <f t="shared" si="64"/>
        <v>187</v>
      </c>
      <c r="M169" s="340">
        <f t="shared" si="54"/>
        <v>1</v>
      </c>
      <c r="N169" s="339">
        <f t="shared" si="55"/>
        <v>1</v>
      </c>
      <c r="O169" s="339">
        <f t="shared" si="56"/>
        <v>1</v>
      </c>
      <c r="P169" s="339">
        <f t="shared" si="57"/>
        <v>1</v>
      </c>
      <c r="Q169" s="338">
        <f t="shared" si="58"/>
        <v>0.51092896174863389</v>
      </c>
      <c r="R169" s="337">
        <f t="shared" si="59"/>
        <v>1000000</v>
      </c>
      <c r="S169" s="336">
        <f t="shared" si="60"/>
        <v>1000000</v>
      </c>
      <c r="T169" s="336">
        <f t="shared" si="61"/>
        <v>1000000</v>
      </c>
      <c r="U169" s="336">
        <f t="shared" si="62"/>
        <v>1000000</v>
      </c>
      <c r="V169" s="335">
        <f t="shared" si="63"/>
        <v>510928.96174863388</v>
      </c>
      <c r="W169" s="337">
        <f t="shared" si="65"/>
        <v>0</v>
      </c>
      <c r="X169" s="336">
        <f t="shared" si="65"/>
        <v>0</v>
      </c>
      <c r="Y169" s="336">
        <f t="shared" si="65"/>
        <v>0</v>
      </c>
      <c r="Z169" s="336">
        <f t="shared" si="65"/>
        <v>0</v>
      </c>
      <c r="AA169" s="335">
        <f t="shared" si="65"/>
        <v>0</v>
      </c>
    </row>
    <row r="170" spans="1:27">
      <c r="A170" s="320">
        <f>'Q Experience Study 2e'!A153</f>
        <v>133</v>
      </c>
      <c r="B170" s="319">
        <f>'Q Experience Study 2e'!B153</f>
        <v>19762</v>
      </c>
      <c r="C170" s="319" t="str">
        <f>'Q Experience Study 2e'!C153</f>
        <v/>
      </c>
      <c r="D170" s="319" t="str">
        <f>'Q Experience Study 2e'!D153</f>
        <v/>
      </c>
      <c r="E170" s="318">
        <f>'Q Experience Study 2e'!E153</f>
        <v>300000</v>
      </c>
      <c r="F170" s="343" t="str">
        <f t="shared" si="52"/>
        <v/>
      </c>
      <c r="G170" s="341" t="str">
        <f t="shared" si="53"/>
        <v/>
      </c>
      <c r="H170" s="343">
        <f t="shared" si="64"/>
        <v>365</v>
      </c>
      <c r="I170" s="342">
        <f t="shared" si="64"/>
        <v>366</v>
      </c>
      <c r="J170" s="342">
        <f t="shared" si="64"/>
        <v>365</v>
      </c>
      <c r="K170" s="342">
        <f t="shared" si="64"/>
        <v>365</v>
      </c>
      <c r="L170" s="341">
        <f t="shared" si="64"/>
        <v>328</v>
      </c>
      <c r="M170" s="340">
        <f t="shared" si="54"/>
        <v>1</v>
      </c>
      <c r="N170" s="339">
        <f t="shared" si="55"/>
        <v>1</v>
      </c>
      <c r="O170" s="339">
        <f t="shared" si="56"/>
        <v>1</v>
      </c>
      <c r="P170" s="339">
        <f t="shared" si="57"/>
        <v>1</v>
      </c>
      <c r="Q170" s="338">
        <f t="shared" si="58"/>
        <v>0.89863013698630134</v>
      </c>
      <c r="R170" s="337">
        <f t="shared" si="59"/>
        <v>300000</v>
      </c>
      <c r="S170" s="336">
        <f t="shared" si="60"/>
        <v>300000</v>
      </c>
      <c r="T170" s="336">
        <f t="shared" si="61"/>
        <v>300000</v>
      </c>
      <c r="U170" s="336">
        <f t="shared" si="62"/>
        <v>300000</v>
      </c>
      <c r="V170" s="335">
        <f t="shared" si="63"/>
        <v>269589.0410958904</v>
      </c>
      <c r="W170" s="337">
        <f t="shared" si="65"/>
        <v>0</v>
      </c>
      <c r="X170" s="336">
        <f t="shared" si="65"/>
        <v>0</v>
      </c>
      <c r="Y170" s="336">
        <f t="shared" si="65"/>
        <v>0</v>
      </c>
      <c r="Z170" s="336">
        <f t="shared" si="65"/>
        <v>0</v>
      </c>
      <c r="AA170" s="335">
        <f t="shared" si="65"/>
        <v>0</v>
      </c>
    </row>
    <row r="171" spans="1:27">
      <c r="A171" s="320">
        <f>'Q Experience Study 2e'!A154</f>
        <v>134</v>
      </c>
      <c r="B171" s="319">
        <f>'Q Experience Study 2e'!B154</f>
        <v>20027</v>
      </c>
      <c r="C171" s="319" t="str">
        <f>'Q Experience Study 2e'!C154</f>
        <v/>
      </c>
      <c r="D171" s="319" t="str">
        <f>'Q Experience Study 2e'!D154</f>
        <v/>
      </c>
      <c r="E171" s="318">
        <f>'Q Experience Study 2e'!E154</f>
        <v>500000</v>
      </c>
      <c r="F171" s="343" t="str">
        <f t="shared" si="52"/>
        <v/>
      </c>
      <c r="G171" s="341" t="str">
        <f t="shared" si="53"/>
        <v/>
      </c>
      <c r="H171" s="343">
        <f t="shared" si="64"/>
        <v>366</v>
      </c>
      <c r="I171" s="342">
        <f t="shared" si="64"/>
        <v>365</v>
      </c>
      <c r="J171" s="342">
        <f t="shared" si="64"/>
        <v>365</v>
      </c>
      <c r="K171" s="342">
        <f t="shared" si="64"/>
        <v>365</v>
      </c>
      <c r="L171" s="341">
        <f t="shared" si="64"/>
        <v>63</v>
      </c>
      <c r="M171" s="340">
        <f t="shared" si="54"/>
        <v>1</v>
      </c>
      <c r="N171" s="339">
        <f t="shared" si="55"/>
        <v>1</v>
      </c>
      <c r="O171" s="339">
        <f t="shared" si="56"/>
        <v>1</v>
      </c>
      <c r="P171" s="339">
        <f t="shared" si="57"/>
        <v>1</v>
      </c>
      <c r="Q171" s="338">
        <f t="shared" si="58"/>
        <v>0.1721311475409836</v>
      </c>
      <c r="R171" s="337">
        <f t="shared" si="59"/>
        <v>500000</v>
      </c>
      <c r="S171" s="336">
        <f t="shared" si="60"/>
        <v>500000</v>
      </c>
      <c r="T171" s="336">
        <f t="shared" si="61"/>
        <v>500000</v>
      </c>
      <c r="U171" s="336">
        <f t="shared" si="62"/>
        <v>500000</v>
      </c>
      <c r="V171" s="335">
        <f t="shared" si="63"/>
        <v>86065.573770491799</v>
      </c>
      <c r="W171" s="337">
        <f t="shared" si="65"/>
        <v>0</v>
      </c>
      <c r="X171" s="336">
        <f t="shared" si="65"/>
        <v>0</v>
      </c>
      <c r="Y171" s="336">
        <f t="shared" si="65"/>
        <v>0</v>
      </c>
      <c r="Z171" s="336">
        <f t="shared" si="65"/>
        <v>0</v>
      </c>
      <c r="AA171" s="335">
        <f t="shared" si="65"/>
        <v>0</v>
      </c>
    </row>
    <row r="172" spans="1:27">
      <c r="A172" s="320">
        <f>'Q Experience Study 2e'!A155</f>
        <v>135</v>
      </c>
      <c r="B172" s="319">
        <f>'Q Experience Study 2e'!B155</f>
        <v>19865</v>
      </c>
      <c r="C172" s="319" t="str">
        <f>'Q Experience Study 2e'!C155</f>
        <v/>
      </c>
      <c r="D172" s="319" t="str">
        <f>'Q Experience Study 2e'!D155</f>
        <v/>
      </c>
      <c r="E172" s="318">
        <f>'Q Experience Study 2e'!E155</f>
        <v>300000</v>
      </c>
      <c r="F172" s="343" t="str">
        <f t="shared" si="52"/>
        <v/>
      </c>
      <c r="G172" s="341" t="str">
        <f t="shared" si="53"/>
        <v/>
      </c>
      <c r="H172" s="343">
        <f t="shared" si="64"/>
        <v>366</v>
      </c>
      <c r="I172" s="342">
        <f t="shared" si="64"/>
        <v>365</v>
      </c>
      <c r="J172" s="342">
        <f t="shared" si="64"/>
        <v>365</v>
      </c>
      <c r="K172" s="342">
        <f t="shared" si="64"/>
        <v>365</v>
      </c>
      <c r="L172" s="341">
        <f t="shared" si="64"/>
        <v>225</v>
      </c>
      <c r="M172" s="340">
        <f t="shared" si="54"/>
        <v>1</v>
      </c>
      <c r="N172" s="339">
        <f t="shared" si="55"/>
        <v>1</v>
      </c>
      <c r="O172" s="339">
        <f t="shared" si="56"/>
        <v>1</v>
      </c>
      <c r="P172" s="339">
        <f t="shared" si="57"/>
        <v>1</v>
      </c>
      <c r="Q172" s="338">
        <f t="shared" si="58"/>
        <v>0.61475409836065575</v>
      </c>
      <c r="R172" s="337">
        <f t="shared" si="59"/>
        <v>300000</v>
      </c>
      <c r="S172" s="336">
        <f t="shared" si="60"/>
        <v>300000</v>
      </c>
      <c r="T172" s="336">
        <f t="shared" si="61"/>
        <v>300000</v>
      </c>
      <c r="U172" s="336">
        <f t="shared" si="62"/>
        <v>300000</v>
      </c>
      <c r="V172" s="335">
        <f t="shared" si="63"/>
        <v>184426.22950819673</v>
      </c>
      <c r="W172" s="337">
        <f t="shared" si="65"/>
        <v>0</v>
      </c>
      <c r="X172" s="336">
        <f t="shared" si="65"/>
        <v>0</v>
      </c>
      <c r="Y172" s="336">
        <f t="shared" si="65"/>
        <v>0</v>
      </c>
      <c r="Z172" s="336">
        <f t="shared" si="65"/>
        <v>0</v>
      </c>
      <c r="AA172" s="335">
        <f t="shared" si="65"/>
        <v>0</v>
      </c>
    </row>
    <row r="173" spans="1:27">
      <c r="A173" s="320">
        <f>'Q Experience Study 2e'!A156</f>
        <v>136</v>
      </c>
      <c r="B173" s="319">
        <f>'Q Experience Study 2e'!B156</f>
        <v>19747</v>
      </c>
      <c r="C173" s="319" t="str">
        <f>'Q Experience Study 2e'!C156</f>
        <v/>
      </c>
      <c r="D173" s="319" t="str">
        <f>'Q Experience Study 2e'!D156</f>
        <v/>
      </c>
      <c r="E173" s="318">
        <f>'Q Experience Study 2e'!E156</f>
        <v>500000</v>
      </c>
      <c r="F173" s="343" t="str">
        <f t="shared" si="52"/>
        <v/>
      </c>
      <c r="G173" s="341" t="str">
        <f t="shared" si="53"/>
        <v/>
      </c>
      <c r="H173" s="343">
        <f t="shared" si="64"/>
        <v>365</v>
      </c>
      <c r="I173" s="342">
        <f t="shared" si="64"/>
        <v>366</v>
      </c>
      <c r="J173" s="342">
        <f t="shared" si="64"/>
        <v>365</v>
      </c>
      <c r="K173" s="342">
        <f t="shared" si="64"/>
        <v>365</v>
      </c>
      <c r="L173" s="341">
        <f t="shared" si="64"/>
        <v>343</v>
      </c>
      <c r="M173" s="340">
        <f t="shared" si="54"/>
        <v>1</v>
      </c>
      <c r="N173" s="339">
        <f t="shared" si="55"/>
        <v>1</v>
      </c>
      <c r="O173" s="339">
        <f t="shared" si="56"/>
        <v>1</v>
      </c>
      <c r="P173" s="339">
        <f t="shared" si="57"/>
        <v>1</v>
      </c>
      <c r="Q173" s="338">
        <f t="shared" si="58"/>
        <v>0.9397260273972603</v>
      </c>
      <c r="R173" s="337">
        <f t="shared" si="59"/>
        <v>500000</v>
      </c>
      <c r="S173" s="336">
        <f t="shared" si="60"/>
        <v>500000</v>
      </c>
      <c r="T173" s="336">
        <f t="shared" si="61"/>
        <v>500000</v>
      </c>
      <c r="U173" s="336">
        <f t="shared" si="62"/>
        <v>500000</v>
      </c>
      <c r="V173" s="335">
        <f t="shared" si="63"/>
        <v>469863.01369863015</v>
      </c>
      <c r="W173" s="337">
        <f t="shared" si="65"/>
        <v>0</v>
      </c>
      <c r="X173" s="336">
        <f t="shared" si="65"/>
        <v>0</v>
      </c>
      <c r="Y173" s="336">
        <f t="shared" si="65"/>
        <v>0</v>
      </c>
      <c r="Z173" s="336">
        <f t="shared" si="65"/>
        <v>0</v>
      </c>
      <c r="AA173" s="335">
        <f t="shared" si="65"/>
        <v>0</v>
      </c>
    </row>
    <row r="174" spans="1:27">
      <c r="A174" s="320">
        <f>'Q Experience Study 2e'!A157</f>
        <v>137</v>
      </c>
      <c r="B174" s="319">
        <f>'Q Experience Study 2e'!B157</f>
        <v>19965</v>
      </c>
      <c r="C174" s="319" t="str">
        <f>'Q Experience Study 2e'!C157</f>
        <v/>
      </c>
      <c r="D174" s="319" t="str">
        <f>'Q Experience Study 2e'!D157</f>
        <v/>
      </c>
      <c r="E174" s="318">
        <f>'Q Experience Study 2e'!E157</f>
        <v>500000</v>
      </c>
      <c r="F174" s="343" t="str">
        <f t="shared" si="52"/>
        <v/>
      </c>
      <c r="G174" s="341" t="str">
        <f t="shared" si="53"/>
        <v/>
      </c>
      <c r="H174" s="343">
        <f t="shared" si="64"/>
        <v>366</v>
      </c>
      <c r="I174" s="342">
        <f t="shared" si="64"/>
        <v>365</v>
      </c>
      <c r="J174" s="342">
        <f t="shared" si="64"/>
        <v>365</v>
      </c>
      <c r="K174" s="342">
        <f t="shared" si="64"/>
        <v>365</v>
      </c>
      <c r="L174" s="341">
        <f t="shared" si="64"/>
        <v>125</v>
      </c>
      <c r="M174" s="340">
        <f t="shared" si="54"/>
        <v>1</v>
      </c>
      <c r="N174" s="339">
        <f t="shared" si="55"/>
        <v>1</v>
      </c>
      <c r="O174" s="339">
        <f t="shared" si="56"/>
        <v>1</v>
      </c>
      <c r="P174" s="339">
        <f t="shared" si="57"/>
        <v>1</v>
      </c>
      <c r="Q174" s="338">
        <f t="shared" si="58"/>
        <v>0.34153005464480873</v>
      </c>
      <c r="R174" s="337">
        <f t="shared" si="59"/>
        <v>500000</v>
      </c>
      <c r="S174" s="336">
        <f t="shared" si="60"/>
        <v>500000</v>
      </c>
      <c r="T174" s="336">
        <f t="shared" si="61"/>
        <v>500000</v>
      </c>
      <c r="U174" s="336">
        <f t="shared" si="62"/>
        <v>500000</v>
      </c>
      <c r="V174" s="335">
        <f t="shared" si="63"/>
        <v>170765.02732240438</v>
      </c>
      <c r="W174" s="337">
        <f t="shared" si="65"/>
        <v>0</v>
      </c>
      <c r="X174" s="336">
        <f t="shared" si="65"/>
        <v>0</v>
      </c>
      <c r="Y174" s="336">
        <f t="shared" si="65"/>
        <v>0</v>
      </c>
      <c r="Z174" s="336">
        <f t="shared" si="65"/>
        <v>0</v>
      </c>
      <c r="AA174" s="335">
        <f t="shared" si="65"/>
        <v>0</v>
      </c>
    </row>
    <row r="175" spans="1:27">
      <c r="A175" s="320">
        <f>'Q Experience Study 2e'!A158</f>
        <v>138</v>
      </c>
      <c r="B175" s="319">
        <f>'Q Experience Study 2e'!B158</f>
        <v>20055</v>
      </c>
      <c r="C175" s="319" t="str">
        <f>'Q Experience Study 2e'!C158</f>
        <v/>
      </c>
      <c r="D175" s="319" t="str">
        <f>'Q Experience Study 2e'!D158</f>
        <v/>
      </c>
      <c r="E175" s="318">
        <f>'Q Experience Study 2e'!E158</f>
        <v>300000</v>
      </c>
      <c r="F175" s="343" t="str">
        <f t="shared" si="52"/>
        <v/>
      </c>
      <c r="G175" s="341" t="str">
        <f t="shared" si="53"/>
        <v/>
      </c>
      <c r="H175" s="343">
        <f t="shared" si="64"/>
        <v>366</v>
      </c>
      <c r="I175" s="342">
        <f t="shared" si="64"/>
        <v>365</v>
      </c>
      <c r="J175" s="342">
        <f t="shared" si="64"/>
        <v>365</v>
      </c>
      <c r="K175" s="342">
        <f t="shared" si="64"/>
        <v>365</v>
      </c>
      <c r="L175" s="341">
        <f t="shared" si="64"/>
        <v>35</v>
      </c>
      <c r="M175" s="340">
        <f t="shared" si="54"/>
        <v>1</v>
      </c>
      <c r="N175" s="339">
        <f t="shared" si="55"/>
        <v>1</v>
      </c>
      <c r="O175" s="339">
        <f t="shared" si="56"/>
        <v>1</v>
      </c>
      <c r="P175" s="339">
        <f t="shared" si="57"/>
        <v>1</v>
      </c>
      <c r="Q175" s="338">
        <f t="shared" si="58"/>
        <v>9.5628415300546443E-2</v>
      </c>
      <c r="R175" s="337">
        <f t="shared" si="59"/>
        <v>300000</v>
      </c>
      <c r="S175" s="336">
        <f t="shared" si="60"/>
        <v>300000</v>
      </c>
      <c r="T175" s="336">
        <f t="shared" si="61"/>
        <v>300000</v>
      </c>
      <c r="U175" s="336">
        <f t="shared" si="62"/>
        <v>300000</v>
      </c>
      <c r="V175" s="335">
        <f t="shared" si="63"/>
        <v>28688.524590163932</v>
      </c>
      <c r="W175" s="337">
        <f t="shared" si="65"/>
        <v>0</v>
      </c>
      <c r="X175" s="336">
        <f t="shared" si="65"/>
        <v>0</v>
      </c>
      <c r="Y175" s="336">
        <f t="shared" si="65"/>
        <v>0</v>
      </c>
      <c r="Z175" s="336">
        <f t="shared" si="65"/>
        <v>0</v>
      </c>
      <c r="AA175" s="335">
        <f t="shared" si="65"/>
        <v>0</v>
      </c>
    </row>
    <row r="176" spans="1:27">
      <c r="A176" s="320">
        <f>'Q Experience Study 2e'!A159</f>
        <v>139</v>
      </c>
      <c r="B176" s="319">
        <f>'Q Experience Study 2e'!B159</f>
        <v>19794</v>
      </c>
      <c r="C176" s="319" t="str">
        <f>'Q Experience Study 2e'!C159</f>
        <v/>
      </c>
      <c r="D176" s="319">
        <f>'Q Experience Study 2e'!D159</f>
        <v>44187</v>
      </c>
      <c r="E176" s="318">
        <f>'Q Experience Study 2e'!E159</f>
        <v>500000</v>
      </c>
      <c r="F176" s="343">
        <f t="shared" si="52"/>
        <v>66</v>
      </c>
      <c r="G176" s="341" t="str">
        <f t="shared" si="53"/>
        <v/>
      </c>
      <c r="H176" s="343">
        <f t="shared" si="64"/>
        <v>366</v>
      </c>
      <c r="I176" s="342">
        <f t="shared" si="64"/>
        <v>365</v>
      </c>
      <c r="J176" s="342">
        <f t="shared" si="64"/>
        <v>0</v>
      </c>
      <c r="K176" s="342">
        <f t="shared" si="64"/>
        <v>0</v>
      </c>
      <c r="L176" s="341">
        <f t="shared" si="64"/>
        <v>0</v>
      </c>
      <c r="M176" s="340">
        <f t="shared" si="54"/>
        <v>1</v>
      </c>
      <c r="N176" s="339">
        <f t="shared" si="55"/>
        <v>1</v>
      </c>
      <c r="O176" s="339">
        <f t="shared" si="56"/>
        <v>0</v>
      </c>
      <c r="P176" s="339">
        <f t="shared" si="57"/>
        <v>0</v>
      </c>
      <c r="Q176" s="338">
        <f t="shared" si="58"/>
        <v>0</v>
      </c>
      <c r="R176" s="337">
        <f t="shared" si="59"/>
        <v>500000</v>
      </c>
      <c r="S176" s="336">
        <f t="shared" si="60"/>
        <v>500000</v>
      </c>
      <c r="T176" s="336">
        <f t="shared" si="61"/>
        <v>0</v>
      </c>
      <c r="U176" s="336">
        <f t="shared" si="62"/>
        <v>0</v>
      </c>
      <c r="V176" s="335">
        <f t="shared" si="63"/>
        <v>0</v>
      </c>
      <c r="W176" s="337">
        <f t="shared" si="65"/>
        <v>0</v>
      </c>
      <c r="X176" s="336">
        <f t="shared" si="65"/>
        <v>500000</v>
      </c>
      <c r="Y176" s="336">
        <f t="shared" si="65"/>
        <v>0</v>
      </c>
      <c r="Z176" s="336">
        <f t="shared" si="65"/>
        <v>0</v>
      </c>
      <c r="AA176" s="335">
        <f t="shared" si="65"/>
        <v>0</v>
      </c>
    </row>
    <row r="177" spans="1:27">
      <c r="A177" s="320">
        <f>'Q Experience Study 2e'!A160</f>
        <v>140</v>
      </c>
      <c r="B177" s="319">
        <f>'Q Experience Study 2e'!B160</f>
        <v>19904</v>
      </c>
      <c r="C177" s="319" t="str">
        <f>'Q Experience Study 2e'!C160</f>
        <v/>
      </c>
      <c r="D177" s="319" t="str">
        <f>'Q Experience Study 2e'!D160</f>
        <v/>
      </c>
      <c r="E177" s="318">
        <f>'Q Experience Study 2e'!E160</f>
        <v>1000000</v>
      </c>
      <c r="F177" s="343" t="str">
        <f t="shared" si="52"/>
        <v/>
      </c>
      <c r="G177" s="341" t="str">
        <f t="shared" si="53"/>
        <v/>
      </c>
      <c r="H177" s="343">
        <f t="shared" si="64"/>
        <v>366</v>
      </c>
      <c r="I177" s="342">
        <f t="shared" si="64"/>
        <v>365</v>
      </c>
      <c r="J177" s="342">
        <f t="shared" si="64"/>
        <v>365</v>
      </c>
      <c r="K177" s="342">
        <f t="shared" si="64"/>
        <v>365</v>
      </c>
      <c r="L177" s="341">
        <f t="shared" si="64"/>
        <v>186</v>
      </c>
      <c r="M177" s="340">
        <f t="shared" si="54"/>
        <v>1</v>
      </c>
      <c r="N177" s="339">
        <f t="shared" si="55"/>
        <v>1</v>
      </c>
      <c r="O177" s="339">
        <f t="shared" si="56"/>
        <v>1</v>
      </c>
      <c r="P177" s="339">
        <f t="shared" si="57"/>
        <v>1</v>
      </c>
      <c r="Q177" s="338">
        <f t="shared" si="58"/>
        <v>0.50819672131147542</v>
      </c>
      <c r="R177" s="337">
        <f t="shared" si="59"/>
        <v>1000000</v>
      </c>
      <c r="S177" s="336">
        <f t="shared" si="60"/>
        <v>1000000</v>
      </c>
      <c r="T177" s="336">
        <f t="shared" si="61"/>
        <v>1000000</v>
      </c>
      <c r="U177" s="336">
        <f t="shared" si="62"/>
        <v>1000000</v>
      </c>
      <c r="V177" s="335">
        <f t="shared" si="63"/>
        <v>508196.72131147544</v>
      </c>
      <c r="W177" s="337">
        <f t="shared" si="65"/>
        <v>0</v>
      </c>
      <c r="X177" s="336">
        <f t="shared" si="65"/>
        <v>0</v>
      </c>
      <c r="Y177" s="336">
        <f t="shared" si="65"/>
        <v>0</v>
      </c>
      <c r="Z177" s="336">
        <f t="shared" si="65"/>
        <v>0</v>
      </c>
      <c r="AA177" s="335">
        <f t="shared" si="65"/>
        <v>0</v>
      </c>
    </row>
    <row r="178" spans="1:27">
      <c r="A178" s="320">
        <f>'Q Experience Study 2e'!A161</f>
        <v>141</v>
      </c>
      <c r="B178" s="319">
        <f>'Q Experience Study 2e'!B161</f>
        <v>20054</v>
      </c>
      <c r="C178" s="319" t="str">
        <f>'Q Experience Study 2e'!C161</f>
        <v/>
      </c>
      <c r="D178" s="319" t="str">
        <f>'Q Experience Study 2e'!D161</f>
        <v/>
      </c>
      <c r="E178" s="318">
        <f>'Q Experience Study 2e'!E161</f>
        <v>300000</v>
      </c>
      <c r="F178" s="343" t="str">
        <f t="shared" si="52"/>
        <v/>
      </c>
      <c r="G178" s="341" t="str">
        <f t="shared" si="53"/>
        <v/>
      </c>
      <c r="H178" s="343">
        <f t="shared" ref="H178:L187" si="66">IF(AND(OR($C178&lt;&gt;"",$D178&lt;&gt;""),MAX($F178,$G178)&lt;H$37),0,MIN($C$34,DATE(YEAR($B178)+H$37+1,MONTH($B178),DAY($B178)))-MAX($B$34,DATE(YEAR($B178)+H$37,MONTH($B178),DAY($B178))))</f>
        <v>366</v>
      </c>
      <c r="I178" s="342">
        <f t="shared" si="66"/>
        <v>365</v>
      </c>
      <c r="J178" s="342">
        <f t="shared" si="66"/>
        <v>365</v>
      </c>
      <c r="K178" s="342">
        <f t="shared" si="66"/>
        <v>365</v>
      </c>
      <c r="L178" s="341">
        <f t="shared" si="66"/>
        <v>36</v>
      </c>
      <c r="M178" s="340">
        <f t="shared" si="54"/>
        <v>1</v>
      </c>
      <c r="N178" s="339">
        <f t="shared" si="55"/>
        <v>1</v>
      </c>
      <c r="O178" s="339">
        <f t="shared" si="56"/>
        <v>1</v>
      </c>
      <c r="P178" s="339">
        <f t="shared" si="57"/>
        <v>1</v>
      </c>
      <c r="Q178" s="338">
        <f t="shared" si="58"/>
        <v>9.8360655737704916E-2</v>
      </c>
      <c r="R178" s="337">
        <f t="shared" si="59"/>
        <v>300000</v>
      </c>
      <c r="S178" s="336">
        <f t="shared" si="60"/>
        <v>300000</v>
      </c>
      <c r="T178" s="336">
        <f t="shared" si="61"/>
        <v>300000</v>
      </c>
      <c r="U178" s="336">
        <f t="shared" si="62"/>
        <v>300000</v>
      </c>
      <c r="V178" s="335">
        <f t="shared" si="63"/>
        <v>29508.196721311473</v>
      </c>
      <c r="W178" s="337">
        <f t="shared" ref="W178:AA187" si="67">IF($F178=W$37,$E178,0)</f>
        <v>0</v>
      </c>
      <c r="X178" s="336">
        <f t="shared" si="67"/>
        <v>0</v>
      </c>
      <c r="Y178" s="336">
        <f t="shared" si="67"/>
        <v>0</v>
      </c>
      <c r="Z178" s="336">
        <f t="shared" si="67"/>
        <v>0</v>
      </c>
      <c r="AA178" s="335">
        <f t="shared" si="67"/>
        <v>0</v>
      </c>
    </row>
    <row r="179" spans="1:27">
      <c r="A179" s="320">
        <f>'Q Experience Study 2e'!A162</f>
        <v>142</v>
      </c>
      <c r="B179" s="319">
        <f>'Q Experience Study 2e'!B162</f>
        <v>20050</v>
      </c>
      <c r="C179" s="319" t="str">
        <f>'Q Experience Study 2e'!C162</f>
        <v/>
      </c>
      <c r="D179" s="319" t="str">
        <f>'Q Experience Study 2e'!D162</f>
        <v/>
      </c>
      <c r="E179" s="318">
        <f>'Q Experience Study 2e'!E162</f>
        <v>1000000</v>
      </c>
      <c r="F179" s="343" t="str">
        <f t="shared" si="52"/>
        <v/>
      </c>
      <c r="G179" s="341" t="str">
        <f t="shared" si="53"/>
        <v/>
      </c>
      <c r="H179" s="343">
        <f t="shared" si="66"/>
        <v>366</v>
      </c>
      <c r="I179" s="342">
        <f t="shared" si="66"/>
        <v>365</v>
      </c>
      <c r="J179" s="342">
        <f t="shared" si="66"/>
        <v>365</v>
      </c>
      <c r="K179" s="342">
        <f t="shared" si="66"/>
        <v>365</v>
      </c>
      <c r="L179" s="341">
        <f t="shared" si="66"/>
        <v>40</v>
      </c>
      <c r="M179" s="340">
        <f t="shared" si="54"/>
        <v>1</v>
      </c>
      <c r="N179" s="339">
        <f t="shared" si="55"/>
        <v>1</v>
      </c>
      <c r="O179" s="339">
        <f t="shared" si="56"/>
        <v>1</v>
      </c>
      <c r="P179" s="339">
        <f t="shared" si="57"/>
        <v>1</v>
      </c>
      <c r="Q179" s="338">
        <f t="shared" si="58"/>
        <v>0.10928961748633879</v>
      </c>
      <c r="R179" s="337">
        <f t="shared" si="59"/>
        <v>1000000</v>
      </c>
      <c r="S179" s="336">
        <f t="shared" si="60"/>
        <v>1000000</v>
      </c>
      <c r="T179" s="336">
        <f t="shared" si="61"/>
        <v>1000000</v>
      </c>
      <c r="U179" s="336">
        <f t="shared" si="62"/>
        <v>1000000</v>
      </c>
      <c r="V179" s="335">
        <f t="shared" si="63"/>
        <v>109289.6174863388</v>
      </c>
      <c r="W179" s="337">
        <f t="shared" si="67"/>
        <v>0</v>
      </c>
      <c r="X179" s="336">
        <f t="shared" si="67"/>
        <v>0</v>
      </c>
      <c r="Y179" s="336">
        <f t="shared" si="67"/>
        <v>0</v>
      </c>
      <c r="Z179" s="336">
        <f t="shared" si="67"/>
        <v>0</v>
      </c>
      <c r="AA179" s="335">
        <f t="shared" si="67"/>
        <v>0</v>
      </c>
    </row>
    <row r="180" spans="1:27">
      <c r="A180" s="320">
        <f>'Q Experience Study 2e'!A163</f>
        <v>143</v>
      </c>
      <c r="B180" s="319">
        <f>'Q Experience Study 2e'!B163</f>
        <v>19834</v>
      </c>
      <c r="C180" s="319" t="str">
        <f>'Q Experience Study 2e'!C163</f>
        <v/>
      </c>
      <c r="D180" s="319" t="str">
        <f>'Q Experience Study 2e'!D163</f>
        <v/>
      </c>
      <c r="E180" s="318">
        <f>'Q Experience Study 2e'!E163</f>
        <v>300000</v>
      </c>
      <c r="F180" s="343" t="str">
        <f t="shared" si="52"/>
        <v/>
      </c>
      <c r="G180" s="341" t="str">
        <f t="shared" si="53"/>
        <v/>
      </c>
      <c r="H180" s="343">
        <f t="shared" si="66"/>
        <v>366</v>
      </c>
      <c r="I180" s="342">
        <f t="shared" si="66"/>
        <v>365</v>
      </c>
      <c r="J180" s="342">
        <f t="shared" si="66"/>
        <v>365</v>
      </c>
      <c r="K180" s="342">
        <f t="shared" si="66"/>
        <v>365</v>
      </c>
      <c r="L180" s="341">
        <f t="shared" si="66"/>
        <v>256</v>
      </c>
      <c r="M180" s="340">
        <f t="shared" si="54"/>
        <v>1</v>
      </c>
      <c r="N180" s="339">
        <f t="shared" si="55"/>
        <v>1</v>
      </c>
      <c r="O180" s="339">
        <f t="shared" si="56"/>
        <v>1</v>
      </c>
      <c r="P180" s="339">
        <f t="shared" si="57"/>
        <v>1</v>
      </c>
      <c r="Q180" s="338">
        <f t="shared" si="58"/>
        <v>0.69945355191256831</v>
      </c>
      <c r="R180" s="337">
        <f t="shared" si="59"/>
        <v>300000</v>
      </c>
      <c r="S180" s="336">
        <f t="shared" si="60"/>
        <v>300000</v>
      </c>
      <c r="T180" s="336">
        <f t="shared" si="61"/>
        <v>300000</v>
      </c>
      <c r="U180" s="336">
        <f t="shared" si="62"/>
        <v>300000</v>
      </c>
      <c r="V180" s="335">
        <f t="shared" si="63"/>
        <v>209836.06557377049</v>
      </c>
      <c r="W180" s="337">
        <f t="shared" si="67"/>
        <v>0</v>
      </c>
      <c r="X180" s="336">
        <f t="shared" si="67"/>
        <v>0</v>
      </c>
      <c r="Y180" s="336">
        <f t="shared" si="67"/>
        <v>0</v>
      </c>
      <c r="Z180" s="336">
        <f t="shared" si="67"/>
        <v>0</v>
      </c>
      <c r="AA180" s="335">
        <f t="shared" si="67"/>
        <v>0</v>
      </c>
    </row>
    <row r="181" spans="1:27">
      <c r="A181" s="320">
        <f>'Q Experience Study 2e'!A164</f>
        <v>144</v>
      </c>
      <c r="B181" s="319">
        <f>'Q Experience Study 2e'!B164</f>
        <v>20061</v>
      </c>
      <c r="C181" s="319" t="str">
        <f>'Q Experience Study 2e'!C164</f>
        <v/>
      </c>
      <c r="D181" s="319" t="str">
        <f>'Q Experience Study 2e'!D164</f>
        <v/>
      </c>
      <c r="E181" s="318">
        <f>'Q Experience Study 2e'!E164</f>
        <v>500000</v>
      </c>
      <c r="F181" s="343" t="str">
        <f t="shared" si="52"/>
        <v/>
      </c>
      <c r="G181" s="341" t="str">
        <f t="shared" si="53"/>
        <v/>
      </c>
      <c r="H181" s="343">
        <f t="shared" si="66"/>
        <v>366</v>
      </c>
      <c r="I181" s="342">
        <f t="shared" si="66"/>
        <v>365</v>
      </c>
      <c r="J181" s="342">
        <f t="shared" si="66"/>
        <v>365</v>
      </c>
      <c r="K181" s="342">
        <f t="shared" si="66"/>
        <v>365</v>
      </c>
      <c r="L181" s="341">
        <f t="shared" si="66"/>
        <v>29</v>
      </c>
      <c r="M181" s="340">
        <f t="shared" si="54"/>
        <v>1</v>
      </c>
      <c r="N181" s="339">
        <f t="shared" si="55"/>
        <v>1</v>
      </c>
      <c r="O181" s="339">
        <f t="shared" si="56"/>
        <v>1</v>
      </c>
      <c r="P181" s="339">
        <f t="shared" si="57"/>
        <v>1</v>
      </c>
      <c r="Q181" s="338">
        <f t="shared" si="58"/>
        <v>7.9234972677595633E-2</v>
      </c>
      <c r="R181" s="337">
        <f t="shared" si="59"/>
        <v>500000</v>
      </c>
      <c r="S181" s="336">
        <f t="shared" si="60"/>
        <v>500000</v>
      </c>
      <c r="T181" s="336">
        <f t="shared" si="61"/>
        <v>500000</v>
      </c>
      <c r="U181" s="336">
        <f t="shared" si="62"/>
        <v>500000</v>
      </c>
      <c r="V181" s="335">
        <f t="shared" si="63"/>
        <v>39617.486338797818</v>
      </c>
      <c r="W181" s="337">
        <f t="shared" si="67"/>
        <v>0</v>
      </c>
      <c r="X181" s="336">
        <f t="shared" si="67"/>
        <v>0</v>
      </c>
      <c r="Y181" s="336">
        <f t="shared" si="67"/>
        <v>0</v>
      </c>
      <c r="Z181" s="336">
        <f t="shared" si="67"/>
        <v>0</v>
      </c>
      <c r="AA181" s="335">
        <f t="shared" si="67"/>
        <v>0</v>
      </c>
    </row>
    <row r="182" spans="1:27">
      <c r="A182" s="320">
        <f>'Q Experience Study 2e'!A165</f>
        <v>145</v>
      </c>
      <c r="B182" s="319">
        <f>'Q Experience Study 2e'!B165</f>
        <v>20020</v>
      </c>
      <c r="C182" s="319" t="str">
        <f>'Q Experience Study 2e'!C165</f>
        <v/>
      </c>
      <c r="D182" s="319" t="str">
        <f>'Q Experience Study 2e'!D165</f>
        <v/>
      </c>
      <c r="E182" s="318">
        <f>'Q Experience Study 2e'!E165</f>
        <v>1000000</v>
      </c>
      <c r="F182" s="343" t="str">
        <f t="shared" si="52"/>
        <v/>
      </c>
      <c r="G182" s="341" t="str">
        <f t="shared" si="53"/>
        <v/>
      </c>
      <c r="H182" s="343">
        <f t="shared" si="66"/>
        <v>366</v>
      </c>
      <c r="I182" s="342">
        <f t="shared" si="66"/>
        <v>365</v>
      </c>
      <c r="J182" s="342">
        <f t="shared" si="66"/>
        <v>365</v>
      </c>
      <c r="K182" s="342">
        <f t="shared" si="66"/>
        <v>365</v>
      </c>
      <c r="L182" s="341">
        <f t="shared" si="66"/>
        <v>70</v>
      </c>
      <c r="M182" s="340">
        <f t="shared" si="54"/>
        <v>1</v>
      </c>
      <c r="N182" s="339">
        <f t="shared" si="55"/>
        <v>1</v>
      </c>
      <c r="O182" s="339">
        <f t="shared" si="56"/>
        <v>1</v>
      </c>
      <c r="P182" s="339">
        <f t="shared" si="57"/>
        <v>1</v>
      </c>
      <c r="Q182" s="338">
        <f t="shared" si="58"/>
        <v>0.19125683060109289</v>
      </c>
      <c r="R182" s="337">
        <f t="shared" si="59"/>
        <v>1000000</v>
      </c>
      <c r="S182" s="336">
        <f t="shared" si="60"/>
        <v>1000000</v>
      </c>
      <c r="T182" s="336">
        <f t="shared" si="61"/>
        <v>1000000</v>
      </c>
      <c r="U182" s="336">
        <f t="shared" si="62"/>
        <v>1000000</v>
      </c>
      <c r="V182" s="335">
        <f t="shared" si="63"/>
        <v>191256.83060109289</v>
      </c>
      <c r="W182" s="337">
        <f t="shared" si="67"/>
        <v>0</v>
      </c>
      <c r="X182" s="336">
        <f t="shared" si="67"/>
        <v>0</v>
      </c>
      <c r="Y182" s="336">
        <f t="shared" si="67"/>
        <v>0</v>
      </c>
      <c r="Z182" s="336">
        <f t="shared" si="67"/>
        <v>0</v>
      </c>
      <c r="AA182" s="335">
        <f t="shared" si="67"/>
        <v>0</v>
      </c>
    </row>
    <row r="183" spans="1:27">
      <c r="A183" s="320">
        <f>'Q Experience Study 2e'!A166</f>
        <v>146</v>
      </c>
      <c r="B183" s="319">
        <f>'Q Experience Study 2e'!B166</f>
        <v>20026</v>
      </c>
      <c r="C183" s="319" t="str">
        <f>'Q Experience Study 2e'!C166</f>
        <v/>
      </c>
      <c r="D183" s="319" t="str">
        <f>'Q Experience Study 2e'!D166</f>
        <v/>
      </c>
      <c r="E183" s="318">
        <f>'Q Experience Study 2e'!E166</f>
        <v>300000</v>
      </c>
      <c r="F183" s="343" t="str">
        <f t="shared" si="52"/>
        <v/>
      </c>
      <c r="G183" s="341" t="str">
        <f t="shared" si="53"/>
        <v/>
      </c>
      <c r="H183" s="343">
        <f t="shared" si="66"/>
        <v>366</v>
      </c>
      <c r="I183" s="342">
        <f t="shared" si="66"/>
        <v>365</v>
      </c>
      <c r="J183" s="342">
        <f t="shared" si="66"/>
        <v>365</v>
      </c>
      <c r="K183" s="342">
        <f t="shared" si="66"/>
        <v>365</v>
      </c>
      <c r="L183" s="341">
        <f t="shared" si="66"/>
        <v>64</v>
      </c>
      <c r="M183" s="340">
        <f t="shared" si="54"/>
        <v>1</v>
      </c>
      <c r="N183" s="339">
        <f t="shared" si="55"/>
        <v>1</v>
      </c>
      <c r="O183" s="339">
        <f t="shared" si="56"/>
        <v>1</v>
      </c>
      <c r="P183" s="339">
        <f t="shared" si="57"/>
        <v>1</v>
      </c>
      <c r="Q183" s="338">
        <f t="shared" si="58"/>
        <v>0.17486338797814208</v>
      </c>
      <c r="R183" s="337">
        <f t="shared" si="59"/>
        <v>300000</v>
      </c>
      <c r="S183" s="336">
        <f t="shared" si="60"/>
        <v>300000</v>
      </c>
      <c r="T183" s="336">
        <f t="shared" si="61"/>
        <v>300000</v>
      </c>
      <c r="U183" s="336">
        <f t="shared" si="62"/>
        <v>300000</v>
      </c>
      <c r="V183" s="335">
        <f t="shared" si="63"/>
        <v>52459.016393442624</v>
      </c>
      <c r="W183" s="337">
        <f t="shared" si="67"/>
        <v>0</v>
      </c>
      <c r="X183" s="336">
        <f t="shared" si="67"/>
        <v>0</v>
      </c>
      <c r="Y183" s="336">
        <f t="shared" si="67"/>
        <v>0</v>
      </c>
      <c r="Z183" s="336">
        <f t="shared" si="67"/>
        <v>0</v>
      </c>
      <c r="AA183" s="335">
        <f t="shared" si="67"/>
        <v>0</v>
      </c>
    </row>
    <row r="184" spans="1:27">
      <c r="A184" s="320">
        <f>'Q Experience Study 2e'!A167</f>
        <v>147</v>
      </c>
      <c r="B184" s="319">
        <f>'Q Experience Study 2e'!B167</f>
        <v>19960</v>
      </c>
      <c r="C184" s="319" t="str">
        <f>'Q Experience Study 2e'!C167</f>
        <v/>
      </c>
      <c r="D184" s="319" t="str">
        <f>'Q Experience Study 2e'!D167</f>
        <v/>
      </c>
      <c r="E184" s="318">
        <f>'Q Experience Study 2e'!E167</f>
        <v>500000</v>
      </c>
      <c r="F184" s="343" t="str">
        <f t="shared" si="52"/>
        <v/>
      </c>
      <c r="G184" s="341" t="str">
        <f t="shared" si="53"/>
        <v/>
      </c>
      <c r="H184" s="343">
        <f t="shared" si="66"/>
        <v>366</v>
      </c>
      <c r="I184" s="342">
        <f t="shared" si="66"/>
        <v>365</v>
      </c>
      <c r="J184" s="342">
        <f t="shared" si="66"/>
        <v>365</v>
      </c>
      <c r="K184" s="342">
        <f t="shared" si="66"/>
        <v>365</v>
      </c>
      <c r="L184" s="341">
        <f t="shared" si="66"/>
        <v>130</v>
      </c>
      <c r="M184" s="340">
        <f t="shared" si="54"/>
        <v>1</v>
      </c>
      <c r="N184" s="339">
        <f t="shared" si="55"/>
        <v>1</v>
      </c>
      <c r="O184" s="339">
        <f t="shared" si="56"/>
        <v>1</v>
      </c>
      <c r="P184" s="339">
        <f t="shared" si="57"/>
        <v>1</v>
      </c>
      <c r="Q184" s="338">
        <f t="shared" si="58"/>
        <v>0.3551912568306011</v>
      </c>
      <c r="R184" s="337">
        <f t="shared" si="59"/>
        <v>500000</v>
      </c>
      <c r="S184" s="336">
        <f t="shared" si="60"/>
        <v>500000</v>
      </c>
      <c r="T184" s="336">
        <f t="shared" si="61"/>
        <v>500000</v>
      </c>
      <c r="U184" s="336">
        <f t="shared" si="62"/>
        <v>500000</v>
      </c>
      <c r="V184" s="335">
        <f t="shared" si="63"/>
        <v>177595.62841530054</v>
      </c>
      <c r="W184" s="337">
        <f t="shared" si="67"/>
        <v>0</v>
      </c>
      <c r="X184" s="336">
        <f t="shared" si="67"/>
        <v>0</v>
      </c>
      <c r="Y184" s="336">
        <f t="shared" si="67"/>
        <v>0</v>
      </c>
      <c r="Z184" s="336">
        <f t="shared" si="67"/>
        <v>0</v>
      </c>
      <c r="AA184" s="335">
        <f t="shared" si="67"/>
        <v>0</v>
      </c>
    </row>
    <row r="185" spans="1:27">
      <c r="A185" s="320">
        <f>'Q Experience Study 2e'!A168</f>
        <v>148</v>
      </c>
      <c r="B185" s="319">
        <f>'Q Experience Study 2e'!B168</f>
        <v>20075</v>
      </c>
      <c r="C185" s="319" t="str">
        <f>'Q Experience Study 2e'!C168</f>
        <v/>
      </c>
      <c r="D185" s="319" t="str">
        <f>'Q Experience Study 2e'!D168</f>
        <v/>
      </c>
      <c r="E185" s="318">
        <f>'Q Experience Study 2e'!E168</f>
        <v>1000000</v>
      </c>
      <c r="F185" s="343" t="str">
        <f t="shared" si="52"/>
        <v/>
      </c>
      <c r="G185" s="341" t="str">
        <f t="shared" si="53"/>
        <v/>
      </c>
      <c r="H185" s="343">
        <f t="shared" si="66"/>
        <v>366</v>
      </c>
      <c r="I185" s="342">
        <f t="shared" si="66"/>
        <v>365</v>
      </c>
      <c r="J185" s="342">
        <f t="shared" si="66"/>
        <v>365</v>
      </c>
      <c r="K185" s="342">
        <f t="shared" si="66"/>
        <v>365</v>
      </c>
      <c r="L185" s="341">
        <f t="shared" si="66"/>
        <v>15</v>
      </c>
      <c r="M185" s="340">
        <f t="shared" si="54"/>
        <v>1</v>
      </c>
      <c r="N185" s="339">
        <f t="shared" si="55"/>
        <v>1</v>
      </c>
      <c r="O185" s="339">
        <f t="shared" si="56"/>
        <v>1</v>
      </c>
      <c r="P185" s="339">
        <f t="shared" si="57"/>
        <v>1</v>
      </c>
      <c r="Q185" s="338">
        <f t="shared" si="58"/>
        <v>4.0983606557377046E-2</v>
      </c>
      <c r="R185" s="337">
        <f t="shared" si="59"/>
        <v>1000000</v>
      </c>
      <c r="S185" s="336">
        <f t="shared" si="60"/>
        <v>1000000</v>
      </c>
      <c r="T185" s="336">
        <f t="shared" si="61"/>
        <v>1000000</v>
      </c>
      <c r="U185" s="336">
        <f t="shared" si="62"/>
        <v>1000000</v>
      </c>
      <c r="V185" s="335">
        <f t="shared" si="63"/>
        <v>40983.606557377047</v>
      </c>
      <c r="W185" s="337">
        <f t="shared" si="67"/>
        <v>0</v>
      </c>
      <c r="X185" s="336">
        <f t="shared" si="67"/>
        <v>0</v>
      </c>
      <c r="Y185" s="336">
        <f t="shared" si="67"/>
        <v>0</v>
      </c>
      <c r="Z185" s="336">
        <f t="shared" si="67"/>
        <v>0</v>
      </c>
      <c r="AA185" s="335">
        <f t="shared" si="67"/>
        <v>0</v>
      </c>
    </row>
    <row r="186" spans="1:27">
      <c r="A186" s="320">
        <f>'Q Experience Study 2e'!A169</f>
        <v>149</v>
      </c>
      <c r="B186" s="319">
        <f>'Q Experience Study 2e'!B169</f>
        <v>19758</v>
      </c>
      <c r="C186" s="319" t="str">
        <f>'Q Experience Study 2e'!C169</f>
        <v/>
      </c>
      <c r="D186" s="319" t="str">
        <f>'Q Experience Study 2e'!D169</f>
        <v/>
      </c>
      <c r="E186" s="318">
        <f>'Q Experience Study 2e'!E169</f>
        <v>300000</v>
      </c>
      <c r="F186" s="343" t="str">
        <f t="shared" si="52"/>
        <v/>
      </c>
      <c r="G186" s="341" t="str">
        <f t="shared" si="53"/>
        <v/>
      </c>
      <c r="H186" s="343">
        <f t="shared" si="66"/>
        <v>365</v>
      </c>
      <c r="I186" s="342">
        <f t="shared" si="66"/>
        <v>366</v>
      </c>
      <c r="J186" s="342">
        <f t="shared" si="66"/>
        <v>365</v>
      </c>
      <c r="K186" s="342">
        <f t="shared" si="66"/>
        <v>365</v>
      </c>
      <c r="L186" s="341">
        <f t="shared" si="66"/>
        <v>332</v>
      </c>
      <c r="M186" s="340">
        <f t="shared" si="54"/>
        <v>1</v>
      </c>
      <c r="N186" s="339">
        <f t="shared" si="55"/>
        <v>1</v>
      </c>
      <c r="O186" s="339">
        <f t="shared" si="56"/>
        <v>1</v>
      </c>
      <c r="P186" s="339">
        <f t="shared" si="57"/>
        <v>1</v>
      </c>
      <c r="Q186" s="338">
        <f t="shared" si="58"/>
        <v>0.90958904109589045</v>
      </c>
      <c r="R186" s="337">
        <f t="shared" si="59"/>
        <v>300000</v>
      </c>
      <c r="S186" s="336">
        <f t="shared" si="60"/>
        <v>300000</v>
      </c>
      <c r="T186" s="336">
        <f t="shared" si="61"/>
        <v>300000</v>
      </c>
      <c r="U186" s="336">
        <f t="shared" si="62"/>
        <v>300000</v>
      </c>
      <c r="V186" s="335">
        <f t="shared" si="63"/>
        <v>272876.71232876711</v>
      </c>
      <c r="W186" s="337">
        <f t="shared" si="67"/>
        <v>0</v>
      </c>
      <c r="X186" s="336">
        <f t="shared" si="67"/>
        <v>0</v>
      </c>
      <c r="Y186" s="336">
        <f t="shared" si="67"/>
        <v>0</v>
      </c>
      <c r="Z186" s="336">
        <f t="shared" si="67"/>
        <v>0</v>
      </c>
      <c r="AA186" s="335">
        <f t="shared" si="67"/>
        <v>0</v>
      </c>
    </row>
    <row r="187" spans="1:27">
      <c r="A187" s="320">
        <f>'Q Experience Study 2e'!A170</f>
        <v>150</v>
      </c>
      <c r="B187" s="319">
        <f>'Q Experience Study 2e'!B170</f>
        <v>19811</v>
      </c>
      <c r="C187" s="319" t="str">
        <f>'Q Experience Study 2e'!C170</f>
        <v/>
      </c>
      <c r="D187" s="319" t="str">
        <f>'Q Experience Study 2e'!D170</f>
        <v/>
      </c>
      <c r="E187" s="318">
        <f>'Q Experience Study 2e'!E170</f>
        <v>1000000</v>
      </c>
      <c r="F187" s="343" t="str">
        <f t="shared" si="52"/>
        <v/>
      </c>
      <c r="G187" s="341" t="str">
        <f t="shared" si="53"/>
        <v/>
      </c>
      <c r="H187" s="343">
        <f t="shared" si="66"/>
        <v>366</v>
      </c>
      <c r="I187" s="342">
        <f t="shared" si="66"/>
        <v>365</v>
      </c>
      <c r="J187" s="342">
        <f t="shared" si="66"/>
        <v>365</v>
      </c>
      <c r="K187" s="342">
        <f t="shared" si="66"/>
        <v>365</v>
      </c>
      <c r="L187" s="341">
        <f t="shared" si="66"/>
        <v>279</v>
      </c>
      <c r="M187" s="340">
        <f t="shared" si="54"/>
        <v>1</v>
      </c>
      <c r="N187" s="339">
        <f t="shared" si="55"/>
        <v>1</v>
      </c>
      <c r="O187" s="339">
        <f t="shared" si="56"/>
        <v>1</v>
      </c>
      <c r="P187" s="339">
        <f t="shared" si="57"/>
        <v>1</v>
      </c>
      <c r="Q187" s="338">
        <f t="shared" si="58"/>
        <v>0.76229508196721307</v>
      </c>
      <c r="R187" s="337">
        <f t="shared" si="59"/>
        <v>1000000</v>
      </c>
      <c r="S187" s="336">
        <f t="shared" si="60"/>
        <v>1000000</v>
      </c>
      <c r="T187" s="336">
        <f t="shared" si="61"/>
        <v>1000000</v>
      </c>
      <c r="U187" s="336">
        <f t="shared" si="62"/>
        <v>1000000</v>
      </c>
      <c r="V187" s="335">
        <f t="shared" si="63"/>
        <v>762295.08196721307</v>
      </c>
      <c r="W187" s="337">
        <f t="shared" si="67"/>
        <v>0</v>
      </c>
      <c r="X187" s="336">
        <f t="shared" si="67"/>
        <v>0</v>
      </c>
      <c r="Y187" s="336">
        <f t="shared" si="67"/>
        <v>0</v>
      </c>
      <c r="Z187" s="336">
        <f t="shared" si="67"/>
        <v>0</v>
      </c>
      <c r="AA187" s="335">
        <f t="shared" si="67"/>
        <v>0</v>
      </c>
    </row>
    <row r="188" spans="1:27">
      <c r="A188" s="320">
        <f>'Q Experience Study 2e'!A171</f>
        <v>151</v>
      </c>
      <c r="B188" s="319">
        <f>'Q Experience Study 2e'!B171</f>
        <v>20086</v>
      </c>
      <c r="C188" s="319" t="str">
        <f>'Q Experience Study 2e'!C171</f>
        <v/>
      </c>
      <c r="D188" s="319" t="str">
        <f>'Q Experience Study 2e'!D171</f>
        <v/>
      </c>
      <c r="E188" s="318">
        <f>'Q Experience Study 2e'!E171</f>
        <v>500000</v>
      </c>
      <c r="F188" s="343" t="str">
        <f t="shared" si="52"/>
        <v/>
      </c>
      <c r="G188" s="341" t="str">
        <f t="shared" si="53"/>
        <v/>
      </c>
      <c r="H188" s="343">
        <f t="shared" ref="H188:L197" si="68">IF(AND(OR($C188&lt;&gt;"",$D188&lt;&gt;""),MAX($F188,$G188)&lt;H$37),0,MIN($C$34,DATE(YEAR($B188)+H$37+1,MONTH($B188),DAY($B188)))-MAX($B$34,DATE(YEAR($B188)+H$37,MONTH($B188),DAY($B188))))</f>
        <v>366</v>
      </c>
      <c r="I188" s="342">
        <f t="shared" si="68"/>
        <v>365</v>
      </c>
      <c r="J188" s="342">
        <f t="shared" si="68"/>
        <v>365</v>
      </c>
      <c r="K188" s="342">
        <f t="shared" si="68"/>
        <v>365</v>
      </c>
      <c r="L188" s="341">
        <f t="shared" si="68"/>
        <v>4</v>
      </c>
      <c r="M188" s="340">
        <f t="shared" si="54"/>
        <v>1</v>
      </c>
      <c r="N188" s="339">
        <f t="shared" si="55"/>
        <v>1</v>
      </c>
      <c r="O188" s="339">
        <f t="shared" si="56"/>
        <v>1</v>
      </c>
      <c r="P188" s="339">
        <f t="shared" si="57"/>
        <v>1</v>
      </c>
      <c r="Q188" s="338">
        <f t="shared" si="58"/>
        <v>1.092896174863388E-2</v>
      </c>
      <c r="R188" s="337">
        <f t="shared" si="59"/>
        <v>500000</v>
      </c>
      <c r="S188" s="336">
        <f t="shared" si="60"/>
        <v>500000</v>
      </c>
      <c r="T188" s="336">
        <f t="shared" si="61"/>
        <v>500000</v>
      </c>
      <c r="U188" s="336">
        <f t="shared" si="62"/>
        <v>500000</v>
      </c>
      <c r="V188" s="335">
        <f t="shared" si="63"/>
        <v>5464.4808743169397</v>
      </c>
      <c r="W188" s="337">
        <f t="shared" ref="W188:AA197" si="69">IF($F188=W$37,$E188,0)</f>
        <v>0</v>
      </c>
      <c r="X188" s="336">
        <f t="shared" si="69"/>
        <v>0</v>
      </c>
      <c r="Y188" s="336">
        <f t="shared" si="69"/>
        <v>0</v>
      </c>
      <c r="Z188" s="336">
        <f t="shared" si="69"/>
        <v>0</v>
      </c>
      <c r="AA188" s="335">
        <f t="shared" si="69"/>
        <v>0</v>
      </c>
    </row>
    <row r="189" spans="1:27">
      <c r="A189" s="320">
        <f>'Q Experience Study 2e'!A172</f>
        <v>152</v>
      </c>
      <c r="B189" s="319">
        <f>'Q Experience Study 2e'!B172</f>
        <v>19744</v>
      </c>
      <c r="C189" s="319" t="str">
        <f>'Q Experience Study 2e'!C172</f>
        <v/>
      </c>
      <c r="D189" s="319" t="str">
        <f>'Q Experience Study 2e'!D172</f>
        <v/>
      </c>
      <c r="E189" s="318">
        <f>'Q Experience Study 2e'!E172</f>
        <v>300000</v>
      </c>
      <c r="F189" s="343" t="str">
        <f t="shared" si="52"/>
        <v/>
      </c>
      <c r="G189" s="341" t="str">
        <f t="shared" si="53"/>
        <v/>
      </c>
      <c r="H189" s="343">
        <f t="shared" si="68"/>
        <v>365</v>
      </c>
      <c r="I189" s="342">
        <f t="shared" si="68"/>
        <v>366</v>
      </c>
      <c r="J189" s="342">
        <f t="shared" si="68"/>
        <v>365</v>
      </c>
      <c r="K189" s="342">
        <f t="shared" si="68"/>
        <v>365</v>
      </c>
      <c r="L189" s="341">
        <f t="shared" si="68"/>
        <v>346</v>
      </c>
      <c r="M189" s="340">
        <f t="shared" si="54"/>
        <v>1</v>
      </c>
      <c r="N189" s="339">
        <f t="shared" si="55"/>
        <v>1</v>
      </c>
      <c r="O189" s="339">
        <f t="shared" si="56"/>
        <v>1</v>
      </c>
      <c r="P189" s="339">
        <f t="shared" si="57"/>
        <v>1</v>
      </c>
      <c r="Q189" s="338">
        <f t="shared" si="58"/>
        <v>0.94794520547945205</v>
      </c>
      <c r="R189" s="337">
        <f t="shared" si="59"/>
        <v>300000</v>
      </c>
      <c r="S189" s="336">
        <f t="shared" si="60"/>
        <v>300000</v>
      </c>
      <c r="T189" s="336">
        <f t="shared" si="61"/>
        <v>300000</v>
      </c>
      <c r="U189" s="336">
        <f t="shared" si="62"/>
        <v>300000</v>
      </c>
      <c r="V189" s="335">
        <f t="shared" si="63"/>
        <v>284383.56164383562</v>
      </c>
      <c r="W189" s="337">
        <f t="shared" si="69"/>
        <v>0</v>
      </c>
      <c r="X189" s="336">
        <f t="shared" si="69"/>
        <v>0</v>
      </c>
      <c r="Y189" s="336">
        <f t="shared" si="69"/>
        <v>0</v>
      </c>
      <c r="Z189" s="336">
        <f t="shared" si="69"/>
        <v>0</v>
      </c>
      <c r="AA189" s="335">
        <f t="shared" si="69"/>
        <v>0</v>
      </c>
    </row>
    <row r="190" spans="1:27">
      <c r="A190" s="320">
        <f>'Q Experience Study 2e'!A173</f>
        <v>153</v>
      </c>
      <c r="B190" s="319">
        <f>'Q Experience Study 2e'!B173</f>
        <v>19890</v>
      </c>
      <c r="C190" s="319" t="str">
        <f>'Q Experience Study 2e'!C173</f>
        <v/>
      </c>
      <c r="D190" s="319" t="str">
        <f>'Q Experience Study 2e'!D173</f>
        <v/>
      </c>
      <c r="E190" s="318">
        <f>'Q Experience Study 2e'!E173</f>
        <v>300000</v>
      </c>
      <c r="F190" s="343" t="str">
        <f t="shared" si="52"/>
        <v/>
      </c>
      <c r="G190" s="341" t="str">
        <f t="shared" si="53"/>
        <v/>
      </c>
      <c r="H190" s="343">
        <f t="shared" si="68"/>
        <v>366</v>
      </c>
      <c r="I190" s="342">
        <f t="shared" si="68"/>
        <v>365</v>
      </c>
      <c r="J190" s="342">
        <f t="shared" si="68"/>
        <v>365</v>
      </c>
      <c r="K190" s="342">
        <f t="shared" si="68"/>
        <v>365</v>
      </c>
      <c r="L190" s="341">
        <f t="shared" si="68"/>
        <v>200</v>
      </c>
      <c r="M190" s="340">
        <f t="shared" si="54"/>
        <v>1</v>
      </c>
      <c r="N190" s="339">
        <f t="shared" si="55"/>
        <v>1</v>
      </c>
      <c r="O190" s="339">
        <f t="shared" si="56"/>
        <v>1</v>
      </c>
      <c r="P190" s="339">
        <f t="shared" si="57"/>
        <v>1</v>
      </c>
      <c r="Q190" s="338">
        <f t="shared" si="58"/>
        <v>0.54644808743169404</v>
      </c>
      <c r="R190" s="337">
        <f t="shared" si="59"/>
        <v>300000</v>
      </c>
      <c r="S190" s="336">
        <f t="shared" si="60"/>
        <v>300000</v>
      </c>
      <c r="T190" s="336">
        <f t="shared" si="61"/>
        <v>300000</v>
      </c>
      <c r="U190" s="336">
        <f t="shared" si="62"/>
        <v>300000</v>
      </c>
      <c r="V190" s="335">
        <f t="shared" si="63"/>
        <v>163934.42622950822</v>
      </c>
      <c r="W190" s="337">
        <f t="shared" si="69"/>
        <v>0</v>
      </c>
      <c r="X190" s="336">
        <f t="shared" si="69"/>
        <v>0</v>
      </c>
      <c r="Y190" s="336">
        <f t="shared" si="69"/>
        <v>0</v>
      </c>
      <c r="Z190" s="336">
        <f t="shared" si="69"/>
        <v>0</v>
      </c>
      <c r="AA190" s="335">
        <f t="shared" si="69"/>
        <v>0</v>
      </c>
    </row>
    <row r="191" spans="1:27">
      <c r="A191" s="320">
        <f>'Q Experience Study 2e'!A174</f>
        <v>154</v>
      </c>
      <c r="B191" s="319">
        <f>'Q Experience Study 2e'!B174</f>
        <v>19904</v>
      </c>
      <c r="C191" s="319" t="str">
        <f>'Q Experience Study 2e'!C174</f>
        <v/>
      </c>
      <c r="D191" s="319" t="str">
        <f>'Q Experience Study 2e'!D174</f>
        <v/>
      </c>
      <c r="E191" s="318">
        <f>'Q Experience Study 2e'!E174</f>
        <v>1000000</v>
      </c>
      <c r="F191" s="343" t="str">
        <f t="shared" si="52"/>
        <v/>
      </c>
      <c r="G191" s="341" t="str">
        <f t="shared" si="53"/>
        <v/>
      </c>
      <c r="H191" s="343">
        <f t="shared" si="68"/>
        <v>366</v>
      </c>
      <c r="I191" s="342">
        <f t="shared" si="68"/>
        <v>365</v>
      </c>
      <c r="J191" s="342">
        <f t="shared" si="68"/>
        <v>365</v>
      </c>
      <c r="K191" s="342">
        <f t="shared" si="68"/>
        <v>365</v>
      </c>
      <c r="L191" s="341">
        <f t="shared" si="68"/>
        <v>186</v>
      </c>
      <c r="M191" s="340">
        <f t="shared" si="54"/>
        <v>1</v>
      </c>
      <c r="N191" s="339">
        <f t="shared" si="55"/>
        <v>1</v>
      </c>
      <c r="O191" s="339">
        <f t="shared" si="56"/>
        <v>1</v>
      </c>
      <c r="P191" s="339">
        <f t="shared" si="57"/>
        <v>1</v>
      </c>
      <c r="Q191" s="338">
        <f t="shared" si="58"/>
        <v>0.50819672131147542</v>
      </c>
      <c r="R191" s="337">
        <f t="shared" si="59"/>
        <v>1000000</v>
      </c>
      <c r="S191" s="336">
        <f t="shared" si="60"/>
        <v>1000000</v>
      </c>
      <c r="T191" s="336">
        <f t="shared" si="61"/>
        <v>1000000</v>
      </c>
      <c r="U191" s="336">
        <f t="shared" si="62"/>
        <v>1000000</v>
      </c>
      <c r="V191" s="335">
        <f t="shared" si="63"/>
        <v>508196.72131147544</v>
      </c>
      <c r="W191" s="337">
        <f t="shared" si="69"/>
        <v>0</v>
      </c>
      <c r="X191" s="336">
        <f t="shared" si="69"/>
        <v>0</v>
      </c>
      <c r="Y191" s="336">
        <f t="shared" si="69"/>
        <v>0</v>
      </c>
      <c r="Z191" s="336">
        <f t="shared" si="69"/>
        <v>0</v>
      </c>
      <c r="AA191" s="335">
        <f t="shared" si="69"/>
        <v>0</v>
      </c>
    </row>
    <row r="192" spans="1:27">
      <c r="A192" s="320">
        <f>'Q Experience Study 2e'!A175</f>
        <v>155</v>
      </c>
      <c r="B192" s="319">
        <f>'Q Experience Study 2e'!B175</f>
        <v>19852</v>
      </c>
      <c r="C192" s="319" t="str">
        <f>'Q Experience Study 2e'!C175</f>
        <v/>
      </c>
      <c r="D192" s="319" t="str">
        <f>'Q Experience Study 2e'!D175</f>
        <v/>
      </c>
      <c r="E192" s="318">
        <f>'Q Experience Study 2e'!E175</f>
        <v>500000</v>
      </c>
      <c r="F192" s="343" t="str">
        <f t="shared" si="52"/>
        <v/>
      </c>
      <c r="G192" s="341" t="str">
        <f t="shared" si="53"/>
        <v/>
      </c>
      <c r="H192" s="343">
        <f t="shared" si="68"/>
        <v>366</v>
      </c>
      <c r="I192" s="342">
        <f t="shared" si="68"/>
        <v>365</v>
      </c>
      <c r="J192" s="342">
        <f t="shared" si="68"/>
        <v>365</v>
      </c>
      <c r="K192" s="342">
        <f t="shared" si="68"/>
        <v>365</v>
      </c>
      <c r="L192" s="341">
        <f t="shared" si="68"/>
        <v>238</v>
      </c>
      <c r="M192" s="340">
        <f t="shared" si="54"/>
        <v>1</v>
      </c>
      <c r="N192" s="339">
        <f t="shared" si="55"/>
        <v>1</v>
      </c>
      <c r="O192" s="339">
        <f t="shared" si="56"/>
        <v>1</v>
      </c>
      <c r="P192" s="339">
        <f t="shared" si="57"/>
        <v>1</v>
      </c>
      <c r="Q192" s="338">
        <f t="shared" si="58"/>
        <v>0.65027322404371579</v>
      </c>
      <c r="R192" s="337">
        <f t="shared" si="59"/>
        <v>500000</v>
      </c>
      <c r="S192" s="336">
        <f t="shared" si="60"/>
        <v>500000</v>
      </c>
      <c r="T192" s="336">
        <f t="shared" si="61"/>
        <v>500000</v>
      </c>
      <c r="U192" s="336">
        <f t="shared" si="62"/>
        <v>500000</v>
      </c>
      <c r="V192" s="335">
        <f t="shared" si="63"/>
        <v>325136.61202185787</v>
      </c>
      <c r="W192" s="337">
        <f t="shared" si="69"/>
        <v>0</v>
      </c>
      <c r="X192" s="336">
        <f t="shared" si="69"/>
        <v>0</v>
      </c>
      <c r="Y192" s="336">
        <f t="shared" si="69"/>
        <v>0</v>
      </c>
      <c r="Z192" s="336">
        <f t="shared" si="69"/>
        <v>0</v>
      </c>
      <c r="AA192" s="335">
        <f t="shared" si="69"/>
        <v>0</v>
      </c>
    </row>
    <row r="193" spans="1:27">
      <c r="A193" s="320">
        <f>'Q Experience Study 2e'!A176</f>
        <v>156</v>
      </c>
      <c r="B193" s="319">
        <f>'Q Experience Study 2e'!B176</f>
        <v>19896</v>
      </c>
      <c r="C193" s="319" t="str">
        <f>'Q Experience Study 2e'!C176</f>
        <v/>
      </c>
      <c r="D193" s="319" t="str">
        <f>'Q Experience Study 2e'!D176</f>
        <v/>
      </c>
      <c r="E193" s="318">
        <f>'Q Experience Study 2e'!E176</f>
        <v>300000</v>
      </c>
      <c r="F193" s="343" t="str">
        <f t="shared" si="52"/>
        <v/>
      </c>
      <c r="G193" s="341" t="str">
        <f t="shared" si="53"/>
        <v/>
      </c>
      <c r="H193" s="343">
        <f t="shared" si="68"/>
        <v>366</v>
      </c>
      <c r="I193" s="342">
        <f t="shared" si="68"/>
        <v>365</v>
      </c>
      <c r="J193" s="342">
        <f t="shared" si="68"/>
        <v>365</v>
      </c>
      <c r="K193" s="342">
        <f t="shared" si="68"/>
        <v>365</v>
      </c>
      <c r="L193" s="341">
        <f t="shared" si="68"/>
        <v>194</v>
      </c>
      <c r="M193" s="340">
        <f t="shared" si="54"/>
        <v>1</v>
      </c>
      <c r="N193" s="339">
        <f t="shared" si="55"/>
        <v>1</v>
      </c>
      <c r="O193" s="339">
        <f t="shared" si="56"/>
        <v>1</v>
      </c>
      <c r="P193" s="339">
        <f t="shared" si="57"/>
        <v>1</v>
      </c>
      <c r="Q193" s="338">
        <f t="shared" si="58"/>
        <v>0.5300546448087432</v>
      </c>
      <c r="R193" s="337">
        <f t="shared" si="59"/>
        <v>300000</v>
      </c>
      <c r="S193" s="336">
        <f t="shared" si="60"/>
        <v>300000</v>
      </c>
      <c r="T193" s="336">
        <f t="shared" si="61"/>
        <v>300000</v>
      </c>
      <c r="U193" s="336">
        <f t="shared" si="62"/>
        <v>300000</v>
      </c>
      <c r="V193" s="335">
        <f t="shared" si="63"/>
        <v>159016.39344262297</v>
      </c>
      <c r="W193" s="337">
        <f t="shared" si="69"/>
        <v>0</v>
      </c>
      <c r="X193" s="336">
        <f t="shared" si="69"/>
        <v>0</v>
      </c>
      <c r="Y193" s="336">
        <f t="shared" si="69"/>
        <v>0</v>
      </c>
      <c r="Z193" s="336">
        <f t="shared" si="69"/>
        <v>0</v>
      </c>
      <c r="AA193" s="335">
        <f t="shared" si="69"/>
        <v>0</v>
      </c>
    </row>
    <row r="194" spans="1:27">
      <c r="A194" s="320">
        <f>'Q Experience Study 2e'!A177</f>
        <v>157</v>
      </c>
      <c r="B194" s="319">
        <f>'Q Experience Study 2e'!B177</f>
        <v>19941</v>
      </c>
      <c r="C194" s="319" t="str">
        <f>'Q Experience Study 2e'!C177</f>
        <v/>
      </c>
      <c r="D194" s="319" t="str">
        <f>'Q Experience Study 2e'!D177</f>
        <v/>
      </c>
      <c r="E194" s="318">
        <f>'Q Experience Study 2e'!E177</f>
        <v>1000000</v>
      </c>
      <c r="F194" s="343" t="str">
        <f t="shared" si="52"/>
        <v/>
      </c>
      <c r="G194" s="341" t="str">
        <f t="shared" si="53"/>
        <v/>
      </c>
      <c r="H194" s="343">
        <f t="shared" si="68"/>
        <v>366</v>
      </c>
      <c r="I194" s="342">
        <f t="shared" si="68"/>
        <v>365</v>
      </c>
      <c r="J194" s="342">
        <f t="shared" si="68"/>
        <v>365</v>
      </c>
      <c r="K194" s="342">
        <f t="shared" si="68"/>
        <v>365</v>
      </c>
      <c r="L194" s="341">
        <f t="shared" si="68"/>
        <v>149</v>
      </c>
      <c r="M194" s="340">
        <f t="shared" si="54"/>
        <v>1</v>
      </c>
      <c r="N194" s="339">
        <f t="shared" si="55"/>
        <v>1</v>
      </c>
      <c r="O194" s="339">
        <f t="shared" si="56"/>
        <v>1</v>
      </c>
      <c r="P194" s="339">
        <f t="shared" si="57"/>
        <v>1</v>
      </c>
      <c r="Q194" s="338">
        <f t="shared" si="58"/>
        <v>0.40710382513661203</v>
      </c>
      <c r="R194" s="337">
        <f t="shared" si="59"/>
        <v>1000000</v>
      </c>
      <c r="S194" s="336">
        <f t="shared" si="60"/>
        <v>1000000</v>
      </c>
      <c r="T194" s="336">
        <f t="shared" si="61"/>
        <v>1000000</v>
      </c>
      <c r="U194" s="336">
        <f t="shared" si="62"/>
        <v>1000000</v>
      </c>
      <c r="V194" s="335">
        <f t="shared" si="63"/>
        <v>407103.82513661205</v>
      </c>
      <c r="W194" s="337">
        <f t="shared" si="69"/>
        <v>0</v>
      </c>
      <c r="X194" s="336">
        <f t="shared" si="69"/>
        <v>0</v>
      </c>
      <c r="Y194" s="336">
        <f t="shared" si="69"/>
        <v>0</v>
      </c>
      <c r="Z194" s="336">
        <f t="shared" si="69"/>
        <v>0</v>
      </c>
      <c r="AA194" s="335">
        <f t="shared" si="69"/>
        <v>0</v>
      </c>
    </row>
    <row r="195" spans="1:27">
      <c r="A195" s="320">
        <f>'Q Experience Study 2e'!A178</f>
        <v>158</v>
      </c>
      <c r="B195" s="319">
        <f>'Q Experience Study 2e'!B178</f>
        <v>20037</v>
      </c>
      <c r="C195" s="319" t="str">
        <f>'Q Experience Study 2e'!C178</f>
        <v/>
      </c>
      <c r="D195" s="319" t="str">
        <f>'Q Experience Study 2e'!D178</f>
        <v/>
      </c>
      <c r="E195" s="318">
        <f>'Q Experience Study 2e'!E178</f>
        <v>500000</v>
      </c>
      <c r="F195" s="343" t="str">
        <f t="shared" si="52"/>
        <v/>
      </c>
      <c r="G195" s="341" t="str">
        <f t="shared" si="53"/>
        <v/>
      </c>
      <c r="H195" s="343">
        <f t="shared" si="68"/>
        <v>366</v>
      </c>
      <c r="I195" s="342">
        <f t="shared" si="68"/>
        <v>365</v>
      </c>
      <c r="J195" s="342">
        <f t="shared" si="68"/>
        <v>365</v>
      </c>
      <c r="K195" s="342">
        <f t="shared" si="68"/>
        <v>365</v>
      </c>
      <c r="L195" s="341">
        <f t="shared" si="68"/>
        <v>53</v>
      </c>
      <c r="M195" s="340">
        <f t="shared" si="54"/>
        <v>1</v>
      </c>
      <c r="N195" s="339">
        <f t="shared" si="55"/>
        <v>1</v>
      </c>
      <c r="O195" s="339">
        <f t="shared" si="56"/>
        <v>1</v>
      </c>
      <c r="P195" s="339">
        <f t="shared" si="57"/>
        <v>1</v>
      </c>
      <c r="Q195" s="338">
        <f t="shared" si="58"/>
        <v>0.1448087431693989</v>
      </c>
      <c r="R195" s="337">
        <f t="shared" si="59"/>
        <v>500000</v>
      </c>
      <c r="S195" s="336">
        <f t="shared" si="60"/>
        <v>500000</v>
      </c>
      <c r="T195" s="336">
        <f t="shared" si="61"/>
        <v>500000</v>
      </c>
      <c r="U195" s="336">
        <f t="shared" si="62"/>
        <v>500000</v>
      </c>
      <c r="V195" s="335">
        <f t="shared" si="63"/>
        <v>72404.371584699446</v>
      </c>
      <c r="W195" s="337">
        <f t="shared" si="69"/>
        <v>0</v>
      </c>
      <c r="X195" s="336">
        <f t="shared" si="69"/>
        <v>0</v>
      </c>
      <c r="Y195" s="336">
        <f t="shared" si="69"/>
        <v>0</v>
      </c>
      <c r="Z195" s="336">
        <f t="shared" si="69"/>
        <v>0</v>
      </c>
      <c r="AA195" s="335">
        <f t="shared" si="69"/>
        <v>0</v>
      </c>
    </row>
    <row r="196" spans="1:27">
      <c r="A196" s="320">
        <f>'Q Experience Study 2e'!A179</f>
        <v>159</v>
      </c>
      <c r="B196" s="319">
        <f>'Q Experience Study 2e'!B179</f>
        <v>19899</v>
      </c>
      <c r="C196" s="319" t="str">
        <f>'Q Experience Study 2e'!C179</f>
        <v/>
      </c>
      <c r="D196" s="319" t="str">
        <f>'Q Experience Study 2e'!D179</f>
        <v/>
      </c>
      <c r="E196" s="318">
        <f>'Q Experience Study 2e'!E179</f>
        <v>500000</v>
      </c>
      <c r="F196" s="343" t="str">
        <f t="shared" si="52"/>
        <v/>
      </c>
      <c r="G196" s="341" t="str">
        <f t="shared" si="53"/>
        <v/>
      </c>
      <c r="H196" s="343">
        <f t="shared" si="68"/>
        <v>366</v>
      </c>
      <c r="I196" s="342">
        <f t="shared" si="68"/>
        <v>365</v>
      </c>
      <c r="J196" s="342">
        <f t="shared" si="68"/>
        <v>365</v>
      </c>
      <c r="K196" s="342">
        <f t="shared" si="68"/>
        <v>365</v>
      </c>
      <c r="L196" s="341">
        <f t="shared" si="68"/>
        <v>191</v>
      </c>
      <c r="M196" s="340">
        <f t="shared" si="54"/>
        <v>1</v>
      </c>
      <c r="N196" s="339">
        <f t="shared" si="55"/>
        <v>1</v>
      </c>
      <c r="O196" s="339">
        <f t="shared" si="56"/>
        <v>1</v>
      </c>
      <c r="P196" s="339">
        <f t="shared" si="57"/>
        <v>1</v>
      </c>
      <c r="Q196" s="338">
        <f t="shared" si="58"/>
        <v>0.52185792349726778</v>
      </c>
      <c r="R196" s="337">
        <f t="shared" si="59"/>
        <v>500000</v>
      </c>
      <c r="S196" s="336">
        <f t="shared" si="60"/>
        <v>500000</v>
      </c>
      <c r="T196" s="336">
        <f t="shared" si="61"/>
        <v>500000</v>
      </c>
      <c r="U196" s="336">
        <f t="shared" si="62"/>
        <v>500000</v>
      </c>
      <c r="V196" s="335">
        <f t="shared" si="63"/>
        <v>260928.96174863388</v>
      </c>
      <c r="W196" s="337">
        <f t="shared" si="69"/>
        <v>0</v>
      </c>
      <c r="X196" s="336">
        <f t="shared" si="69"/>
        <v>0</v>
      </c>
      <c r="Y196" s="336">
        <f t="shared" si="69"/>
        <v>0</v>
      </c>
      <c r="Z196" s="336">
        <f t="shared" si="69"/>
        <v>0</v>
      </c>
      <c r="AA196" s="335">
        <f t="shared" si="69"/>
        <v>0</v>
      </c>
    </row>
    <row r="197" spans="1:27">
      <c r="A197" s="320">
        <f>'Q Experience Study 2e'!A180</f>
        <v>160</v>
      </c>
      <c r="B197" s="319">
        <f>'Q Experience Study 2e'!B180</f>
        <v>19888</v>
      </c>
      <c r="C197" s="319" t="str">
        <f>'Q Experience Study 2e'!C180</f>
        <v/>
      </c>
      <c r="D197" s="319" t="str">
        <f>'Q Experience Study 2e'!D180</f>
        <v/>
      </c>
      <c r="E197" s="318">
        <f>'Q Experience Study 2e'!E180</f>
        <v>500000</v>
      </c>
      <c r="F197" s="343" t="str">
        <f t="shared" si="52"/>
        <v/>
      </c>
      <c r="G197" s="341" t="str">
        <f t="shared" si="53"/>
        <v/>
      </c>
      <c r="H197" s="343">
        <f t="shared" si="68"/>
        <v>366</v>
      </c>
      <c r="I197" s="342">
        <f t="shared" si="68"/>
        <v>365</v>
      </c>
      <c r="J197" s="342">
        <f t="shared" si="68"/>
        <v>365</v>
      </c>
      <c r="K197" s="342">
        <f t="shared" si="68"/>
        <v>365</v>
      </c>
      <c r="L197" s="341">
        <f t="shared" si="68"/>
        <v>202</v>
      </c>
      <c r="M197" s="340">
        <f t="shared" si="54"/>
        <v>1</v>
      </c>
      <c r="N197" s="339">
        <f t="shared" si="55"/>
        <v>1</v>
      </c>
      <c r="O197" s="339">
        <f t="shared" si="56"/>
        <v>1</v>
      </c>
      <c r="P197" s="339">
        <f t="shared" si="57"/>
        <v>1</v>
      </c>
      <c r="Q197" s="338">
        <f t="shared" si="58"/>
        <v>0.55191256830601088</v>
      </c>
      <c r="R197" s="337">
        <f t="shared" si="59"/>
        <v>500000</v>
      </c>
      <c r="S197" s="336">
        <f t="shared" si="60"/>
        <v>500000</v>
      </c>
      <c r="T197" s="336">
        <f t="shared" si="61"/>
        <v>500000</v>
      </c>
      <c r="U197" s="336">
        <f t="shared" si="62"/>
        <v>500000</v>
      </c>
      <c r="V197" s="335">
        <f t="shared" si="63"/>
        <v>275956.28415300546</v>
      </c>
      <c r="W197" s="337">
        <f t="shared" si="69"/>
        <v>0</v>
      </c>
      <c r="X197" s="336">
        <f t="shared" si="69"/>
        <v>0</v>
      </c>
      <c r="Y197" s="336">
        <f t="shared" si="69"/>
        <v>0</v>
      </c>
      <c r="Z197" s="336">
        <f t="shared" si="69"/>
        <v>0</v>
      </c>
      <c r="AA197" s="335">
        <f t="shared" si="69"/>
        <v>0</v>
      </c>
    </row>
    <row r="198" spans="1:27">
      <c r="A198" s="320">
        <f>'Q Experience Study 2e'!A181</f>
        <v>161</v>
      </c>
      <c r="B198" s="319">
        <f>'Q Experience Study 2e'!B181</f>
        <v>19996</v>
      </c>
      <c r="C198" s="319" t="str">
        <f>'Q Experience Study 2e'!C181</f>
        <v/>
      </c>
      <c r="D198" s="319" t="str">
        <f>'Q Experience Study 2e'!D181</f>
        <v/>
      </c>
      <c r="E198" s="318">
        <f>'Q Experience Study 2e'!E181</f>
        <v>500000</v>
      </c>
      <c r="F198" s="343" t="str">
        <f t="shared" si="52"/>
        <v/>
      </c>
      <c r="G198" s="341" t="str">
        <f t="shared" si="53"/>
        <v/>
      </c>
      <c r="H198" s="343">
        <f t="shared" ref="H198:L207" si="70">IF(AND(OR($C198&lt;&gt;"",$D198&lt;&gt;""),MAX($F198,$G198)&lt;H$37),0,MIN($C$34,DATE(YEAR($B198)+H$37+1,MONTH($B198),DAY($B198)))-MAX($B$34,DATE(YEAR($B198)+H$37,MONTH($B198),DAY($B198))))</f>
        <v>366</v>
      </c>
      <c r="I198" s="342">
        <f t="shared" si="70"/>
        <v>365</v>
      </c>
      <c r="J198" s="342">
        <f t="shared" si="70"/>
        <v>365</v>
      </c>
      <c r="K198" s="342">
        <f t="shared" si="70"/>
        <v>365</v>
      </c>
      <c r="L198" s="341">
        <f t="shared" si="70"/>
        <v>94</v>
      </c>
      <c r="M198" s="340">
        <f t="shared" si="54"/>
        <v>1</v>
      </c>
      <c r="N198" s="339">
        <f t="shared" si="55"/>
        <v>1</v>
      </c>
      <c r="O198" s="339">
        <f t="shared" si="56"/>
        <v>1</v>
      </c>
      <c r="P198" s="339">
        <f t="shared" si="57"/>
        <v>1</v>
      </c>
      <c r="Q198" s="338">
        <f t="shared" si="58"/>
        <v>0.25683060109289618</v>
      </c>
      <c r="R198" s="337">
        <f t="shared" si="59"/>
        <v>500000</v>
      </c>
      <c r="S198" s="336">
        <f t="shared" si="60"/>
        <v>500000</v>
      </c>
      <c r="T198" s="336">
        <f t="shared" si="61"/>
        <v>500000</v>
      </c>
      <c r="U198" s="336">
        <f t="shared" si="62"/>
        <v>500000</v>
      </c>
      <c r="V198" s="335">
        <f t="shared" si="63"/>
        <v>128415.3005464481</v>
      </c>
      <c r="W198" s="337">
        <f t="shared" ref="W198:AA207" si="71">IF($F198=W$37,$E198,0)</f>
        <v>0</v>
      </c>
      <c r="X198" s="336">
        <f t="shared" si="71"/>
        <v>0</v>
      </c>
      <c r="Y198" s="336">
        <f t="shared" si="71"/>
        <v>0</v>
      </c>
      <c r="Z198" s="336">
        <f t="shared" si="71"/>
        <v>0</v>
      </c>
      <c r="AA198" s="335">
        <f t="shared" si="71"/>
        <v>0</v>
      </c>
    </row>
    <row r="199" spans="1:27">
      <c r="A199" s="320">
        <f>'Q Experience Study 2e'!A182</f>
        <v>162</v>
      </c>
      <c r="B199" s="319">
        <f>'Q Experience Study 2e'!B182</f>
        <v>19840</v>
      </c>
      <c r="C199" s="319" t="str">
        <f>'Q Experience Study 2e'!C182</f>
        <v/>
      </c>
      <c r="D199" s="319" t="str">
        <f>'Q Experience Study 2e'!D182</f>
        <v/>
      </c>
      <c r="E199" s="318">
        <f>'Q Experience Study 2e'!E182</f>
        <v>500000</v>
      </c>
      <c r="F199" s="343" t="str">
        <f t="shared" si="52"/>
        <v/>
      </c>
      <c r="G199" s="341" t="str">
        <f t="shared" si="53"/>
        <v/>
      </c>
      <c r="H199" s="343">
        <f t="shared" si="70"/>
        <v>366</v>
      </c>
      <c r="I199" s="342">
        <f t="shared" si="70"/>
        <v>365</v>
      </c>
      <c r="J199" s="342">
        <f t="shared" si="70"/>
        <v>365</v>
      </c>
      <c r="K199" s="342">
        <f t="shared" si="70"/>
        <v>365</v>
      </c>
      <c r="L199" s="341">
        <f t="shared" si="70"/>
        <v>250</v>
      </c>
      <c r="M199" s="340">
        <f t="shared" si="54"/>
        <v>1</v>
      </c>
      <c r="N199" s="339">
        <f t="shared" si="55"/>
        <v>1</v>
      </c>
      <c r="O199" s="339">
        <f t="shared" si="56"/>
        <v>1</v>
      </c>
      <c r="P199" s="339">
        <f t="shared" si="57"/>
        <v>1</v>
      </c>
      <c r="Q199" s="338">
        <f t="shared" si="58"/>
        <v>0.68306010928961747</v>
      </c>
      <c r="R199" s="337">
        <f t="shared" si="59"/>
        <v>500000</v>
      </c>
      <c r="S199" s="336">
        <f t="shared" si="60"/>
        <v>500000</v>
      </c>
      <c r="T199" s="336">
        <f t="shared" si="61"/>
        <v>500000</v>
      </c>
      <c r="U199" s="336">
        <f t="shared" si="62"/>
        <v>500000</v>
      </c>
      <c r="V199" s="335">
        <f t="shared" si="63"/>
        <v>341530.05464480876</v>
      </c>
      <c r="W199" s="337">
        <f t="shared" si="71"/>
        <v>0</v>
      </c>
      <c r="X199" s="336">
        <f t="shared" si="71"/>
        <v>0</v>
      </c>
      <c r="Y199" s="336">
        <f t="shared" si="71"/>
        <v>0</v>
      </c>
      <c r="Z199" s="336">
        <f t="shared" si="71"/>
        <v>0</v>
      </c>
      <c r="AA199" s="335">
        <f t="shared" si="71"/>
        <v>0</v>
      </c>
    </row>
    <row r="200" spans="1:27">
      <c r="A200" s="320">
        <f>'Q Experience Study 2e'!A183</f>
        <v>163</v>
      </c>
      <c r="B200" s="319">
        <f>'Q Experience Study 2e'!B183</f>
        <v>19991</v>
      </c>
      <c r="C200" s="319" t="str">
        <f>'Q Experience Study 2e'!C183</f>
        <v/>
      </c>
      <c r="D200" s="319" t="str">
        <f>'Q Experience Study 2e'!D183</f>
        <v/>
      </c>
      <c r="E200" s="318">
        <f>'Q Experience Study 2e'!E183</f>
        <v>300000</v>
      </c>
      <c r="F200" s="343" t="str">
        <f t="shared" si="52"/>
        <v/>
      </c>
      <c r="G200" s="341" t="str">
        <f t="shared" si="53"/>
        <v/>
      </c>
      <c r="H200" s="343">
        <f t="shared" si="70"/>
        <v>366</v>
      </c>
      <c r="I200" s="342">
        <f t="shared" si="70"/>
        <v>365</v>
      </c>
      <c r="J200" s="342">
        <f t="shared" si="70"/>
        <v>365</v>
      </c>
      <c r="K200" s="342">
        <f t="shared" si="70"/>
        <v>365</v>
      </c>
      <c r="L200" s="341">
        <f t="shared" si="70"/>
        <v>99</v>
      </c>
      <c r="M200" s="340">
        <f t="shared" si="54"/>
        <v>1</v>
      </c>
      <c r="N200" s="339">
        <f t="shared" si="55"/>
        <v>1</v>
      </c>
      <c r="O200" s="339">
        <f t="shared" si="56"/>
        <v>1</v>
      </c>
      <c r="P200" s="339">
        <f t="shared" si="57"/>
        <v>1</v>
      </c>
      <c r="Q200" s="338">
        <f t="shared" si="58"/>
        <v>0.27049180327868855</v>
      </c>
      <c r="R200" s="337">
        <f t="shared" si="59"/>
        <v>300000</v>
      </c>
      <c r="S200" s="336">
        <f t="shared" si="60"/>
        <v>300000</v>
      </c>
      <c r="T200" s="336">
        <f t="shared" si="61"/>
        <v>300000</v>
      </c>
      <c r="U200" s="336">
        <f t="shared" si="62"/>
        <v>300000</v>
      </c>
      <c r="V200" s="335">
        <f t="shared" si="63"/>
        <v>81147.540983606566</v>
      </c>
      <c r="W200" s="337">
        <f t="shared" si="71"/>
        <v>0</v>
      </c>
      <c r="X200" s="336">
        <f t="shared" si="71"/>
        <v>0</v>
      </c>
      <c r="Y200" s="336">
        <f t="shared" si="71"/>
        <v>0</v>
      </c>
      <c r="Z200" s="336">
        <f t="shared" si="71"/>
        <v>0</v>
      </c>
      <c r="AA200" s="335">
        <f t="shared" si="71"/>
        <v>0</v>
      </c>
    </row>
    <row r="201" spans="1:27">
      <c r="A201" s="320">
        <f>'Q Experience Study 2e'!A184</f>
        <v>164</v>
      </c>
      <c r="B201" s="319">
        <f>'Q Experience Study 2e'!B184</f>
        <v>20000</v>
      </c>
      <c r="C201" s="319" t="str">
        <f>'Q Experience Study 2e'!C184</f>
        <v/>
      </c>
      <c r="D201" s="319" t="str">
        <f>'Q Experience Study 2e'!D184</f>
        <v/>
      </c>
      <c r="E201" s="318">
        <f>'Q Experience Study 2e'!E184</f>
        <v>500000</v>
      </c>
      <c r="F201" s="343" t="str">
        <f t="shared" si="52"/>
        <v/>
      </c>
      <c r="G201" s="341" t="str">
        <f t="shared" si="53"/>
        <v/>
      </c>
      <c r="H201" s="343">
        <f t="shared" si="70"/>
        <v>366</v>
      </c>
      <c r="I201" s="342">
        <f t="shared" si="70"/>
        <v>365</v>
      </c>
      <c r="J201" s="342">
        <f t="shared" si="70"/>
        <v>365</v>
      </c>
      <c r="K201" s="342">
        <f t="shared" si="70"/>
        <v>365</v>
      </c>
      <c r="L201" s="341">
        <f t="shared" si="70"/>
        <v>90</v>
      </c>
      <c r="M201" s="340">
        <f t="shared" si="54"/>
        <v>1</v>
      </c>
      <c r="N201" s="339">
        <f t="shared" si="55"/>
        <v>1</v>
      </c>
      <c r="O201" s="339">
        <f t="shared" si="56"/>
        <v>1</v>
      </c>
      <c r="P201" s="339">
        <f t="shared" si="57"/>
        <v>1</v>
      </c>
      <c r="Q201" s="338">
        <f t="shared" si="58"/>
        <v>0.24590163934426229</v>
      </c>
      <c r="R201" s="337">
        <f t="shared" si="59"/>
        <v>500000</v>
      </c>
      <c r="S201" s="336">
        <f t="shared" si="60"/>
        <v>500000</v>
      </c>
      <c r="T201" s="336">
        <f t="shared" si="61"/>
        <v>500000</v>
      </c>
      <c r="U201" s="336">
        <f t="shared" si="62"/>
        <v>500000</v>
      </c>
      <c r="V201" s="335">
        <f t="shared" si="63"/>
        <v>122950.81967213114</v>
      </c>
      <c r="W201" s="337">
        <f t="shared" si="71"/>
        <v>0</v>
      </c>
      <c r="X201" s="336">
        <f t="shared" si="71"/>
        <v>0</v>
      </c>
      <c r="Y201" s="336">
        <f t="shared" si="71"/>
        <v>0</v>
      </c>
      <c r="Z201" s="336">
        <f t="shared" si="71"/>
        <v>0</v>
      </c>
      <c r="AA201" s="335">
        <f t="shared" si="71"/>
        <v>0</v>
      </c>
    </row>
    <row r="202" spans="1:27">
      <c r="A202" s="320">
        <f>'Q Experience Study 2e'!A185</f>
        <v>165</v>
      </c>
      <c r="B202" s="319">
        <f>'Q Experience Study 2e'!B185</f>
        <v>19844</v>
      </c>
      <c r="C202" s="319" t="str">
        <f>'Q Experience Study 2e'!C185</f>
        <v/>
      </c>
      <c r="D202" s="319" t="str">
        <f>'Q Experience Study 2e'!D185</f>
        <v/>
      </c>
      <c r="E202" s="318">
        <f>'Q Experience Study 2e'!E185</f>
        <v>500000</v>
      </c>
      <c r="F202" s="343" t="str">
        <f t="shared" si="52"/>
        <v/>
      </c>
      <c r="G202" s="341" t="str">
        <f t="shared" si="53"/>
        <v/>
      </c>
      <c r="H202" s="343">
        <f t="shared" si="70"/>
        <v>366</v>
      </c>
      <c r="I202" s="342">
        <f t="shared" si="70"/>
        <v>365</v>
      </c>
      <c r="J202" s="342">
        <f t="shared" si="70"/>
        <v>365</v>
      </c>
      <c r="K202" s="342">
        <f t="shared" si="70"/>
        <v>365</v>
      </c>
      <c r="L202" s="341">
        <f t="shared" si="70"/>
        <v>246</v>
      </c>
      <c r="M202" s="340">
        <f t="shared" si="54"/>
        <v>1</v>
      </c>
      <c r="N202" s="339">
        <f t="shared" si="55"/>
        <v>1</v>
      </c>
      <c r="O202" s="339">
        <f t="shared" si="56"/>
        <v>1</v>
      </c>
      <c r="P202" s="339">
        <f t="shared" si="57"/>
        <v>1</v>
      </c>
      <c r="Q202" s="338">
        <f t="shared" si="58"/>
        <v>0.67213114754098358</v>
      </c>
      <c r="R202" s="337">
        <f t="shared" si="59"/>
        <v>500000</v>
      </c>
      <c r="S202" s="336">
        <f t="shared" si="60"/>
        <v>500000</v>
      </c>
      <c r="T202" s="336">
        <f t="shared" si="61"/>
        <v>500000</v>
      </c>
      <c r="U202" s="336">
        <f t="shared" si="62"/>
        <v>500000</v>
      </c>
      <c r="V202" s="335">
        <f t="shared" si="63"/>
        <v>336065.57377049181</v>
      </c>
      <c r="W202" s="337">
        <f t="shared" si="71"/>
        <v>0</v>
      </c>
      <c r="X202" s="336">
        <f t="shared" si="71"/>
        <v>0</v>
      </c>
      <c r="Y202" s="336">
        <f t="shared" si="71"/>
        <v>0</v>
      </c>
      <c r="Z202" s="336">
        <f t="shared" si="71"/>
        <v>0</v>
      </c>
      <c r="AA202" s="335">
        <f t="shared" si="71"/>
        <v>0</v>
      </c>
    </row>
    <row r="203" spans="1:27">
      <c r="A203" s="320">
        <f>'Q Experience Study 2e'!A186</f>
        <v>166</v>
      </c>
      <c r="B203" s="319">
        <f>'Q Experience Study 2e'!B186</f>
        <v>19774</v>
      </c>
      <c r="C203" s="319" t="str">
        <f>'Q Experience Study 2e'!C186</f>
        <v/>
      </c>
      <c r="D203" s="319" t="str">
        <f>'Q Experience Study 2e'!D186</f>
        <v/>
      </c>
      <c r="E203" s="318">
        <f>'Q Experience Study 2e'!E186</f>
        <v>300000</v>
      </c>
      <c r="F203" s="343" t="str">
        <f t="shared" si="52"/>
        <v/>
      </c>
      <c r="G203" s="341" t="str">
        <f t="shared" si="53"/>
        <v/>
      </c>
      <c r="H203" s="343">
        <f t="shared" si="70"/>
        <v>365</v>
      </c>
      <c r="I203" s="342">
        <f t="shared" si="70"/>
        <v>366</v>
      </c>
      <c r="J203" s="342">
        <f t="shared" si="70"/>
        <v>365</v>
      </c>
      <c r="K203" s="342">
        <f t="shared" si="70"/>
        <v>365</v>
      </c>
      <c r="L203" s="341">
        <f t="shared" si="70"/>
        <v>316</v>
      </c>
      <c r="M203" s="340">
        <f t="shared" si="54"/>
        <v>1</v>
      </c>
      <c r="N203" s="339">
        <f t="shared" si="55"/>
        <v>1</v>
      </c>
      <c r="O203" s="339">
        <f t="shared" si="56"/>
        <v>1</v>
      </c>
      <c r="P203" s="339">
        <f t="shared" si="57"/>
        <v>1</v>
      </c>
      <c r="Q203" s="338">
        <f t="shared" si="58"/>
        <v>0.86575342465753424</v>
      </c>
      <c r="R203" s="337">
        <f t="shared" si="59"/>
        <v>300000</v>
      </c>
      <c r="S203" s="336">
        <f t="shared" si="60"/>
        <v>300000</v>
      </c>
      <c r="T203" s="336">
        <f t="shared" si="61"/>
        <v>300000</v>
      </c>
      <c r="U203" s="336">
        <f t="shared" si="62"/>
        <v>300000</v>
      </c>
      <c r="V203" s="335">
        <f t="shared" si="63"/>
        <v>259726.02739726027</v>
      </c>
      <c r="W203" s="337">
        <f t="shared" si="71"/>
        <v>0</v>
      </c>
      <c r="X203" s="336">
        <f t="shared" si="71"/>
        <v>0</v>
      </c>
      <c r="Y203" s="336">
        <f t="shared" si="71"/>
        <v>0</v>
      </c>
      <c r="Z203" s="336">
        <f t="shared" si="71"/>
        <v>0</v>
      </c>
      <c r="AA203" s="335">
        <f t="shared" si="71"/>
        <v>0</v>
      </c>
    </row>
    <row r="204" spans="1:27">
      <c r="A204" s="320">
        <f>'Q Experience Study 2e'!A187</f>
        <v>167</v>
      </c>
      <c r="B204" s="319">
        <f>'Q Experience Study 2e'!B187</f>
        <v>20038</v>
      </c>
      <c r="C204" s="319" t="str">
        <f>'Q Experience Study 2e'!C187</f>
        <v/>
      </c>
      <c r="D204" s="319" t="str">
        <f>'Q Experience Study 2e'!D187</f>
        <v/>
      </c>
      <c r="E204" s="318">
        <f>'Q Experience Study 2e'!E187</f>
        <v>1000000</v>
      </c>
      <c r="F204" s="343" t="str">
        <f t="shared" si="52"/>
        <v/>
      </c>
      <c r="G204" s="341" t="str">
        <f t="shared" si="53"/>
        <v/>
      </c>
      <c r="H204" s="343">
        <f t="shared" si="70"/>
        <v>366</v>
      </c>
      <c r="I204" s="342">
        <f t="shared" si="70"/>
        <v>365</v>
      </c>
      <c r="J204" s="342">
        <f t="shared" si="70"/>
        <v>365</v>
      </c>
      <c r="K204" s="342">
        <f t="shared" si="70"/>
        <v>365</v>
      </c>
      <c r="L204" s="341">
        <f t="shared" si="70"/>
        <v>52</v>
      </c>
      <c r="M204" s="340">
        <f t="shared" si="54"/>
        <v>1</v>
      </c>
      <c r="N204" s="339">
        <f t="shared" si="55"/>
        <v>1</v>
      </c>
      <c r="O204" s="339">
        <f t="shared" si="56"/>
        <v>1</v>
      </c>
      <c r="P204" s="339">
        <f t="shared" si="57"/>
        <v>1</v>
      </c>
      <c r="Q204" s="338">
        <f t="shared" si="58"/>
        <v>0.14207650273224043</v>
      </c>
      <c r="R204" s="337">
        <f t="shared" si="59"/>
        <v>1000000</v>
      </c>
      <c r="S204" s="336">
        <f t="shared" si="60"/>
        <v>1000000</v>
      </c>
      <c r="T204" s="336">
        <f t="shared" si="61"/>
        <v>1000000</v>
      </c>
      <c r="U204" s="336">
        <f t="shared" si="62"/>
        <v>1000000</v>
      </c>
      <c r="V204" s="335">
        <f t="shared" si="63"/>
        <v>142076.50273224042</v>
      </c>
      <c r="W204" s="337">
        <f t="shared" si="71"/>
        <v>0</v>
      </c>
      <c r="X204" s="336">
        <f t="shared" si="71"/>
        <v>0</v>
      </c>
      <c r="Y204" s="336">
        <f t="shared" si="71"/>
        <v>0</v>
      </c>
      <c r="Z204" s="336">
        <f t="shared" si="71"/>
        <v>0</v>
      </c>
      <c r="AA204" s="335">
        <f t="shared" si="71"/>
        <v>0</v>
      </c>
    </row>
    <row r="205" spans="1:27">
      <c r="A205" s="320">
        <f>'Q Experience Study 2e'!A188</f>
        <v>168</v>
      </c>
      <c r="B205" s="319">
        <f>'Q Experience Study 2e'!B188</f>
        <v>20025</v>
      </c>
      <c r="C205" s="319" t="str">
        <f>'Q Experience Study 2e'!C188</f>
        <v/>
      </c>
      <c r="D205" s="319" t="str">
        <f>'Q Experience Study 2e'!D188</f>
        <v/>
      </c>
      <c r="E205" s="318">
        <f>'Q Experience Study 2e'!E188</f>
        <v>1000000</v>
      </c>
      <c r="F205" s="343" t="str">
        <f t="shared" si="52"/>
        <v/>
      </c>
      <c r="G205" s="341" t="str">
        <f t="shared" si="53"/>
        <v/>
      </c>
      <c r="H205" s="343">
        <f t="shared" si="70"/>
        <v>366</v>
      </c>
      <c r="I205" s="342">
        <f t="shared" si="70"/>
        <v>365</v>
      </c>
      <c r="J205" s="342">
        <f t="shared" si="70"/>
        <v>365</v>
      </c>
      <c r="K205" s="342">
        <f t="shared" si="70"/>
        <v>365</v>
      </c>
      <c r="L205" s="341">
        <f t="shared" si="70"/>
        <v>65</v>
      </c>
      <c r="M205" s="340">
        <f t="shared" si="54"/>
        <v>1</v>
      </c>
      <c r="N205" s="339">
        <f t="shared" si="55"/>
        <v>1</v>
      </c>
      <c r="O205" s="339">
        <f t="shared" si="56"/>
        <v>1</v>
      </c>
      <c r="P205" s="339">
        <f t="shared" si="57"/>
        <v>1</v>
      </c>
      <c r="Q205" s="338">
        <f t="shared" si="58"/>
        <v>0.17759562841530055</v>
      </c>
      <c r="R205" s="337">
        <f t="shared" si="59"/>
        <v>1000000</v>
      </c>
      <c r="S205" s="336">
        <f t="shared" si="60"/>
        <v>1000000</v>
      </c>
      <c r="T205" s="336">
        <f t="shared" si="61"/>
        <v>1000000</v>
      </c>
      <c r="U205" s="336">
        <f t="shared" si="62"/>
        <v>1000000</v>
      </c>
      <c r="V205" s="335">
        <f t="shared" si="63"/>
        <v>177595.62841530054</v>
      </c>
      <c r="W205" s="337">
        <f t="shared" si="71"/>
        <v>0</v>
      </c>
      <c r="X205" s="336">
        <f t="shared" si="71"/>
        <v>0</v>
      </c>
      <c r="Y205" s="336">
        <f t="shared" si="71"/>
        <v>0</v>
      </c>
      <c r="Z205" s="336">
        <f t="shared" si="71"/>
        <v>0</v>
      </c>
      <c r="AA205" s="335">
        <f t="shared" si="71"/>
        <v>0</v>
      </c>
    </row>
    <row r="206" spans="1:27">
      <c r="A206" s="320">
        <f>'Q Experience Study 2e'!A189</f>
        <v>169</v>
      </c>
      <c r="B206" s="319">
        <f>'Q Experience Study 2e'!B189</f>
        <v>19929</v>
      </c>
      <c r="C206" s="319" t="str">
        <f>'Q Experience Study 2e'!C189</f>
        <v/>
      </c>
      <c r="D206" s="319" t="str">
        <f>'Q Experience Study 2e'!D189</f>
        <v/>
      </c>
      <c r="E206" s="318">
        <f>'Q Experience Study 2e'!E189</f>
        <v>500000</v>
      </c>
      <c r="F206" s="343" t="str">
        <f t="shared" si="52"/>
        <v/>
      </c>
      <c r="G206" s="341" t="str">
        <f t="shared" si="53"/>
        <v/>
      </c>
      <c r="H206" s="343">
        <f t="shared" si="70"/>
        <v>366</v>
      </c>
      <c r="I206" s="342">
        <f t="shared" si="70"/>
        <v>365</v>
      </c>
      <c r="J206" s="342">
        <f t="shared" si="70"/>
        <v>365</v>
      </c>
      <c r="K206" s="342">
        <f t="shared" si="70"/>
        <v>365</v>
      </c>
      <c r="L206" s="341">
        <f t="shared" si="70"/>
        <v>161</v>
      </c>
      <c r="M206" s="340">
        <f t="shared" si="54"/>
        <v>1</v>
      </c>
      <c r="N206" s="339">
        <f t="shared" si="55"/>
        <v>1</v>
      </c>
      <c r="O206" s="339">
        <f t="shared" si="56"/>
        <v>1</v>
      </c>
      <c r="P206" s="339">
        <f t="shared" si="57"/>
        <v>1</v>
      </c>
      <c r="Q206" s="338">
        <f t="shared" si="58"/>
        <v>0.43989071038251365</v>
      </c>
      <c r="R206" s="337">
        <f t="shared" si="59"/>
        <v>500000</v>
      </c>
      <c r="S206" s="336">
        <f t="shared" si="60"/>
        <v>500000</v>
      </c>
      <c r="T206" s="336">
        <f t="shared" si="61"/>
        <v>500000</v>
      </c>
      <c r="U206" s="336">
        <f t="shared" si="62"/>
        <v>500000</v>
      </c>
      <c r="V206" s="335">
        <f t="shared" si="63"/>
        <v>219945.35519125682</v>
      </c>
      <c r="W206" s="337">
        <f t="shared" si="71"/>
        <v>0</v>
      </c>
      <c r="X206" s="336">
        <f t="shared" si="71"/>
        <v>0</v>
      </c>
      <c r="Y206" s="336">
        <f t="shared" si="71"/>
        <v>0</v>
      </c>
      <c r="Z206" s="336">
        <f t="shared" si="71"/>
        <v>0</v>
      </c>
      <c r="AA206" s="335">
        <f t="shared" si="71"/>
        <v>0</v>
      </c>
    </row>
    <row r="207" spans="1:27">
      <c r="A207" s="320">
        <f>'Q Experience Study 2e'!A190</f>
        <v>170</v>
      </c>
      <c r="B207" s="319">
        <f>'Q Experience Study 2e'!B190</f>
        <v>19999</v>
      </c>
      <c r="C207" s="319" t="str">
        <f>'Q Experience Study 2e'!C190</f>
        <v/>
      </c>
      <c r="D207" s="319" t="str">
        <f>'Q Experience Study 2e'!D190</f>
        <v/>
      </c>
      <c r="E207" s="318">
        <f>'Q Experience Study 2e'!E190</f>
        <v>1000000</v>
      </c>
      <c r="F207" s="343" t="str">
        <f t="shared" si="52"/>
        <v/>
      </c>
      <c r="G207" s="341" t="str">
        <f t="shared" si="53"/>
        <v/>
      </c>
      <c r="H207" s="343">
        <f t="shared" si="70"/>
        <v>366</v>
      </c>
      <c r="I207" s="342">
        <f t="shared" si="70"/>
        <v>365</v>
      </c>
      <c r="J207" s="342">
        <f t="shared" si="70"/>
        <v>365</v>
      </c>
      <c r="K207" s="342">
        <f t="shared" si="70"/>
        <v>365</v>
      </c>
      <c r="L207" s="341">
        <f t="shared" si="70"/>
        <v>91</v>
      </c>
      <c r="M207" s="340">
        <f t="shared" si="54"/>
        <v>1</v>
      </c>
      <c r="N207" s="339">
        <f t="shared" si="55"/>
        <v>1</v>
      </c>
      <c r="O207" s="339">
        <f t="shared" si="56"/>
        <v>1</v>
      </c>
      <c r="P207" s="339">
        <f t="shared" si="57"/>
        <v>1</v>
      </c>
      <c r="Q207" s="338">
        <f t="shared" si="58"/>
        <v>0.24863387978142076</v>
      </c>
      <c r="R207" s="337">
        <f t="shared" si="59"/>
        <v>1000000</v>
      </c>
      <c r="S207" s="336">
        <f t="shared" si="60"/>
        <v>1000000</v>
      </c>
      <c r="T207" s="336">
        <f t="shared" si="61"/>
        <v>1000000</v>
      </c>
      <c r="U207" s="336">
        <f t="shared" si="62"/>
        <v>1000000</v>
      </c>
      <c r="V207" s="335">
        <f t="shared" si="63"/>
        <v>248633.87978142075</v>
      </c>
      <c r="W207" s="337">
        <f t="shared" si="71"/>
        <v>0</v>
      </c>
      <c r="X207" s="336">
        <f t="shared" si="71"/>
        <v>0</v>
      </c>
      <c r="Y207" s="336">
        <f t="shared" si="71"/>
        <v>0</v>
      </c>
      <c r="Z207" s="336">
        <f t="shared" si="71"/>
        <v>0</v>
      </c>
      <c r="AA207" s="335">
        <f t="shared" si="71"/>
        <v>0</v>
      </c>
    </row>
    <row r="208" spans="1:27">
      <c r="A208" s="320">
        <f>'Q Experience Study 2e'!A191</f>
        <v>171</v>
      </c>
      <c r="B208" s="319">
        <f>'Q Experience Study 2e'!B191</f>
        <v>19837</v>
      </c>
      <c r="C208" s="319" t="str">
        <f>'Q Experience Study 2e'!C191</f>
        <v/>
      </c>
      <c r="D208" s="319" t="str">
        <f>'Q Experience Study 2e'!D191</f>
        <v/>
      </c>
      <c r="E208" s="318">
        <f>'Q Experience Study 2e'!E191</f>
        <v>300000</v>
      </c>
      <c r="F208" s="343" t="str">
        <f t="shared" si="52"/>
        <v/>
      </c>
      <c r="G208" s="341" t="str">
        <f t="shared" si="53"/>
        <v/>
      </c>
      <c r="H208" s="343">
        <f t="shared" ref="H208:L217" si="72">IF(AND(OR($C208&lt;&gt;"",$D208&lt;&gt;""),MAX($F208,$G208)&lt;H$37),0,MIN($C$34,DATE(YEAR($B208)+H$37+1,MONTH($B208),DAY($B208)))-MAX($B$34,DATE(YEAR($B208)+H$37,MONTH($B208),DAY($B208))))</f>
        <v>366</v>
      </c>
      <c r="I208" s="342">
        <f t="shared" si="72"/>
        <v>365</v>
      </c>
      <c r="J208" s="342">
        <f t="shared" si="72"/>
        <v>365</v>
      </c>
      <c r="K208" s="342">
        <f t="shared" si="72"/>
        <v>365</v>
      </c>
      <c r="L208" s="341">
        <f t="shared" si="72"/>
        <v>253</v>
      </c>
      <c r="M208" s="340">
        <f t="shared" si="54"/>
        <v>1</v>
      </c>
      <c r="N208" s="339">
        <f t="shared" si="55"/>
        <v>1</v>
      </c>
      <c r="O208" s="339">
        <f t="shared" si="56"/>
        <v>1</v>
      </c>
      <c r="P208" s="339">
        <f t="shared" si="57"/>
        <v>1</v>
      </c>
      <c r="Q208" s="338">
        <f t="shared" si="58"/>
        <v>0.69125683060109289</v>
      </c>
      <c r="R208" s="337">
        <f t="shared" si="59"/>
        <v>300000</v>
      </c>
      <c r="S208" s="336">
        <f t="shared" si="60"/>
        <v>300000</v>
      </c>
      <c r="T208" s="336">
        <f t="shared" si="61"/>
        <v>300000</v>
      </c>
      <c r="U208" s="336">
        <f t="shared" si="62"/>
        <v>300000</v>
      </c>
      <c r="V208" s="335">
        <f t="shared" si="63"/>
        <v>207377.04918032786</v>
      </c>
      <c r="W208" s="337">
        <f t="shared" ref="W208:AA217" si="73">IF($F208=W$37,$E208,0)</f>
        <v>0</v>
      </c>
      <c r="X208" s="336">
        <f t="shared" si="73"/>
        <v>0</v>
      </c>
      <c r="Y208" s="336">
        <f t="shared" si="73"/>
        <v>0</v>
      </c>
      <c r="Z208" s="336">
        <f t="shared" si="73"/>
        <v>0</v>
      </c>
      <c r="AA208" s="335">
        <f t="shared" si="73"/>
        <v>0</v>
      </c>
    </row>
    <row r="209" spans="1:27">
      <c r="A209" s="320">
        <f>'Q Experience Study 2e'!A192</f>
        <v>172</v>
      </c>
      <c r="B209" s="319">
        <f>'Q Experience Study 2e'!B192</f>
        <v>19840</v>
      </c>
      <c r="C209" s="319" t="str">
        <f>'Q Experience Study 2e'!C192</f>
        <v/>
      </c>
      <c r="D209" s="319" t="str">
        <f>'Q Experience Study 2e'!D192</f>
        <v/>
      </c>
      <c r="E209" s="318">
        <f>'Q Experience Study 2e'!E192</f>
        <v>500000</v>
      </c>
      <c r="F209" s="343" t="str">
        <f t="shared" si="52"/>
        <v/>
      </c>
      <c r="G209" s="341" t="str">
        <f t="shared" si="53"/>
        <v/>
      </c>
      <c r="H209" s="343">
        <f t="shared" si="72"/>
        <v>366</v>
      </c>
      <c r="I209" s="342">
        <f t="shared" si="72"/>
        <v>365</v>
      </c>
      <c r="J209" s="342">
        <f t="shared" si="72"/>
        <v>365</v>
      </c>
      <c r="K209" s="342">
        <f t="shared" si="72"/>
        <v>365</v>
      </c>
      <c r="L209" s="341">
        <f t="shared" si="72"/>
        <v>250</v>
      </c>
      <c r="M209" s="340">
        <f t="shared" si="54"/>
        <v>1</v>
      </c>
      <c r="N209" s="339">
        <f t="shared" si="55"/>
        <v>1</v>
      </c>
      <c r="O209" s="339">
        <f t="shared" si="56"/>
        <v>1</v>
      </c>
      <c r="P209" s="339">
        <f t="shared" si="57"/>
        <v>1</v>
      </c>
      <c r="Q209" s="338">
        <f t="shared" si="58"/>
        <v>0.68306010928961747</v>
      </c>
      <c r="R209" s="337">
        <f t="shared" si="59"/>
        <v>500000</v>
      </c>
      <c r="S209" s="336">
        <f t="shared" si="60"/>
        <v>500000</v>
      </c>
      <c r="T209" s="336">
        <f t="shared" si="61"/>
        <v>500000</v>
      </c>
      <c r="U209" s="336">
        <f t="shared" si="62"/>
        <v>500000</v>
      </c>
      <c r="V209" s="335">
        <f t="shared" si="63"/>
        <v>341530.05464480876</v>
      </c>
      <c r="W209" s="337">
        <f t="shared" si="73"/>
        <v>0</v>
      </c>
      <c r="X209" s="336">
        <f t="shared" si="73"/>
        <v>0</v>
      </c>
      <c r="Y209" s="336">
        <f t="shared" si="73"/>
        <v>0</v>
      </c>
      <c r="Z209" s="336">
        <f t="shared" si="73"/>
        <v>0</v>
      </c>
      <c r="AA209" s="335">
        <f t="shared" si="73"/>
        <v>0</v>
      </c>
    </row>
    <row r="210" spans="1:27">
      <c r="A210" s="320">
        <f>'Q Experience Study 2e'!A193</f>
        <v>173</v>
      </c>
      <c r="B210" s="319">
        <f>'Q Experience Study 2e'!B193</f>
        <v>19878</v>
      </c>
      <c r="C210" s="319" t="str">
        <f>'Q Experience Study 2e'!C193</f>
        <v/>
      </c>
      <c r="D210" s="319" t="str">
        <f>'Q Experience Study 2e'!D193</f>
        <v/>
      </c>
      <c r="E210" s="318">
        <f>'Q Experience Study 2e'!E193</f>
        <v>300000</v>
      </c>
      <c r="F210" s="343" t="str">
        <f t="shared" si="52"/>
        <v/>
      </c>
      <c r="G210" s="341" t="str">
        <f t="shared" si="53"/>
        <v/>
      </c>
      <c r="H210" s="343">
        <f t="shared" si="72"/>
        <v>366</v>
      </c>
      <c r="I210" s="342">
        <f t="shared" si="72"/>
        <v>365</v>
      </c>
      <c r="J210" s="342">
        <f t="shared" si="72"/>
        <v>365</v>
      </c>
      <c r="K210" s="342">
        <f t="shared" si="72"/>
        <v>365</v>
      </c>
      <c r="L210" s="341">
        <f t="shared" si="72"/>
        <v>212</v>
      </c>
      <c r="M210" s="340">
        <f t="shared" si="54"/>
        <v>1</v>
      </c>
      <c r="N210" s="339">
        <f t="shared" si="55"/>
        <v>1</v>
      </c>
      <c r="O210" s="339">
        <f t="shared" si="56"/>
        <v>1</v>
      </c>
      <c r="P210" s="339">
        <f t="shared" si="57"/>
        <v>1</v>
      </c>
      <c r="Q210" s="338">
        <f t="shared" si="58"/>
        <v>0.57923497267759561</v>
      </c>
      <c r="R210" s="337">
        <f t="shared" si="59"/>
        <v>300000</v>
      </c>
      <c r="S210" s="336">
        <f t="shared" si="60"/>
        <v>300000</v>
      </c>
      <c r="T210" s="336">
        <f t="shared" si="61"/>
        <v>300000</v>
      </c>
      <c r="U210" s="336">
        <f t="shared" si="62"/>
        <v>300000</v>
      </c>
      <c r="V210" s="335">
        <f t="shared" si="63"/>
        <v>173770.49180327868</v>
      </c>
      <c r="W210" s="337">
        <f t="shared" si="73"/>
        <v>0</v>
      </c>
      <c r="X210" s="336">
        <f t="shared" si="73"/>
        <v>0</v>
      </c>
      <c r="Y210" s="336">
        <f t="shared" si="73"/>
        <v>0</v>
      </c>
      <c r="Z210" s="336">
        <f t="shared" si="73"/>
        <v>0</v>
      </c>
      <c r="AA210" s="335">
        <f t="shared" si="73"/>
        <v>0</v>
      </c>
    </row>
    <row r="211" spans="1:27">
      <c r="A211" s="320">
        <f>'Q Experience Study 2e'!A194</f>
        <v>174</v>
      </c>
      <c r="B211" s="319">
        <f>'Q Experience Study 2e'!B194</f>
        <v>19778</v>
      </c>
      <c r="C211" s="319" t="str">
        <f>'Q Experience Study 2e'!C194</f>
        <v/>
      </c>
      <c r="D211" s="319" t="str">
        <f>'Q Experience Study 2e'!D194</f>
        <v/>
      </c>
      <c r="E211" s="318">
        <f>'Q Experience Study 2e'!E194</f>
        <v>500000</v>
      </c>
      <c r="F211" s="343" t="str">
        <f t="shared" si="52"/>
        <v/>
      </c>
      <c r="G211" s="341" t="str">
        <f t="shared" si="53"/>
        <v/>
      </c>
      <c r="H211" s="343">
        <f t="shared" si="72"/>
        <v>365</v>
      </c>
      <c r="I211" s="342">
        <f t="shared" si="72"/>
        <v>366</v>
      </c>
      <c r="J211" s="342">
        <f t="shared" si="72"/>
        <v>365</v>
      </c>
      <c r="K211" s="342">
        <f t="shared" si="72"/>
        <v>365</v>
      </c>
      <c r="L211" s="341">
        <f t="shared" si="72"/>
        <v>312</v>
      </c>
      <c r="M211" s="340">
        <f t="shared" si="54"/>
        <v>1</v>
      </c>
      <c r="N211" s="339">
        <f t="shared" si="55"/>
        <v>1</v>
      </c>
      <c r="O211" s="339">
        <f t="shared" si="56"/>
        <v>1</v>
      </c>
      <c r="P211" s="339">
        <f t="shared" si="57"/>
        <v>1</v>
      </c>
      <c r="Q211" s="338">
        <f t="shared" si="58"/>
        <v>0.85479452054794525</v>
      </c>
      <c r="R211" s="337">
        <f t="shared" si="59"/>
        <v>500000</v>
      </c>
      <c r="S211" s="336">
        <f t="shared" si="60"/>
        <v>500000</v>
      </c>
      <c r="T211" s="336">
        <f t="shared" si="61"/>
        <v>500000</v>
      </c>
      <c r="U211" s="336">
        <f t="shared" si="62"/>
        <v>500000</v>
      </c>
      <c r="V211" s="335">
        <f t="shared" si="63"/>
        <v>427397.26027397264</v>
      </c>
      <c r="W211" s="337">
        <f t="shared" si="73"/>
        <v>0</v>
      </c>
      <c r="X211" s="336">
        <f t="shared" si="73"/>
        <v>0</v>
      </c>
      <c r="Y211" s="336">
        <f t="shared" si="73"/>
        <v>0</v>
      </c>
      <c r="Z211" s="336">
        <f t="shared" si="73"/>
        <v>0</v>
      </c>
      <c r="AA211" s="335">
        <f t="shared" si="73"/>
        <v>0</v>
      </c>
    </row>
    <row r="212" spans="1:27">
      <c r="A212" s="320">
        <f>'Q Experience Study 2e'!A195</f>
        <v>175</v>
      </c>
      <c r="B212" s="319">
        <f>'Q Experience Study 2e'!B195</f>
        <v>19735</v>
      </c>
      <c r="C212" s="319" t="str">
        <f>'Q Experience Study 2e'!C195</f>
        <v/>
      </c>
      <c r="D212" s="319" t="str">
        <f>'Q Experience Study 2e'!D195</f>
        <v/>
      </c>
      <c r="E212" s="318">
        <f>'Q Experience Study 2e'!E195</f>
        <v>500000</v>
      </c>
      <c r="F212" s="343" t="str">
        <f t="shared" si="52"/>
        <v/>
      </c>
      <c r="G212" s="341" t="str">
        <f t="shared" si="53"/>
        <v/>
      </c>
      <c r="H212" s="343">
        <f t="shared" si="72"/>
        <v>365</v>
      </c>
      <c r="I212" s="342">
        <f t="shared" si="72"/>
        <v>366</v>
      </c>
      <c r="J212" s="342">
        <f t="shared" si="72"/>
        <v>365</v>
      </c>
      <c r="K212" s="342">
        <f t="shared" si="72"/>
        <v>365</v>
      </c>
      <c r="L212" s="341">
        <f t="shared" si="72"/>
        <v>355</v>
      </c>
      <c r="M212" s="340">
        <f t="shared" si="54"/>
        <v>1</v>
      </c>
      <c r="N212" s="339">
        <f t="shared" si="55"/>
        <v>1</v>
      </c>
      <c r="O212" s="339">
        <f t="shared" si="56"/>
        <v>1</v>
      </c>
      <c r="P212" s="339">
        <f t="shared" si="57"/>
        <v>1</v>
      </c>
      <c r="Q212" s="338">
        <f t="shared" si="58"/>
        <v>0.9726027397260274</v>
      </c>
      <c r="R212" s="337">
        <f t="shared" si="59"/>
        <v>500000</v>
      </c>
      <c r="S212" s="336">
        <f t="shared" si="60"/>
        <v>500000</v>
      </c>
      <c r="T212" s="336">
        <f t="shared" si="61"/>
        <v>500000</v>
      </c>
      <c r="U212" s="336">
        <f t="shared" si="62"/>
        <v>500000</v>
      </c>
      <c r="V212" s="335">
        <f t="shared" si="63"/>
        <v>486301.36986301368</v>
      </c>
      <c r="W212" s="337">
        <f t="shared" si="73"/>
        <v>0</v>
      </c>
      <c r="X212" s="336">
        <f t="shared" si="73"/>
        <v>0</v>
      </c>
      <c r="Y212" s="336">
        <f t="shared" si="73"/>
        <v>0</v>
      </c>
      <c r="Z212" s="336">
        <f t="shared" si="73"/>
        <v>0</v>
      </c>
      <c r="AA212" s="335">
        <f t="shared" si="73"/>
        <v>0</v>
      </c>
    </row>
    <row r="213" spans="1:27">
      <c r="A213" s="320">
        <f>'Q Experience Study 2e'!A196</f>
        <v>176</v>
      </c>
      <c r="B213" s="319">
        <f>'Q Experience Study 2e'!B196</f>
        <v>20020</v>
      </c>
      <c r="C213" s="319" t="str">
        <f>'Q Experience Study 2e'!C196</f>
        <v/>
      </c>
      <c r="D213" s="319" t="str">
        <f>'Q Experience Study 2e'!D196</f>
        <v/>
      </c>
      <c r="E213" s="318">
        <f>'Q Experience Study 2e'!E196</f>
        <v>500000</v>
      </c>
      <c r="F213" s="343" t="str">
        <f t="shared" si="52"/>
        <v/>
      </c>
      <c r="G213" s="341" t="str">
        <f t="shared" si="53"/>
        <v/>
      </c>
      <c r="H213" s="343">
        <f t="shared" si="72"/>
        <v>366</v>
      </c>
      <c r="I213" s="342">
        <f t="shared" si="72"/>
        <v>365</v>
      </c>
      <c r="J213" s="342">
        <f t="shared" si="72"/>
        <v>365</v>
      </c>
      <c r="K213" s="342">
        <f t="shared" si="72"/>
        <v>365</v>
      </c>
      <c r="L213" s="341">
        <f t="shared" si="72"/>
        <v>70</v>
      </c>
      <c r="M213" s="340">
        <f t="shared" si="54"/>
        <v>1</v>
      </c>
      <c r="N213" s="339">
        <f t="shared" si="55"/>
        <v>1</v>
      </c>
      <c r="O213" s="339">
        <f t="shared" si="56"/>
        <v>1</v>
      </c>
      <c r="P213" s="339">
        <f t="shared" si="57"/>
        <v>1</v>
      </c>
      <c r="Q213" s="338">
        <f t="shared" si="58"/>
        <v>0.19125683060109289</v>
      </c>
      <c r="R213" s="337">
        <f t="shared" si="59"/>
        <v>500000</v>
      </c>
      <c r="S213" s="336">
        <f t="shared" si="60"/>
        <v>500000</v>
      </c>
      <c r="T213" s="336">
        <f t="shared" si="61"/>
        <v>500000</v>
      </c>
      <c r="U213" s="336">
        <f t="shared" si="62"/>
        <v>500000</v>
      </c>
      <c r="V213" s="335">
        <f t="shared" si="63"/>
        <v>95628.415300546447</v>
      </c>
      <c r="W213" s="337">
        <f t="shared" si="73"/>
        <v>0</v>
      </c>
      <c r="X213" s="336">
        <f t="shared" si="73"/>
        <v>0</v>
      </c>
      <c r="Y213" s="336">
        <f t="shared" si="73"/>
        <v>0</v>
      </c>
      <c r="Z213" s="336">
        <f t="shared" si="73"/>
        <v>0</v>
      </c>
      <c r="AA213" s="335">
        <f t="shared" si="73"/>
        <v>0</v>
      </c>
    </row>
    <row r="214" spans="1:27">
      <c r="A214" s="320">
        <f>'Q Experience Study 2e'!A197</f>
        <v>177</v>
      </c>
      <c r="B214" s="319">
        <f>'Q Experience Study 2e'!B197</f>
        <v>19748</v>
      </c>
      <c r="C214" s="319" t="str">
        <f>'Q Experience Study 2e'!C197</f>
        <v/>
      </c>
      <c r="D214" s="319" t="str">
        <f>'Q Experience Study 2e'!D197</f>
        <v/>
      </c>
      <c r="E214" s="318">
        <f>'Q Experience Study 2e'!E197</f>
        <v>1000000</v>
      </c>
      <c r="F214" s="343" t="str">
        <f t="shared" si="52"/>
        <v/>
      </c>
      <c r="G214" s="341" t="str">
        <f t="shared" si="53"/>
        <v/>
      </c>
      <c r="H214" s="343">
        <f t="shared" si="72"/>
        <v>365</v>
      </c>
      <c r="I214" s="342">
        <f t="shared" si="72"/>
        <v>366</v>
      </c>
      <c r="J214" s="342">
        <f t="shared" si="72"/>
        <v>365</v>
      </c>
      <c r="K214" s="342">
        <f t="shared" si="72"/>
        <v>365</v>
      </c>
      <c r="L214" s="341">
        <f t="shared" si="72"/>
        <v>342</v>
      </c>
      <c r="M214" s="340">
        <f t="shared" si="54"/>
        <v>1</v>
      </c>
      <c r="N214" s="339">
        <f t="shared" si="55"/>
        <v>1</v>
      </c>
      <c r="O214" s="339">
        <f t="shared" si="56"/>
        <v>1</v>
      </c>
      <c r="P214" s="339">
        <f t="shared" si="57"/>
        <v>1</v>
      </c>
      <c r="Q214" s="338">
        <f t="shared" si="58"/>
        <v>0.93698630136986305</v>
      </c>
      <c r="R214" s="337">
        <f t="shared" si="59"/>
        <v>1000000</v>
      </c>
      <c r="S214" s="336">
        <f t="shared" si="60"/>
        <v>1000000</v>
      </c>
      <c r="T214" s="336">
        <f t="shared" si="61"/>
        <v>1000000</v>
      </c>
      <c r="U214" s="336">
        <f t="shared" si="62"/>
        <v>1000000</v>
      </c>
      <c r="V214" s="335">
        <f t="shared" si="63"/>
        <v>936986.3013698631</v>
      </c>
      <c r="W214" s="337">
        <f t="shared" si="73"/>
        <v>0</v>
      </c>
      <c r="X214" s="336">
        <f t="shared" si="73"/>
        <v>0</v>
      </c>
      <c r="Y214" s="336">
        <f t="shared" si="73"/>
        <v>0</v>
      </c>
      <c r="Z214" s="336">
        <f t="shared" si="73"/>
        <v>0</v>
      </c>
      <c r="AA214" s="335">
        <f t="shared" si="73"/>
        <v>0</v>
      </c>
    </row>
    <row r="215" spans="1:27">
      <c r="A215" s="320">
        <f>'Q Experience Study 2e'!A198</f>
        <v>178</v>
      </c>
      <c r="B215" s="319">
        <f>'Q Experience Study 2e'!B198</f>
        <v>20007</v>
      </c>
      <c r="C215" s="319" t="str">
        <f>'Q Experience Study 2e'!C198</f>
        <v/>
      </c>
      <c r="D215" s="319">
        <f>'Q Experience Study 2e'!D198</f>
        <v>44904</v>
      </c>
      <c r="E215" s="318">
        <f>'Q Experience Study 2e'!E198</f>
        <v>1000000</v>
      </c>
      <c r="F215" s="343">
        <f t="shared" si="52"/>
        <v>68</v>
      </c>
      <c r="G215" s="341" t="str">
        <f t="shared" si="53"/>
        <v/>
      </c>
      <c r="H215" s="343">
        <f t="shared" si="72"/>
        <v>366</v>
      </c>
      <c r="I215" s="342">
        <f t="shared" si="72"/>
        <v>365</v>
      </c>
      <c r="J215" s="342">
        <f t="shared" si="72"/>
        <v>365</v>
      </c>
      <c r="K215" s="342">
        <f t="shared" si="72"/>
        <v>365</v>
      </c>
      <c r="L215" s="341">
        <f t="shared" si="72"/>
        <v>0</v>
      </c>
      <c r="M215" s="340">
        <f t="shared" si="54"/>
        <v>1</v>
      </c>
      <c r="N215" s="339">
        <f t="shared" si="55"/>
        <v>1</v>
      </c>
      <c r="O215" s="339">
        <f t="shared" si="56"/>
        <v>1</v>
      </c>
      <c r="P215" s="339">
        <f t="shared" si="57"/>
        <v>1</v>
      </c>
      <c r="Q215" s="338">
        <f t="shared" si="58"/>
        <v>0</v>
      </c>
      <c r="R215" s="337">
        <f t="shared" si="59"/>
        <v>1000000</v>
      </c>
      <c r="S215" s="336">
        <f t="shared" si="60"/>
        <v>1000000</v>
      </c>
      <c r="T215" s="336">
        <f t="shared" si="61"/>
        <v>1000000</v>
      </c>
      <c r="U215" s="336">
        <f t="shared" si="62"/>
        <v>1000000</v>
      </c>
      <c r="V215" s="335">
        <f t="shared" si="63"/>
        <v>0</v>
      </c>
      <c r="W215" s="337">
        <f t="shared" si="73"/>
        <v>0</v>
      </c>
      <c r="X215" s="336">
        <f t="shared" si="73"/>
        <v>0</v>
      </c>
      <c r="Y215" s="336">
        <f t="shared" si="73"/>
        <v>0</v>
      </c>
      <c r="Z215" s="336">
        <f t="shared" si="73"/>
        <v>1000000</v>
      </c>
      <c r="AA215" s="335">
        <f t="shared" si="73"/>
        <v>0</v>
      </c>
    </row>
    <row r="216" spans="1:27">
      <c r="A216" s="320">
        <f>'Q Experience Study 2e'!A199</f>
        <v>179</v>
      </c>
      <c r="B216" s="319">
        <f>'Q Experience Study 2e'!B199</f>
        <v>19943</v>
      </c>
      <c r="C216" s="319" t="str">
        <f>'Q Experience Study 2e'!C199</f>
        <v/>
      </c>
      <c r="D216" s="319" t="str">
        <f>'Q Experience Study 2e'!D199</f>
        <v/>
      </c>
      <c r="E216" s="318">
        <f>'Q Experience Study 2e'!E199</f>
        <v>500000</v>
      </c>
      <c r="F216" s="343" t="str">
        <f t="shared" si="52"/>
        <v/>
      </c>
      <c r="G216" s="341" t="str">
        <f t="shared" si="53"/>
        <v/>
      </c>
      <c r="H216" s="343">
        <f t="shared" si="72"/>
        <v>366</v>
      </c>
      <c r="I216" s="342">
        <f t="shared" si="72"/>
        <v>365</v>
      </c>
      <c r="J216" s="342">
        <f t="shared" si="72"/>
        <v>365</v>
      </c>
      <c r="K216" s="342">
        <f t="shared" si="72"/>
        <v>365</v>
      </c>
      <c r="L216" s="341">
        <f t="shared" si="72"/>
        <v>147</v>
      </c>
      <c r="M216" s="340">
        <f t="shared" si="54"/>
        <v>1</v>
      </c>
      <c r="N216" s="339">
        <f t="shared" si="55"/>
        <v>1</v>
      </c>
      <c r="O216" s="339">
        <f t="shared" si="56"/>
        <v>1</v>
      </c>
      <c r="P216" s="339">
        <f t="shared" si="57"/>
        <v>1</v>
      </c>
      <c r="Q216" s="338">
        <f t="shared" si="58"/>
        <v>0.40163934426229508</v>
      </c>
      <c r="R216" s="337">
        <f t="shared" si="59"/>
        <v>500000</v>
      </c>
      <c r="S216" s="336">
        <f t="shared" si="60"/>
        <v>500000</v>
      </c>
      <c r="T216" s="336">
        <f t="shared" si="61"/>
        <v>500000</v>
      </c>
      <c r="U216" s="336">
        <f t="shared" si="62"/>
        <v>500000</v>
      </c>
      <c r="V216" s="335">
        <f t="shared" si="63"/>
        <v>200819.67213114756</v>
      </c>
      <c r="W216" s="337">
        <f t="shared" si="73"/>
        <v>0</v>
      </c>
      <c r="X216" s="336">
        <f t="shared" si="73"/>
        <v>0</v>
      </c>
      <c r="Y216" s="336">
        <f t="shared" si="73"/>
        <v>0</v>
      </c>
      <c r="Z216" s="336">
        <f t="shared" si="73"/>
        <v>0</v>
      </c>
      <c r="AA216" s="335">
        <f t="shared" si="73"/>
        <v>0</v>
      </c>
    </row>
    <row r="217" spans="1:27">
      <c r="A217" s="320">
        <f>'Q Experience Study 2e'!A200</f>
        <v>180</v>
      </c>
      <c r="B217" s="319">
        <f>'Q Experience Study 2e'!B200</f>
        <v>20063</v>
      </c>
      <c r="C217" s="319" t="str">
        <f>'Q Experience Study 2e'!C200</f>
        <v/>
      </c>
      <c r="D217" s="319" t="str">
        <f>'Q Experience Study 2e'!D200</f>
        <v/>
      </c>
      <c r="E217" s="318">
        <f>'Q Experience Study 2e'!E200</f>
        <v>500000</v>
      </c>
      <c r="F217" s="343" t="str">
        <f t="shared" si="52"/>
        <v/>
      </c>
      <c r="G217" s="341" t="str">
        <f t="shared" si="53"/>
        <v/>
      </c>
      <c r="H217" s="343">
        <f t="shared" si="72"/>
        <v>366</v>
      </c>
      <c r="I217" s="342">
        <f t="shared" si="72"/>
        <v>365</v>
      </c>
      <c r="J217" s="342">
        <f t="shared" si="72"/>
        <v>365</v>
      </c>
      <c r="K217" s="342">
        <f t="shared" si="72"/>
        <v>365</v>
      </c>
      <c r="L217" s="341">
        <f t="shared" si="72"/>
        <v>27</v>
      </c>
      <c r="M217" s="340">
        <f t="shared" si="54"/>
        <v>1</v>
      </c>
      <c r="N217" s="339">
        <f t="shared" si="55"/>
        <v>1</v>
      </c>
      <c r="O217" s="339">
        <f t="shared" si="56"/>
        <v>1</v>
      </c>
      <c r="P217" s="339">
        <f t="shared" si="57"/>
        <v>1</v>
      </c>
      <c r="Q217" s="338">
        <f t="shared" si="58"/>
        <v>7.3770491803278687E-2</v>
      </c>
      <c r="R217" s="337">
        <f t="shared" si="59"/>
        <v>500000</v>
      </c>
      <c r="S217" s="336">
        <f t="shared" si="60"/>
        <v>500000</v>
      </c>
      <c r="T217" s="336">
        <f t="shared" si="61"/>
        <v>500000</v>
      </c>
      <c r="U217" s="336">
        <f t="shared" si="62"/>
        <v>500000</v>
      </c>
      <c r="V217" s="335">
        <f t="shared" si="63"/>
        <v>36885.24590163934</v>
      </c>
      <c r="W217" s="337">
        <f t="shared" si="73"/>
        <v>0</v>
      </c>
      <c r="X217" s="336">
        <f t="shared" si="73"/>
        <v>0</v>
      </c>
      <c r="Y217" s="336">
        <f t="shared" si="73"/>
        <v>0</v>
      </c>
      <c r="Z217" s="336">
        <f t="shared" si="73"/>
        <v>0</v>
      </c>
      <c r="AA217" s="335">
        <f t="shared" si="73"/>
        <v>0</v>
      </c>
    </row>
    <row r="218" spans="1:27">
      <c r="A218" s="320">
        <f>'Q Experience Study 2e'!A201</f>
        <v>181</v>
      </c>
      <c r="B218" s="319">
        <f>'Q Experience Study 2e'!B201</f>
        <v>20075</v>
      </c>
      <c r="C218" s="319" t="str">
        <f>'Q Experience Study 2e'!C201</f>
        <v/>
      </c>
      <c r="D218" s="319" t="str">
        <f>'Q Experience Study 2e'!D201</f>
        <v/>
      </c>
      <c r="E218" s="318">
        <f>'Q Experience Study 2e'!E201</f>
        <v>300000</v>
      </c>
      <c r="F218" s="343" t="str">
        <f t="shared" si="52"/>
        <v/>
      </c>
      <c r="G218" s="341" t="str">
        <f t="shared" si="53"/>
        <v/>
      </c>
      <c r="H218" s="343">
        <f t="shared" ref="H218:L227" si="74">IF(AND(OR($C218&lt;&gt;"",$D218&lt;&gt;""),MAX($F218,$G218)&lt;H$37),0,MIN($C$34,DATE(YEAR($B218)+H$37+1,MONTH($B218),DAY($B218)))-MAX($B$34,DATE(YEAR($B218)+H$37,MONTH($B218),DAY($B218))))</f>
        <v>366</v>
      </c>
      <c r="I218" s="342">
        <f t="shared" si="74"/>
        <v>365</v>
      </c>
      <c r="J218" s="342">
        <f t="shared" si="74"/>
        <v>365</v>
      </c>
      <c r="K218" s="342">
        <f t="shared" si="74"/>
        <v>365</v>
      </c>
      <c r="L218" s="341">
        <f t="shared" si="74"/>
        <v>15</v>
      </c>
      <c r="M218" s="340">
        <f t="shared" si="54"/>
        <v>1</v>
      </c>
      <c r="N218" s="339">
        <f t="shared" si="55"/>
        <v>1</v>
      </c>
      <c r="O218" s="339">
        <f t="shared" si="56"/>
        <v>1</v>
      </c>
      <c r="P218" s="339">
        <f t="shared" si="57"/>
        <v>1</v>
      </c>
      <c r="Q218" s="338">
        <f t="shared" si="58"/>
        <v>4.0983606557377046E-2</v>
      </c>
      <c r="R218" s="337">
        <f t="shared" si="59"/>
        <v>300000</v>
      </c>
      <c r="S218" s="336">
        <f t="shared" si="60"/>
        <v>300000</v>
      </c>
      <c r="T218" s="336">
        <f t="shared" si="61"/>
        <v>300000</v>
      </c>
      <c r="U218" s="336">
        <f t="shared" si="62"/>
        <v>300000</v>
      </c>
      <c r="V218" s="335">
        <f t="shared" si="63"/>
        <v>12295.081967213115</v>
      </c>
      <c r="W218" s="337">
        <f t="shared" ref="W218:AA227" si="75">IF($F218=W$37,$E218,0)</f>
        <v>0</v>
      </c>
      <c r="X218" s="336">
        <f t="shared" si="75"/>
        <v>0</v>
      </c>
      <c r="Y218" s="336">
        <f t="shared" si="75"/>
        <v>0</v>
      </c>
      <c r="Z218" s="336">
        <f t="shared" si="75"/>
        <v>0</v>
      </c>
      <c r="AA218" s="335">
        <f t="shared" si="75"/>
        <v>0</v>
      </c>
    </row>
    <row r="219" spans="1:27">
      <c r="A219" s="320">
        <f>'Q Experience Study 2e'!A202</f>
        <v>182</v>
      </c>
      <c r="B219" s="319">
        <f>'Q Experience Study 2e'!B202</f>
        <v>19827</v>
      </c>
      <c r="C219" s="319" t="str">
        <f>'Q Experience Study 2e'!C202</f>
        <v/>
      </c>
      <c r="D219" s="319" t="str">
        <f>'Q Experience Study 2e'!D202</f>
        <v/>
      </c>
      <c r="E219" s="318">
        <f>'Q Experience Study 2e'!E202</f>
        <v>500000</v>
      </c>
      <c r="F219" s="343" t="str">
        <f t="shared" si="52"/>
        <v/>
      </c>
      <c r="G219" s="341" t="str">
        <f t="shared" si="53"/>
        <v/>
      </c>
      <c r="H219" s="343">
        <f t="shared" si="74"/>
        <v>366</v>
      </c>
      <c r="I219" s="342">
        <f t="shared" si="74"/>
        <v>365</v>
      </c>
      <c r="J219" s="342">
        <f t="shared" si="74"/>
        <v>365</v>
      </c>
      <c r="K219" s="342">
        <f t="shared" si="74"/>
        <v>365</v>
      </c>
      <c r="L219" s="341">
        <f t="shared" si="74"/>
        <v>263</v>
      </c>
      <c r="M219" s="340">
        <f t="shared" si="54"/>
        <v>1</v>
      </c>
      <c r="N219" s="339">
        <f t="shared" si="55"/>
        <v>1</v>
      </c>
      <c r="O219" s="339">
        <f t="shared" si="56"/>
        <v>1</v>
      </c>
      <c r="P219" s="339">
        <f t="shared" si="57"/>
        <v>1</v>
      </c>
      <c r="Q219" s="338">
        <f t="shared" si="58"/>
        <v>0.71857923497267762</v>
      </c>
      <c r="R219" s="337">
        <f t="shared" si="59"/>
        <v>500000</v>
      </c>
      <c r="S219" s="336">
        <f t="shared" si="60"/>
        <v>500000</v>
      </c>
      <c r="T219" s="336">
        <f t="shared" si="61"/>
        <v>500000</v>
      </c>
      <c r="U219" s="336">
        <f t="shared" si="62"/>
        <v>500000</v>
      </c>
      <c r="V219" s="335">
        <f t="shared" si="63"/>
        <v>359289.61748633883</v>
      </c>
      <c r="W219" s="337">
        <f t="shared" si="75"/>
        <v>0</v>
      </c>
      <c r="X219" s="336">
        <f t="shared" si="75"/>
        <v>0</v>
      </c>
      <c r="Y219" s="336">
        <f t="shared" si="75"/>
        <v>0</v>
      </c>
      <c r="Z219" s="336">
        <f t="shared" si="75"/>
        <v>0</v>
      </c>
      <c r="AA219" s="335">
        <f t="shared" si="75"/>
        <v>0</v>
      </c>
    </row>
    <row r="220" spans="1:27">
      <c r="A220" s="320">
        <f>'Q Experience Study 2e'!A203</f>
        <v>183</v>
      </c>
      <c r="B220" s="319">
        <f>'Q Experience Study 2e'!B203</f>
        <v>20006</v>
      </c>
      <c r="C220" s="319" t="str">
        <f>'Q Experience Study 2e'!C203</f>
        <v/>
      </c>
      <c r="D220" s="319" t="str">
        <f>'Q Experience Study 2e'!D203</f>
        <v/>
      </c>
      <c r="E220" s="318">
        <f>'Q Experience Study 2e'!E203</f>
        <v>1000000</v>
      </c>
      <c r="F220" s="343" t="str">
        <f t="shared" si="52"/>
        <v/>
      </c>
      <c r="G220" s="341" t="str">
        <f t="shared" si="53"/>
        <v/>
      </c>
      <c r="H220" s="343">
        <f t="shared" si="74"/>
        <v>366</v>
      </c>
      <c r="I220" s="342">
        <f t="shared" si="74"/>
        <v>365</v>
      </c>
      <c r="J220" s="342">
        <f t="shared" si="74"/>
        <v>365</v>
      </c>
      <c r="K220" s="342">
        <f t="shared" si="74"/>
        <v>365</v>
      </c>
      <c r="L220" s="341">
        <f t="shared" si="74"/>
        <v>84</v>
      </c>
      <c r="M220" s="340">
        <f t="shared" si="54"/>
        <v>1</v>
      </c>
      <c r="N220" s="339">
        <f t="shared" si="55"/>
        <v>1</v>
      </c>
      <c r="O220" s="339">
        <f t="shared" si="56"/>
        <v>1</v>
      </c>
      <c r="P220" s="339">
        <f t="shared" si="57"/>
        <v>1</v>
      </c>
      <c r="Q220" s="338">
        <f t="shared" si="58"/>
        <v>0.22950819672131148</v>
      </c>
      <c r="R220" s="337">
        <f t="shared" si="59"/>
        <v>1000000</v>
      </c>
      <c r="S220" s="336">
        <f t="shared" si="60"/>
        <v>1000000</v>
      </c>
      <c r="T220" s="336">
        <f t="shared" si="61"/>
        <v>1000000</v>
      </c>
      <c r="U220" s="336">
        <f t="shared" si="62"/>
        <v>1000000</v>
      </c>
      <c r="V220" s="335">
        <f t="shared" si="63"/>
        <v>229508.19672131148</v>
      </c>
      <c r="W220" s="337">
        <f t="shared" si="75"/>
        <v>0</v>
      </c>
      <c r="X220" s="336">
        <f t="shared" si="75"/>
        <v>0</v>
      </c>
      <c r="Y220" s="336">
        <f t="shared" si="75"/>
        <v>0</v>
      </c>
      <c r="Z220" s="336">
        <f t="shared" si="75"/>
        <v>0</v>
      </c>
      <c r="AA220" s="335">
        <f t="shared" si="75"/>
        <v>0</v>
      </c>
    </row>
    <row r="221" spans="1:27">
      <c r="A221" s="320">
        <f>'Q Experience Study 2e'!A204</f>
        <v>184</v>
      </c>
      <c r="B221" s="319">
        <f>'Q Experience Study 2e'!B204</f>
        <v>19866</v>
      </c>
      <c r="C221" s="319" t="str">
        <f>'Q Experience Study 2e'!C204</f>
        <v/>
      </c>
      <c r="D221" s="319" t="str">
        <f>'Q Experience Study 2e'!D204</f>
        <v/>
      </c>
      <c r="E221" s="318">
        <f>'Q Experience Study 2e'!E204</f>
        <v>1000000</v>
      </c>
      <c r="F221" s="343" t="str">
        <f t="shared" si="52"/>
        <v/>
      </c>
      <c r="G221" s="341" t="str">
        <f t="shared" si="53"/>
        <v/>
      </c>
      <c r="H221" s="343">
        <f t="shared" si="74"/>
        <v>366</v>
      </c>
      <c r="I221" s="342">
        <f t="shared" si="74"/>
        <v>365</v>
      </c>
      <c r="J221" s="342">
        <f t="shared" si="74"/>
        <v>365</v>
      </c>
      <c r="K221" s="342">
        <f t="shared" si="74"/>
        <v>365</v>
      </c>
      <c r="L221" s="341">
        <f t="shared" si="74"/>
        <v>224</v>
      </c>
      <c r="M221" s="340">
        <f t="shared" si="54"/>
        <v>1</v>
      </c>
      <c r="N221" s="339">
        <f t="shared" si="55"/>
        <v>1</v>
      </c>
      <c r="O221" s="339">
        <f t="shared" si="56"/>
        <v>1</v>
      </c>
      <c r="P221" s="339">
        <f t="shared" si="57"/>
        <v>1</v>
      </c>
      <c r="Q221" s="338">
        <f t="shared" si="58"/>
        <v>0.61202185792349728</v>
      </c>
      <c r="R221" s="337">
        <f t="shared" si="59"/>
        <v>1000000</v>
      </c>
      <c r="S221" s="336">
        <f t="shared" si="60"/>
        <v>1000000</v>
      </c>
      <c r="T221" s="336">
        <f t="shared" si="61"/>
        <v>1000000</v>
      </c>
      <c r="U221" s="336">
        <f t="shared" si="62"/>
        <v>1000000</v>
      </c>
      <c r="V221" s="335">
        <f t="shared" si="63"/>
        <v>612021.85792349733</v>
      </c>
      <c r="W221" s="337">
        <f t="shared" si="75"/>
        <v>0</v>
      </c>
      <c r="X221" s="336">
        <f t="shared" si="75"/>
        <v>0</v>
      </c>
      <c r="Y221" s="336">
        <f t="shared" si="75"/>
        <v>0</v>
      </c>
      <c r="Z221" s="336">
        <f t="shared" si="75"/>
        <v>0</v>
      </c>
      <c r="AA221" s="335">
        <f t="shared" si="75"/>
        <v>0</v>
      </c>
    </row>
    <row r="222" spans="1:27">
      <c r="A222" s="320">
        <f>'Q Experience Study 2e'!A205</f>
        <v>185</v>
      </c>
      <c r="B222" s="319">
        <f>'Q Experience Study 2e'!B205</f>
        <v>19758</v>
      </c>
      <c r="C222" s="319" t="str">
        <f>'Q Experience Study 2e'!C205</f>
        <v/>
      </c>
      <c r="D222" s="319" t="str">
        <f>'Q Experience Study 2e'!D205</f>
        <v/>
      </c>
      <c r="E222" s="318">
        <f>'Q Experience Study 2e'!E205</f>
        <v>500000</v>
      </c>
      <c r="F222" s="343" t="str">
        <f t="shared" si="52"/>
        <v/>
      </c>
      <c r="G222" s="341" t="str">
        <f t="shared" si="53"/>
        <v/>
      </c>
      <c r="H222" s="343">
        <f t="shared" si="74"/>
        <v>365</v>
      </c>
      <c r="I222" s="342">
        <f t="shared" si="74"/>
        <v>366</v>
      </c>
      <c r="J222" s="342">
        <f t="shared" si="74"/>
        <v>365</v>
      </c>
      <c r="K222" s="342">
        <f t="shared" si="74"/>
        <v>365</v>
      </c>
      <c r="L222" s="341">
        <f t="shared" si="74"/>
        <v>332</v>
      </c>
      <c r="M222" s="340">
        <f t="shared" si="54"/>
        <v>1</v>
      </c>
      <c r="N222" s="339">
        <f t="shared" si="55"/>
        <v>1</v>
      </c>
      <c r="O222" s="339">
        <f t="shared" si="56"/>
        <v>1</v>
      </c>
      <c r="P222" s="339">
        <f t="shared" si="57"/>
        <v>1</v>
      </c>
      <c r="Q222" s="338">
        <f t="shared" si="58"/>
        <v>0.90958904109589045</v>
      </c>
      <c r="R222" s="337">
        <f t="shared" si="59"/>
        <v>500000</v>
      </c>
      <c r="S222" s="336">
        <f t="shared" si="60"/>
        <v>500000</v>
      </c>
      <c r="T222" s="336">
        <f t="shared" si="61"/>
        <v>500000</v>
      </c>
      <c r="U222" s="336">
        <f t="shared" si="62"/>
        <v>500000</v>
      </c>
      <c r="V222" s="335">
        <f t="shared" si="63"/>
        <v>454794.52054794523</v>
      </c>
      <c r="W222" s="337">
        <f t="shared" si="75"/>
        <v>0</v>
      </c>
      <c r="X222" s="336">
        <f t="shared" si="75"/>
        <v>0</v>
      </c>
      <c r="Y222" s="336">
        <f t="shared" si="75"/>
        <v>0</v>
      </c>
      <c r="Z222" s="336">
        <f t="shared" si="75"/>
        <v>0</v>
      </c>
      <c r="AA222" s="335">
        <f t="shared" si="75"/>
        <v>0</v>
      </c>
    </row>
    <row r="223" spans="1:27">
      <c r="A223" s="320">
        <f>'Q Experience Study 2e'!A206</f>
        <v>186</v>
      </c>
      <c r="B223" s="319">
        <f>'Q Experience Study 2e'!B206</f>
        <v>19962</v>
      </c>
      <c r="C223" s="319">
        <f>'Q Experience Study 2e'!C206</f>
        <v>45249</v>
      </c>
      <c r="D223" s="319" t="str">
        <f>'Q Experience Study 2e'!D206</f>
        <v/>
      </c>
      <c r="E223" s="318">
        <f>'Q Experience Study 2e'!E206</f>
        <v>300000</v>
      </c>
      <c r="F223" s="343" t="str">
        <f t="shared" si="52"/>
        <v/>
      </c>
      <c r="G223" s="341">
        <f t="shared" si="53"/>
        <v>69</v>
      </c>
      <c r="H223" s="343">
        <f t="shared" si="74"/>
        <v>366</v>
      </c>
      <c r="I223" s="342">
        <f t="shared" si="74"/>
        <v>365</v>
      </c>
      <c r="J223" s="342">
        <f t="shared" si="74"/>
        <v>365</v>
      </c>
      <c r="K223" s="342">
        <f t="shared" si="74"/>
        <v>365</v>
      </c>
      <c r="L223" s="341">
        <f t="shared" si="74"/>
        <v>128</v>
      </c>
      <c r="M223" s="340">
        <f t="shared" si="54"/>
        <v>1</v>
      </c>
      <c r="N223" s="339">
        <f t="shared" si="55"/>
        <v>1</v>
      </c>
      <c r="O223" s="339">
        <f t="shared" si="56"/>
        <v>1</v>
      </c>
      <c r="P223" s="339">
        <f t="shared" si="57"/>
        <v>1</v>
      </c>
      <c r="Q223" s="338">
        <f t="shared" si="58"/>
        <v>0.34972677595628415</v>
      </c>
      <c r="R223" s="337">
        <f t="shared" si="59"/>
        <v>300000</v>
      </c>
      <c r="S223" s="336">
        <f t="shared" si="60"/>
        <v>300000</v>
      </c>
      <c r="T223" s="336">
        <f t="shared" si="61"/>
        <v>300000</v>
      </c>
      <c r="U223" s="336">
        <f t="shared" si="62"/>
        <v>300000</v>
      </c>
      <c r="V223" s="335">
        <f t="shared" si="63"/>
        <v>104918.03278688525</v>
      </c>
      <c r="W223" s="337">
        <f t="shared" si="75"/>
        <v>0</v>
      </c>
      <c r="X223" s="336">
        <f t="shared" si="75"/>
        <v>0</v>
      </c>
      <c r="Y223" s="336">
        <f t="shared" si="75"/>
        <v>0</v>
      </c>
      <c r="Z223" s="336">
        <f t="shared" si="75"/>
        <v>0</v>
      </c>
      <c r="AA223" s="335">
        <f t="shared" si="75"/>
        <v>0</v>
      </c>
    </row>
    <row r="224" spans="1:27">
      <c r="A224" s="320">
        <f>'Q Experience Study 2e'!A207</f>
        <v>187</v>
      </c>
      <c r="B224" s="319">
        <f>'Q Experience Study 2e'!B207</f>
        <v>19974</v>
      </c>
      <c r="C224" s="319" t="str">
        <f>'Q Experience Study 2e'!C207</f>
        <v/>
      </c>
      <c r="D224" s="319" t="str">
        <f>'Q Experience Study 2e'!D207</f>
        <v/>
      </c>
      <c r="E224" s="318">
        <f>'Q Experience Study 2e'!E207</f>
        <v>1000000</v>
      </c>
      <c r="F224" s="343" t="str">
        <f t="shared" si="52"/>
        <v/>
      </c>
      <c r="G224" s="341" t="str">
        <f t="shared" si="53"/>
        <v/>
      </c>
      <c r="H224" s="343">
        <f t="shared" si="74"/>
        <v>366</v>
      </c>
      <c r="I224" s="342">
        <f t="shared" si="74"/>
        <v>365</v>
      </c>
      <c r="J224" s="342">
        <f t="shared" si="74"/>
        <v>365</v>
      </c>
      <c r="K224" s="342">
        <f t="shared" si="74"/>
        <v>365</v>
      </c>
      <c r="L224" s="341">
        <f t="shared" si="74"/>
        <v>116</v>
      </c>
      <c r="M224" s="340">
        <f t="shared" si="54"/>
        <v>1</v>
      </c>
      <c r="N224" s="339">
        <f t="shared" si="55"/>
        <v>1</v>
      </c>
      <c r="O224" s="339">
        <f t="shared" si="56"/>
        <v>1</v>
      </c>
      <c r="P224" s="339">
        <f t="shared" si="57"/>
        <v>1</v>
      </c>
      <c r="Q224" s="338">
        <f t="shared" si="58"/>
        <v>0.31693989071038253</v>
      </c>
      <c r="R224" s="337">
        <f t="shared" si="59"/>
        <v>1000000</v>
      </c>
      <c r="S224" s="336">
        <f t="shared" si="60"/>
        <v>1000000</v>
      </c>
      <c r="T224" s="336">
        <f t="shared" si="61"/>
        <v>1000000</v>
      </c>
      <c r="U224" s="336">
        <f t="shared" si="62"/>
        <v>1000000</v>
      </c>
      <c r="V224" s="335">
        <f t="shared" si="63"/>
        <v>316939.89071038255</v>
      </c>
      <c r="W224" s="337">
        <f t="shared" si="75"/>
        <v>0</v>
      </c>
      <c r="X224" s="336">
        <f t="shared" si="75"/>
        <v>0</v>
      </c>
      <c r="Y224" s="336">
        <f t="shared" si="75"/>
        <v>0</v>
      </c>
      <c r="Z224" s="336">
        <f t="shared" si="75"/>
        <v>0</v>
      </c>
      <c r="AA224" s="335">
        <f t="shared" si="75"/>
        <v>0</v>
      </c>
    </row>
    <row r="225" spans="1:27">
      <c r="A225" s="320">
        <f>'Q Experience Study 2e'!A208</f>
        <v>188</v>
      </c>
      <c r="B225" s="319">
        <f>'Q Experience Study 2e'!B208</f>
        <v>20077</v>
      </c>
      <c r="C225" s="319" t="str">
        <f>'Q Experience Study 2e'!C208</f>
        <v/>
      </c>
      <c r="D225" s="319">
        <f>'Q Experience Study 2e'!D208</f>
        <v>44950</v>
      </c>
      <c r="E225" s="318">
        <f>'Q Experience Study 2e'!E208</f>
        <v>500000</v>
      </c>
      <c r="F225" s="343">
        <f t="shared" si="52"/>
        <v>68</v>
      </c>
      <c r="G225" s="341" t="str">
        <f t="shared" si="53"/>
        <v/>
      </c>
      <c r="H225" s="343">
        <f t="shared" si="74"/>
        <v>366</v>
      </c>
      <c r="I225" s="342">
        <f t="shared" si="74"/>
        <v>365</v>
      </c>
      <c r="J225" s="342">
        <f t="shared" si="74"/>
        <v>365</v>
      </c>
      <c r="K225" s="342">
        <f t="shared" si="74"/>
        <v>365</v>
      </c>
      <c r="L225" s="341">
        <f t="shared" si="74"/>
        <v>0</v>
      </c>
      <c r="M225" s="340">
        <f t="shared" si="54"/>
        <v>1</v>
      </c>
      <c r="N225" s="339">
        <f t="shared" si="55"/>
        <v>1</v>
      </c>
      <c r="O225" s="339">
        <f t="shared" si="56"/>
        <v>1</v>
      </c>
      <c r="P225" s="339">
        <f t="shared" si="57"/>
        <v>1</v>
      </c>
      <c r="Q225" s="338">
        <f t="shared" si="58"/>
        <v>0</v>
      </c>
      <c r="R225" s="337">
        <f t="shared" si="59"/>
        <v>500000</v>
      </c>
      <c r="S225" s="336">
        <f t="shared" si="60"/>
        <v>500000</v>
      </c>
      <c r="T225" s="336">
        <f t="shared" si="61"/>
        <v>500000</v>
      </c>
      <c r="U225" s="336">
        <f t="shared" si="62"/>
        <v>500000</v>
      </c>
      <c r="V225" s="335">
        <f t="shared" si="63"/>
        <v>0</v>
      </c>
      <c r="W225" s="337">
        <f t="shared" si="75"/>
        <v>0</v>
      </c>
      <c r="X225" s="336">
        <f t="shared" si="75"/>
        <v>0</v>
      </c>
      <c r="Y225" s="336">
        <f t="shared" si="75"/>
        <v>0</v>
      </c>
      <c r="Z225" s="336">
        <f t="shared" si="75"/>
        <v>500000</v>
      </c>
      <c r="AA225" s="335">
        <f t="shared" si="75"/>
        <v>0</v>
      </c>
    </row>
    <row r="226" spans="1:27">
      <c r="A226" s="320">
        <f>'Q Experience Study 2e'!A209</f>
        <v>189</v>
      </c>
      <c r="B226" s="319">
        <f>'Q Experience Study 2e'!B209</f>
        <v>19926</v>
      </c>
      <c r="C226" s="319" t="str">
        <f>'Q Experience Study 2e'!C209</f>
        <v/>
      </c>
      <c r="D226" s="319" t="str">
        <f>'Q Experience Study 2e'!D209</f>
        <v/>
      </c>
      <c r="E226" s="318">
        <f>'Q Experience Study 2e'!E209</f>
        <v>500000</v>
      </c>
      <c r="F226" s="343" t="str">
        <f t="shared" si="52"/>
        <v/>
      </c>
      <c r="G226" s="341" t="str">
        <f t="shared" si="53"/>
        <v/>
      </c>
      <c r="H226" s="343">
        <f t="shared" si="74"/>
        <v>366</v>
      </c>
      <c r="I226" s="342">
        <f t="shared" si="74"/>
        <v>365</v>
      </c>
      <c r="J226" s="342">
        <f t="shared" si="74"/>
        <v>365</v>
      </c>
      <c r="K226" s="342">
        <f t="shared" si="74"/>
        <v>365</v>
      </c>
      <c r="L226" s="341">
        <f t="shared" si="74"/>
        <v>164</v>
      </c>
      <c r="M226" s="340">
        <f t="shared" si="54"/>
        <v>1</v>
      </c>
      <c r="N226" s="339">
        <f t="shared" si="55"/>
        <v>1</v>
      </c>
      <c r="O226" s="339">
        <f t="shared" si="56"/>
        <v>1</v>
      </c>
      <c r="P226" s="339">
        <f t="shared" si="57"/>
        <v>1</v>
      </c>
      <c r="Q226" s="338">
        <f t="shared" si="58"/>
        <v>0.44808743169398907</v>
      </c>
      <c r="R226" s="337">
        <f t="shared" si="59"/>
        <v>500000</v>
      </c>
      <c r="S226" s="336">
        <f t="shared" si="60"/>
        <v>500000</v>
      </c>
      <c r="T226" s="336">
        <f t="shared" si="61"/>
        <v>500000</v>
      </c>
      <c r="U226" s="336">
        <f t="shared" si="62"/>
        <v>500000</v>
      </c>
      <c r="V226" s="335">
        <f t="shared" si="63"/>
        <v>224043.71584699454</v>
      </c>
      <c r="W226" s="337">
        <f t="shared" si="75"/>
        <v>0</v>
      </c>
      <c r="X226" s="336">
        <f t="shared" si="75"/>
        <v>0</v>
      </c>
      <c r="Y226" s="336">
        <f t="shared" si="75"/>
        <v>0</v>
      </c>
      <c r="Z226" s="336">
        <f t="shared" si="75"/>
        <v>0</v>
      </c>
      <c r="AA226" s="335">
        <f t="shared" si="75"/>
        <v>0</v>
      </c>
    </row>
    <row r="227" spans="1:27">
      <c r="A227" s="320">
        <f>'Q Experience Study 2e'!A210</f>
        <v>190</v>
      </c>
      <c r="B227" s="319">
        <f>'Q Experience Study 2e'!B210</f>
        <v>19749</v>
      </c>
      <c r="C227" s="319" t="str">
        <f>'Q Experience Study 2e'!C210</f>
        <v/>
      </c>
      <c r="D227" s="319" t="str">
        <f>'Q Experience Study 2e'!D210</f>
        <v/>
      </c>
      <c r="E227" s="318">
        <f>'Q Experience Study 2e'!E210</f>
        <v>1000000</v>
      </c>
      <c r="F227" s="343" t="str">
        <f t="shared" si="52"/>
        <v/>
      </c>
      <c r="G227" s="341" t="str">
        <f t="shared" si="53"/>
        <v/>
      </c>
      <c r="H227" s="343">
        <f t="shared" si="74"/>
        <v>365</v>
      </c>
      <c r="I227" s="342">
        <f t="shared" si="74"/>
        <v>366</v>
      </c>
      <c r="J227" s="342">
        <f t="shared" si="74"/>
        <v>365</v>
      </c>
      <c r="K227" s="342">
        <f t="shared" si="74"/>
        <v>365</v>
      </c>
      <c r="L227" s="341">
        <f t="shared" si="74"/>
        <v>341</v>
      </c>
      <c r="M227" s="340">
        <f t="shared" si="54"/>
        <v>1</v>
      </c>
      <c r="N227" s="339">
        <f t="shared" si="55"/>
        <v>1</v>
      </c>
      <c r="O227" s="339">
        <f t="shared" si="56"/>
        <v>1</v>
      </c>
      <c r="P227" s="339">
        <f t="shared" si="57"/>
        <v>1</v>
      </c>
      <c r="Q227" s="338">
        <f t="shared" si="58"/>
        <v>0.9342465753424658</v>
      </c>
      <c r="R227" s="337">
        <f t="shared" si="59"/>
        <v>1000000</v>
      </c>
      <c r="S227" s="336">
        <f t="shared" si="60"/>
        <v>1000000</v>
      </c>
      <c r="T227" s="336">
        <f t="shared" si="61"/>
        <v>1000000</v>
      </c>
      <c r="U227" s="336">
        <f t="shared" si="62"/>
        <v>1000000</v>
      </c>
      <c r="V227" s="335">
        <f t="shared" si="63"/>
        <v>934246.57534246577</v>
      </c>
      <c r="W227" s="337">
        <f t="shared" si="75"/>
        <v>0</v>
      </c>
      <c r="X227" s="336">
        <f t="shared" si="75"/>
        <v>0</v>
      </c>
      <c r="Y227" s="336">
        <f t="shared" si="75"/>
        <v>0</v>
      </c>
      <c r="Z227" s="336">
        <f t="shared" si="75"/>
        <v>0</v>
      </c>
      <c r="AA227" s="335">
        <f t="shared" si="75"/>
        <v>0</v>
      </c>
    </row>
    <row r="228" spans="1:27">
      <c r="A228" s="320">
        <f>'Q Experience Study 2e'!A211</f>
        <v>191</v>
      </c>
      <c r="B228" s="319">
        <f>'Q Experience Study 2e'!B211</f>
        <v>19956</v>
      </c>
      <c r="C228" s="319" t="str">
        <f>'Q Experience Study 2e'!C211</f>
        <v/>
      </c>
      <c r="D228" s="319" t="str">
        <f>'Q Experience Study 2e'!D211</f>
        <v/>
      </c>
      <c r="E228" s="318">
        <f>'Q Experience Study 2e'!E211</f>
        <v>300000</v>
      </c>
      <c r="F228" s="343" t="str">
        <f t="shared" si="52"/>
        <v/>
      </c>
      <c r="G228" s="341" t="str">
        <f t="shared" si="53"/>
        <v/>
      </c>
      <c r="H228" s="343">
        <f t="shared" ref="H228:L237" si="76">IF(AND(OR($C228&lt;&gt;"",$D228&lt;&gt;""),MAX($F228,$G228)&lt;H$37),0,MIN($C$34,DATE(YEAR($B228)+H$37+1,MONTH($B228),DAY($B228)))-MAX($B$34,DATE(YEAR($B228)+H$37,MONTH($B228),DAY($B228))))</f>
        <v>366</v>
      </c>
      <c r="I228" s="342">
        <f t="shared" si="76"/>
        <v>365</v>
      </c>
      <c r="J228" s="342">
        <f t="shared" si="76"/>
        <v>365</v>
      </c>
      <c r="K228" s="342">
        <f t="shared" si="76"/>
        <v>365</v>
      </c>
      <c r="L228" s="341">
        <f t="shared" si="76"/>
        <v>134</v>
      </c>
      <c r="M228" s="340">
        <f t="shared" si="54"/>
        <v>1</v>
      </c>
      <c r="N228" s="339">
        <f t="shared" si="55"/>
        <v>1</v>
      </c>
      <c r="O228" s="339">
        <f t="shared" si="56"/>
        <v>1</v>
      </c>
      <c r="P228" s="339">
        <f t="shared" si="57"/>
        <v>1</v>
      </c>
      <c r="Q228" s="338">
        <f t="shared" si="58"/>
        <v>0.36612021857923499</v>
      </c>
      <c r="R228" s="337">
        <f t="shared" si="59"/>
        <v>300000</v>
      </c>
      <c r="S228" s="336">
        <f t="shared" si="60"/>
        <v>300000</v>
      </c>
      <c r="T228" s="336">
        <f t="shared" si="61"/>
        <v>300000</v>
      </c>
      <c r="U228" s="336">
        <f t="shared" si="62"/>
        <v>300000</v>
      </c>
      <c r="V228" s="335">
        <f t="shared" si="63"/>
        <v>109836.06557377049</v>
      </c>
      <c r="W228" s="337">
        <f t="shared" ref="W228:AA237" si="77">IF($F228=W$37,$E228,0)</f>
        <v>0</v>
      </c>
      <c r="X228" s="336">
        <f t="shared" si="77"/>
        <v>0</v>
      </c>
      <c r="Y228" s="336">
        <f t="shared" si="77"/>
        <v>0</v>
      </c>
      <c r="Z228" s="336">
        <f t="shared" si="77"/>
        <v>0</v>
      </c>
      <c r="AA228" s="335">
        <f t="shared" si="77"/>
        <v>0</v>
      </c>
    </row>
    <row r="229" spans="1:27">
      <c r="A229" s="320">
        <f>'Q Experience Study 2e'!A212</f>
        <v>192</v>
      </c>
      <c r="B229" s="319">
        <f>'Q Experience Study 2e'!B212</f>
        <v>20028</v>
      </c>
      <c r="C229" s="319" t="str">
        <f>'Q Experience Study 2e'!C212</f>
        <v/>
      </c>
      <c r="D229" s="319" t="str">
        <f>'Q Experience Study 2e'!D212</f>
        <v/>
      </c>
      <c r="E229" s="318">
        <f>'Q Experience Study 2e'!E212</f>
        <v>300000</v>
      </c>
      <c r="F229" s="343" t="str">
        <f t="shared" si="52"/>
        <v/>
      </c>
      <c r="G229" s="341" t="str">
        <f t="shared" si="53"/>
        <v/>
      </c>
      <c r="H229" s="343">
        <f t="shared" si="76"/>
        <v>366</v>
      </c>
      <c r="I229" s="342">
        <f t="shared" si="76"/>
        <v>365</v>
      </c>
      <c r="J229" s="342">
        <f t="shared" si="76"/>
        <v>365</v>
      </c>
      <c r="K229" s="342">
        <f t="shared" si="76"/>
        <v>365</v>
      </c>
      <c r="L229" s="341">
        <f t="shared" si="76"/>
        <v>62</v>
      </c>
      <c r="M229" s="340">
        <f t="shared" si="54"/>
        <v>1</v>
      </c>
      <c r="N229" s="339">
        <f t="shared" si="55"/>
        <v>1</v>
      </c>
      <c r="O229" s="339">
        <f t="shared" si="56"/>
        <v>1</v>
      </c>
      <c r="P229" s="339">
        <f t="shared" si="57"/>
        <v>1</v>
      </c>
      <c r="Q229" s="338">
        <f t="shared" si="58"/>
        <v>0.16939890710382513</v>
      </c>
      <c r="R229" s="337">
        <f t="shared" si="59"/>
        <v>300000</v>
      </c>
      <c r="S229" s="336">
        <f t="shared" si="60"/>
        <v>300000</v>
      </c>
      <c r="T229" s="336">
        <f t="shared" si="61"/>
        <v>300000</v>
      </c>
      <c r="U229" s="336">
        <f t="shared" si="62"/>
        <v>300000</v>
      </c>
      <c r="V229" s="335">
        <f t="shared" si="63"/>
        <v>50819.672131147541</v>
      </c>
      <c r="W229" s="337">
        <f t="shared" si="77"/>
        <v>0</v>
      </c>
      <c r="X229" s="336">
        <f t="shared" si="77"/>
        <v>0</v>
      </c>
      <c r="Y229" s="336">
        <f t="shared" si="77"/>
        <v>0</v>
      </c>
      <c r="Z229" s="336">
        <f t="shared" si="77"/>
        <v>0</v>
      </c>
      <c r="AA229" s="335">
        <f t="shared" si="77"/>
        <v>0</v>
      </c>
    </row>
    <row r="230" spans="1:27">
      <c r="A230" s="320">
        <f>'Q Experience Study 2e'!A213</f>
        <v>193</v>
      </c>
      <c r="B230" s="319">
        <f>'Q Experience Study 2e'!B213</f>
        <v>19903</v>
      </c>
      <c r="C230" s="319" t="str">
        <f>'Q Experience Study 2e'!C213</f>
        <v/>
      </c>
      <c r="D230" s="319" t="str">
        <f>'Q Experience Study 2e'!D213</f>
        <v/>
      </c>
      <c r="E230" s="318">
        <f>'Q Experience Study 2e'!E213</f>
        <v>300000</v>
      </c>
      <c r="F230" s="343" t="str">
        <f t="shared" ref="F230:F293" si="78">IF(D230&lt;&gt;"",YEAR(D230)-YEAR(B230)+IF(DATE(YEAR(D230),MONTH(B230),DAY(B230))&gt;D230,-1,0),"")</f>
        <v/>
      </c>
      <c r="G230" s="341" t="str">
        <f t="shared" ref="G230:G293" si="79">IF(C230&lt;&gt;"",YEAR(C230)-YEAR(B230)+IF(DATE(YEAR(C230),MONTH(B230),DAY(B230))&gt;C230,-1,0),"")</f>
        <v/>
      </c>
      <c r="H230" s="343">
        <f t="shared" si="76"/>
        <v>366</v>
      </c>
      <c r="I230" s="342">
        <f t="shared" si="76"/>
        <v>365</v>
      </c>
      <c r="J230" s="342">
        <f t="shared" si="76"/>
        <v>365</v>
      </c>
      <c r="K230" s="342">
        <f t="shared" si="76"/>
        <v>365</v>
      </c>
      <c r="L230" s="341">
        <f t="shared" si="76"/>
        <v>187</v>
      </c>
      <c r="M230" s="340">
        <f t="shared" ref="M230:M293" si="80">H230/(DATE(YEAR($B230)+H$37+1,MONTH($B230),DAY($B230))-DATE(YEAR($B230)+H$37,MONTH($B230),DAY($B230)))</f>
        <v>1</v>
      </c>
      <c r="N230" s="339">
        <f t="shared" ref="N230:N293" si="81">I230/(DATE(YEAR($B230)+I$37+1,MONTH($B230),DAY($B230))-DATE(YEAR($B230)+I$37,MONTH($B230),DAY($B230)))</f>
        <v>1</v>
      </c>
      <c r="O230" s="339">
        <f t="shared" ref="O230:O293" si="82">J230/(DATE(YEAR($B230)+J$37+1,MONTH($B230),DAY($B230))-DATE(YEAR($B230)+J$37,MONTH($B230),DAY($B230)))</f>
        <v>1</v>
      </c>
      <c r="P230" s="339">
        <f t="shared" ref="P230:P293" si="83">K230/(DATE(YEAR($B230)+K$37+1,MONTH($B230),DAY($B230))-DATE(YEAR($B230)+K$37,MONTH($B230),DAY($B230)))</f>
        <v>1</v>
      </c>
      <c r="Q230" s="338">
        <f t="shared" ref="Q230:Q293" si="84">L230/(DATE(YEAR($B230)+L$37+1,MONTH($B230),DAY($B230))-DATE(YEAR($B230)+L$37,MONTH($B230),DAY($B230)))</f>
        <v>0.51092896174863389</v>
      </c>
      <c r="R230" s="337">
        <f t="shared" ref="R230:R293" si="85">M230*$E230</f>
        <v>300000</v>
      </c>
      <c r="S230" s="336">
        <f t="shared" ref="S230:S293" si="86">N230*$E230</f>
        <v>300000</v>
      </c>
      <c r="T230" s="336">
        <f t="shared" ref="T230:T293" si="87">O230*$E230</f>
        <v>300000</v>
      </c>
      <c r="U230" s="336">
        <f t="shared" ref="U230:U293" si="88">P230*$E230</f>
        <v>300000</v>
      </c>
      <c r="V230" s="335">
        <f t="shared" ref="V230:V293" si="89">Q230*$E230</f>
        <v>153278.68852459016</v>
      </c>
      <c r="W230" s="337">
        <f t="shared" si="77"/>
        <v>0</v>
      </c>
      <c r="X230" s="336">
        <f t="shared" si="77"/>
        <v>0</v>
      </c>
      <c r="Y230" s="336">
        <f t="shared" si="77"/>
        <v>0</v>
      </c>
      <c r="Z230" s="336">
        <f t="shared" si="77"/>
        <v>0</v>
      </c>
      <c r="AA230" s="335">
        <f t="shared" si="77"/>
        <v>0</v>
      </c>
    </row>
    <row r="231" spans="1:27">
      <c r="A231" s="320">
        <f>'Q Experience Study 2e'!A214</f>
        <v>194</v>
      </c>
      <c r="B231" s="319">
        <f>'Q Experience Study 2e'!B214</f>
        <v>19829</v>
      </c>
      <c r="C231" s="319" t="str">
        <f>'Q Experience Study 2e'!C214</f>
        <v/>
      </c>
      <c r="D231" s="319" t="str">
        <f>'Q Experience Study 2e'!D214</f>
        <v/>
      </c>
      <c r="E231" s="318">
        <f>'Q Experience Study 2e'!E214</f>
        <v>500000</v>
      </c>
      <c r="F231" s="343" t="str">
        <f t="shared" si="78"/>
        <v/>
      </c>
      <c r="G231" s="341" t="str">
        <f t="shared" si="79"/>
        <v/>
      </c>
      <c r="H231" s="343">
        <f t="shared" si="76"/>
        <v>366</v>
      </c>
      <c r="I231" s="342">
        <f t="shared" si="76"/>
        <v>365</v>
      </c>
      <c r="J231" s="342">
        <f t="shared" si="76"/>
        <v>365</v>
      </c>
      <c r="K231" s="342">
        <f t="shared" si="76"/>
        <v>365</v>
      </c>
      <c r="L231" s="341">
        <f t="shared" si="76"/>
        <v>261</v>
      </c>
      <c r="M231" s="340">
        <f t="shared" si="80"/>
        <v>1</v>
      </c>
      <c r="N231" s="339">
        <f t="shared" si="81"/>
        <v>1</v>
      </c>
      <c r="O231" s="339">
        <f t="shared" si="82"/>
        <v>1</v>
      </c>
      <c r="P231" s="339">
        <f t="shared" si="83"/>
        <v>1</v>
      </c>
      <c r="Q231" s="338">
        <f t="shared" si="84"/>
        <v>0.71311475409836067</v>
      </c>
      <c r="R231" s="337">
        <f t="shared" si="85"/>
        <v>500000</v>
      </c>
      <c r="S231" s="336">
        <f t="shared" si="86"/>
        <v>500000</v>
      </c>
      <c r="T231" s="336">
        <f t="shared" si="87"/>
        <v>500000</v>
      </c>
      <c r="U231" s="336">
        <f t="shared" si="88"/>
        <v>500000</v>
      </c>
      <c r="V231" s="335">
        <f t="shared" si="89"/>
        <v>356557.37704918033</v>
      </c>
      <c r="W231" s="337">
        <f t="shared" si="77"/>
        <v>0</v>
      </c>
      <c r="X231" s="336">
        <f t="shared" si="77"/>
        <v>0</v>
      </c>
      <c r="Y231" s="336">
        <f t="shared" si="77"/>
        <v>0</v>
      </c>
      <c r="Z231" s="336">
        <f t="shared" si="77"/>
        <v>0</v>
      </c>
      <c r="AA231" s="335">
        <f t="shared" si="77"/>
        <v>0</v>
      </c>
    </row>
    <row r="232" spans="1:27">
      <c r="A232" s="320">
        <f>'Q Experience Study 2e'!A215</f>
        <v>195</v>
      </c>
      <c r="B232" s="319">
        <f>'Q Experience Study 2e'!B215</f>
        <v>19839</v>
      </c>
      <c r="C232" s="319" t="str">
        <f>'Q Experience Study 2e'!C215</f>
        <v/>
      </c>
      <c r="D232" s="319" t="str">
        <f>'Q Experience Study 2e'!D215</f>
        <v/>
      </c>
      <c r="E232" s="318">
        <f>'Q Experience Study 2e'!E215</f>
        <v>500000</v>
      </c>
      <c r="F232" s="343" t="str">
        <f t="shared" si="78"/>
        <v/>
      </c>
      <c r="G232" s="341" t="str">
        <f t="shared" si="79"/>
        <v/>
      </c>
      <c r="H232" s="343">
        <f t="shared" si="76"/>
        <v>366</v>
      </c>
      <c r="I232" s="342">
        <f t="shared" si="76"/>
        <v>365</v>
      </c>
      <c r="J232" s="342">
        <f t="shared" si="76"/>
        <v>365</v>
      </c>
      <c r="K232" s="342">
        <f t="shared" si="76"/>
        <v>365</v>
      </c>
      <c r="L232" s="341">
        <f t="shared" si="76"/>
        <v>251</v>
      </c>
      <c r="M232" s="340">
        <f t="shared" si="80"/>
        <v>1</v>
      </c>
      <c r="N232" s="339">
        <f t="shared" si="81"/>
        <v>1</v>
      </c>
      <c r="O232" s="339">
        <f t="shared" si="82"/>
        <v>1</v>
      </c>
      <c r="P232" s="339">
        <f t="shared" si="83"/>
        <v>1</v>
      </c>
      <c r="Q232" s="338">
        <f t="shared" si="84"/>
        <v>0.68579234972677594</v>
      </c>
      <c r="R232" s="337">
        <f t="shared" si="85"/>
        <v>500000</v>
      </c>
      <c r="S232" s="336">
        <f t="shared" si="86"/>
        <v>500000</v>
      </c>
      <c r="T232" s="336">
        <f t="shared" si="87"/>
        <v>500000</v>
      </c>
      <c r="U232" s="336">
        <f t="shared" si="88"/>
        <v>500000</v>
      </c>
      <c r="V232" s="335">
        <f t="shared" si="89"/>
        <v>342896.17486338795</v>
      </c>
      <c r="W232" s="337">
        <f t="shared" si="77"/>
        <v>0</v>
      </c>
      <c r="X232" s="336">
        <f t="shared" si="77"/>
        <v>0</v>
      </c>
      <c r="Y232" s="336">
        <f t="shared" si="77"/>
        <v>0</v>
      </c>
      <c r="Z232" s="336">
        <f t="shared" si="77"/>
        <v>0</v>
      </c>
      <c r="AA232" s="335">
        <f t="shared" si="77"/>
        <v>0</v>
      </c>
    </row>
    <row r="233" spans="1:27">
      <c r="A233" s="320">
        <f>'Q Experience Study 2e'!A216</f>
        <v>196</v>
      </c>
      <c r="B233" s="319">
        <f>'Q Experience Study 2e'!B216</f>
        <v>19931</v>
      </c>
      <c r="C233" s="319" t="str">
        <f>'Q Experience Study 2e'!C216</f>
        <v/>
      </c>
      <c r="D233" s="319" t="str">
        <f>'Q Experience Study 2e'!D216</f>
        <v/>
      </c>
      <c r="E233" s="318">
        <f>'Q Experience Study 2e'!E216</f>
        <v>300000</v>
      </c>
      <c r="F233" s="343" t="str">
        <f t="shared" si="78"/>
        <v/>
      </c>
      <c r="G233" s="341" t="str">
        <f t="shared" si="79"/>
        <v/>
      </c>
      <c r="H233" s="343">
        <f t="shared" si="76"/>
        <v>366</v>
      </c>
      <c r="I233" s="342">
        <f t="shared" si="76"/>
        <v>365</v>
      </c>
      <c r="J233" s="342">
        <f t="shared" si="76"/>
        <v>365</v>
      </c>
      <c r="K233" s="342">
        <f t="shared" si="76"/>
        <v>365</v>
      </c>
      <c r="L233" s="341">
        <f t="shared" si="76"/>
        <v>159</v>
      </c>
      <c r="M233" s="340">
        <f t="shared" si="80"/>
        <v>1</v>
      </c>
      <c r="N233" s="339">
        <f t="shared" si="81"/>
        <v>1</v>
      </c>
      <c r="O233" s="339">
        <f t="shared" si="82"/>
        <v>1</v>
      </c>
      <c r="P233" s="339">
        <f t="shared" si="83"/>
        <v>1</v>
      </c>
      <c r="Q233" s="338">
        <f t="shared" si="84"/>
        <v>0.4344262295081967</v>
      </c>
      <c r="R233" s="337">
        <f t="shared" si="85"/>
        <v>300000</v>
      </c>
      <c r="S233" s="336">
        <f t="shared" si="86"/>
        <v>300000</v>
      </c>
      <c r="T233" s="336">
        <f t="shared" si="87"/>
        <v>300000</v>
      </c>
      <c r="U233" s="336">
        <f t="shared" si="88"/>
        <v>300000</v>
      </c>
      <c r="V233" s="335">
        <f t="shared" si="89"/>
        <v>130327.86885245901</v>
      </c>
      <c r="W233" s="337">
        <f t="shared" si="77"/>
        <v>0</v>
      </c>
      <c r="X233" s="336">
        <f t="shared" si="77"/>
        <v>0</v>
      </c>
      <c r="Y233" s="336">
        <f t="shared" si="77"/>
        <v>0</v>
      </c>
      <c r="Z233" s="336">
        <f t="shared" si="77"/>
        <v>0</v>
      </c>
      <c r="AA233" s="335">
        <f t="shared" si="77"/>
        <v>0</v>
      </c>
    </row>
    <row r="234" spans="1:27">
      <c r="A234" s="320">
        <f>'Q Experience Study 2e'!A217</f>
        <v>197</v>
      </c>
      <c r="B234" s="319">
        <f>'Q Experience Study 2e'!B217</f>
        <v>19958</v>
      </c>
      <c r="C234" s="319" t="str">
        <f>'Q Experience Study 2e'!C217</f>
        <v/>
      </c>
      <c r="D234" s="319" t="str">
        <f>'Q Experience Study 2e'!D217</f>
        <v/>
      </c>
      <c r="E234" s="318">
        <f>'Q Experience Study 2e'!E217</f>
        <v>300000</v>
      </c>
      <c r="F234" s="343" t="str">
        <f t="shared" si="78"/>
        <v/>
      </c>
      <c r="G234" s="341" t="str">
        <f t="shared" si="79"/>
        <v/>
      </c>
      <c r="H234" s="343">
        <f t="shared" si="76"/>
        <v>366</v>
      </c>
      <c r="I234" s="342">
        <f t="shared" si="76"/>
        <v>365</v>
      </c>
      <c r="J234" s="342">
        <f t="shared" si="76"/>
        <v>365</v>
      </c>
      <c r="K234" s="342">
        <f t="shared" si="76"/>
        <v>365</v>
      </c>
      <c r="L234" s="341">
        <f t="shared" si="76"/>
        <v>132</v>
      </c>
      <c r="M234" s="340">
        <f t="shared" si="80"/>
        <v>1</v>
      </c>
      <c r="N234" s="339">
        <f t="shared" si="81"/>
        <v>1</v>
      </c>
      <c r="O234" s="339">
        <f t="shared" si="82"/>
        <v>1</v>
      </c>
      <c r="P234" s="339">
        <f t="shared" si="83"/>
        <v>1</v>
      </c>
      <c r="Q234" s="338">
        <f t="shared" si="84"/>
        <v>0.36065573770491804</v>
      </c>
      <c r="R234" s="337">
        <f t="shared" si="85"/>
        <v>300000</v>
      </c>
      <c r="S234" s="336">
        <f t="shared" si="86"/>
        <v>300000</v>
      </c>
      <c r="T234" s="336">
        <f t="shared" si="87"/>
        <v>300000</v>
      </c>
      <c r="U234" s="336">
        <f t="shared" si="88"/>
        <v>300000</v>
      </c>
      <c r="V234" s="335">
        <f t="shared" si="89"/>
        <v>108196.72131147541</v>
      </c>
      <c r="W234" s="337">
        <f t="shared" si="77"/>
        <v>0</v>
      </c>
      <c r="X234" s="336">
        <f t="shared" si="77"/>
        <v>0</v>
      </c>
      <c r="Y234" s="336">
        <f t="shared" si="77"/>
        <v>0</v>
      </c>
      <c r="Z234" s="336">
        <f t="shared" si="77"/>
        <v>0</v>
      </c>
      <c r="AA234" s="335">
        <f t="shared" si="77"/>
        <v>0</v>
      </c>
    </row>
    <row r="235" spans="1:27">
      <c r="A235" s="320">
        <f>'Q Experience Study 2e'!A218</f>
        <v>198</v>
      </c>
      <c r="B235" s="319">
        <f>'Q Experience Study 2e'!B218</f>
        <v>20071</v>
      </c>
      <c r="C235" s="319" t="str">
        <f>'Q Experience Study 2e'!C218</f>
        <v/>
      </c>
      <c r="D235" s="319" t="str">
        <f>'Q Experience Study 2e'!D218</f>
        <v/>
      </c>
      <c r="E235" s="318">
        <f>'Q Experience Study 2e'!E218</f>
        <v>300000</v>
      </c>
      <c r="F235" s="343" t="str">
        <f t="shared" si="78"/>
        <v/>
      </c>
      <c r="G235" s="341" t="str">
        <f t="shared" si="79"/>
        <v/>
      </c>
      <c r="H235" s="343">
        <f t="shared" si="76"/>
        <v>366</v>
      </c>
      <c r="I235" s="342">
        <f t="shared" si="76"/>
        <v>365</v>
      </c>
      <c r="J235" s="342">
        <f t="shared" si="76"/>
        <v>365</v>
      </c>
      <c r="K235" s="342">
        <f t="shared" si="76"/>
        <v>365</v>
      </c>
      <c r="L235" s="341">
        <f t="shared" si="76"/>
        <v>19</v>
      </c>
      <c r="M235" s="340">
        <f t="shared" si="80"/>
        <v>1</v>
      </c>
      <c r="N235" s="339">
        <f t="shared" si="81"/>
        <v>1</v>
      </c>
      <c r="O235" s="339">
        <f t="shared" si="82"/>
        <v>1</v>
      </c>
      <c r="P235" s="339">
        <f t="shared" si="83"/>
        <v>1</v>
      </c>
      <c r="Q235" s="338">
        <f t="shared" si="84"/>
        <v>5.1912568306010931E-2</v>
      </c>
      <c r="R235" s="337">
        <f t="shared" si="85"/>
        <v>300000</v>
      </c>
      <c r="S235" s="336">
        <f t="shared" si="86"/>
        <v>300000</v>
      </c>
      <c r="T235" s="336">
        <f t="shared" si="87"/>
        <v>300000</v>
      </c>
      <c r="U235" s="336">
        <f t="shared" si="88"/>
        <v>300000</v>
      </c>
      <c r="V235" s="335">
        <f t="shared" si="89"/>
        <v>15573.77049180328</v>
      </c>
      <c r="W235" s="337">
        <f t="shared" si="77"/>
        <v>0</v>
      </c>
      <c r="X235" s="336">
        <f t="shared" si="77"/>
        <v>0</v>
      </c>
      <c r="Y235" s="336">
        <f t="shared" si="77"/>
        <v>0</v>
      </c>
      <c r="Z235" s="336">
        <f t="shared" si="77"/>
        <v>0</v>
      </c>
      <c r="AA235" s="335">
        <f t="shared" si="77"/>
        <v>0</v>
      </c>
    </row>
    <row r="236" spans="1:27">
      <c r="A236" s="320">
        <f>'Q Experience Study 2e'!A219</f>
        <v>199</v>
      </c>
      <c r="B236" s="319">
        <f>'Q Experience Study 2e'!B219</f>
        <v>19802</v>
      </c>
      <c r="C236" s="319" t="str">
        <f>'Q Experience Study 2e'!C219</f>
        <v/>
      </c>
      <c r="D236" s="319" t="str">
        <f>'Q Experience Study 2e'!D219</f>
        <v/>
      </c>
      <c r="E236" s="318">
        <f>'Q Experience Study 2e'!E219</f>
        <v>1000000</v>
      </c>
      <c r="F236" s="343" t="str">
        <f t="shared" si="78"/>
        <v/>
      </c>
      <c r="G236" s="341" t="str">
        <f t="shared" si="79"/>
        <v/>
      </c>
      <c r="H236" s="343">
        <f t="shared" si="76"/>
        <v>366</v>
      </c>
      <c r="I236" s="342">
        <f t="shared" si="76"/>
        <v>365</v>
      </c>
      <c r="J236" s="342">
        <f t="shared" si="76"/>
        <v>365</v>
      </c>
      <c r="K236" s="342">
        <f t="shared" si="76"/>
        <v>365</v>
      </c>
      <c r="L236" s="341">
        <f t="shared" si="76"/>
        <v>288</v>
      </c>
      <c r="M236" s="340">
        <f t="shared" si="80"/>
        <v>1</v>
      </c>
      <c r="N236" s="339">
        <f t="shared" si="81"/>
        <v>1</v>
      </c>
      <c r="O236" s="339">
        <f t="shared" si="82"/>
        <v>1</v>
      </c>
      <c r="P236" s="339">
        <f t="shared" si="83"/>
        <v>1</v>
      </c>
      <c r="Q236" s="338">
        <f t="shared" si="84"/>
        <v>0.78688524590163933</v>
      </c>
      <c r="R236" s="337">
        <f t="shared" si="85"/>
        <v>1000000</v>
      </c>
      <c r="S236" s="336">
        <f t="shared" si="86"/>
        <v>1000000</v>
      </c>
      <c r="T236" s="336">
        <f t="shared" si="87"/>
        <v>1000000</v>
      </c>
      <c r="U236" s="336">
        <f t="shared" si="88"/>
        <v>1000000</v>
      </c>
      <c r="V236" s="335">
        <f t="shared" si="89"/>
        <v>786885.24590163934</v>
      </c>
      <c r="W236" s="337">
        <f t="shared" si="77"/>
        <v>0</v>
      </c>
      <c r="X236" s="336">
        <f t="shared" si="77"/>
        <v>0</v>
      </c>
      <c r="Y236" s="336">
        <f t="shared" si="77"/>
        <v>0</v>
      </c>
      <c r="Z236" s="336">
        <f t="shared" si="77"/>
        <v>0</v>
      </c>
      <c r="AA236" s="335">
        <f t="shared" si="77"/>
        <v>0</v>
      </c>
    </row>
    <row r="237" spans="1:27">
      <c r="A237" s="320">
        <f>'Q Experience Study 2e'!A220</f>
        <v>200</v>
      </c>
      <c r="B237" s="319">
        <f>'Q Experience Study 2e'!B220</f>
        <v>19935</v>
      </c>
      <c r="C237" s="319" t="str">
        <f>'Q Experience Study 2e'!C220</f>
        <v/>
      </c>
      <c r="D237" s="319">
        <f>'Q Experience Study 2e'!D220</f>
        <v>44542</v>
      </c>
      <c r="E237" s="318">
        <f>'Q Experience Study 2e'!E220</f>
        <v>500000</v>
      </c>
      <c r="F237" s="343">
        <f t="shared" si="78"/>
        <v>67</v>
      </c>
      <c r="G237" s="341" t="str">
        <f t="shared" si="79"/>
        <v/>
      </c>
      <c r="H237" s="343">
        <f t="shared" si="76"/>
        <v>366</v>
      </c>
      <c r="I237" s="342">
        <f t="shared" si="76"/>
        <v>365</v>
      </c>
      <c r="J237" s="342">
        <f t="shared" si="76"/>
        <v>365</v>
      </c>
      <c r="K237" s="342">
        <f t="shared" si="76"/>
        <v>0</v>
      </c>
      <c r="L237" s="341">
        <f t="shared" si="76"/>
        <v>0</v>
      </c>
      <c r="M237" s="340">
        <f t="shared" si="80"/>
        <v>1</v>
      </c>
      <c r="N237" s="339">
        <f t="shared" si="81"/>
        <v>1</v>
      </c>
      <c r="O237" s="339">
        <f t="shared" si="82"/>
        <v>1</v>
      </c>
      <c r="P237" s="339">
        <f t="shared" si="83"/>
        <v>0</v>
      </c>
      <c r="Q237" s="338">
        <f t="shared" si="84"/>
        <v>0</v>
      </c>
      <c r="R237" s="337">
        <f t="shared" si="85"/>
        <v>500000</v>
      </c>
      <c r="S237" s="336">
        <f t="shared" si="86"/>
        <v>500000</v>
      </c>
      <c r="T237" s="336">
        <f t="shared" si="87"/>
        <v>500000</v>
      </c>
      <c r="U237" s="336">
        <f t="shared" si="88"/>
        <v>0</v>
      </c>
      <c r="V237" s="335">
        <f t="shared" si="89"/>
        <v>0</v>
      </c>
      <c r="W237" s="337">
        <f t="shared" si="77"/>
        <v>0</v>
      </c>
      <c r="X237" s="336">
        <f t="shared" si="77"/>
        <v>0</v>
      </c>
      <c r="Y237" s="336">
        <f t="shared" si="77"/>
        <v>500000</v>
      </c>
      <c r="Z237" s="336">
        <f t="shared" si="77"/>
        <v>0</v>
      </c>
      <c r="AA237" s="335">
        <f t="shared" si="77"/>
        <v>0</v>
      </c>
    </row>
    <row r="238" spans="1:27">
      <c r="A238" s="320">
        <f>'Q Experience Study 2e'!A221</f>
        <v>201</v>
      </c>
      <c r="B238" s="319">
        <f>'Q Experience Study 2e'!B221</f>
        <v>19781</v>
      </c>
      <c r="C238" s="319" t="str">
        <f>'Q Experience Study 2e'!C221</f>
        <v/>
      </c>
      <c r="D238" s="319" t="str">
        <f>'Q Experience Study 2e'!D221</f>
        <v/>
      </c>
      <c r="E238" s="318">
        <f>'Q Experience Study 2e'!E221</f>
        <v>300000</v>
      </c>
      <c r="F238" s="343" t="str">
        <f t="shared" si="78"/>
        <v/>
      </c>
      <c r="G238" s="341" t="str">
        <f t="shared" si="79"/>
        <v/>
      </c>
      <c r="H238" s="343">
        <f t="shared" ref="H238:L247" si="90">IF(AND(OR($C238&lt;&gt;"",$D238&lt;&gt;""),MAX($F238,$G238)&lt;H$37),0,MIN($C$34,DATE(YEAR($B238)+H$37+1,MONTH($B238),DAY($B238)))-MAX($B$34,DATE(YEAR($B238)+H$37,MONTH($B238),DAY($B238))))</f>
        <v>365</v>
      </c>
      <c r="I238" s="342">
        <f t="shared" si="90"/>
        <v>366</v>
      </c>
      <c r="J238" s="342">
        <f t="shared" si="90"/>
        <v>365</v>
      </c>
      <c r="K238" s="342">
        <f t="shared" si="90"/>
        <v>365</v>
      </c>
      <c r="L238" s="341">
        <f t="shared" si="90"/>
        <v>309</v>
      </c>
      <c r="M238" s="340">
        <f t="shared" si="80"/>
        <v>1</v>
      </c>
      <c r="N238" s="339">
        <f t="shared" si="81"/>
        <v>1</v>
      </c>
      <c r="O238" s="339">
        <f t="shared" si="82"/>
        <v>1</v>
      </c>
      <c r="P238" s="339">
        <f t="shared" si="83"/>
        <v>1</v>
      </c>
      <c r="Q238" s="338">
        <f t="shared" si="84"/>
        <v>0.84657534246575339</v>
      </c>
      <c r="R238" s="337">
        <f t="shared" si="85"/>
        <v>300000</v>
      </c>
      <c r="S238" s="336">
        <f t="shared" si="86"/>
        <v>300000</v>
      </c>
      <c r="T238" s="336">
        <f t="shared" si="87"/>
        <v>300000</v>
      </c>
      <c r="U238" s="336">
        <f t="shared" si="88"/>
        <v>300000</v>
      </c>
      <c r="V238" s="335">
        <f t="shared" si="89"/>
        <v>253972.60273972602</v>
      </c>
      <c r="W238" s="337">
        <f t="shared" ref="W238:AA247" si="91">IF($F238=W$37,$E238,0)</f>
        <v>0</v>
      </c>
      <c r="X238" s="336">
        <f t="shared" si="91"/>
        <v>0</v>
      </c>
      <c r="Y238" s="336">
        <f t="shared" si="91"/>
        <v>0</v>
      </c>
      <c r="Z238" s="336">
        <f t="shared" si="91"/>
        <v>0</v>
      </c>
      <c r="AA238" s="335">
        <f t="shared" si="91"/>
        <v>0</v>
      </c>
    </row>
    <row r="239" spans="1:27">
      <c r="A239" s="320">
        <f>'Q Experience Study 2e'!A222</f>
        <v>202</v>
      </c>
      <c r="B239" s="319">
        <f>'Q Experience Study 2e'!B222</f>
        <v>19965</v>
      </c>
      <c r="C239" s="319" t="str">
        <f>'Q Experience Study 2e'!C222</f>
        <v/>
      </c>
      <c r="D239" s="319" t="str">
        <f>'Q Experience Study 2e'!D222</f>
        <v/>
      </c>
      <c r="E239" s="318">
        <f>'Q Experience Study 2e'!E222</f>
        <v>300000</v>
      </c>
      <c r="F239" s="343" t="str">
        <f t="shared" si="78"/>
        <v/>
      </c>
      <c r="G239" s="341" t="str">
        <f t="shared" si="79"/>
        <v/>
      </c>
      <c r="H239" s="343">
        <f t="shared" si="90"/>
        <v>366</v>
      </c>
      <c r="I239" s="342">
        <f t="shared" si="90"/>
        <v>365</v>
      </c>
      <c r="J239" s="342">
        <f t="shared" si="90"/>
        <v>365</v>
      </c>
      <c r="K239" s="342">
        <f t="shared" si="90"/>
        <v>365</v>
      </c>
      <c r="L239" s="341">
        <f t="shared" si="90"/>
        <v>125</v>
      </c>
      <c r="M239" s="340">
        <f t="shared" si="80"/>
        <v>1</v>
      </c>
      <c r="N239" s="339">
        <f t="shared" si="81"/>
        <v>1</v>
      </c>
      <c r="O239" s="339">
        <f t="shared" si="82"/>
        <v>1</v>
      </c>
      <c r="P239" s="339">
        <f t="shared" si="83"/>
        <v>1</v>
      </c>
      <c r="Q239" s="338">
        <f t="shared" si="84"/>
        <v>0.34153005464480873</v>
      </c>
      <c r="R239" s="337">
        <f t="shared" si="85"/>
        <v>300000</v>
      </c>
      <c r="S239" s="336">
        <f t="shared" si="86"/>
        <v>300000</v>
      </c>
      <c r="T239" s="336">
        <f t="shared" si="87"/>
        <v>300000</v>
      </c>
      <c r="U239" s="336">
        <f t="shared" si="88"/>
        <v>300000</v>
      </c>
      <c r="V239" s="335">
        <f t="shared" si="89"/>
        <v>102459.01639344262</v>
      </c>
      <c r="W239" s="337">
        <f t="shared" si="91"/>
        <v>0</v>
      </c>
      <c r="X239" s="336">
        <f t="shared" si="91"/>
        <v>0</v>
      </c>
      <c r="Y239" s="336">
        <f t="shared" si="91"/>
        <v>0</v>
      </c>
      <c r="Z239" s="336">
        <f t="shared" si="91"/>
        <v>0</v>
      </c>
      <c r="AA239" s="335">
        <f t="shared" si="91"/>
        <v>0</v>
      </c>
    </row>
    <row r="240" spans="1:27">
      <c r="A240" s="320">
        <f>'Q Experience Study 2e'!A223</f>
        <v>203</v>
      </c>
      <c r="B240" s="319">
        <f>'Q Experience Study 2e'!B223</f>
        <v>19786</v>
      </c>
      <c r="C240" s="319" t="str">
        <f>'Q Experience Study 2e'!C223</f>
        <v/>
      </c>
      <c r="D240" s="319" t="str">
        <f>'Q Experience Study 2e'!D223</f>
        <v/>
      </c>
      <c r="E240" s="318">
        <f>'Q Experience Study 2e'!E223</f>
        <v>500000</v>
      </c>
      <c r="F240" s="343" t="str">
        <f t="shared" si="78"/>
        <v/>
      </c>
      <c r="G240" s="341" t="str">
        <f t="shared" si="79"/>
        <v/>
      </c>
      <c r="H240" s="343">
        <f t="shared" si="90"/>
        <v>366</v>
      </c>
      <c r="I240" s="342">
        <f t="shared" si="90"/>
        <v>365</v>
      </c>
      <c r="J240" s="342">
        <f t="shared" si="90"/>
        <v>365</v>
      </c>
      <c r="K240" s="342">
        <f t="shared" si="90"/>
        <v>365</v>
      </c>
      <c r="L240" s="341">
        <f t="shared" si="90"/>
        <v>304</v>
      </c>
      <c r="M240" s="340">
        <f t="shared" si="80"/>
        <v>1</v>
      </c>
      <c r="N240" s="339">
        <f t="shared" si="81"/>
        <v>1</v>
      </c>
      <c r="O240" s="339">
        <f t="shared" si="82"/>
        <v>1</v>
      </c>
      <c r="P240" s="339">
        <f t="shared" si="83"/>
        <v>1</v>
      </c>
      <c r="Q240" s="338">
        <f t="shared" si="84"/>
        <v>0.8306010928961749</v>
      </c>
      <c r="R240" s="337">
        <f t="shared" si="85"/>
        <v>500000</v>
      </c>
      <c r="S240" s="336">
        <f t="shared" si="86"/>
        <v>500000</v>
      </c>
      <c r="T240" s="336">
        <f t="shared" si="87"/>
        <v>500000</v>
      </c>
      <c r="U240" s="336">
        <f t="shared" si="88"/>
        <v>500000</v>
      </c>
      <c r="V240" s="335">
        <f t="shared" si="89"/>
        <v>415300.54644808744</v>
      </c>
      <c r="W240" s="337">
        <f t="shared" si="91"/>
        <v>0</v>
      </c>
      <c r="X240" s="336">
        <f t="shared" si="91"/>
        <v>0</v>
      </c>
      <c r="Y240" s="336">
        <f t="shared" si="91"/>
        <v>0</v>
      </c>
      <c r="Z240" s="336">
        <f t="shared" si="91"/>
        <v>0</v>
      </c>
      <c r="AA240" s="335">
        <f t="shared" si="91"/>
        <v>0</v>
      </c>
    </row>
    <row r="241" spans="1:27">
      <c r="A241" s="320">
        <f>'Q Experience Study 2e'!A224</f>
        <v>204</v>
      </c>
      <c r="B241" s="319">
        <f>'Q Experience Study 2e'!B224</f>
        <v>20018</v>
      </c>
      <c r="C241" s="319" t="str">
        <f>'Q Experience Study 2e'!C224</f>
        <v/>
      </c>
      <c r="D241" s="319" t="str">
        <f>'Q Experience Study 2e'!D224</f>
        <v/>
      </c>
      <c r="E241" s="318">
        <f>'Q Experience Study 2e'!E224</f>
        <v>500000</v>
      </c>
      <c r="F241" s="343" t="str">
        <f t="shared" si="78"/>
        <v/>
      </c>
      <c r="G241" s="341" t="str">
        <f t="shared" si="79"/>
        <v/>
      </c>
      <c r="H241" s="343">
        <f t="shared" si="90"/>
        <v>366</v>
      </c>
      <c r="I241" s="342">
        <f t="shared" si="90"/>
        <v>365</v>
      </c>
      <c r="J241" s="342">
        <f t="shared" si="90"/>
        <v>365</v>
      </c>
      <c r="K241" s="342">
        <f t="shared" si="90"/>
        <v>365</v>
      </c>
      <c r="L241" s="341">
        <f t="shared" si="90"/>
        <v>72</v>
      </c>
      <c r="M241" s="340">
        <f t="shared" si="80"/>
        <v>1</v>
      </c>
      <c r="N241" s="339">
        <f t="shared" si="81"/>
        <v>1</v>
      </c>
      <c r="O241" s="339">
        <f t="shared" si="82"/>
        <v>1</v>
      </c>
      <c r="P241" s="339">
        <f t="shared" si="83"/>
        <v>1</v>
      </c>
      <c r="Q241" s="338">
        <f t="shared" si="84"/>
        <v>0.19672131147540983</v>
      </c>
      <c r="R241" s="337">
        <f t="shared" si="85"/>
        <v>500000</v>
      </c>
      <c r="S241" s="336">
        <f t="shared" si="86"/>
        <v>500000</v>
      </c>
      <c r="T241" s="336">
        <f t="shared" si="87"/>
        <v>500000</v>
      </c>
      <c r="U241" s="336">
        <f t="shared" si="88"/>
        <v>500000</v>
      </c>
      <c r="V241" s="335">
        <f t="shared" si="89"/>
        <v>98360.655737704918</v>
      </c>
      <c r="W241" s="337">
        <f t="shared" si="91"/>
        <v>0</v>
      </c>
      <c r="X241" s="336">
        <f t="shared" si="91"/>
        <v>0</v>
      </c>
      <c r="Y241" s="336">
        <f t="shared" si="91"/>
        <v>0</v>
      </c>
      <c r="Z241" s="336">
        <f t="shared" si="91"/>
        <v>0</v>
      </c>
      <c r="AA241" s="335">
        <f t="shared" si="91"/>
        <v>0</v>
      </c>
    </row>
    <row r="242" spans="1:27">
      <c r="A242" s="320">
        <f>'Q Experience Study 2e'!A225</f>
        <v>205</v>
      </c>
      <c r="B242" s="319">
        <f>'Q Experience Study 2e'!B225</f>
        <v>19951</v>
      </c>
      <c r="C242" s="319" t="str">
        <f>'Q Experience Study 2e'!C225</f>
        <v/>
      </c>
      <c r="D242" s="319" t="str">
        <f>'Q Experience Study 2e'!D225</f>
        <v/>
      </c>
      <c r="E242" s="318">
        <f>'Q Experience Study 2e'!E225</f>
        <v>500000</v>
      </c>
      <c r="F242" s="343" t="str">
        <f t="shared" si="78"/>
        <v/>
      </c>
      <c r="G242" s="341" t="str">
        <f t="shared" si="79"/>
        <v/>
      </c>
      <c r="H242" s="343">
        <f t="shared" si="90"/>
        <v>366</v>
      </c>
      <c r="I242" s="342">
        <f t="shared" si="90"/>
        <v>365</v>
      </c>
      <c r="J242" s="342">
        <f t="shared" si="90"/>
        <v>365</v>
      </c>
      <c r="K242" s="342">
        <f t="shared" si="90"/>
        <v>365</v>
      </c>
      <c r="L242" s="341">
        <f t="shared" si="90"/>
        <v>139</v>
      </c>
      <c r="M242" s="340">
        <f t="shared" si="80"/>
        <v>1</v>
      </c>
      <c r="N242" s="339">
        <f t="shared" si="81"/>
        <v>1</v>
      </c>
      <c r="O242" s="339">
        <f t="shared" si="82"/>
        <v>1</v>
      </c>
      <c r="P242" s="339">
        <f t="shared" si="83"/>
        <v>1</v>
      </c>
      <c r="Q242" s="338">
        <f t="shared" si="84"/>
        <v>0.3797814207650273</v>
      </c>
      <c r="R242" s="337">
        <f t="shared" si="85"/>
        <v>500000</v>
      </c>
      <c r="S242" s="336">
        <f t="shared" si="86"/>
        <v>500000</v>
      </c>
      <c r="T242" s="336">
        <f t="shared" si="87"/>
        <v>500000</v>
      </c>
      <c r="U242" s="336">
        <f t="shared" si="88"/>
        <v>500000</v>
      </c>
      <c r="V242" s="335">
        <f t="shared" si="89"/>
        <v>189890.71038251364</v>
      </c>
      <c r="W242" s="337">
        <f t="shared" si="91"/>
        <v>0</v>
      </c>
      <c r="X242" s="336">
        <f t="shared" si="91"/>
        <v>0</v>
      </c>
      <c r="Y242" s="336">
        <f t="shared" si="91"/>
        <v>0</v>
      </c>
      <c r="Z242" s="336">
        <f t="shared" si="91"/>
        <v>0</v>
      </c>
      <c r="AA242" s="335">
        <f t="shared" si="91"/>
        <v>0</v>
      </c>
    </row>
    <row r="243" spans="1:27">
      <c r="A243" s="320">
        <f>'Q Experience Study 2e'!A226</f>
        <v>206</v>
      </c>
      <c r="B243" s="319">
        <f>'Q Experience Study 2e'!B226</f>
        <v>20026</v>
      </c>
      <c r="C243" s="319" t="str">
        <f>'Q Experience Study 2e'!C226</f>
        <v/>
      </c>
      <c r="D243" s="319" t="str">
        <f>'Q Experience Study 2e'!D226</f>
        <v/>
      </c>
      <c r="E243" s="318">
        <f>'Q Experience Study 2e'!E226</f>
        <v>1000000</v>
      </c>
      <c r="F243" s="343" t="str">
        <f t="shared" si="78"/>
        <v/>
      </c>
      <c r="G243" s="341" t="str">
        <f t="shared" si="79"/>
        <v/>
      </c>
      <c r="H243" s="343">
        <f t="shared" si="90"/>
        <v>366</v>
      </c>
      <c r="I243" s="342">
        <f t="shared" si="90"/>
        <v>365</v>
      </c>
      <c r="J243" s="342">
        <f t="shared" si="90"/>
        <v>365</v>
      </c>
      <c r="K243" s="342">
        <f t="shared" si="90"/>
        <v>365</v>
      </c>
      <c r="L243" s="341">
        <f t="shared" si="90"/>
        <v>64</v>
      </c>
      <c r="M243" s="340">
        <f t="shared" si="80"/>
        <v>1</v>
      </c>
      <c r="N243" s="339">
        <f t="shared" si="81"/>
        <v>1</v>
      </c>
      <c r="O243" s="339">
        <f t="shared" si="82"/>
        <v>1</v>
      </c>
      <c r="P243" s="339">
        <f t="shared" si="83"/>
        <v>1</v>
      </c>
      <c r="Q243" s="338">
        <f t="shared" si="84"/>
        <v>0.17486338797814208</v>
      </c>
      <c r="R243" s="337">
        <f t="shared" si="85"/>
        <v>1000000</v>
      </c>
      <c r="S243" s="336">
        <f t="shared" si="86"/>
        <v>1000000</v>
      </c>
      <c r="T243" s="336">
        <f t="shared" si="87"/>
        <v>1000000</v>
      </c>
      <c r="U243" s="336">
        <f t="shared" si="88"/>
        <v>1000000</v>
      </c>
      <c r="V243" s="335">
        <f t="shared" si="89"/>
        <v>174863.38797814207</v>
      </c>
      <c r="W243" s="337">
        <f t="shared" si="91"/>
        <v>0</v>
      </c>
      <c r="X243" s="336">
        <f t="shared" si="91"/>
        <v>0</v>
      </c>
      <c r="Y243" s="336">
        <f t="shared" si="91"/>
        <v>0</v>
      </c>
      <c r="Z243" s="336">
        <f t="shared" si="91"/>
        <v>0</v>
      </c>
      <c r="AA243" s="335">
        <f t="shared" si="91"/>
        <v>0</v>
      </c>
    </row>
    <row r="244" spans="1:27">
      <c r="A244" s="320">
        <f>'Q Experience Study 2e'!A227</f>
        <v>207</v>
      </c>
      <c r="B244" s="319">
        <f>'Q Experience Study 2e'!B227</f>
        <v>19923</v>
      </c>
      <c r="C244" s="319" t="str">
        <f>'Q Experience Study 2e'!C227</f>
        <v/>
      </c>
      <c r="D244" s="319" t="str">
        <f>'Q Experience Study 2e'!D227</f>
        <v/>
      </c>
      <c r="E244" s="318">
        <f>'Q Experience Study 2e'!E227</f>
        <v>500000</v>
      </c>
      <c r="F244" s="343" t="str">
        <f t="shared" si="78"/>
        <v/>
      </c>
      <c r="G244" s="341" t="str">
        <f t="shared" si="79"/>
        <v/>
      </c>
      <c r="H244" s="343">
        <f t="shared" si="90"/>
        <v>366</v>
      </c>
      <c r="I244" s="342">
        <f t="shared" si="90"/>
        <v>365</v>
      </c>
      <c r="J244" s="342">
        <f t="shared" si="90"/>
        <v>365</v>
      </c>
      <c r="K244" s="342">
        <f t="shared" si="90"/>
        <v>365</v>
      </c>
      <c r="L244" s="341">
        <f t="shared" si="90"/>
        <v>167</v>
      </c>
      <c r="M244" s="340">
        <f t="shared" si="80"/>
        <v>1</v>
      </c>
      <c r="N244" s="339">
        <f t="shared" si="81"/>
        <v>1</v>
      </c>
      <c r="O244" s="339">
        <f t="shared" si="82"/>
        <v>1</v>
      </c>
      <c r="P244" s="339">
        <f t="shared" si="83"/>
        <v>1</v>
      </c>
      <c r="Q244" s="338">
        <f t="shared" si="84"/>
        <v>0.45628415300546449</v>
      </c>
      <c r="R244" s="337">
        <f t="shared" si="85"/>
        <v>500000</v>
      </c>
      <c r="S244" s="336">
        <f t="shared" si="86"/>
        <v>500000</v>
      </c>
      <c r="T244" s="336">
        <f t="shared" si="87"/>
        <v>500000</v>
      </c>
      <c r="U244" s="336">
        <f t="shared" si="88"/>
        <v>500000</v>
      </c>
      <c r="V244" s="335">
        <f t="shared" si="89"/>
        <v>228142.07650273223</v>
      </c>
      <c r="W244" s="337">
        <f t="shared" si="91"/>
        <v>0</v>
      </c>
      <c r="X244" s="336">
        <f t="shared" si="91"/>
        <v>0</v>
      </c>
      <c r="Y244" s="336">
        <f t="shared" si="91"/>
        <v>0</v>
      </c>
      <c r="Z244" s="336">
        <f t="shared" si="91"/>
        <v>0</v>
      </c>
      <c r="AA244" s="335">
        <f t="shared" si="91"/>
        <v>0</v>
      </c>
    </row>
    <row r="245" spans="1:27">
      <c r="A245" s="320">
        <f>'Q Experience Study 2e'!A228</f>
        <v>208</v>
      </c>
      <c r="B245" s="319">
        <f>'Q Experience Study 2e'!B228</f>
        <v>19895</v>
      </c>
      <c r="C245" s="319" t="str">
        <f>'Q Experience Study 2e'!C228</f>
        <v/>
      </c>
      <c r="D245" s="319" t="str">
        <f>'Q Experience Study 2e'!D228</f>
        <v/>
      </c>
      <c r="E245" s="318">
        <f>'Q Experience Study 2e'!E228</f>
        <v>300000</v>
      </c>
      <c r="F245" s="343" t="str">
        <f t="shared" si="78"/>
        <v/>
      </c>
      <c r="G245" s="341" t="str">
        <f t="shared" si="79"/>
        <v/>
      </c>
      <c r="H245" s="343">
        <f t="shared" si="90"/>
        <v>366</v>
      </c>
      <c r="I245" s="342">
        <f t="shared" si="90"/>
        <v>365</v>
      </c>
      <c r="J245" s="342">
        <f t="shared" si="90"/>
        <v>365</v>
      </c>
      <c r="K245" s="342">
        <f t="shared" si="90"/>
        <v>365</v>
      </c>
      <c r="L245" s="341">
        <f t="shared" si="90"/>
        <v>195</v>
      </c>
      <c r="M245" s="340">
        <f t="shared" si="80"/>
        <v>1</v>
      </c>
      <c r="N245" s="339">
        <f t="shared" si="81"/>
        <v>1</v>
      </c>
      <c r="O245" s="339">
        <f t="shared" si="82"/>
        <v>1</v>
      </c>
      <c r="P245" s="339">
        <f t="shared" si="83"/>
        <v>1</v>
      </c>
      <c r="Q245" s="338">
        <f t="shared" si="84"/>
        <v>0.53278688524590168</v>
      </c>
      <c r="R245" s="337">
        <f t="shared" si="85"/>
        <v>300000</v>
      </c>
      <c r="S245" s="336">
        <f t="shared" si="86"/>
        <v>300000</v>
      </c>
      <c r="T245" s="336">
        <f t="shared" si="87"/>
        <v>300000</v>
      </c>
      <c r="U245" s="336">
        <f t="shared" si="88"/>
        <v>300000</v>
      </c>
      <c r="V245" s="335">
        <f t="shared" si="89"/>
        <v>159836.06557377049</v>
      </c>
      <c r="W245" s="337">
        <f t="shared" si="91"/>
        <v>0</v>
      </c>
      <c r="X245" s="336">
        <f t="shared" si="91"/>
        <v>0</v>
      </c>
      <c r="Y245" s="336">
        <f t="shared" si="91"/>
        <v>0</v>
      </c>
      <c r="Z245" s="336">
        <f t="shared" si="91"/>
        <v>0</v>
      </c>
      <c r="AA245" s="335">
        <f t="shared" si="91"/>
        <v>0</v>
      </c>
    </row>
    <row r="246" spans="1:27">
      <c r="A246" s="320">
        <f>'Q Experience Study 2e'!A229</f>
        <v>209</v>
      </c>
      <c r="B246" s="319">
        <f>'Q Experience Study 2e'!B229</f>
        <v>19779</v>
      </c>
      <c r="C246" s="319" t="str">
        <f>'Q Experience Study 2e'!C229</f>
        <v/>
      </c>
      <c r="D246" s="319" t="str">
        <f>'Q Experience Study 2e'!D229</f>
        <v/>
      </c>
      <c r="E246" s="318">
        <f>'Q Experience Study 2e'!E229</f>
        <v>300000</v>
      </c>
      <c r="F246" s="343" t="str">
        <f t="shared" si="78"/>
        <v/>
      </c>
      <c r="G246" s="341" t="str">
        <f t="shared" si="79"/>
        <v/>
      </c>
      <c r="H246" s="343">
        <f t="shared" si="90"/>
        <v>365</v>
      </c>
      <c r="I246" s="342">
        <f t="shared" si="90"/>
        <v>366</v>
      </c>
      <c r="J246" s="342">
        <f t="shared" si="90"/>
        <v>365</v>
      </c>
      <c r="K246" s="342">
        <f t="shared" si="90"/>
        <v>365</v>
      </c>
      <c r="L246" s="341">
        <f t="shared" si="90"/>
        <v>311</v>
      </c>
      <c r="M246" s="340">
        <f t="shared" si="80"/>
        <v>1</v>
      </c>
      <c r="N246" s="339">
        <f t="shared" si="81"/>
        <v>1</v>
      </c>
      <c r="O246" s="339">
        <f t="shared" si="82"/>
        <v>1</v>
      </c>
      <c r="P246" s="339">
        <f t="shared" si="83"/>
        <v>1</v>
      </c>
      <c r="Q246" s="338">
        <f t="shared" si="84"/>
        <v>0.852054794520548</v>
      </c>
      <c r="R246" s="337">
        <f t="shared" si="85"/>
        <v>300000</v>
      </c>
      <c r="S246" s="336">
        <f t="shared" si="86"/>
        <v>300000</v>
      </c>
      <c r="T246" s="336">
        <f t="shared" si="87"/>
        <v>300000</v>
      </c>
      <c r="U246" s="336">
        <f t="shared" si="88"/>
        <v>300000</v>
      </c>
      <c r="V246" s="335">
        <f t="shared" si="89"/>
        <v>255616.43835616441</v>
      </c>
      <c r="W246" s="337">
        <f t="shared" si="91"/>
        <v>0</v>
      </c>
      <c r="X246" s="336">
        <f t="shared" si="91"/>
        <v>0</v>
      </c>
      <c r="Y246" s="336">
        <f t="shared" si="91"/>
        <v>0</v>
      </c>
      <c r="Z246" s="336">
        <f t="shared" si="91"/>
        <v>0</v>
      </c>
      <c r="AA246" s="335">
        <f t="shared" si="91"/>
        <v>0</v>
      </c>
    </row>
    <row r="247" spans="1:27">
      <c r="A247" s="320">
        <f>'Q Experience Study 2e'!A230</f>
        <v>210</v>
      </c>
      <c r="B247" s="319">
        <f>'Q Experience Study 2e'!B230</f>
        <v>19775</v>
      </c>
      <c r="C247" s="319" t="str">
        <f>'Q Experience Study 2e'!C230</f>
        <v/>
      </c>
      <c r="D247" s="319" t="str">
        <f>'Q Experience Study 2e'!D230</f>
        <v/>
      </c>
      <c r="E247" s="318">
        <f>'Q Experience Study 2e'!E230</f>
        <v>1000000</v>
      </c>
      <c r="F247" s="343" t="str">
        <f t="shared" si="78"/>
        <v/>
      </c>
      <c r="G247" s="341" t="str">
        <f t="shared" si="79"/>
        <v/>
      </c>
      <c r="H247" s="343">
        <f t="shared" si="90"/>
        <v>365</v>
      </c>
      <c r="I247" s="342">
        <f t="shared" si="90"/>
        <v>366</v>
      </c>
      <c r="J247" s="342">
        <f t="shared" si="90"/>
        <v>365</v>
      </c>
      <c r="K247" s="342">
        <f t="shared" si="90"/>
        <v>365</v>
      </c>
      <c r="L247" s="341">
        <f t="shared" si="90"/>
        <v>315</v>
      </c>
      <c r="M247" s="340">
        <f t="shared" si="80"/>
        <v>1</v>
      </c>
      <c r="N247" s="339">
        <f t="shared" si="81"/>
        <v>1</v>
      </c>
      <c r="O247" s="339">
        <f t="shared" si="82"/>
        <v>1</v>
      </c>
      <c r="P247" s="339">
        <f t="shared" si="83"/>
        <v>1</v>
      </c>
      <c r="Q247" s="338">
        <f t="shared" si="84"/>
        <v>0.86301369863013699</v>
      </c>
      <c r="R247" s="337">
        <f t="shared" si="85"/>
        <v>1000000</v>
      </c>
      <c r="S247" s="336">
        <f t="shared" si="86"/>
        <v>1000000</v>
      </c>
      <c r="T247" s="336">
        <f t="shared" si="87"/>
        <v>1000000</v>
      </c>
      <c r="U247" s="336">
        <f t="shared" si="88"/>
        <v>1000000</v>
      </c>
      <c r="V247" s="335">
        <f t="shared" si="89"/>
        <v>863013.69863013702</v>
      </c>
      <c r="W247" s="337">
        <f t="shared" si="91"/>
        <v>0</v>
      </c>
      <c r="X247" s="336">
        <f t="shared" si="91"/>
        <v>0</v>
      </c>
      <c r="Y247" s="336">
        <f t="shared" si="91"/>
        <v>0</v>
      </c>
      <c r="Z247" s="336">
        <f t="shared" si="91"/>
        <v>0</v>
      </c>
      <c r="AA247" s="335">
        <f t="shared" si="91"/>
        <v>0</v>
      </c>
    </row>
    <row r="248" spans="1:27">
      <c r="A248" s="320">
        <f>'Q Experience Study 2e'!A231</f>
        <v>211</v>
      </c>
      <c r="B248" s="319">
        <f>'Q Experience Study 2e'!B231</f>
        <v>19802</v>
      </c>
      <c r="C248" s="319" t="str">
        <f>'Q Experience Study 2e'!C231</f>
        <v/>
      </c>
      <c r="D248" s="319" t="str">
        <f>'Q Experience Study 2e'!D231</f>
        <v/>
      </c>
      <c r="E248" s="318">
        <f>'Q Experience Study 2e'!E231</f>
        <v>300000</v>
      </c>
      <c r="F248" s="343" t="str">
        <f t="shared" si="78"/>
        <v/>
      </c>
      <c r="G248" s="341" t="str">
        <f t="shared" si="79"/>
        <v/>
      </c>
      <c r="H248" s="343">
        <f t="shared" ref="H248:L257" si="92">IF(AND(OR($C248&lt;&gt;"",$D248&lt;&gt;""),MAX($F248,$G248)&lt;H$37),0,MIN($C$34,DATE(YEAR($B248)+H$37+1,MONTH($B248),DAY($B248)))-MAX($B$34,DATE(YEAR($B248)+H$37,MONTH($B248),DAY($B248))))</f>
        <v>366</v>
      </c>
      <c r="I248" s="342">
        <f t="shared" si="92"/>
        <v>365</v>
      </c>
      <c r="J248" s="342">
        <f t="shared" si="92"/>
        <v>365</v>
      </c>
      <c r="K248" s="342">
        <f t="shared" si="92"/>
        <v>365</v>
      </c>
      <c r="L248" s="341">
        <f t="shared" si="92"/>
        <v>288</v>
      </c>
      <c r="M248" s="340">
        <f t="shared" si="80"/>
        <v>1</v>
      </c>
      <c r="N248" s="339">
        <f t="shared" si="81"/>
        <v>1</v>
      </c>
      <c r="O248" s="339">
        <f t="shared" si="82"/>
        <v>1</v>
      </c>
      <c r="P248" s="339">
        <f t="shared" si="83"/>
        <v>1</v>
      </c>
      <c r="Q248" s="338">
        <f t="shared" si="84"/>
        <v>0.78688524590163933</v>
      </c>
      <c r="R248" s="337">
        <f t="shared" si="85"/>
        <v>300000</v>
      </c>
      <c r="S248" s="336">
        <f t="shared" si="86"/>
        <v>300000</v>
      </c>
      <c r="T248" s="336">
        <f t="shared" si="87"/>
        <v>300000</v>
      </c>
      <c r="U248" s="336">
        <f t="shared" si="88"/>
        <v>300000</v>
      </c>
      <c r="V248" s="335">
        <f t="shared" si="89"/>
        <v>236065.57377049178</v>
      </c>
      <c r="W248" s="337">
        <f t="shared" ref="W248:AA257" si="93">IF($F248=W$37,$E248,0)</f>
        <v>0</v>
      </c>
      <c r="X248" s="336">
        <f t="shared" si="93"/>
        <v>0</v>
      </c>
      <c r="Y248" s="336">
        <f t="shared" si="93"/>
        <v>0</v>
      </c>
      <c r="Z248" s="336">
        <f t="shared" si="93"/>
        <v>0</v>
      </c>
      <c r="AA248" s="335">
        <f t="shared" si="93"/>
        <v>0</v>
      </c>
    </row>
    <row r="249" spans="1:27">
      <c r="A249" s="320">
        <f>'Q Experience Study 2e'!A232</f>
        <v>212</v>
      </c>
      <c r="B249" s="319">
        <f>'Q Experience Study 2e'!B232</f>
        <v>19976</v>
      </c>
      <c r="C249" s="319" t="str">
        <f>'Q Experience Study 2e'!C232</f>
        <v/>
      </c>
      <c r="D249" s="319" t="str">
        <f>'Q Experience Study 2e'!D232</f>
        <v/>
      </c>
      <c r="E249" s="318">
        <f>'Q Experience Study 2e'!E232</f>
        <v>300000</v>
      </c>
      <c r="F249" s="343" t="str">
        <f t="shared" si="78"/>
        <v/>
      </c>
      <c r="G249" s="341" t="str">
        <f t="shared" si="79"/>
        <v/>
      </c>
      <c r="H249" s="343">
        <f t="shared" si="92"/>
        <v>366</v>
      </c>
      <c r="I249" s="342">
        <f t="shared" si="92"/>
        <v>365</v>
      </c>
      <c r="J249" s="342">
        <f t="shared" si="92"/>
        <v>365</v>
      </c>
      <c r="K249" s="342">
        <f t="shared" si="92"/>
        <v>365</v>
      </c>
      <c r="L249" s="341">
        <f t="shared" si="92"/>
        <v>114</v>
      </c>
      <c r="M249" s="340">
        <f t="shared" si="80"/>
        <v>1</v>
      </c>
      <c r="N249" s="339">
        <f t="shared" si="81"/>
        <v>1</v>
      </c>
      <c r="O249" s="339">
        <f t="shared" si="82"/>
        <v>1</v>
      </c>
      <c r="P249" s="339">
        <f t="shared" si="83"/>
        <v>1</v>
      </c>
      <c r="Q249" s="338">
        <f t="shared" si="84"/>
        <v>0.31147540983606559</v>
      </c>
      <c r="R249" s="337">
        <f t="shared" si="85"/>
        <v>300000</v>
      </c>
      <c r="S249" s="336">
        <f t="shared" si="86"/>
        <v>300000</v>
      </c>
      <c r="T249" s="336">
        <f t="shared" si="87"/>
        <v>300000</v>
      </c>
      <c r="U249" s="336">
        <f t="shared" si="88"/>
        <v>300000</v>
      </c>
      <c r="V249" s="335">
        <f t="shared" si="89"/>
        <v>93442.62295081967</v>
      </c>
      <c r="W249" s="337">
        <f t="shared" si="93"/>
        <v>0</v>
      </c>
      <c r="X249" s="336">
        <f t="shared" si="93"/>
        <v>0</v>
      </c>
      <c r="Y249" s="336">
        <f t="shared" si="93"/>
        <v>0</v>
      </c>
      <c r="Z249" s="336">
        <f t="shared" si="93"/>
        <v>0</v>
      </c>
      <c r="AA249" s="335">
        <f t="shared" si="93"/>
        <v>0</v>
      </c>
    </row>
    <row r="250" spans="1:27">
      <c r="A250" s="320">
        <f>'Q Experience Study 2e'!A233</f>
        <v>213</v>
      </c>
      <c r="B250" s="319">
        <f>'Q Experience Study 2e'!B233</f>
        <v>20084</v>
      </c>
      <c r="C250" s="319" t="str">
        <f>'Q Experience Study 2e'!C233</f>
        <v/>
      </c>
      <c r="D250" s="319" t="str">
        <f>'Q Experience Study 2e'!D233</f>
        <v/>
      </c>
      <c r="E250" s="318">
        <f>'Q Experience Study 2e'!E233</f>
        <v>300000</v>
      </c>
      <c r="F250" s="343" t="str">
        <f t="shared" si="78"/>
        <v/>
      </c>
      <c r="G250" s="341" t="str">
        <f t="shared" si="79"/>
        <v/>
      </c>
      <c r="H250" s="343">
        <f t="shared" si="92"/>
        <v>366</v>
      </c>
      <c r="I250" s="342">
        <f t="shared" si="92"/>
        <v>365</v>
      </c>
      <c r="J250" s="342">
        <f t="shared" si="92"/>
        <v>365</v>
      </c>
      <c r="K250" s="342">
        <f t="shared" si="92"/>
        <v>365</v>
      </c>
      <c r="L250" s="341">
        <f t="shared" si="92"/>
        <v>6</v>
      </c>
      <c r="M250" s="340">
        <f t="shared" si="80"/>
        <v>1</v>
      </c>
      <c r="N250" s="339">
        <f t="shared" si="81"/>
        <v>1</v>
      </c>
      <c r="O250" s="339">
        <f t="shared" si="82"/>
        <v>1</v>
      </c>
      <c r="P250" s="339">
        <f t="shared" si="83"/>
        <v>1</v>
      </c>
      <c r="Q250" s="338">
        <f t="shared" si="84"/>
        <v>1.6393442622950821E-2</v>
      </c>
      <c r="R250" s="337">
        <f t="shared" si="85"/>
        <v>300000</v>
      </c>
      <c r="S250" s="336">
        <f t="shared" si="86"/>
        <v>300000</v>
      </c>
      <c r="T250" s="336">
        <f t="shared" si="87"/>
        <v>300000</v>
      </c>
      <c r="U250" s="336">
        <f t="shared" si="88"/>
        <v>300000</v>
      </c>
      <c r="V250" s="335">
        <f t="shared" si="89"/>
        <v>4918.0327868852464</v>
      </c>
      <c r="W250" s="337">
        <f t="shared" si="93"/>
        <v>0</v>
      </c>
      <c r="X250" s="336">
        <f t="shared" si="93"/>
        <v>0</v>
      </c>
      <c r="Y250" s="336">
        <f t="shared" si="93"/>
        <v>0</v>
      </c>
      <c r="Z250" s="336">
        <f t="shared" si="93"/>
        <v>0</v>
      </c>
      <c r="AA250" s="335">
        <f t="shared" si="93"/>
        <v>0</v>
      </c>
    </row>
    <row r="251" spans="1:27">
      <c r="A251" s="320">
        <f>'Q Experience Study 2e'!A234</f>
        <v>214</v>
      </c>
      <c r="B251" s="319">
        <f>'Q Experience Study 2e'!B234</f>
        <v>19780</v>
      </c>
      <c r="C251" s="319" t="str">
        <f>'Q Experience Study 2e'!C234</f>
        <v/>
      </c>
      <c r="D251" s="319" t="str">
        <f>'Q Experience Study 2e'!D234</f>
        <v/>
      </c>
      <c r="E251" s="318">
        <f>'Q Experience Study 2e'!E234</f>
        <v>1000000</v>
      </c>
      <c r="F251" s="343" t="str">
        <f t="shared" si="78"/>
        <v/>
      </c>
      <c r="G251" s="341" t="str">
        <f t="shared" si="79"/>
        <v/>
      </c>
      <c r="H251" s="343">
        <f t="shared" si="92"/>
        <v>365</v>
      </c>
      <c r="I251" s="342">
        <f t="shared" si="92"/>
        <v>366</v>
      </c>
      <c r="J251" s="342">
        <f t="shared" si="92"/>
        <v>365</v>
      </c>
      <c r="K251" s="342">
        <f t="shared" si="92"/>
        <v>365</v>
      </c>
      <c r="L251" s="341">
        <f t="shared" si="92"/>
        <v>310</v>
      </c>
      <c r="M251" s="340">
        <f t="shared" si="80"/>
        <v>1</v>
      </c>
      <c r="N251" s="339">
        <f t="shared" si="81"/>
        <v>1</v>
      </c>
      <c r="O251" s="339">
        <f t="shared" si="82"/>
        <v>1</v>
      </c>
      <c r="P251" s="339">
        <f t="shared" si="83"/>
        <v>1</v>
      </c>
      <c r="Q251" s="338">
        <f t="shared" si="84"/>
        <v>0.84931506849315064</v>
      </c>
      <c r="R251" s="337">
        <f t="shared" si="85"/>
        <v>1000000</v>
      </c>
      <c r="S251" s="336">
        <f t="shared" si="86"/>
        <v>1000000</v>
      </c>
      <c r="T251" s="336">
        <f t="shared" si="87"/>
        <v>1000000</v>
      </c>
      <c r="U251" s="336">
        <f t="shared" si="88"/>
        <v>1000000</v>
      </c>
      <c r="V251" s="335">
        <f t="shared" si="89"/>
        <v>849315.06849315064</v>
      </c>
      <c r="W251" s="337">
        <f t="shared" si="93"/>
        <v>0</v>
      </c>
      <c r="X251" s="336">
        <f t="shared" si="93"/>
        <v>0</v>
      </c>
      <c r="Y251" s="336">
        <f t="shared" si="93"/>
        <v>0</v>
      </c>
      <c r="Z251" s="336">
        <f t="shared" si="93"/>
        <v>0</v>
      </c>
      <c r="AA251" s="335">
        <f t="shared" si="93"/>
        <v>0</v>
      </c>
    </row>
    <row r="252" spans="1:27">
      <c r="A252" s="320">
        <f>'Q Experience Study 2e'!A235</f>
        <v>215</v>
      </c>
      <c r="B252" s="319">
        <f>'Q Experience Study 2e'!B235</f>
        <v>19763</v>
      </c>
      <c r="C252" s="319" t="str">
        <f>'Q Experience Study 2e'!C235</f>
        <v/>
      </c>
      <c r="D252" s="319" t="str">
        <f>'Q Experience Study 2e'!D235</f>
        <v/>
      </c>
      <c r="E252" s="318">
        <f>'Q Experience Study 2e'!E235</f>
        <v>300000</v>
      </c>
      <c r="F252" s="343" t="str">
        <f t="shared" si="78"/>
        <v/>
      </c>
      <c r="G252" s="341" t="str">
        <f t="shared" si="79"/>
        <v/>
      </c>
      <c r="H252" s="343">
        <f t="shared" si="92"/>
        <v>365</v>
      </c>
      <c r="I252" s="342">
        <f t="shared" si="92"/>
        <v>366</v>
      </c>
      <c r="J252" s="342">
        <f t="shared" si="92"/>
        <v>365</v>
      </c>
      <c r="K252" s="342">
        <f t="shared" si="92"/>
        <v>365</v>
      </c>
      <c r="L252" s="341">
        <f t="shared" si="92"/>
        <v>327</v>
      </c>
      <c r="M252" s="340">
        <f t="shared" si="80"/>
        <v>1</v>
      </c>
      <c r="N252" s="339">
        <f t="shared" si="81"/>
        <v>1</v>
      </c>
      <c r="O252" s="339">
        <f t="shared" si="82"/>
        <v>1</v>
      </c>
      <c r="P252" s="339">
        <f t="shared" si="83"/>
        <v>1</v>
      </c>
      <c r="Q252" s="338">
        <f t="shared" si="84"/>
        <v>0.89589041095890409</v>
      </c>
      <c r="R252" s="337">
        <f t="shared" si="85"/>
        <v>300000</v>
      </c>
      <c r="S252" s="336">
        <f t="shared" si="86"/>
        <v>300000</v>
      </c>
      <c r="T252" s="336">
        <f t="shared" si="87"/>
        <v>300000</v>
      </c>
      <c r="U252" s="336">
        <f t="shared" si="88"/>
        <v>300000</v>
      </c>
      <c r="V252" s="335">
        <f t="shared" si="89"/>
        <v>268767.12328767125</v>
      </c>
      <c r="W252" s="337">
        <f t="shared" si="93"/>
        <v>0</v>
      </c>
      <c r="X252" s="336">
        <f t="shared" si="93"/>
        <v>0</v>
      </c>
      <c r="Y252" s="336">
        <f t="shared" si="93"/>
        <v>0</v>
      </c>
      <c r="Z252" s="336">
        <f t="shared" si="93"/>
        <v>0</v>
      </c>
      <c r="AA252" s="335">
        <f t="shared" si="93"/>
        <v>0</v>
      </c>
    </row>
    <row r="253" spans="1:27">
      <c r="A253" s="320">
        <f>'Q Experience Study 2e'!A236</f>
        <v>216</v>
      </c>
      <c r="B253" s="319">
        <f>'Q Experience Study 2e'!B236</f>
        <v>20089</v>
      </c>
      <c r="C253" s="319" t="str">
        <f>'Q Experience Study 2e'!C236</f>
        <v/>
      </c>
      <c r="D253" s="319" t="str">
        <f>'Q Experience Study 2e'!D236</f>
        <v/>
      </c>
      <c r="E253" s="318">
        <f>'Q Experience Study 2e'!E236</f>
        <v>300000</v>
      </c>
      <c r="F253" s="343" t="str">
        <f t="shared" si="78"/>
        <v/>
      </c>
      <c r="G253" s="341" t="str">
        <f t="shared" si="79"/>
        <v/>
      </c>
      <c r="H253" s="343">
        <f t="shared" si="92"/>
        <v>366</v>
      </c>
      <c r="I253" s="342">
        <f t="shared" si="92"/>
        <v>365</v>
      </c>
      <c r="J253" s="342">
        <f t="shared" si="92"/>
        <v>365</v>
      </c>
      <c r="K253" s="342">
        <f t="shared" si="92"/>
        <v>365</v>
      </c>
      <c r="L253" s="341">
        <f t="shared" si="92"/>
        <v>1</v>
      </c>
      <c r="M253" s="340">
        <f t="shared" si="80"/>
        <v>1</v>
      </c>
      <c r="N253" s="339">
        <f t="shared" si="81"/>
        <v>1</v>
      </c>
      <c r="O253" s="339">
        <f t="shared" si="82"/>
        <v>1</v>
      </c>
      <c r="P253" s="339">
        <f t="shared" si="83"/>
        <v>1</v>
      </c>
      <c r="Q253" s="338">
        <f t="shared" si="84"/>
        <v>2.7322404371584699E-3</v>
      </c>
      <c r="R253" s="337">
        <f t="shared" si="85"/>
        <v>300000</v>
      </c>
      <c r="S253" s="336">
        <f t="shared" si="86"/>
        <v>300000</v>
      </c>
      <c r="T253" s="336">
        <f t="shared" si="87"/>
        <v>300000</v>
      </c>
      <c r="U253" s="336">
        <f t="shared" si="88"/>
        <v>300000</v>
      </c>
      <c r="V253" s="335">
        <f t="shared" si="89"/>
        <v>819.67213114754099</v>
      </c>
      <c r="W253" s="337">
        <f t="shared" si="93"/>
        <v>0</v>
      </c>
      <c r="X253" s="336">
        <f t="shared" si="93"/>
        <v>0</v>
      </c>
      <c r="Y253" s="336">
        <f t="shared" si="93"/>
        <v>0</v>
      </c>
      <c r="Z253" s="336">
        <f t="shared" si="93"/>
        <v>0</v>
      </c>
      <c r="AA253" s="335">
        <f t="shared" si="93"/>
        <v>0</v>
      </c>
    </row>
    <row r="254" spans="1:27">
      <c r="A254" s="320">
        <f>'Q Experience Study 2e'!A237</f>
        <v>217</v>
      </c>
      <c r="B254" s="319">
        <f>'Q Experience Study 2e'!B237</f>
        <v>19737</v>
      </c>
      <c r="C254" s="319" t="str">
        <f>'Q Experience Study 2e'!C237</f>
        <v/>
      </c>
      <c r="D254" s="319" t="str">
        <f>'Q Experience Study 2e'!D237</f>
        <v/>
      </c>
      <c r="E254" s="318">
        <f>'Q Experience Study 2e'!E237</f>
        <v>1000000</v>
      </c>
      <c r="F254" s="343" t="str">
        <f t="shared" si="78"/>
        <v/>
      </c>
      <c r="G254" s="341" t="str">
        <f t="shared" si="79"/>
        <v/>
      </c>
      <c r="H254" s="343">
        <f t="shared" si="92"/>
        <v>365</v>
      </c>
      <c r="I254" s="342">
        <f t="shared" si="92"/>
        <v>366</v>
      </c>
      <c r="J254" s="342">
        <f t="shared" si="92"/>
        <v>365</v>
      </c>
      <c r="K254" s="342">
        <f t="shared" si="92"/>
        <v>365</v>
      </c>
      <c r="L254" s="341">
        <f t="shared" si="92"/>
        <v>353</v>
      </c>
      <c r="M254" s="340">
        <f t="shared" si="80"/>
        <v>1</v>
      </c>
      <c r="N254" s="339">
        <f t="shared" si="81"/>
        <v>1</v>
      </c>
      <c r="O254" s="339">
        <f t="shared" si="82"/>
        <v>1</v>
      </c>
      <c r="P254" s="339">
        <f t="shared" si="83"/>
        <v>1</v>
      </c>
      <c r="Q254" s="338">
        <f t="shared" si="84"/>
        <v>0.9671232876712329</v>
      </c>
      <c r="R254" s="337">
        <f t="shared" si="85"/>
        <v>1000000</v>
      </c>
      <c r="S254" s="336">
        <f t="shared" si="86"/>
        <v>1000000</v>
      </c>
      <c r="T254" s="336">
        <f t="shared" si="87"/>
        <v>1000000</v>
      </c>
      <c r="U254" s="336">
        <f t="shared" si="88"/>
        <v>1000000</v>
      </c>
      <c r="V254" s="335">
        <f t="shared" si="89"/>
        <v>967123.28767123295</v>
      </c>
      <c r="W254" s="337">
        <f t="shared" si="93"/>
        <v>0</v>
      </c>
      <c r="X254" s="336">
        <f t="shared" si="93"/>
        <v>0</v>
      </c>
      <c r="Y254" s="336">
        <f t="shared" si="93"/>
        <v>0</v>
      </c>
      <c r="Z254" s="336">
        <f t="shared" si="93"/>
        <v>0</v>
      </c>
      <c r="AA254" s="335">
        <f t="shared" si="93"/>
        <v>0</v>
      </c>
    </row>
    <row r="255" spans="1:27">
      <c r="A255" s="320">
        <f>'Q Experience Study 2e'!A238</f>
        <v>218</v>
      </c>
      <c r="B255" s="319">
        <f>'Q Experience Study 2e'!B238</f>
        <v>19943</v>
      </c>
      <c r="C255" s="319" t="str">
        <f>'Q Experience Study 2e'!C238</f>
        <v/>
      </c>
      <c r="D255" s="319" t="str">
        <f>'Q Experience Study 2e'!D238</f>
        <v/>
      </c>
      <c r="E255" s="318">
        <f>'Q Experience Study 2e'!E238</f>
        <v>1000000</v>
      </c>
      <c r="F255" s="343" t="str">
        <f t="shared" si="78"/>
        <v/>
      </c>
      <c r="G255" s="341" t="str">
        <f t="shared" si="79"/>
        <v/>
      </c>
      <c r="H255" s="343">
        <f t="shared" si="92"/>
        <v>366</v>
      </c>
      <c r="I255" s="342">
        <f t="shared" si="92"/>
        <v>365</v>
      </c>
      <c r="J255" s="342">
        <f t="shared" si="92"/>
        <v>365</v>
      </c>
      <c r="K255" s="342">
        <f t="shared" si="92"/>
        <v>365</v>
      </c>
      <c r="L255" s="341">
        <f t="shared" si="92"/>
        <v>147</v>
      </c>
      <c r="M255" s="340">
        <f t="shared" si="80"/>
        <v>1</v>
      </c>
      <c r="N255" s="339">
        <f t="shared" si="81"/>
        <v>1</v>
      </c>
      <c r="O255" s="339">
        <f t="shared" si="82"/>
        <v>1</v>
      </c>
      <c r="P255" s="339">
        <f t="shared" si="83"/>
        <v>1</v>
      </c>
      <c r="Q255" s="338">
        <f t="shared" si="84"/>
        <v>0.40163934426229508</v>
      </c>
      <c r="R255" s="337">
        <f t="shared" si="85"/>
        <v>1000000</v>
      </c>
      <c r="S255" s="336">
        <f t="shared" si="86"/>
        <v>1000000</v>
      </c>
      <c r="T255" s="336">
        <f t="shared" si="87"/>
        <v>1000000</v>
      </c>
      <c r="U255" s="336">
        <f t="shared" si="88"/>
        <v>1000000</v>
      </c>
      <c r="V255" s="335">
        <f t="shared" si="89"/>
        <v>401639.34426229511</v>
      </c>
      <c r="W255" s="337">
        <f t="shared" si="93"/>
        <v>0</v>
      </c>
      <c r="X255" s="336">
        <f t="shared" si="93"/>
        <v>0</v>
      </c>
      <c r="Y255" s="336">
        <f t="shared" si="93"/>
        <v>0</v>
      </c>
      <c r="Z255" s="336">
        <f t="shared" si="93"/>
        <v>0</v>
      </c>
      <c r="AA255" s="335">
        <f t="shared" si="93"/>
        <v>0</v>
      </c>
    </row>
    <row r="256" spans="1:27">
      <c r="A256" s="320">
        <f>'Q Experience Study 2e'!A239</f>
        <v>219</v>
      </c>
      <c r="B256" s="319">
        <f>'Q Experience Study 2e'!B239</f>
        <v>19816</v>
      </c>
      <c r="C256" s="319" t="str">
        <f>'Q Experience Study 2e'!C239</f>
        <v/>
      </c>
      <c r="D256" s="319" t="str">
        <f>'Q Experience Study 2e'!D239</f>
        <v/>
      </c>
      <c r="E256" s="318">
        <f>'Q Experience Study 2e'!E239</f>
        <v>1000000</v>
      </c>
      <c r="F256" s="343" t="str">
        <f t="shared" si="78"/>
        <v/>
      </c>
      <c r="G256" s="341" t="str">
        <f t="shared" si="79"/>
        <v/>
      </c>
      <c r="H256" s="343">
        <f t="shared" si="92"/>
        <v>366</v>
      </c>
      <c r="I256" s="342">
        <f t="shared" si="92"/>
        <v>365</v>
      </c>
      <c r="J256" s="342">
        <f t="shared" si="92"/>
        <v>365</v>
      </c>
      <c r="K256" s="342">
        <f t="shared" si="92"/>
        <v>365</v>
      </c>
      <c r="L256" s="341">
        <f t="shared" si="92"/>
        <v>274</v>
      </c>
      <c r="M256" s="340">
        <f t="shared" si="80"/>
        <v>1</v>
      </c>
      <c r="N256" s="339">
        <f t="shared" si="81"/>
        <v>1</v>
      </c>
      <c r="O256" s="339">
        <f t="shared" si="82"/>
        <v>1</v>
      </c>
      <c r="P256" s="339">
        <f t="shared" si="83"/>
        <v>1</v>
      </c>
      <c r="Q256" s="338">
        <f t="shared" si="84"/>
        <v>0.74863387978142082</v>
      </c>
      <c r="R256" s="337">
        <f t="shared" si="85"/>
        <v>1000000</v>
      </c>
      <c r="S256" s="336">
        <f t="shared" si="86"/>
        <v>1000000</v>
      </c>
      <c r="T256" s="336">
        <f t="shared" si="87"/>
        <v>1000000</v>
      </c>
      <c r="U256" s="336">
        <f t="shared" si="88"/>
        <v>1000000</v>
      </c>
      <c r="V256" s="335">
        <f t="shared" si="89"/>
        <v>748633.87978142081</v>
      </c>
      <c r="W256" s="337">
        <f t="shared" si="93"/>
        <v>0</v>
      </c>
      <c r="X256" s="336">
        <f t="shared" si="93"/>
        <v>0</v>
      </c>
      <c r="Y256" s="336">
        <f t="shared" si="93"/>
        <v>0</v>
      </c>
      <c r="Z256" s="336">
        <f t="shared" si="93"/>
        <v>0</v>
      </c>
      <c r="AA256" s="335">
        <f t="shared" si="93"/>
        <v>0</v>
      </c>
    </row>
    <row r="257" spans="1:27">
      <c r="A257" s="320">
        <f>'Q Experience Study 2e'!A240</f>
        <v>220</v>
      </c>
      <c r="B257" s="319">
        <f>'Q Experience Study 2e'!B240</f>
        <v>19970</v>
      </c>
      <c r="C257" s="319" t="str">
        <f>'Q Experience Study 2e'!C240</f>
        <v/>
      </c>
      <c r="D257" s="319" t="str">
        <f>'Q Experience Study 2e'!D240</f>
        <v/>
      </c>
      <c r="E257" s="318">
        <f>'Q Experience Study 2e'!E240</f>
        <v>1000000</v>
      </c>
      <c r="F257" s="343" t="str">
        <f t="shared" si="78"/>
        <v/>
      </c>
      <c r="G257" s="341" t="str">
        <f t="shared" si="79"/>
        <v/>
      </c>
      <c r="H257" s="343">
        <f t="shared" si="92"/>
        <v>366</v>
      </c>
      <c r="I257" s="342">
        <f t="shared" si="92"/>
        <v>365</v>
      </c>
      <c r="J257" s="342">
        <f t="shared" si="92"/>
        <v>365</v>
      </c>
      <c r="K257" s="342">
        <f t="shared" si="92"/>
        <v>365</v>
      </c>
      <c r="L257" s="341">
        <f t="shared" si="92"/>
        <v>120</v>
      </c>
      <c r="M257" s="340">
        <f t="shared" si="80"/>
        <v>1</v>
      </c>
      <c r="N257" s="339">
        <f t="shared" si="81"/>
        <v>1</v>
      </c>
      <c r="O257" s="339">
        <f t="shared" si="82"/>
        <v>1</v>
      </c>
      <c r="P257" s="339">
        <f t="shared" si="83"/>
        <v>1</v>
      </c>
      <c r="Q257" s="338">
        <f t="shared" si="84"/>
        <v>0.32786885245901637</v>
      </c>
      <c r="R257" s="337">
        <f t="shared" si="85"/>
        <v>1000000</v>
      </c>
      <c r="S257" s="336">
        <f t="shared" si="86"/>
        <v>1000000</v>
      </c>
      <c r="T257" s="336">
        <f t="shared" si="87"/>
        <v>1000000</v>
      </c>
      <c r="U257" s="336">
        <f t="shared" si="88"/>
        <v>1000000</v>
      </c>
      <c r="V257" s="335">
        <f t="shared" si="89"/>
        <v>327868.85245901637</v>
      </c>
      <c r="W257" s="337">
        <f t="shared" si="93"/>
        <v>0</v>
      </c>
      <c r="X257" s="336">
        <f t="shared" si="93"/>
        <v>0</v>
      </c>
      <c r="Y257" s="336">
        <f t="shared" si="93"/>
        <v>0</v>
      </c>
      <c r="Z257" s="336">
        <f t="shared" si="93"/>
        <v>0</v>
      </c>
      <c r="AA257" s="335">
        <f t="shared" si="93"/>
        <v>0</v>
      </c>
    </row>
    <row r="258" spans="1:27">
      <c r="A258" s="320">
        <f>'Q Experience Study 2e'!A241</f>
        <v>221</v>
      </c>
      <c r="B258" s="319">
        <f>'Q Experience Study 2e'!B241</f>
        <v>19801</v>
      </c>
      <c r="C258" s="319" t="str">
        <f>'Q Experience Study 2e'!C241</f>
        <v/>
      </c>
      <c r="D258" s="319" t="str">
        <f>'Q Experience Study 2e'!D241</f>
        <v/>
      </c>
      <c r="E258" s="318">
        <f>'Q Experience Study 2e'!E241</f>
        <v>500000</v>
      </c>
      <c r="F258" s="343" t="str">
        <f t="shared" si="78"/>
        <v/>
      </c>
      <c r="G258" s="341" t="str">
        <f t="shared" si="79"/>
        <v/>
      </c>
      <c r="H258" s="343">
        <f t="shared" ref="H258:L267" si="94">IF(AND(OR($C258&lt;&gt;"",$D258&lt;&gt;""),MAX($F258,$G258)&lt;H$37),0,MIN($C$34,DATE(YEAR($B258)+H$37+1,MONTH($B258),DAY($B258)))-MAX($B$34,DATE(YEAR($B258)+H$37,MONTH($B258),DAY($B258))))</f>
        <v>366</v>
      </c>
      <c r="I258" s="342">
        <f t="shared" si="94"/>
        <v>365</v>
      </c>
      <c r="J258" s="342">
        <f t="shared" si="94"/>
        <v>365</v>
      </c>
      <c r="K258" s="342">
        <f t="shared" si="94"/>
        <v>365</v>
      </c>
      <c r="L258" s="341">
        <f t="shared" si="94"/>
        <v>289</v>
      </c>
      <c r="M258" s="340">
        <f t="shared" si="80"/>
        <v>1</v>
      </c>
      <c r="N258" s="339">
        <f t="shared" si="81"/>
        <v>1</v>
      </c>
      <c r="O258" s="339">
        <f t="shared" si="82"/>
        <v>1</v>
      </c>
      <c r="P258" s="339">
        <f t="shared" si="83"/>
        <v>1</v>
      </c>
      <c r="Q258" s="338">
        <f t="shared" si="84"/>
        <v>0.7896174863387978</v>
      </c>
      <c r="R258" s="337">
        <f t="shared" si="85"/>
        <v>500000</v>
      </c>
      <c r="S258" s="336">
        <f t="shared" si="86"/>
        <v>500000</v>
      </c>
      <c r="T258" s="336">
        <f t="shared" si="87"/>
        <v>500000</v>
      </c>
      <c r="U258" s="336">
        <f t="shared" si="88"/>
        <v>500000</v>
      </c>
      <c r="V258" s="335">
        <f t="shared" si="89"/>
        <v>394808.74316939892</v>
      </c>
      <c r="W258" s="337">
        <f t="shared" ref="W258:AA267" si="95">IF($F258=W$37,$E258,0)</f>
        <v>0</v>
      </c>
      <c r="X258" s="336">
        <f t="shared" si="95"/>
        <v>0</v>
      </c>
      <c r="Y258" s="336">
        <f t="shared" si="95"/>
        <v>0</v>
      </c>
      <c r="Z258" s="336">
        <f t="shared" si="95"/>
        <v>0</v>
      </c>
      <c r="AA258" s="335">
        <f t="shared" si="95"/>
        <v>0</v>
      </c>
    </row>
    <row r="259" spans="1:27">
      <c r="A259" s="320">
        <f>'Q Experience Study 2e'!A242</f>
        <v>222</v>
      </c>
      <c r="B259" s="319">
        <f>'Q Experience Study 2e'!B242</f>
        <v>19815</v>
      </c>
      <c r="C259" s="319" t="str">
        <f>'Q Experience Study 2e'!C242</f>
        <v/>
      </c>
      <c r="D259" s="319" t="str">
        <f>'Q Experience Study 2e'!D242</f>
        <v/>
      </c>
      <c r="E259" s="318">
        <f>'Q Experience Study 2e'!E242</f>
        <v>500000</v>
      </c>
      <c r="F259" s="343" t="str">
        <f t="shared" si="78"/>
        <v/>
      </c>
      <c r="G259" s="341" t="str">
        <f t="shared" si="79"/>
        <v/>
      </c>
      <c r="H259" s="343">
        <f t="shared" si="94"/>
        <v>366</v>
      </c>
      <c r="I259" s="342">
        <f t="shared" si="94"/>
        <v>365</v>
      </c>
      <c r="J259" s="342">
        <f t="shared" si="94"/>
        <v>365</v>
      </c>
      <c r="K259" s="342">
        <f t="shared" si="94"/>
        <v>365</v>
      </c>
      <c r="L259" s="341">
        <f t="shared" si="94"/>
        <v>275</v>
      </c>
      <c r="M259" s="340">
        <f t="shared" si="80"/>
        <v>1</v>
      </c>
      <c r="N259" s="339">
        <f t="shared" si="81"/>
        <v>1</v>
      </c>
      <c r="O259" s="339">
        <f t="shared" si="82"/>
        <v>1</v>
      </c>
      <c r="P259" s="339">
        <f t="shared" si="83"/>
        <v>1</v>
      </c>
      <c r="Q259" s="338">
        <f t="shared" si="84"/>
        <v>0.75136612021857918</v>
      </c>
      <c r="R259" s="337">
        <f t="shared" si="85"/>
        <v>500000</v>
      </c>
      <c r="S259" s="336">
        <f t="shared" si="86"/>
        <v>500000</v>
      </c>
      <c r="T259" s="336">
        <f t="shared" si="87"/>
        <v>500000</v>
      </c>
      <c r="U259" s="336">
        <f t="shared" si="88"/>
        <v>500000</v>
      </c>
      <c r="V259" s="335">
        <f t="shared" si="89"/>
        <v>375683.0601092896</v>
      </c>
      <c r="W259" s="337">
        <f t="shared" si="95"/>
        <v>0</v>
      </c>
      <c r="X259" s="336">
        <f t="shared" si="95"/>
        <v>0</v>
      </c>
      <c r="Y259" s="336">
        <f t="shared" si="95"/>
        <v>0</v>
      </c>
      <c r="Z259" s="336">
        <f t="shared" si="95"/>
        <v>0</v>
      </c>
      <c r="AA259" s="335">
        <f t="shared" si="95"/>
        <v>0</v>
      </c>
    </row>
    <row r="260" spans="1:27">
      <c r="A260" s="320">
        <f>'Q Experience Study 2e'!A243</f>
        <v>223</v>
      </c>
      <c r="B260" s="319">
        <f>'Q Experience Study 2e'!B243</f>
        <v>19960</v>
      </c>
      <c r="C260" s="319" t="str">
        <f>'Q Experience Study 2e'!C243</f>
        <v/>
      </c>
      <c r="D260" s="319" t="str">
        <f>'Q Experience Study 2e'!D243</f>
        <v/>
      </c>
      <c r="E260" s="318">
        <f>'Q Experience Study 2e'!E243</f>
        <v>500000</v>
      </c>
      <c r="F260" s="343" t="str">
        <f t="shared" si="78"/>
        <v/>
      </c>
      <c r="G260" s="341" t="str">
        <f t="shared" si="79"/>
        <v/>
      </c>
      <c r="H260" s="343">
        <f t="shared" si="94"/>
        <v>366</v>
      </c>
      <c r="I260" s="342">
        <f t="shared" si="94"/>
        <v>365</v>
      </c>
      <c r="J260" s="342">
        <f t="shared" si="94"/>
        <v>365</v>
      </c>
      <c r="K260" s="342">
        <f t="shared" si="94"/>
        <v>365</v>
      </c>
      <c r="L260" s="341">
        <f t="shared" si="94"/>
        <v>130</v>
      </c>
      <c r="M260" s="340">
        <f t="shared" si="80"/>
        <v>1</v>
      </c>
      <c r="N260" s="339">
        <f t="shared" si="81"/>
        <v>1</v>
      </c>
      <c r="O260" s="339">
        <f t="shared" si="82"/>
        <v>1</v>
      </c>
      <c r="P260" s="339">
        <f t="shared" si="83"/>
        <v>1</v>
      </c>
      <c r="Q260" s="338">
        <f t="shared" si="84"/>
        <v>0.3551912568306011</v>
      </c>
      <c r="R260" s="337">
        <f t="shared" si="85"/>
        <v>500000</v>
      </c>
      <c r="S260" s="336">
        <f t="shared" si="86"/>
        <v>500000</v>
      </c>
      <c r="T260" s="336">
        <f t="shared" si="87"/>
        <v>500000</v>
      </c>
      <c r="U260" s="336">
        <f t="shared" si="88"/>
        <v>500000</v>
      </c>
      <c r="V260" s="335">
        <f t="shared" si="89"/>
        <v>177595.62841530054</v>
      </c>
      <c r="W260" s="337">
        <f t="shared" si="95"/>
        <v>0</v>
      </c>
      <c r="X260" s="336">
        <f t="shared" si="95"/>
        <v>0</v>
      </c>
      <c r="Y260" s="336">
        <f t="shared" si="95"/>
        <v>0</v>
      </c>
      <c r="Z260" s="336">
        <f t="shared" si="95"/>
        <v>0</v>
      </c>
      <c r="AA260" s="335">
        <f t="shared" si="95"/>
        <v>0</v>
      </c>
    </row>
    <row r="261" spans="1:27">
      <c r="A261" s="320">
        <f>'Q Experience Study 2e'!A244</f>
        <v>224</v>
      </c>
      <c r="B261" s="319">
        <f>'Q Experience Study 2e'!B244</f>
        <v>19750</v>
      </c>
      <c r="C261" s="319" t="str">
        <f>'Q Experience Study 2e'!C244</f>
        <v/>
      </c>
      <c r="D261" s="319" t="str">
        <f>'Q Experience Study 2e'!D244</f>
        <v/>
      </c>
      <c r="E261" s="318">
        <f>'Q Experience Study 2e'!E244</f>
        <v>1000000</v>
      </c>
      <c r="F261" s="343" t="str">
        <f t="shared" si="78"/>
        <v/>
      </c>
      <c r="G261" s="341" t="str">
        <f t="shared" si="79"/>
        <v/>
      </c>
      <c r="H261" s="343">
        <f t="shared" si="94"/>
        <v>365</v>
      </c>
      <c r="I261" s="342">
        <f t="shared" si="94"/>
        <v>366</v>
      </c>
      <c r="J261" s="342">
        <f t="shared" si="94"/>
        <v>365</v>
      </c>
      <c r="K261" s="342">
        <f t="shared" si="94"/>
        <v>365</v>
      </c>
      <c r="L261" s="341">
        <f t="shared" si="94"/>
        <v>340</v>
      </c>
      <c r="M261" s="340">
        <f t="shared" si="80"/>
        <v>1</v>
      </c>
      <c r="N261" s="339">
        <f t="shared" si="81"/>
        <v>1</v>
      </c>
      <c r="O261" s="339">
        <f t="shared" si="82"/>
        <v>1</v>
      </c>
      <c r="P261" s="339">
        <f t="shared" si="83"/>
        <v>1</v>
      </c>
      <c r="Q261" s="338">
        <f t="shared" si="84"/>
        <v>0.93150684931506844</v>
      </c>
      <c r="R261" s="337">
        <f t="shared" si="85"/>
        <v>1000000</v>
      </c>
      <c r="S261" s="336">
        <f t="shared" si="86"/>
        <v>1000000</v>
      </c>
      <c r="T261" s="336">
        <f t="shared" si="87"/>
        <v>1000000</v>
      </c>
      <c r="U261" s="336">
        <f t="shared" si="88"/>
        <v>1000000</v>
      </c>
      <c r="V261" s="335">
        <f t="shared" si="89"/>
        <v>931506.84931506845</v>
      </c>
      <c r="W261" s="337">
        <f t="shared" si="95"/>
        <v>0</v>
      </c>
      <c r="X261" s="336">
        <f t="shared" si="95"/>
        <v>0</v>
      </c>
      <c r="Y261" s="336">
        <f t="shared" si="95"/>
        <v>0</v>
      </c>
      <c r="Z261" s="336">
        <f t="shared" si="95"/>
        <v>0</v>
      </c>
      <c r="AA261" s="335">
        <f t="shared" si="95"/>
        <v>0</v>
      </c>
    </row>
    <row r="262" spans="1:27">
      <c r="A262" s="320">
        <f>'Q Experience Study 2e'!A245</f>
        <v>225</v>
      </c>
      <c r="B262" s="319">
        <f>'Q Experience Study 2e'!B245</f>
        <v>20004</v>
      </c>
      <c r="C262" s="319" t="str">
        <f>'Q Experience Study 2e'!C245</f>
        <v/>
      </c>
      <c r="D262" s="319" t="str">
        <f>'Q Experience Study 2e'!D245</f>
        <v/>
      </c>
      <c r="E262" s="318">
        <f>'Q Experience Study 2e'!E245</f>
        <v>1000000</v>
      </c>
      <c r="F262" s="343" t="str">
        <f t="shared" si="78"/>
        <v/>
      </c>
      <c r="G262" s="341" t="str">
        <f t="shared" si="79"/>
        <v/>
      </c>
      <c r="H262" s="343">
        <f t="shared" si="94"/>
        <v>366</v>
      </c>
      <c r="I262" s="342">
        <f t="shared" si="94"/>
        <v>365</v>
      </c>
      <c r="J262" s="342">
        <f t="shared" si="94"/>
        <v>365</v>
      </c>
      <c r="K262" s="342">
        <f t="shared" si="94"/>
        <v>365</v>
      </c>
      <c r="L262" s="341">
        <f t="shared" si="94"/>
        <v>86</v>
      </c>
      <c r="M262" s="340">
        <f t="shared" si="80"/>
        <v>1</v>
      </c>
      <c r="N262" s="339">
        <f t="shared" si="81"/>
        <v>1</v>
      </c>
      <c r="O262" s="339">
        <f t="shared" si="82"/>
        <v>1</v>
      </c>
      <c r="P262" s="339">
        <f t="shared" si="83"/>
        <v>1</v>
      </c>
      <c r="Q262" s="338">
        <f t="shared" si="84"/>
        <v>0.23497267759562843</v>
      </c>
      <c r="R262" s="337">
        <f t="shared" si="85"/>
        <v>1000000</v>
      </c>
      <c r="S262" s="336">
        <f t="shared" si="86"/>
        <v>1000000</v>
      </c>
      <c r="T262" s="336">
        <f t="shared" si="87"/>
        <v>1000000</v>
      </c>
      <c r="U262" s="336">
        <f t="shared" si="88"/>
        <v>1000000</v>
      </c>
      <c r="V262" s="335">
        <f t="shared" si="89"/>
        <v>234972.67759562843</v>
      </c>
      <c r="W262" s="337">
        <f t="shared" si="95"/>
        <v>0</v>
      </c>
      <c r="X262" s="336">
        <f t="shared" si="95"/>
        <v>0</v>
      </c>
      <c r="Y262" s="336">
        <f t="shared" si="95"/>
        <v>0</v>
      </c>
      <c r="Z262" s="336">
        <f t="shared" si="95"/>
        <v>0</v>
      </c>
      <c r="AA262" s="335">
        <f t="shared" si="95"/>
        <v>0</v>
      </c>
    </row>
    <row r="263" spans="1:27">
      <c r="A263" s="320">
        <f>'Q Experience Study 2e'!A246</f>
        <v>226</v>
      </c>
      <c r="B263" s="319">
        <f>'Q Experience Study 2e'!B246</f>
        <v>19881</v>
      </c>
      <c r="C263" s="319" t="str">
        <f>'Q Experience Study 2e'!C246</f>
        <v/>
      </c>
      <c r="D263" s="319" t="str">
        <f>'Q Experience Study 2e'!D246</f>
        <v/>
      </c>
      <c r="E263" s="318">
        <f>'Q Experience Study 2e'!E246</f>
        <v>300000</v>
      </c>
      <c r="F263" s="343" t="str">
        <f t="shared" si="78"/>
        <v/>
      </c>
      <c r="G263" s="341" t="str">
        <f t="shared" si="79"/>
        <v/>
      </c>
      <c r="H263" s="343">
        <f t="shared" si="94"/>
        <v>366</v>
      </c>
      <c r="I263" s="342">
        <f t="shared" si="94"/>
        <v>365</v>
      </c>
      <c r="J263" s="342">
        <f t="shared" si="94"/>
        <v>365</v>
      </c>
      <c r="K263" s="342">
        <f t="shared" si="94"/>
        <v>365</v>
      </c>
      <c r="L263" s="341">
        <f t="shared" si="94"/>
        <v>209</v>
      </c>
      <c r="M263" s="340">
        <f t="shared" si="80"/>
        <v>1</v>
      </c>
      <c r="N263" s="339">
        <f t="shared" si="81"/>
        <v>1</v>
      </c>
      <c r="O263" s="339">
        <f t="shared" si="82"/>
        <v>1</v>
      </c>
      <c r="P263" s="339">
        <f t="shared" si="83"/>
        <v>1</v>
      </c>
      <c r="Q263" s="338">
        <f t="shared" si="84"/>
        <v>0.57103825136612019</v>
      </c>
      <c r="R263" s="337">
        <f t="shared" si="85"/>
        <v>300000</v>
      </c>
      <c r="S263" s="336">
        <f t="shared" si="86"/>
        <v>300000</v>
      </c>
      <c r="T263" s="336">
        <f t="shared" si="87"/>
        <v>300000</v>
      </c>
      <c r="U263" s="336">
        <f t="shared" si="88"/>
        <v>300000</v>
      </c>
      <c r="V263" s="335">
        <f t="shared" si="89"/>
        <v>171311.47540983604</v>
      </c>
      <c r="W263" s="337">
        <f t="shared" si="95"/>
        <v>0</v>
      </c>
      <c r="X263" s="336">
        <f t="shared" si="95"/>
        <v>0</v>
      </c>
      <c r="Y263" s="336">
        <f t="shared" si="95"/>
        <v>0</v>
      </c>
      <c r="Z263" s="336">
        <f t="shared" si="95"/>
        <v>0</v>
      </c>
      <c r="AA263" s="335">
        <f t="shared" si="95"/>
        <v>0</v>
      </c>
    </row>
    <row r="264" spans="1:27">
      <c r="A264" s="320">
        <f>'Q Experience Study 2e'!A247</f>
        <v>227</v>
      </c>
      <c r="B264" s="319">
        <f>'Q Experience Study 2e'!B247</f>
        <v>19966</v>
      </c>
      <c r="C264" s="319" t="str">
        <f>'Q Experience Study 2e'!C247</f>
        <v/>
      </c>
      <c r="D264" s="319" t="str">
        <f>'Q Experience Study 2e'!D247</f>
        <v/>
      </c>
      <c r="E264" s="318">
        <f>'Q Experience Study 2e'!E247</f>
        <v>1000000</v>
      </c>
      <c r="F264" s="343" t="str">
        <f t="shared" si="78"/>
        <v/>
      </c>
      <c r="G264" s="341" t="str">
        <f t="shared" si="79"/>
        <v/>
      </c>
      <c r="H264" s="343">
        <f t="shared" si="94"/>
        <v>366</v>
      </c>
      <c r="I264" s="342">
        <f t="shared" si="94"/>
        <v>365</v>
      </c>
      <c r="J264" s="342">
        <f t="shared" si="94"/>
        <v>365</v>
      </c>
      <c r="K264" s="342">
        <f t="shared" si="94"/>
        <v>365</v>
      </c>
      <c r="L264" s="341">
        <f t="shared" si="94"/>
        <v>124</v>
      </c>
      <c r="M264" s="340">
        <f t="shared" si="80"/>
        <v>1</v>
      </c>
      <c r="N264" s="339">
        <f t="shared" si="81"/>
        <v>1</v>
      </c>
      <c r="O264" s="339">
        <f t="shared" si="82"/>
        <v>1</v>
      </c>
      <c r="P264" s="339">
        <f t="shared" si="83"/>
        <v>1</v>
      </c>
      <c r="Q264" s="338">
        <f t="shared" si="84"/>
        <v>0.33879781420765026</v>
      </c>
      <c r="R264" s="337">
        <f t="shared" si="85"/>
        <v>1000000</v>
      </c>
      <c r="S264" s="336">
        <f t="shared" si="86"/>
        <v>1000000</v>
      </c>
      <c r="T264" s="336">
        <f t="shared" si="87"/>
        <v>1000000</v>
      </c>
      <c r="U264" s="336">
        <f t="shared" si="88"/>
        <v>1000000</v>
      </c>
      <c r="V264" s="335">
        <f t="shared" si="89"/>
        <v>338797.81420765026</v>
      </c>
      <c r="W264" s="337">
        <f t="shared" si="95"/>
        <v>0</v>
      </c>
      <c r="X264" s="336">
        <f t="shared" si="95"/>
        <v>0</v>
      </c>
      <c r="Y264" s="336">
        <f t="shared" si="95"/>
        <v>0</v>
      </c>
      <c r="Z264" s="336">
        <f t="shared" si="95"/>
        <v>0</v>
      </c>
      <c r="AA264" s="335">
        <f t="shared" si="95"/>
        <v>0</v>
      </c>
    </row>
    <row r="265" spans="1:27">
      <c r="A265" s="320">
        <f>'Q Experience Study 2e'!A248</f>
        <v>228</v>
      </c>
      <c r="B265" s="319">
        <f>'Q Experience Study 2e'!B248</f>
        <v>20073</v>
      </c>
      <c r="C265" s="319" t="str">
        <f>'Q Experience Study 2e'!C248</f>
        <v/>
      </c>
      <c r="D265" s="319" t="str">
        <f>'Q Experience Study 2e'!D248</f>
        <v/>
      </c>
      <c r="E265" s="318">
        <f>'Q Experience Study 2e'!E248</f>
        <v>500000</v>
      </c>
      <c r="F265" s="343" t="str">
        <f t="shared" si="78"/>
        <v/>
      </c>
      <c r="G265" s="341" t="str">
        <f t="shared" si="79"/>
        <v/>
      </c>
      <c r="H265" s="343">
        <f t="shared" si="94"/>
        <v>366</v>
      </c>
      <c r="I265" s="342">
        <f t="shared" si="94"/>
        <v>365</v>
      </c>
      <c r="J265" s="342">
        <f t="shared" si="94"/>
        <v>365</v>
      </c>
      <c r="K265" s="342">
        <f t="shared" si="94"/>
        <v>365</v>
      </c>
      <c r="L265" s="341">
        <f t="shared" si="94"/>
        <v>17</v>
      </c>
      <c r="M265" s="340">
        <f t="shared" si="80"/>
        <v>1</v>
      </c>
      <c r="N265" s="339">
        <f t="shared" si="81"/>
        <v>1</v>
      </c>
      <c r="O265" s="339">
        <f t="shared" si="82"/>
        <v>1</v>
      </c>
      <c r="P265" s="339">
        <f t="shared" si="83"/>
        <v>1</v>
      </c>
      <c r="Q265" s="338">
        <f t="shared" si="84"/>
        <v>4.6448087431693992E-2</v>
      </c>
      <c r="R265" s="337">
        <f t="shared" si="85"/>
        <v>500000</v>
      </c>
      <c r="S265" s="336">
        <f t="shared" si="86"/>
        <v>500000</v>
      </c>
      <c r="T265" s="336">
        <f t="shared" si="87"/>
        <v>500000</v>
      </c>
      <c r="U265" s="336">
        <f t="shared" si="88"/>
        <v>500000</v>
      </c>
      <c r="V265" s="335">
        <f t="shared" si="89"/>
        <v>23224.043715846998</v>
      </c>
      <c r="W265" s="337">
        <f t="shared" si="95"/>
        <v>0</v>
      </c>
      <c r="X265" s="336">
        <f t="shared" si="95"/>
        <v>0</v>
      </c>
      <c r="Y265" s="336">
        <f t="shared" si="95"/>
        <v>0</v>
      </c>
      <c r="Z265" s="336">
        <f t="shared" si="95"/>
        <v>0</v>
      </c>
      <c r="AA265" s="335">
        <f t="shared" si="95"/>
        <v>0</v>
      </c>
    </row>
    <row r="266" spans="1:27">
      <c r="A266" s="320">
        <f>'Q Experience Study 2e'!A249</f>
        <v>229</v>
      </c>
      <c r="B266" s="319">
        <f>'Q Experience Study 2e'!B249</f>
        <v>20059</v>
      </c>
      <c r="C266" s="319" t="str">
        <f>'Q Experience Study 2e'!C249</f>
        <v/>
      </c>
      <c r="D266" s="319" t="str">
        <f>'Q Experience Study 2e'!D249</f>
        <v/>
      </c>
      <c r="E266" s="318">
        <f>'Q Experience Study 2e'!E249</f>
        <v>1000000</v>
      </c>
      <c r="F266" s="343" t="str">
        <f t="shared" si="78"/>
        <v/>
      </c>
      <c r="G266" s="341" t="str">
        <f t="shared" si="79"/>
        <v/>
      </c>
      <c r="H266" s="343">
        <f t="shared" si="94"/>
        <v>366</v>
      </c>
      <c r="I266" s="342">
        <f t="shared" si="94"/>
        <v>365</v>
      </c>
      <c r="J266" s="342">
        <f t="shared" si="94"/>
        <v>365</v>
      </c>
      <c r="K266" s="342">
        <f t="shared" si="94"/>
        <v>365</v>
      </c>
      <c r="L266" s="341">
        <f t="shared" si="94"/>
        <v>31</v>
      </c>
      <c r="M266" s="340">
        <f t="shared" si="80"/>
        <v>1</v>
      </c>
      <c r="N266" s="339">
        <f t="shared" si="81"/>
        <v>1</v>
      </c>
      <c r="O266" s="339">
        <f t="shared" si="82"/>
        <v>1</v>
      </c>
      <c r="P266" s="339">
        <f t="shared" si="83"/>
        <v>1</v>
      </c>
      <c r="Q266" s="338">
        <f t="shared" si="84"/>
        <v>8.4699453551912565E-2</v>
      </c>
      <c r="R266" s="337">
        <f t="shared" si="85"/>
        <v>1000000</v>
      </c>
      <c r="S266" s="336">
        <f t="shared" si="86"/>
        <v>1000000</v>
      </c>
      <c r="T266" s="336">
        <f t="shared" si="87"/>
        <v>1000000</v>
      </c>
      <c r="U266" s="336">
        <f t="shared" si="88"/>
        <v>1000000</v>
      </c>
      <c r="V266" s="335">
        <f t="shared" si="89"/>
        <v>84699.453551912564</v>
      </c>
      <c r="W266" s="337">
        <f t="shared" si="95"/>
        <v>0</v>
      </c>
      <c r="X266" s="336">
        <f t="shared" si="95"/>
        <v>0</v>
      </c>
      <c r="Y266" s="336">
        <f t="shared" si="95"/>
        <v>0</v>
      </c>
      <c r="Z266" s="336">
        <f t="shared" si="95"/>
        <v>0</v>
      </c>
      <c r="AA266" s="335">
        <f t="shared" si="95"/>
        <v>0</v>
      </c>
    </row>
    <row r="267" spans="1:27">
      <c r="A267" s="320">
        <f>'Q Experience Study 2e'!A250</f>
        <v>230</v>
      </c>
      <c r="B267" s="319">
        <f>'Q Experience Study 2e'!B250</f>
        <v>19789</v>
      </c>
      <c r="C267" s="319" t="str">
        <f>'Q Experience Study 2e'!C250</f>
        <v/>
      </c>
      <c r="D267" s="319" t="str">
        <f>'Q Experience Study 2e'!D250</f>
        <v/>
      </c>
      <c r="E267" s="318">
        <f>'Q Experience Study 2e'!E250</f>
        <v>500000</v>
      </c>
      <c r="F267" s="343" t="str">
        <f t="shared" si="78"/>
        <v/>
      </c>
      <c r="G267" s="341" t="str">
        <f t="shared" si="79"/>
        <v/>
      </c>
      <c r="H267" s="343">
        <f t="shared" si="94"/>
        <v>366</v>
      </c>
      <c r="I267" s="342">
        <f t="shared" si="94"/>
        <v>365</v>
      </c>
      <c r="J267" s="342">
        <f t="shared" si="94"/>
        <v>365</v>
      </c>
      <c r="K267" s="342">
        <f t="shared" si="94"/>
        <v>365</v>
      </c>
      <c r="L267" s="341">
        <f t="shared" si="94"/>
        <v>301</v>
      </c>
      <c r="M267" s="340">
        <f t="shared" si="80"/>
        <v>1</v>
      </c>
      <c r="N267" s="339">
        <f t="shared" si="81"/>
        <v>1</v>
      </c>
      <c r="O267" s="339">
        <f t="shared" si="82"/>
        <v>1</v>
      </c>
      <c r="P267" s="339">
        <f t="shared" si="83"/>
        <v>1</v>
      </c>
      <c r="Q267" s="338">
        <f t="shared" si="84"/>
        <v>0.82240437158469948</v>
      </c>
      <c r="R267" s="337">
        <f t="shared" si="85"/>
        <v>500000</v>
      </c>
      <c r="S267" s="336">
        <f t="shared" si="86"/>
        <v>500000</v>
      </c>
      <c r="T267" s="336">
        <f t="shared" si="87"/>
        <v>500000</v>
      </c>
      <c r="U267" s="336">
        <f t="shared" si="88"/>
        <v>500000</v>
      </c>
      <c r="V267" s="335">
        <f t="shared" si="89"/>
        <v>411202.18579234974</v>
      </c>
      <c r="W267" s="337">
        <f t="shared" si="95"/>
        <v>0</v>
      </c>
      <c r="X267" s="336">
        <f t="shared" si="95"/>
        <v>0</v>
      </c>
      <c r="Y267" s="336">
        <f t="shared" si="95"/>
        <v>0</v>
      </c>
      <c r="Z267" s="336">
        <f t="shared" si="95"/>
        <v>0</v>
      </c>
      <c r="AA267" s="335">
        <f t="shared" si="95"/>
        <v>0</v>
      </c>
    </row>
    <row r="268" spans="1:27">
      <c r="A268" s="320">
        <f>'Q Experience Study 2e'!A251</f>
        <v>231</v>
      </c>
      <c r="B268" s="319">
        <f>'Q Experience Study 2e'!B251</f>
        <v>19962</v>
      </c>
      <c r="C268" s="319" t="str">
        <f>'Q Experience Study 2e'!C251</f>
        <v/>
      </c>
      <c r="D268" s="319" t="str">
        <f>'Q Experience Study 2e'!D251</f>
        <v/>
      </c>
      <c r="E268" s="318">
        <f>'Q Experience Study 2e'!E251</f>
        <v>500000</v>
      </c>
      <c r="F268" s="343" t="str">
        <f t="shared" si="78"/>
        <v/>
      </c>
      <c r="G268" s="341" t="str">
        <f t="shared" si="79"/>
        <v/>
      </c>
      <c r="H268" s="343">
        <f t="shared" ref="H268:L277" si="96">IF(AND(OR($C268&lt;&gt;"",$D268&lt;&gt;""),MAX($F268,$G268)&lt;H$37),0,MIN($C$34,DATE(YEAR($B268)+H$37+1,MONTH($B268),DAY($B268)))-MAX($B$34,DATE(YEAR($B268)+H$37,MONTH($B268),DAY($B268))))</f>
        <v>366</v>
      </c>
      <c r="I268" s="342">
        <f t="shared" si="96"/>
        <v>365</v>
      </c>
      <c r="J268" s="342">
        <f t="shared" si="96"/>
        <v>365</v>
      </c>
      <c r="K268" s="342">
        <f t="shared" si="96"/>
        <v>365</v>
      </c>
      <c r="L268" s="341">
        <f t="shared" si="96"/>
        <v>128</v>
      </c>
      <c r="M268" s="340">
        <f t="shared" si="80"/>
        <v>1</v>
      </c>
      <c r="N268" s="339">
        <f t="shared" si="81"/>
        <v>1</v>
      </c>
      <c r="O268" s="339">
        <f t="shared" si="82"/>
        <v>1</v>
      </c>
      <c r="P268" s="339">
        <f t="shared" si="83"/>
        <v>1</v>
      </c>
      <c r="Q268" s="338">
        <f t="shared" si="84"/>
        <v>0.34972677595628415</v>
      </c>
      <c r="R268" s="337">
        <f t="shared" si="85"/>
        <v>500000</v>
      </c>
      <c r="S268" s="336">
        <f t="shared" si="86"/>
        <v>500000</v>
      </c>
      <c r="T268" s="336">
        <f t="shared" si="87"/>
        <v>500000</v>
      </c>
      <c r="U268" s="336">
        <f t="shared" si="88"/>
        <v>500000</v>
      </c>
      <c r="V268" s="335">
        <f t="shared" si="89"/>
        <v>174863.38797814207</v>
      </c>
      <c r="W268" s="337">
        <f t="shared" ref="W268:AA277" si="97">IF($F268=W$37,$E268,0)</f>
        <v>0</v>
      </c>
      <c r="X268" s="336">
        <f t="shared" si="97"/>
        <v>0</v>
      </c>
      <c r="Y268" s="336">
        <f t="shared" si="97"/>
        <v>0</v>
      </c>
      <c r="Z268" s="336">
        <f t="shared" si="97"/>
        <v>0</v>
      </c>
      <c r="AA268" s="335">
        <f t="shared" si="97"/>
        <v>0</v>
      </c>
    </row>
    <row r="269" spans="1:27">
      <c r="A269" s="320">
        <f>'Q Experience Study 2e'!A252</f>
        <v>232</v>
      </c>
      <c r="B269" s="319">
        <f>'Q Experience Study 2e'!B252</f>
        <v>19854</v>
      </c>
      <c r="C269" s="319" t="str">
        <f>'Q Experience Study 2e'!C252</f>
        <v/>
      </c>
      <c r="D269" s="319" t="str">
        <f>'Q Experience Study 2e'!D252</f>
        <v/>
      </c>
      <c r="E269" s="318">
        <f>'Q Experience Study 2e'!E252</f>
        <v>500000</v>
      </c>
      <c r="F269" s="343" t="str">
        <f t="shared" si="78"/>
        <v/>
      </c>
      <c r="G269" s="341" t="str">
        <f t="shared" si="79"/>
        <v/>
      </c>
      <c r="H269" s="343">
        <f t="shared" si="96"/>
        <v>366</v>
      </c>
      <c r="I269" s="342">
        <f t="shared" si="96"/>
        <v>365</v>
      </c>
      <c r="J269" s="342">
        <f t="shared" si="96"/>
        <v>365</v>
      </c>
      <c r="K269" s="342">
        <f t="shared" si="96"/>
        <v>365</v>
      </c>
      <c r="L269" s="341">
        <f t="shared" si="96"/>
        <v>236</v>
      </c>
      <c r="M269" s="340">
        <f t="shared" si="80"/>
        <v>1</v>
      </c>
      <c r="N269" s="339">
        <f t="shared" si="81"/>
        <v>1</v>
      </c>
      <c r="O269" s="339">
        <f t="shared" si="82"/>
        <v>1</v>
      </c>
      <c r="P269" s="339">
        <f t="shared" si="83"/>
        <v>1</v>
      </c>
      <c r="Q269" s="338">
        <f t="shared" si="84"/>
        <v>0.64480874316939896</v>
      </c>
      <c r="R269" s="337">
        <f t="shared" si="85"/>
        <v>500000</v>
      </c>
      <c r="S269" s="336">
        <f t="shared" si="86"/>
        <v>500000</v>
      </c>
      <c r="T269" s="336">
        <f t="shared" si="87"/>
        <v>500000</v>
      </c>
      <c r="U269" s="336">
        <f t="shared" si="88"/>
        <v>500000</v>
      </c>
      <c r="V269" s="335">
        <f t="shared" si="89"/>
        <v>322404.37158469949</v>
      </c>
      <c r="W269" s="337">
        <f t="shared" si="97"/>
        <v>0</v>
      </c>
      <c r="X269" s="336">
        <f t="shared" si="97"/>
        <v>0</v>
      </c>
      <c r="Y269" s="336">
        <f t="shared" si="97"/>
        <v>0</v>
      </c>
      <c r="Z269" s="336">
        <f t="shared" si="97"/>
        <v>0</v>
      </c>
      <c r="AA269" s="335">
        <f t="shared" si="97"/>
        <v>0</v>
      </c>
    </row>
    <row r="270" spans="1:27">
      <c r="A270" s="320">
        <f>'Q Experience Study 2e'!A253</f>
        <v>233</v>
      </c>
      <c r="B270" s="319">
        <f>'Q Experience Study 2e'!B253</f>
        <v>19900</v>
      </c>
      <c r="C270" s="319" t="str">
        <f>'Q Experience Study 2e'!C253</f>
        <v/>
      </c>
      <c r="D270" s="319" t="str">
        <f>'Q Experience Study 2e'!D253</f>
        <v/>
      </c>
      <c r="E270" s="318">
        <f>'Q Experience Study 2e'!E253</f>
        <v>500000</v>
      </c>
      <c r="F270" s="343" t="str">
        <f t="shared" si="78"/>
        <v/>
      </c>
      <c r="G270" s="341" t="str">
        <f t="shared" si="79"/>
        <v/>
      </c>
      <c r="H270" s="343">
        <f t="shared" si="96"/>
        <v>366</v>
      </c>
      <c r="I270" s="342">
        <f t="shared" si="96"/>
        <v>365</v>
      </c>
      <c r="J270" s="342">
        <f t="shared" si="96"/>
        <v>365</v>
      </c>
      <c r="K270" s="342">
        <f t="shared" si="96"/>
        <v>365</v>
      </c>
      <c r="L270" s="341">
        <f t="shared" si="96"/>
        <v>190</v>
      </c>
      <c r="M270" s="340">
        <f t="shared" si="80"/>
        <v>1</v>
      </c>
      <c r="N270" s="339">
        <f t="shared" si="81"/>
        <v>1</v>
      </c>
      <c r="O270" s="339">
        <f t="shared" si="82"/>
        <v>1</v>
      </c>
      <c r="P270" s="339">
        <f t="shared" si="83"/>
        <v>1</v>
      </c>
      <c r="Q270" s="338">
        <f t="shared" si="84"/>
        <v>0.51912568306010931</v>
      </c>
      <c r="R270" s="337">
        <f t="shared" si="85"/>
        <v>500000</v>
      </c>
      <c r="S270" s="336">
        <f t="shared" si="86"/>
        <v>500000</v>
      </c>
      <c r="T270" s="336">
        <f t="shared" si="87"/>
        <v>500000</v>
      </c>
      <c r="U270" s="336">
        <f t="shared" si="88"/>
        <v>500000</v>
      </c>
      <c r="V270" s="335">
        <f t="shared" si="89"/>
        <v>259562.84153005466</v>
      </c>
      <c r="W270" s="337">
        <f t="shared" si="97"/>
        <v>0</v>
      </c>
      <c r="X270" s="336">
        <f t="shared" si="97"/>
        <v>0</v>
      </c>
      <c r="Y270" s="336">
        <f t="shared" si="97"/>
        <v>0</v>
      </c>
      <c r="Z270" s="336">
        <f t="shared" si="97"/>
        <v>0</v>
      </c>
      <c r="AA270" s="335">
        <f t="shared" si="97"/>
        <v>0</v>
      </c>
    </row>
    <row r="271" spans="1:27">
      <c r="A271" s="320">
        <f>'Q Experience Study 2e'!A254</f>
        <v>234</v>
      </c>
      <c r="B271" s="319">
        <f>'Q Experience Study 2e'!B254</f>
        <v>19826</v>
      </c>
      <c r="C271" s="319" t="str">
        <f>'Q Experience Study 2e'!C254</f>
        <v/>
      </c>
      <c r="D271" s="319">
        <f>'Q Experience Study 2e'!D254</f>
        <v>44857</v>
      </c>
      <c r="E271" s="318">
        <f>'Q Experience Study 2e'!E254</f>
        <v>1000000</v>
      </c>
      <c r="F271" s="343">
        <f t="shared" si="78"/>
        <v>68</v>
      </c>
      <c r="G271" s="341" t="str">
        <f t="shared" si="79"/>
        <v/>
      </c>
      <c r="H271" s="343">
        <f t="shared" si="96"/>
        <v>366</v>
      </c>
      <c r="I271" s="342">
        <f t="shared" si="96"/>
        <v>365</v>
      </c>
      <c r="J271" s="342">
        <f t="shared" si="96"/>
        <v>365</v>
      </c>
      <c r="K271" s="342">
        <f t="shared" si="96"/>
        <v>365</v>
      </c>
      <c r="L271" s="341">
        <f t="shared" si="96"/>
        <v>0</v>
      </c>
      <c r="M271" s="340">
        <f t="shared" si="80"/>
        <v>1</v>
      </c>
      <c r="N271" s="339">
        <f t="shared" si="81"/>
        <v>1</v>
      </c>
      <c r="O271" s="339">
        <f t="shared" si="82"/>
        <v>1</v>
      </c>
      <c r="P271" s="339">
        <f t="shared" si="83"/>
        <v>1</v>
      </c>
      <c r="Q271" s="338">
        <f t="shared" si="84"/>
        <v>0</v>
      </c>
      <c r="R271" s="337">
        <f t="shared" si="85"/>
        <v>1000000</v>
      </c>
      <c r="S271" s="336">
        <f t="shared" si="86"/>
        <v>1000000</v>
      </c>
      <c r="T271" s="336">
        <f t="shared" si="87"/>
        <v>1000000</v>
      </c>
      <c r="U271" s="336">
        <f t="shared" si="88"/>
        <v>1000000</v>
      </c>
      <c r="V271" s="335">
        <f t="shared" si="89"/>
        <v>0</v>
      </c>
      <c r="W271" s="337">
        <f t="shared" si="97"/>
        <v>0</v>
      </c>
      <c r="X271" s="336">
        <f t="shared" si="97"/>
        <v>0</v>
      </c>
      <c r="Y271" s="336">
        <f t="shared" si="97"/>
        <v>0</v>
      </c>
      <c r="Z271" s="336">
        <f t="shared" si="97"/>
        <v>1000000</v>
      </c>
      <c r="AA271" s="335">
        <f t="shared" si="97"/>
        <v>0</v>
      </c>
    </row>
    <row r="272" spans="1:27">
      <c r="A272" s="320">
        <f>'Q Experience Study 2e'!A255</f>
        <v>235</v>
      </c>
      <c r="B272" s="319">
        <f>'Q Experience Study 2e'!B255</f>
        <v>20058</v>
      </c>
      <c r="C272" s="319" t="str">
        <f>'Q Experience Study 2e'!C255</f>
        <v/>
      </c>
      <c r="D272" s="319">
        <f>'Q Experience Study 2e'!D255</f>
        <v>44917</v>
      </c>
      <c r="E272" s="318">
        <f>'Q Experience Study 2e'!E255</f>
        <v>500000</v>
      </c>
      <c r="F272" s="343">
        <f t="shared" si="78"/>
        <v>68</v>
      </c>
      <c r="G272" s="341" t="str">
        <f t="shared" si="79"/>
        <v/>
      </c>
      <c r="H272" s="343">
        <f t="shared" si="96"/>
        <v>366</v>
      </c>
      <c r="I272" s="342">
        <f t="shared" si="96"/>
        <v>365</v>
      </c>
      <c r="J272" s="342">
        <f t="shared" si="96"/>
        <v>365</v>
      </c>
      <c r="K272" s="342">
        <f t="shared" si="96"/>
        <v>365</v>
      </c>
      <c r="L272" s="341">
        <f t="shared" si="96"/>
        <v>0</v>
      </c>
      <c r="M272" s="340">
        <f t="shared" si="80"/>
        <v>1</v>
      </c>
      <c r="N272" s="339">
        <f t="shared" si="81"/>
        <v>1</v>
      </c>
      <c r="O272" s="339">
        <f t="shared" si="82"/>
        <v>1</v>
      </c>
      <c r="P272" s="339">
        <f t="shared" si="83"/>
        <v>1</v>
      </c>
      <c r="Q272" s="338">
        <f t="shared" si="84"/>
        <v>0</v>
      </c>
      <c r="R272" s="337">
        <f t="shared" si="85"/>
        <v>500000</v>
      </c>
      <c r="S272" s="336">
        <f t="shared" si="86"/>
        <v>500000</v>
      </c>
      <c r="T272" s="336">
        <f t="shared" si="87"/>
        <v>500000</v>
      </c>
      <c r="U272" s="336">
        <f t="shared" si="88"/>
        <v>500000</v>
      </c>
      <c r="V272" s="335">
        <f t="shared" si="89"/>
        <v>0</v>
      </c>
      <c r="W272" s="337">
        <f t="shared" si="97"/>
        <v>0</v>
      </c>
      <c r="X272" s="336">
        <f t="shared" si="97"/>
        <v>0</v>
      </c>
      <c r="Y272" s="336">
        <f t="shared" si="97"/>
        <v>0</v>
      </c>
      <c r="Z272" s="336">
        <f t="shared" si="97"/>
        <v>500000</v>
      </c>
      <c r="AA272" s="335">
        <f t="shared" si="97"/>
        <v>0</v>
      </c>
    </row>
    <row r="273" spans="1:27">
      <c r="A273" s="320">
        <f>'Q Experience Study 2e'!A256</f>
        <v>236</v>
      </c>
      <c r="B273" s="319">
        <f>'Q Experience Study 2e'!B256</f>
        <v>19750</v>
      </c>
      <c r="C273" s="319" t="str">
        <f>'Q Experience Study 2e'!C256</f>
        <v/>
      </c>
      <c r="D273" s="319" t="str">
        <f>'Q Experience Study 2e'!D256</f>
        <v/>
      </c>
      <c r="E273" s="318">
        <f>'Q Experience Study 2e'!E256</f>
        <v>1000000</v>
      </c>
      <c r="F273" s="343" t="str">
        <f t="shared" si="78"/>
        <v/>
      </c>
      <c r="G273" s="341" t="str">
        <f t="shared" si="79"/>
        <v/>
      </c>
      <c r="H273" s="343">
        <f t="shared" si="96"/>
        <v>365</v>
      </c>
      <c r="I273" s="342">
        <f t="shared" si="96"/>
        <v>366</v>
      </c>
      <c r="J273" s="342">
        <f t="shared" si="96"/>
        <v>365</v>
      </c>
      <c r="K273" s="342">
        <f t="shared" si="96"/>
        <v>365</v>
      </c>
      <c r="L273" s="341">
        <f t="shared" si="96"/>
        <v>340</v>
      </c>
      <c r="M273" s="340">
        <f t="shared" si="80"/>
        <v>1</v>
      </c>
      <c r="N273" s="339">
        <f t="shared" si="81"/>
        <v>1</v>
      </c>
      <c r="O273" s="339">
        <f t="shared" si="82"/>
        <v>1</v>
      </c>
      <c r="P273" s="339">
        <f t="shared" si="83"/>
        <v>1</v>
      </c>
      <c r="Q273" s="338">
        <f t="shared" si="84"/>
        <v>0.93150684931506844</v>
      </c>
      <c r="R273" s="337">
        <f t="shared" si="85"/>
        <v>1000000</v>
      </c>
      <c r="S273" s="336">
        <f t="shared" si="86"/>
        <v>1000000</v>
      </c>
      <c r="T273" s="336">
        <f t="shared" si="87"/>
        <v>1000000</v>
      </c>
      <c r="U273" s="336">
        <f t="shared" si="88"/>
        <v>1000000</v>
      </c>
      <c r="V273" s="335">
        <f t="shared" si="89"/>
        <v>931506.84931506845</v>
      </c>
      <c r="W273" s="337">
        <f t="shared" si="97"/>
        <v>0</v>
      </c>
      <c r="X273" s="336">
        <f t="shared" si="97"/>
        <v>0</v>
      </c>
      <c r="Y273" s="336">
        <f t="shared" si="97"/>
        <v>0</v>
      </c>
      <c r="Z273" s="336">
        <f t="shared" si="97"/>
        <v>0</v>
      </c>
      <c r="AA273" s="335">
        <f t="shared" si="97"/>
        <v>0</v>
      </c>
    </row>
    <row r="274" spans="1:27">
      <c r="A274" s="320">
        <f>'Q Experience Study 2e'!A257</f>
        <v>237</v>
      </c>
      <c r="B274" s="319">
        <f>'Q Experience Study 2e'!B257</f>
        <v>20080</v>
      </c>
      <c r="C274" s="319" t="str">
        <f>'Q Experience Study 2e'!C257</f>
        <v/>
      </c>
      <c r="D274" s="319" t="str">
        <f>'Q Experience Study 2e'!D257</f>
        <v/>
      </c>
      <c r="E274" s="318">
        <f>'Q Experience Study 2e'!E257</f>
        <v>500000</v>
      </c>
      <c r="F274" s="343" t="str">
        <f t="shared" si="78"/>
        <v/>
      </c>
      <c r="G274" s="341" t="str">
        <f t="shared" si="79"/>
        <v/>
      </c>
      <c r="H274" s="343">
        <f t="shared" si="96"/>
        <v>366</v>
      </c>
      <c r="I274" s="342">
        <f t="shared" si="96"/>
        <v>365</v>
      </c>
      <c r="J274" s="342">
        <f t="shared" si="96"/>
        <v>365</v>
      </c>
      <c r="K274" s="342">
        <f t="shared" si="96"/>
        <v>365</v>
      </c>
      <c r="L274" s="341">
        <f t="shared" si="96"/>
        <v>10</v>
      </c>
      <c r="M274" s="340">
        <f t="shared" si="80"/>
        <v>1</v>
      </c>
      <c r="N274" s="339">
        <f t="shared" si="81"/>
        <v>1</v>
      </c>
      <c r="O274" s="339">
        <f t="shared" si="82"/>
        <v>1</v>
      </c>
      <c r="P274" s="339">
        <f t="shared" si="83"/>
        <v>1</v>
      </c>
      <c r="Q274" s="338">
        <f t="shared" si="84"/>
        <v>2.7322404371584699E-2</v>
      </c>
      <c r="R274" s="337">
        <f t="shared" si="85"/>
        <v>500000</v>
      </c>
      <c r="S274" s="336">
        <f t="shared" si="86"/>
        <v>500000</v>
      </c>
      <c r="T274" s="336">
        <f t="shared" si="87"/>
        <v>500000</v>
      </c>
      <c r="U274" s="336">
        <f t="shared" si="88"/>
        <v>500000</v>
      </c>
      <c r="V274" s="335">
        <f t="shared" si="89"/>
        <v>13661.20218579235</v>
      </c>
      <c r="W274" s="337">
        <f t="shared" si="97"/>
        <v>0</v>
      </c>
      <c r="X274" s="336">
        <f t="shared" si="97"/>
        <v>0</v>
      </c>
      <c r="Y274" s="336">
        <f t="shared" si="97"/>
        <v>0</v>
      </c>
      <c r="Z274" s="336">
        <f t="shared" si="97"/>
        <v>0</v>
      </c>
      <c r="AA274" s="335">
        <f t="shared" si="97"/>
        <v>0</v>
      </c>
    </row>
    <row r="275" spans="1:27">
      <c r="A275" s="320">
        <f>'Q Experience Study 2e'!A258</f>
        <v>238</v>
      </c>
      <c r="B275" s="319">
        <f>'Q Experience Study 2e'!B258</f>
        <v>19983</v>
      </c>
      <c r="C275" s="319" t="str">
        <f>'Q Experience Study 2e'!C258</f>
        <v/>
      </c>
      <c r="D275" s="319" t="str">
        <f>'Q Experience Study 2e'!D258</f>
        <v/>
      </c>
      <c r="E275" s="318">
        <f>'Q Experience Study 2e'!E258</f>
        <v>300000</v>
      </c>
      <c r="F275" s="343" t="str">
        <f t="shared" si="78"/>
        <v/>
      </c>
      <c r="G275" s="341" t="str">
        <f t="shared" si="79"/>
        <v/>
      </c>
      <c r="H275" s="343">
        <f t="shared" si="96"/>
        <v>366</v>
      </c>
      <c r="I275" s="342">
        <f t="shared" si="96"/>
        <v>365</v>
      </c>
      <c r="J275" s="342">
        <f t="shared" si="96"/>
        <v>365</v>
      </c>
      <c r="K275" s="342">
        <f t="shared" si="96"/>
        <v>365</v>
      </c>
      <c r="L275" s="341">
        <f t="shared" si="96"/>
        <v>107</v>
      </c>
      <c r="M275" s="340">
        <f t="shared" si="80"/>
        <v>1</v>
      </c>
      <c r="N275" s="339">
        <f t="shared" si="81"/>
        <v>1</v>
      </c>
      <c r="O275" s="339">
        <f t="shared" si="82"/>
        <v>1</v>
      </c>
      <c r="P275" s="339">
        <f t="shared" si="83"/>
        <v>1</v>
      </c>
      <c r="Q275" s="338">
        <f t="shared" si="84"/>
        <v>0.29234972677595628</v>
      </c>
      <c r="R275" s="337">
        <f t="shared" si="85"/>
        <v>300000</v>
      </c>
      <c r="S275" s="336">
        <f t="shared" si="86"/>
        <v>300000</v>
      </c>
      <c r="T275" s="336">
        <f t="shared" si="87"/>
        <v>300000</v>
      </c>
      <c r="U275" s="336">
        <f t="shared" si="88"/>
        <v>300000</v>
      </c>
      <c r="V275" s="335">
        <f t="shared" si="89"/>
        <v>87704.918032786882</v>
      </c>
      <c r="W275" s="337">
        <f t="shared" si="97"/>
        <v>0</v>
      </c>
      <c r="X275" s="336">
        <f t="shared" si="97"/>
        <v>0</v>
      </c>
      <c r="Y275" s="336">
        <f t="shared" si="97"/>
        <v>0</v>
      </c>
      <c r="Z275" s="336">
        <f t="shared" si="97"/>
        <v>0</v>
      </c>
      <c r="AA275" s="335">
        <f t="shared" si="97"/>
        <v>0</v>
      </c>
    </row>
    <row r="276" spans="1:27">
      <c r="A276" s="320">
        <f>'Q Experience Study 2e'!A259</f>
        <v>239</v>
      </c>
      <c r="B276" s="319">
        <f>'Q Experience Study 2e'!B259</f>
        <v>19744</v>
      </c>
      <c r="C276" s="319" t="str">
        <f>'Q Experience Study 2e'!C259</f>
        <v/>
      </c>
      <c r="D276" s="319" t="str">
        <f>'Q Experience Study 2e'!D259</f>
        <v/>
      </c>
      <c r="E276" s="318">
        <f>'Q Experience Study 2e'!E259</f>
        <v>1000000</v>
      </c>
      <c r="F276" s="343" t="str">
        <f t="shared" si="78"/>
        <v/>
      </c>
      <c r="G276" s="341" t="str">
        <f t="shared" si="79"/>
        <v/>
      </c>
      <c r="H276" s="343">
        <f t="shared" si="96"/>
        <v>365</v>
      </c>
      <c r="I276" s="342">
        <f t="shared" si="96"/>
        <v>366</v>
      </c>
      <c r="J276" s="342">
        <f t="shared" si="96"/>
        <v>365</v>
      </c>
      <c r="K276" s="342">
        <f t="shared" si="96"/>
        <v>365</v>
      </c>
      <c r="L276" s="341">
        <f t="shared" si="96"/>
        <v>346</v>
      </c>
      <c r="M276" s="340">
        <f t="shared" si="80"/>
        <v>1</v>
      </c>
      <c r="N276" s="339">
        <f t="shared" si="81"/>
        <v>1</v>
      </c>
      <c r="O276" s="339">
        <f t="shared" si="82"/>
        <v>1</v>
      </c>
      <c r="P276" s="339">
        <f t="shared" si="83"/>
        <v>1</v>
      </c>
      <c r="Q276" s="338">
        <f t="shared" si="84"/>
        <v>0.94794520547945205</v>
      </c>
      <c r="R276" s="337">
        <f t="shared" si="85"/>
        <v>1000000</v>
      </c>
      <c r="S276" s="336">
        <f t="shared" si="86"/>
        <v>1000000</v>
      </c>
      <c r="T276" s="336">
        <f t="shared" si="87"/>
        <v>1000000</v>
      </c>
      <c r="U276" s="336">
        <f t="shared" si="88"/>
        <v>1000000</v>
      </c>
      <c r="V276" s="335">
        <f t="shared" si="89"/>
        <v>947945.20547945204</v>
      </c>
      <c r="W276" s="337">
        <f t="shared" si="97"/>
        <v>0</v>
      </c>
      <c r="X276" s="336">
        <f t="shared" si="97"/>
        <v>0</v>
      </c>
      <c r="Y276" s="336">
        <f t="shared" si="97"/>
        <v>0</v>
      </c>
      <c r="Z276" s="336">
        <f t="shared" si="97"/>
        <v>0</v>
      </c>
      <c r="AA276" s="335">
        <f t="shared" si="97"/>
        <v>0</v>
      </c>
    </row>
    <row r="277" spans="1:27">
      <c r="A277" s="320">
        <f>'Q Experience Study 2e'!A260</f>
        <v>240</v>
      </c>
      <c r="B277" s="319">
        <f>'Q Experience Study 2e'!B260</f>
        <v>19967</v>
      </c>
      <c r="C277" s="319" t="str">
        <f>'Q Experience Study 2e'!C260</f>
        <v/>
      </c>
      <c r="D277" s="319" t="str">
        <f>'Q Experience Study 2e'!D260</f>
        <v/>
      </c>
      <c r="E277" s="318">
        <f>'Q Experience Study 2e'!E260</f>
        <v>1000000</v>
      </c>
      <c r="F277" s="343" t="str">
        <f t="shared" si="78"/>
        <v/>
      </c>
      <c r="G277" s="341" t="str">
        <f t="shared" si="79"/>
        <v/>
      </c>
      <c r="H277" s="343">
        <f t="shared" si="96"/>
        <v>366</v>
      </c>
      <c r="I277" s="342">
        <f t="shared" si="96"/>
        <v>365</v>
      </c>
      <c r="J277" s="342">
        <f t="shared" si="96"/>
        <v>365</v>
      </c>
      <c r="K277" s="342">
        <f t="shared" si="96"/>
        <v>365</v>
      </c>
      <c r="L277" s="341">
        <f t="shared" si="96"/>
        <v>123</v>
      </c>
      <c r="M277" s="340">
        <f t="shared" si="80"/>
        <v>1</v>
      </c>
      <c r="N277" s="339">
        <f t="shared" si="81"/>
        <v>1</v>
      </c>
      <c r="O277" s="339">
        <f t="shared" si="82"/>
        <v>1</v>
      </c>
      <c r="P277" s="339">
        <f t="shared" si="83"/>
        <v>1</v>
      </c>
      <c r="Q277" s="338">
        <f t="shared" si="84"/>
        <v>0.33606557377049179</v>
      </c>
      <c r="R277" s="337">
        <f t="shared" si="85"/>
        <v>1000000</v>
      </c>
      <c r="S277" s="336">
        <f t="shared" si="86"/>
        <v>1000000</v>
      </c>
      <c r="T277" s="336">
        <f t="shared" si="87"/>
        <v>1000000</v>
      </c>
      <c r="U277" s="336">
        <f t="shared" si="88"/>
        <v>1000000</v>
      </c>
      <c r="V277" s="335">
        <f t="shared" si="89"/>
        <v>336065.57377049181</v>
      </c>
      <c r="W277" s="337">
        <f t="shared" si="97"/>
        <v>0</v>
      </c>
      <c r="X277" s="336">
        <f t="shared" si="97"/>
        <v>0</v>
      </c>
      <c r="Y277" s="336">
        <f t="shared" si="97"/>
        <v>0</v>
      </c>
      <c r="Z277" s="336">
        <f t="shared" si="97"/>
        <v>0</v>
      </c>
      <c r="AA277" s="335">
        <f t="shared" si="97"/>
        <v>0</v>
      </c>
    </row>
    <row r="278" spans="1:27">
      <c r="A278" s="320">
        <f>'Q Experience Study 2e'!A261</f>
        <v>241</v>
      </c>
      <c r="B278" s="319">
        <f>'Q Experience Study 2e'!B261</f>
        <v>19782</v>
      </c>
      <c r="C278" s="319" t="str">
        <f>'Q Experience Study 2e'!C261</f>
        <v/>
      </c>
      <c r="D278" s="319" t="str">
        <f>'Q Experience Study 2e'!D261</f>
        <v/>
      </c>
      <c r="E278" s="318">
        <f>'Q Experience Study 2e'!E261</f>
        <v>300000</v>
      </c>
      <c r="F278" s="343" t="str">
        <f t="shared" si="78"/>
        <v/>
      </c>
      <c r="G278" s="341" t="str">
        <f t="shared" si="79"/>
        <v/>
      </c>
      <c r="H278" s="343">
        <f t="shared" ref="H278:L287" si="98">IF(AND(OR($C278&lt;&gt;"",$D278&lt;&gt;""),MAX($F278,$G278)&lt;H$37),0,MIN($C$34,DATE(YEAR($B278)+H$37+1,MONTH($B278),DAY($B278)))-MAX($B$34,DATE(YEAR($B278)+H$37,MONTH($B278),DAY($B278))))</f>
        <v>365</v>
      </c>
      <c r="I278" s="342">
        <f t="shared" si="98"/>
        <v>366</v>
      </c>
      <c r="J278" s="342">
        <f t="shared" si="98"/>
        <v>365</v>
      </c>
      <c r="K278" s="342">
        <f t="shared" si="98"/>
        <v>365</v>
      </c>
      <c r="L278" s="341">
        <f t="shared" si="98"/>
        <v>308</v>
      </c>
      <c r="M278" s="340">
        <f t="shared" si="80"/>
        <v>1</v>
      </c>
      <c r="N278" s="339">
        <f t="shared" si="81"/>
        <v>1</v>
      </c>
      <c r="O278" s="339">
        <f t="shared" si="82"/>
        <v>1</v>
      </c>
      <c r="P278" s="339">
        <f t="shared" si="83"/>
        <v>1</v>
      </c>
      <c r="Q278" s="338">
        <f t="shared" si="84"/>
        <v>0.84383561643835614</v>
      </c>
      <c r="R278" s="337">
        <f t="shared" si="85"/>
        <v>300000</v>
      </c>
      <c r="S278" s="336">
        <f t="shared" si="86"/>
        <v>300000</v>
      </c>
      <c r="T278" s="336">
        <f t="shared" si="87"/>
        <v>300000</v>
      </c>
      <c r="U278" s="336">
        <f t="shared" si="88"/>
        <v>300000</v>
      </c>
      <c r="V278" s="335">
        <f t="shared" si="89"/>
        <v>253150.68493150684</v>
      </c>
      <c r="W278" s="337">
        <f t="shared" ref="W278:AA287" si="99">IF($F278=W$37,$E278,0)</f>
        <v>0</v>
      </c>
      <c r="X278" s="336">
        <f t="shared" si="99"/>
        <v>0</v>
      </c>
      <c r="Y278" s="336">
        <f t="shared" si="99"/>
        <v>0</v>
      </c>
      <c r="Z278" s="336">
        <f t="shared" si="99"/>
        <v>0</v>
      </c>
      <c r="AA278" s="335">
        <f t="shared" si="99"/>
        <v>0</v>
      </c>
    </row>
    <row r="279" spans="1:27">
      <c r="A279" s="320">
        <f>'Q Experience Study 2e'!A262</f>
        <v>242</v>
      </c>
      <c r="B279" s="319">
        <f>'Q Experience Study 2e'!B262</f>
        <v>19912</v>
      </c>
      <c r="C279" s="319" t="str">
        <f>'Q Experience Study 2e'!C262</f>
        <v/>
      </c>
      <c r="D279" s="319" t="str">
        <f>'Q Experience Study 2e'!D262</f>
        <v/>
      </c>
      <c r="E279" s="318">
        <f>'Q Experience Study 2e'!E262</f>
        <v>500000</v>
      </c>
      <c r="F279" s="343" t="str">
        <f t="shared" si="78"/>
        <v/>
      </c>
      <c r="G279" s="341" t="str">
        <f t="shared" si="79"/>
        <v/>
      </c>
      <c r="H279" s="343">
        <f t="shared" si="98"/>
        <v>366</v>
      </c>
      <c r="I279" s="342">
        <f t="shared" si="98"/>
        <v>365</v>
      </c>
      <c r="J279" s="342">
        <f t="shared" si="98"/>
        <v>365</v>
      </c>
      <c r="K279" s="342">
        <f t="shared" si="98"/>
        <v>365</v>
      </c>
      <c r="L279" s="341">
        <f t="shared" si="98"/>
        <v>178</v>
      </c>
      <c r="M279" s="340">
        <f t="shared" si="80"/>
        <v>1</v>
      </c>
      <c r="N279" s="339">
        <f t="shared" si="81"/>
        <v>1</v>
      </c>
      <c r="O279" s="339">
        <f t="shared" si="82"/>
        <v>1</v>
      </c>
      <c r="P279" s="339">
        <f t="shared" si="83"/>
        <v>1</v>
      </c>
      <c r="Q279" s="338">
        <f t="shared" si="84"/>
        <v>0.48633879781420764</v>
      </c>
      <c r="R279" s="337">
        <f t="shared" si="85"/>
        <v>500000</v>
      </c>
      <c r="S279" s="336">
        <f t="shared" si="86"/>
        <v>500000</v>
      </c>
      <c r="T279" s="336">
        <f t="shared" si="87"/>
        <v>500000</v>
      </c>
      <c r="U279" s="336">
        <f t="shared" si="88"/>
        <v>500000</v>
      </c>
      <c r="V279" s="335">
        <f t="shared" si="89"/>
        <v>243169.39890710381</v>
      </c>
      <c r="W279" s="337">
        <f t="shared" si="99"/>
        <v>0</v>
      </c>
      <c r="X279" s="336">
        <f t="shared" si="99"/>
        <v>0</v>
      </c>
      <c r="Y279" s="336">
        <f t="shared" si="99"/>
        <v>0</v>
      </c>
      <c r="Z279" s="336">
        <f t="shared" si="99"/>
        <v>0</v>
      </c>
      <c r="AA279" s="335">
        <f t="shared" si="99"/>
        <v>0</v>
      </c>
    </row>
    <row r="280" spans="1:27">
      <c r="A280" s="320">
        <f>'Q Experience Study 2e'!A263</f>
        <v>243</v>
      </c>
      <c r="B280" s="319">
        <f>'Q Experience Study 2e'!B263</f>
        <v>19767</v>
      </c>
      <c r="C280" s="319" t="str">
        <f>'Q Experience Study 2e'!C263</f>
        <v/>
      </c>
      <c r="D280" s="319" t="str">
        <f>'Q Experience Study 2e'!D263</f>
        <v/>
      </c>
      <c r="E280" s="318">
        <f>'Q Experience Study 2e'!E263</f>
        <v>300000</v>
      </c>
      <c r="F280" s="343" t="str">
        <f t="shared" si="78"/>
        <v/>
      </c>
      <c r="G280" s="341" t="str">
        <f t="shared" si="79"/>
        <v/>
      </c>
      <c r="H280" s="343">
        <f t="shared" si="98"/>
        <v>365</v>
      </c>
      <c r="I280" s="342">
        <f t="shared" si="98"/>
        <v>366</v>
      </c>
      <c r="J280" s="342">
        <f t="shared" si="98"/>
        <v>365</v>
      </c>
      <c r="K280" s="342">
        <f t="shared" si="98"/>
        <v>365</v>
      </c>
      <c r="L280" s="341">
        <f t="shared" si="98"/>
        <v>323</v>
      </c>
      <c r="M280" s="340">
        <f t="shared" si="80"/>
        <v>1</v>
      </c>
      <c r="N280" s="339">
        <f t="shared" si="81"/>
        <v>1</v>
      </c>
      <c r="O280" s="339">
        <f t="shared" si="82"/>
        <v>1</v>
      </c>
      <c r="P280" s="339">
        <f t="shared" si="83"/>
        <v>1</v>
      </c>
      <c r="Q280" s="338">
        <f t="shared" si="84"/>
        <v>0.8849315068493151</v>
      </c>
      <c r="R280" s="337">
        <f t="shared" si="85"/>
        <v>300000</v>
      </c>
      <c r="S280" s="336">
        <f t="shared" si="86"/>
        <v>300000</v>
      </c>
      <c r="T280" s="336">
        <f t="shared" si="87"/>
        <v>300000</v>
      </c>
      <c r="U280" s="336">
        <f t="shared" si="88"/>
        <v>300000</v>
      </c>
      <c r="V280" s="335">
        <f t="shared" si="89"/>
        <v>265479.45205479453</v>
      </c>
      <c r="W280" s="337">
        <f t="shared" si="99"/>
        <v>0</v>
      </c>
      <c r="X280" s="336">
        <f t="shared" si="99"/>
        <v>0</v>
      </c>
      <c r="Y280" s="336">
        <f t="shared" si="99"/>
        <v>0</v>
      </c>
      <c r="Z280" s="336">
        <f t="shared" si="99"/>
        <v>0</v>
      </c>
      <c r="AA280" s="335">
        <f t="shared" si="99"/>
        <v>0</v>
      </c>
    </row>
    <row r="281" spans="1:27">
      <c r="A281" s="320">
        <f>'Q Experience Study 2e'!A264</f>
        <v>244</v>
      </c>
      <c r="B281" s="319">
        <f>'Q Experience Study 2e'!B264</f>
        <v>19920</v>
      </c>
      <c r="C281" s="319" t="str">
        <f>'Q Experience Study 2e'!C264</f>
        <v/>
      </c>
      <c r="D281" s="319" t="str">
        <f>'Q Experience Study 2e'!D264</f>
        <v/>
      </c>
      <c r="E281" s="318">
        <f>'Q Experience Study 2e'!E264</f>
        <v>500000</v>
      </c>
      <c r="F281" s="343" t="str">
        <f t="shared" si="78"/>
        <v/>
      </c>
      <c r="G281" s="341" t="str">
        <f t="shared" si="79"/>
        <v/>
      </c>
      <c r="H281" s="343">
        <f t="shared" si="98"/>
        <v>366</v>
      </c>
      <c r="I281" s="342">
        <f t="shared" si="98"/>
        <v>365</v>
      </c>
      <c r="J281" s="342">
        <f t="shared" si="98"/>
        <v>365</v>
      </c>
      <c r="K281" s="342">
        <f t="shared" si="98"/>
        <v>365</v>
      </c>
      <c r="L281" s="341">
        <f t="shared" si="98"/>
        <v>170</v>
      </c>
      <c r="M281" s="340">
        <f t="shared" si="80"/>
        <v>1</v>
      </c>
      <c r="N281" s="339">
        <f t="shared" si="81"/>
        <v>1</v>
      </c>
      <c r="O281" s="339">
        <f t="shared" si="82"/>
        <v>1</v>
      </c>
      <c r="P281" s="339">
        <f t="shared" si="83"/>
        <v>1</v>
      </c>
      <c r="Q281" s="338">
        <f t="shared" si="84"/>
        <v>0.46448087431693991</v>
      </c>
      <c r="R281" s="337">
        <f t="shared" si="85"/>
        <v>500000</v>
      </c>
      <c r="S281" s="336">
        <f t="shared" si="86"/>
        <v>500000</v>
      </c>
      <c r="T281" s="336">
        <f t="shared" si="87"/>
        <v>500000</v>
      </c>
      <c r="U281" s="336">
        <f t="shared" si="88"/>
        <v>500000</v>
      </c>
      <c r="V281" s="335">
        <f t="shared" si="89"/>
        <v>232240.43715846995</v>
      </c>
      <c r="W281" s="337">
        <f t="shared" si="99"/>
        <v>0</v>
      </c>
      <c r="X281" s="336">
        <f t="shared" si="99"/>
        <v>0</v>
      </c>
      <c r="Y281" s="336">
        <f t="shared" si="99"/>
        <v>0</v>
      </c>
      <c r="Z281" s="336">
        <f t="shared" si="99"/>
        <v>0</v>
      </c>
      <c r="AA281" s="335">
        <f t="shared" si="99"/>
        <v>0</v>
      </c>
    </row>
    <row r="282" spans="1:27">
      <c r="A282" s="320">
        <f>'Q Experience Study 2e'!A265</f>
        <v>245</v>
      </c>
      <c r="B282" s="319">
        <f>'Q Experience Study 2e'!B265</f>
        <v>19893</v>
      </c>
      <c r="C282" s="319" t="str">
        <f>'Q Experience Study 2e'!C265</f>
        <v/>
      </c>
      <c r="D282" s="319" t="str">
        <f>'Q Experience Study 2e'!D265</f>
        <v/>
      </c>
      <c r="E282" s="318">
        <f>'Q Experience Study 2e'!E265</f>
        <v>500000</v>
      </c>
      <c r="F282" s="343" t="str">
        <f t="shared" si="78"/>
        <v/>
      </c>
      <c r="G282" s="341" t="str">
        <f t="shared" si="79"/>
        <v/>
      </c>
      <c r="H282" s="343">
        <f t="shared" si="98"/>
        <v>366</v>
      </c>
      <c r="I282" s="342">
        <f t="shared" si="98"/>
        <v>365</v>
      </c>
      <c r="J282" s="342">
        <f t="shared" si="98"/>
        <v>365</v>
      </c>
      <c r="K282" s="342">
        <f t="shared" si="98"/>
        <v>365</v>
      </c>
      <c r="L282" s="341">
        <f t="shared" si="98"/>
        <v>197</v>
      </c>
      <c r="M282" s="340">
        <f t="shared" si="80"/>
        <v>1</v>
      </c>
      <c r="N282" s="339">
        <f t="shared" si="81"/>
        <v>1</v>
      </c>
      <c r="O282" s="339">
        <f t="shared" si="82"/>
        <v>1</v>
      </c>
      <c r="P282" s="339">
        <f t="shared" si="83"/>
        <v>1</v>
      </c>
      <c r="Q282" s="338">
        <f t="shared" si="84"/>
        <v>0.53825136612021862</v>
      </c>
      <c r="R282" s="337">
        <f t="shared" si="85"/>
        <v>500000</v>
      </c>
      <c r="S282" s="336">
        <f t="shared" si="86"/>
        <v>500000</v>
      </c>
      <c r="T282" s="336">
        <f t="shared" si="87"/>
        <v>500000</v>
      </c>
      <c r="U282" s="336">
        <f t="shared" si="88"/>
        <v>500000</v>
      </c>
      <c r="V282" s="335">
        <f t="shared" si="89"/>
        <v>269125.68306010932</v>
      </c>
      <c r="W282" s="337">
        <f t="shared" si="99"/>
        <v>0</v>
      </c>
      <c r="X282" s="336">
        <f t="shared" si="99"/>
        <v>0</v>
      </c>
      <c r="Y282" s="336">
        <f t="shared" si="99"/>
        <v>0</v>
      </c>
      <c r="Z282" s="336">
        <f t="shared" si="99"/>
        <v>0</v>
      </c>
      <c r="AA282" s="335">
        <f t="shared" si="99"/>
        <v>0</v>
      </c>
    </row>
    <row r="283" spans="1:27">
      <c r="A283" s="320">
        <f>'Q Experience Study 2e'!A266</f>
        <v>246</v>
      </c>
      <c r="B283" s="319">
        <f>'Q Experience Study 2e'!B266</f>
        <v>19808</v>
      </c>
      <c r="C283" s="319" t="str">
        <f>'Q Experience Study 2e'!C266</f>
        <v/>
      </c>
      <c r="D283" s="319" t="str">
        <f>'Q Experience Study 2e'!D266</f>
        <v/>
      </c>
      <c r="E283" s="318">
        <f>'Q Experience Study 2e'!E266</f>
        <v>500000</v>
      </c>
      <c r="F283" s="343" t="str">
        <f t="shared" si="78"/>
        <v/>
      </c>
      <c r="G283" s="341" t="str">
        <f t="shared" si="79"/>
        <v/>
      </c>
      <c r="H283" s="343">
        <f t="shared" si="98"/>
        <v>366</v>
      </c>
      <c r="I283" s="342">
        <f t="shared" si="98"/>
        <v>365</v>
      </c>
      <c r="J283" s="342">
        <f t="shared" si="98"/>
        <v>365</v>
      </c>
      <c r="K283" s="342">
        <f t="shared" si="98"/>
        <v>365</v>
      </c>
      <c r="L283" s="341">
        <f t="shared" si="98"/>
        <v>282</v>
      </c>
      <c r="M283" s="340">
        <f t="shared" si="80"/>
        <v>1</v>
      </c>
      <c r="N283" s="339">
        <f t="shared" si="81"/>
        <v>1</v>
      </c>
      <c r="O283" s="339">
        <f t="shared" si="82"/>
        <v>1</v>
      </c>
      <c r="P283" s="339">
        <f t="shared" si="83"/>
        <v>1</v>
      </c>
      <c r="Q283" s="338">
        <f t="shared" si="84"/>
        <v>0.77049180327868849</v>
      </c>
      <c r="R283" s="337">
        <f t="shared" si="85"/>
        <v>500000</v>
      </c>
      <c r="S283" s="336">
        <f t="shared" si="86"/>
        <v>500000</v>
      </c>
      <c r="T283" s="336">
        <f t="shared" si="87"/>
        <v>500000</v>
      </c>
      <c r="U283" s="336">
        <f t="shared" si="88"/>
        <v>500000</v>
      </c>
      <c r="V283" s="335">
        <f t="shared" si="89"/>
        <v>385245.90163934423</v>
      </c>
      <c r="W283" s="337">
        <f t="shared" si="99"/>
        <v>0</v>
      </c>
      <c r="X283" s="336">
        <f t="shared" si="99"/>
        <v>0</v>
      </c>
      <c r="Y283" s="336">
        <f t="shared" si="99"/>
        <v>0</v>
      </c>
      <c r="Z283" s="336">
        <f t="shared" si="99"/>
        <v>0</v>
      </c>
      <c r="AA283" s="335">
        <f t="shared" si="99"/>
        <v>0</v>
      </c>
    </row>
    <row r="284" spans="1:27">
      <c r="A284" s="320">
        <f>'Q Experience Study 2e'!A267</f>
        <v>247</v>
      </c>
      <c r="B284" s="319">
        <f>'Q Experience Study 2e'!B267</f>
        <v>19969</v>
      </c>
      <c r="C284" s="319" t="str">
        <f>'Q Experience Study 2e'!C267</f>
        <v/>
      </c>
      <c r="D284" s="319" t="str">
        <f>'Q Experience Study 2e'!D267</f>
        <v/>
      </c>
      <c r="E284" s="318">
        <f>'Q Experience Study 2e'!E267</f>
        <v>1000000</v>
      </c>
      <c r="F284" s="343" t="str">
        <f t="shared" si="78"/>
        <v/>
      </c>
      <c r="G284" s="341" t="str">
        <f t="shared" si="79"/>
        <v/>
      </c>
      <c r="H284" s="343">
        <f t="shared" si="98"/>
        <v>366</v>
      </c>
      <c r="I284" s="342">
        <f t="shared" si="98"/>
        <v>365</v>
      </c>
      <c r="J284" s="342">
        <f t="shared" si="98"/>
        <v>365</v>
      </c>
      <c r="K284" s="342">
        <f t="shared" si="98"/>
        <v>365</v>
      </c>
      <c r="L284" s="341">
        <f t="shared" si="98"/>
        <v>121</v>
      </c>
      <c r="M284" s="340">
        <f t="shared" si="80"/>
        <v>1</v>
      </c>
      <c r="N284" s="339">
        <f t="shared" si="81"/>
        <v>1</v>
      </c>
      <c r="O284" s="339">
        <f t="shared" si="82"/>
        <v>1</v>
      </c>
      <c r="P284" s="339">
        <f t="shared" si="83"/>
        <v>1</v>
      </c>
      <c r="Q284" s="338">
        <f t="shared" si="84"/>
        <v>0.33060109289617484</v>
      </c>
      <c r="R284" s="337">
        <f t="shared" si="85"/>
        <v>1000000</v>
      </c>
      <c r="S284" s="336">
        <f t="shared" si="86"/>
        <v>1000000</v>
      </c>
      <c r="T284" s="336">
        <f t="shared" si="87"/>
        <v>1000000</v>
      </c>
      <c r="U284" s="336">
        <f t="shared" si="88"/>
        <v>1000000</v>
      </c>
      <c r="V284" s="335">
        <f t="shared" si="89"/>
        <v>330601.09289617481</v>
      </c>
      <c r="W284" s="337">
        <f t="shared" si="99"/>
        <v>0</v>
      </c>
      <c r="X284" s="336">
        <f t="shared" si="99"/>
        <v>0</v>
      </c>
      <c r="Y284" s="336">
        <f t="shared" si="99"/>
        <v>0</v>
      </c>
      <c r="Z284" s="336">
        <f t="shared" si="99"/>
        <v>0</v>
      </c>
      <c r="AA284" s="335">
        <f t="shared" si="99"/>
        <v>0</v>
      </c>
    </row>
    <row r="285" spans="1:27">
      <c r="A285" s="320">
        <f>'Q Experience Study 2e'!A268</f>
        <v>248</v>
      </c>
      <c r="B285" s="319">
        <f>'Q Experience Study 2e'!B268</f>
        <v>19888</v>
      </c>
      <c r="C285" s="319" t="str">
        <f>'Q Experience Study 2e'!C268</f>
        <v/>
      </c>
      <c r="D285" s="319" t="str">
        <f>'Q Experience Study 2e'!D268</f>
        <v/>
      </c>
      <c r="E285" s="318">
        <f>'Q Experience Study 2e'!E268</f>
        <v>500000</v>
      </c>
      <c r="F285" s="343" t="str">
        <f t="shared" si="78"/>
        <v/>
      </c>
      <c r="G285" s="341" t="str">
        <f t="shared" si="79"/>
        <v/>
      </c>
      <c r="H285" s="343">
        <f t="shared" si="98"/>
        <v>366</v>
      </c>
      <c r="I285" s="342">
        <f t="shared" si="98"/>
        <v>365</v>
      </c>
      <c r="J285" s="342">
        <f t="shared" si="98"/>
        <v>365</v>
      </c>
      <c r="K285" s="342">
        <f t="shared" si="98"/>
        <v>365</v>
      </c>
      <c r="L285" s="341">
        <f t="shared" si="98"/>
        <v>202</v>
      </c>
      <c r="M285" s="340">
        <f t="shared" si="80"/>
        <v>1</v>
      </c>
      <c r="N285" s="339">
        <f t="shared" si="81"/>
        <v>1</v>
      </c>
      <c r="O285" s="339">
        <f t="shared" si="82"/>
        <v>1</v>
      </c>
      <c r="P285" s="339">
        <f t="shared" si="83"/>
        <v>1</v>
      </c>
      <c r="Q285" s="338">
        <f t="shared" si="84"/>
        <v>0.55191256830601088</v>
      </c>
      <c r="R285" s="337">
        <f t="shared" si="85"/>
        <v>500000</v>
      </c>
      <c r="S285" s="336">
        <f t="shared" si="86"/>
        <v>500000</v>
      </c>
      <c r="T285" s="336">
        <f t="shared" si="87"/>
        <v>500000</v>
      </c>
      <c r="U285" s="336">
        <f t="shared" si="88"/>
        <v>500000</v>
      </c>
      <c r="V285" s="335">
        <f t="shared" si="89"/>
        <v>275956.28415300546</v>
      </c>
      <c r="W285" s="337">
        <f t="shared" si="99"/>
        <v>0</v>
      </c>
      <c r="X285" s="336">
        <f t="shared" si="99"/>
        <v>0</v>
      </c>
      <c r="Y285" s="336">
        <f t="shared" si="99"/>
        <v>0</v>
      </c>
      <c r="Z285" s="336">
        <f t="shared" si="99"/>
        <v>0</v>
      </c>
      <c r="AA285" s="335">
        <f t="shared" si="99"/>
        <v>0</v>
      </c>
    </row>
    <row r="286" spans="1:27">
      <c r="A286" s="320">
        <f>'Q Experience Study 2e'!A269</f>
        <v>249</v>
      </c>
      <c r="B286" s="319">
        <f>'Q Experience Study 2e'!B269</f>
        <v>19846</v>
      </c>
      <c r="C286" s="319" t="str">
        <f>'Q Experience Study 2e'!C269</f>
        <v/>
      </c>
      <c r="D286" s="319" t="str">
        <f>'Q Experience Study 2e'!D269</f>
        <v/>
      </c>
      <c r="E286" s="318">
        <f>'Q Experience Study 2e'!E269</f>
        <v>1000000</v>
      </c>
      <c r="F286" s="343" t="str">
        <f t="shared" si="78"/>
        <v/>
      </c>
      <c r="G286" s="341" t="str">
        <f t="shared" si="79"/>
        <v/>
      </c>
      <c r="H286" s="343">
        <f t="shared" si="98"/>
        <v>366</v>
      </c>
      <c r="I286" s="342">
        <f t="shared" si="98"/>
        <v>365</v>
      </c>
      <c r="J286" s="342">
        <f t="shared" si="98"/>
        <v>365</v>
      </c>
      <c r="K286" s="342">
        <f t="shared" si="98"/>
        <v>365</v>
      </c>
      <c r="L286" s="341">
        <f t="shared" si="98"/>
        <v>244</v>
      </c>
      <c r="M286" s="340">
        <f t="shared" si="80"/>
        <v>1</v>
      </c>
      <c r="N286" s="339">
        <f t="shared" si="81"/>
        <v>1</v>
      </c>
      <c r="O286" s="339">
        <f t="shared" si="82"/>
        <v>1</v>
      </c>
      <c r="P286" s="339">
        <f t="shared" si="83"/>
        <v>1</v>
      </c>
      <c r="Q286" s="338">
        <f t="shared" si="84"/>
        <v>0.66666666666666663</v>
      </c>
      <c r="R286" s="337">
        <f t="shared" si="85"/>
        <v>1000000</v>
      </c>
      <c r="S286" s="336">
        <f t="shared" si="86"/>
        <v>1000000</v>
      </c>
      <c r="T286" s="336">
        <f t="shared" si="87"/>
        <v>1000000</v>
      </c>
      <c r="U286" s="336">
        <f t="shared" si="88"/>
        <v>1000000</v>
      </c>
      <c r="V286" s="335">
        <f t="shared" si="89"/>
        <v>666666.66666666663</v>
      </c>
      <c r="W286" s="337">
        <f t="shared" si="99"/>
        <v>0</v>
      </c>
      <c r="X286" s="336">
        <f t="shared" si="99"/>
        <v>0</v>
      </c>
      <c r="Y286" s="336">
        <f t="shared" si="99"/>
        <v>0</v>
      </c>
      <c r="Z286" s="336">
        <f t="shared" si="99"/>
        <v>0</v>
      </c>
      <c r="AA286" s="335">
        <f t="shared" si="99"/>
        <v>0</v>
      </c>
    </row>
    <row r="287" spans="1:27">
      <c r="A287" s="320">
        <f>'Q Experience Study 2e'!A270</f>
        <v>250</v>
      </c>
      <c r="B287" s="319">
        <f>'Q Experience Study 2e'!B270</f>
        <v>19761</v>
      </c>
      <c r="C287" s="319" t="str">
        <f>'Q Experience Study 2e'!C270</f>
        <v/>
      </c>
      <c r="D287" s="319" t="str">
        <f>'Q Experience Study 2e'!D270</f>
        <v/>
      </c>
      <c r="E287" s="318">
        <f>'Q Experience Study 2e'!E270</f>
        <v>1000000</v>
      </c>
      <c r="F287" s="343" t="str">
        <f t="shared" si="78"/>
        <v/>
      </c>
      <c r="G287" s="341" t="str">
        <f t="shared" si="79"/>
        <v/>
      </c>
      <c r="H287" s="343">
        <f t="shared" si="98"/>
        <v>365</v>
      </c>
      <c r="I287" s="342">
        <f t="shared" si="98"/>
        <v>366</v>
      </c>
      <c r="J287" s="342">
        <f t="shared" si="98"/>
        <v>365</v>
      </c>
      <c r="K287" s="342">
        <f t="shared" si="98"/>
        <v>365</v>
      </c>
      <c r="L287" s="341">
        <f t="shared" si="98"/>
        <v>329</v>
      </c>
      <c r="M287" s="340">
        <f t="shared" si="80"/>
        <v>1</v>
      </c>
      <c r="N287" s="339">
        <f t="shared" si="81"/>
        <v>1</v>
      </c>
      <c r="O287" s="339">
        <f t="shared" si="82"/>
        <v>1</v>
      </c>
      <c r="P287" s="339">
        <f t="shared" si="83"/>
        <v>1</v>
      </c>
      <c r="Q287" s="338">
        <f t="shared" si="84"/>
        <v>0.90136986301369859</v>
      </c>
      <c r="R287" s="337">
        <f t="shared" si="85"/>
        <v>1000000</v>
      </c>
      <c r="S287" s="336">
        <f t="shared" si="86"/>
        <v>1000000</v>
      </c>
      <c r="T287" s="336">
        <f t="shared" si="87"/>
        <v>1000000</v>
      </c>
      <c r="U287" s="336">
        <f t="shared" si="88"/>
        <v>1000000</v>
      </c>
      <c r="V287" s="335">
        <f t="shared" si="89"/>
        <v>901369.8630136986</v>
      </c>
      <c r="W287" s="337">
        <f t="shared" si="99"/>
        <v>0</v>
      </c>
      <c r="X287" s="336">
        <f t="shared" si="99"/>
        <v>0</v>
      </c>
      <c r="Y287" s="336">
        <f t="shared" si="99"/>
        <v>0</v>
      </c>
      <c r="Z287" s="336">
        <f t="shared" si="99"/>
        <v>0</v>
      </c>
      <c r="AA287" s="335">
        <f t="shared" si="99"/>
        <v>0</v>
      </c>
    </row>
    <row r="288" spans="1:27">
      <c r="A288" s="320">
        <f>'Q Experience Study 2e'!A271</f>
        <v>251</v>
      </c>
      <c r="B288" s="319">
        <f>'Q Experience Study 2e'!B271</f>
        <v>19764</v>
      </c>
      <c r="C288" s="319" t="str">
        <f>'Q Experience Study 2e'!C271</f>
        <v/>
      </c>
      <c r="D288" s="319" t="str">
        <f>'Q Experience Study 2e'!D271</f>
        <v/>
      </c>
      <c r="E288" s="318">
        <f>'Q Experience Study 2e'!E271</f>
        <v>1000000</v>
      </c>
      <c r="F288" s="343" t="str">
        <f t="shared" si="78"/>
        <v/>
      </c>
      <c r="G288" s="341" t="str">
        <f t="shared" si="79"/>
        <v/>
      </c>
      <c r="H288" s="343">
        <f t="shared" ref="H288:L297" si="100">IF(AND(OR($C288&lt;&gt;"",$D288&lt;&gt;""),MAX($F288,$G288)&lt;H$37),0,MIN($C$34,DATE(YEAR($B288)+H$37+1,MONTH($B288),DAY($B288)))-MAX($B$34,DATE(YEAR($B288)+H$37,MONTH($B288),DAY($B288))))</f>
        <v>365</v>
      </c>
      <c r="I288" s="342">
        <f t="shared" si="100"/>
        <v>366</v>
      </c>
      <c r="J288" s="342">
        <f t="shared" si="100"/>
        <v>365</v>
      </c>
      <c r="K288" s="342">
        <f t="shared" si="100"/>
        <v>365</v>
      </c>
      <c r="L288" s="341">
        <f t="shared" si="100"/>
        <v>326</v>
      </c>
      <c r="M288" s="340">
        <f t="shared" si="80"/>
        <v>1</v>
      </c>
      <c r="N288" s="339">
        <f t="shared" si="81"/>
        <v>1</v>
      </c>
      <c r="O288" s="339">
        <f t="shared" si="82"/>
        <v>1</v>
      </c>
      <c r="P288" s="339">
        <f t="shared" si="83"/>
        <v>1</v>
      </c>
      <c r="Q288" s="338">
        <f t="shared" si="84"/>
        <v>0.89315068493150684</v>
      </c>
      <c r="R288" s="337">
        <f t="shared" si="85"/>
        <v>1000000</v>
      </c>
      <c r="S288" s="336">
        <f t="shared" si="86"/>
        <v>1000000</v>
      </c>
      <c r="T288" s="336">
        <f t="shared" si="87"/>
        <v>1000000</v>
      </c>
      <c r="U288" s="336">
        <f t="shared" si="88"/>
        <v>1000000</v>
      </c>
      <c r="V288" s="335">
        <f t="shared" si="89"/>
        <v>893150.68493150687</v>
      </c>
      <c r="W288" s="337">
        <f t="shared" ref="W288:AA297" si="101">IF($F288=W$37,$E288,0)</f>
        <v>0</v>
      </c>
      <c r="X288" s="336">
        <f t="shared" si="101"/>
        <v>0</v>
      </c>
      <c r="Y288" s="336">
        <f t="shared" si="101"/>
        <v>0</v>
      </c>
      <c r="Z288" s="336">
        <f t="shared" si="101"/>
        <v>0</v>
      </c>
      <c r="AA288" s="335">
        <f t="shared" si="101"/>
        <v>0</v>
      </c>
    </row>
    <row r="289" spans="1:27">
      <c r="A289" s="320">
        <f>'Q Experience Study 2e'!A272</f>
        <v>252</v>
      </c>
      <c r="B289" s="319">
        <f>'Q Experience Study 2e'!B272</f>
        <v>19875</v>
      </c>
      <c r="C289" s="319" t="str">
        <f>'Q Experience Study 2e'!C272</f>
        <v/>
      </c>
      <c r="D289" s="319" t="str">
        <f>'Q Experience Study 2e'!D272</f>
        <v/>
      </c>
      <c r="E289" s="318">
        <f>'Q Experience Study 2e'!E272</f>
        <v>1000000</v>
      </c>
      <c r="F289" s="343" t="str">
        <f t="shared" si="78"/>
        <v/>
      </c>
      <c r="G289" s="341" t="str">
        <f t="shared" si="79"/>
        <v/>
      </c>
      <c r="H289" s="343">
        <f t="shared" si="100"/>
        <v>366</v>
      </c>
      <c r="I289" s="342">
        <f t="shared" si="100"/>
        <v>365</v>
      </c>
      <c r="J289" s="342">
        <f t="shared" si="100"/>
        <v>365</v>
      </c>
      <c r="K289" s="342">
        <f t="shared" si="100"/>
        <v>365</v>
      </c>
      <c r="L289" s="341">
        <f t="shared" si="100"/>
        <v>215</v>
      </c>
      <c r="M289" s="340">
        <f t="shared" si="80"/>
        <v>1</v>
      </c>
      <c r="N289" s="339">
        <f t="shared" si="81"/>
        <v>1</v>
      </c>
      <c r="O289" s="339">
        <f t="shared" si="82"/>
        <v>1</v>
      </c>
      <c r="P289" s="339">
        <f t="shared" si="83"/>
        <v>1</v>
      </c>
      <c r="Q289" s="338">
        <f t="shared" si="84"/>
        <v>0.58743169398907102</v>
      </c>
      <c r="R289" s="337">
        <f t="shared" si="85"/>
        <v>1000000</v>
      </c>
      <c r="S289" s="336">
        <f t="shared" si="86"/>
        <v>1000000</v>
      </c>
      <c r="T289" s="336">
        <f t="shared" si="87"/>
        <v>1000000</v>
      </c>
      <c r="U289" s="336">
        <f t="shared" si="88"/>
        <v>1000000</v>
      </c>
      <c r="V289" s="335">
        <f t="shared" si="89"/>
        <v>587431.69398907106</v>
      </c>
      <c r="W289" s="337">
        <f t="shared" si="101"/>
        <v>0</v>
      </c>
      <c r="X289" s="336">
        <f t="shared" si="101"/>
        <v>0</v>
      </c>
      <c r="Y289" s="336">
        <f t="shared" si="101"/>
        <v>0</v>
      </c>
      <c r="Z289" s="336">
        <f t="shared" si="101"/>
        <v>0</v>
      </c>
      <c r="AA289" s="335">
        <f t="shared" si="101"/>
        <v>0</v>
      </c>
    </row>
    <row r="290" spans="1:27">
      <c r="A290" s="320">
        <f>'Q Experience Study 2e'!A273</f>
        <v>253</v>
      </c>
      <c r="B290" s="319">
        <f>'Q Experience Study 2e'!B273</f>
        <v>20038</v>
      </c>
      <c r="C290" s="319" t="str">
        <f>'Q Experience Study 2e'!C273</f>
        <v/>
      </c>
      <c r="D290" s="319" t="str">
        <f>'Q Experience Study 2e'!D273</f>
        <v/>
      </c>
      <c r="E290" s="318">
        <f>'Q Experience Study 2e'!E273</f>
        <v>300000</v>
      </c>
      <c r="F290" s="343" t="str">
        <f t="shared" si="78"/>
        <v/>
      </c>
      <c r="G290" s="341" t="str">
        <f t="shared" si="79"/>
        <v/>
      </c>
      <c r="H290" s="343">
        <f t="shared" si="100"/>
        <v>366</v>
      </c>
      <c r="I290" s="342">
        <f t="shared" si="100"/>
        <v>365</v>
      </c>
      <c r="J290" s="342">
        <f t="shared" si="100"/>
        <v>365</v>
      </c>
      <c r="K290" s="342">
        <f t="shared" si="100"/>
        <v>365</v>
      </c>
      <c r="L290" s="341">
        <f t="shared" si="100"/>
        <v>52</v>
      </c>
      <c r="M290" s="340">
        <f t="shared" si="80"/>
        <v>1</v>
      </c>
      <c r="N290" s="339">
        <f t="shared" si="81"/>
        <v>1</v>
      </c>
      <c r="O290" s="339">
        <f t="shared" si="82"/>
        <v>1</v>
      </c>
      <c r="P290" s="339">
        <f t="shared" si="83"/>
        <v>1</v>
      </c>
      <c r="Q290" s="338">
        <f t="shared" si="84"/>
        <v>0.14207650273224043</v>
      </c>
      <c r="R290" s="337">
        <f t="shared" si="85"/>
        <v>300000</v>
      </c>
      <c r="S290" s="336">
        <f t="shared" si="86"/>
        <v>300000</v>
      </c>
      <c r="T290" s="336">
        <f t="shared" si="87"/>
        <v>300000</v>
      </c>
      <c r="U290" s="336">
        <f t="shared" si="88"/>
        <v>300000</v>
      </c>
      <c r="V290" s="335">
        <f t="shared" si="89"/>
        <v>42622.950819672129</v>
      </c>
      <c r="W290" s="337">
        <f t="shared" si="101"/>
        <v>0</v>
      </c>
      <c r="X290" s="336">
        <f t="shared" si="101"/>
        <v>0</v>
      </c>
      <c r="Y290" s="336">
        <f t="shared" si="101"/>
        <v>0</v>
      </c>
      <c r="Z290" s="336">
        <f t="shared" si="101"/>
        <v>0</v>
      </c>
      <c r="AA290" s="335">
        <f t="shared" si="101"/>
        <v>0</v>
      </c>
    </row>
    <row r="291" spans="1:27">
      <c r="A291" s="320">
        <f>'Q Experience Study 2e'!A274</f>
        <v>254</v>
      </c>
      <c r="B291" s="319">
        <f>'Q Experience Study 2e'!B274</f>
        <v>19943</v>
      </c>
      <c r="C291" s="319" t="str">
        <f>'Q Experience Study 2e'!C274</f>
        <v/>
      </c>
      <c r="D291" s="319" t="str">
        <f>'Q Experience Study 2e'!D274</f>
        <v/>
      </c>
      <c r="E291" s="318">
        <f>'Q Experience Study 2e'!E274</f>
        <v>500000</v>
      </c>
      <c r="F291" s="343" t="str">
        <f t="shared" si="78"/>
        <v/>
      </c>
      <c r="G291" s="341" t="str">
        <f t="shared" si="79"/>
        <v/>
      </c>
      <c r="H291" s="343">
        <f t="shared" si="100"/>
        <v>366</v>
      </c>
      <c r="I291" s="342">
        <f t="shared" si="100"/>
        <v>365</v>
      </c>
      <c r="J291" s="342">
        <f t="shared" si="100"/>
        <v>365</v>
      </c>
      <c r="K291" s="342">
        <f t="shared" si="100"/>
        <v>365</v>
      </c>
      <c r="L291" s="341">
        <f t="shared" si="100"/>
        <v>147</v>
      </c>
      <c r="M291" s="340">
        <f t="shared" si="80"/>
        <v>1</v>
      </c>
      <c r="N291" s="339">
        <f t="shared" si="81"/>
        <v>1</v>
      </c>
      <c r="O291" s="339">
        <f t="shared" si="82"/>
        <v>1</v>
      </c>
      <c r="P291" s="339">
        <f t="shared" si="83"/>
        <v>1</v>
      </c>
      <c r="Q291" s="338">
        <f t="shared" si="84"/>
        <v>0.40163934426229508</v>
      </c>
      <c r="R291" s="337">
        <f t="shared" si="85"/>
        <v>500000</v>
      </c>
      <c r="S291" s="336">
        <f t="shared" si="86"/>
        <v>500000</v>
      </c>
      <c r="T291" s="336">
        <f t="shared" si="87"/>
        <v>500000</v>
      </c>
      <c r="U291" s="336">
        <f t="shared" si="88"/>
        <v>500000</v>
      </c>
      <c r="V291" s="335">
        <f t="shared" si="89"/>
        <v>200819.67213114756</v>
      </c>
      <c r="W291" s="337">
        <f t="shared" si="101"/>
        <v>0</v>
      </c>
      <c r="X291" s="336">
        <f t="shared" si="101"/>
        <v>0</v>
      </c>
      <c r="Y291" s="336">
        <f t="shared" si="101"/>
        <v>0</v>
      </c>
      <c r="Z291" s="336">
        <f t="shared" si="101"/>
        <v>0</v>
      </c>
      <c r="AA291" s="335">
        <f t="shared" si="101"/>
        <v>0</v>
      </c>
    </row>
    <row r="292" spans="1:27">
      <c r="A292" s="320">
        <f>'Q Experience Study 2e'!A275</f>
        <v>255</v>
      </c>
      <c r="B292" s="319">
        <f>'Q Experience Study 2e'!B275</f>
        <v>20073</v>
      </c>
      <c r="C292" s="319" t="str">
        <f>'Q Experience Study 2e'!C275</f>
        <v/>
      </c>
      <c r="D292" s="319" t="str">
        <f>'Q Experience Study 2e'!D275</f>
        <v/>
      </c>
      <c r="E292" s="318">
        <f>'Q Experience Study 2e'!E275</f>
        <v>1000000</v>
      </c>
      <c r="F292" s="343" t="str">
        <f t="shared" si="78"/>
        <v/>
      </c>
      <c r="G292" s="341" t="str">
        <f t="shared" si="79"/>
        <v/>
      </c>
      <c r="H292" s="343">
        <f t="shared" si="100"/>
        <v>366</v>
      </c>
      <c r="I292" s="342">
        <f t="shared" si="100"/>
        <v>365</v>
      </c>
      <c r="J292" s="342">
        <f t="shared" si="100"/>
        <v>365</v>
      </c>
      <c r="K292" s="342">
        <f t="shared" si="100"/>
        <v>365</v>
      </c>
      <c r="L292" s="341">
        <f t="shared" si="100"/>
        <v>17</v>
      </c>
      <c r="M292" s="340">
        <f t="shared" si="80"/>
        <v>1</v>
      </c>
      <c r="N292" s="339">
        <f t="shared" si="81"/>
        <v>1</v>
      </c>
      <c r="O292" s="339">
        <f t="shared" si="82"/>
        <v>1</v>
      </c>
      <c r="P292" s="339">
        <f t="shared" si="83"/>
        <v>1</v>
      </c>
      <c r="Q292" s="338">
        <f t="shared" si="84"/>
        <v>4.6448087431693992E-2</v>
      </c>
      <c r="R292" s="337">
        <f t="shared" si="85"/>
        <v>1000000</v>
      </c>
      <c r="S292" s="336">
        <f t="shared" si="86"/>
        <v>1000000</v>
      </c>
      <c r="T292" s="336">
        <f t="shared" si="87"/>
        <v>1000000</v>
      </c>
      <c r="U292" s="336">
        <f t="shared" si="88"/>
        <v>1000000</v>
      </c>
      <c r="V292" s="335">
        <f t="shared" si="89"/>
        <v>46448.087431693995</v>
      </c>
      <c r="W292" s="337">
        <f t="shared" si="101"/>
        <v>0</v>
      </c>
      <c r="X292" s="336">
        <f t="shared" si="101"/>
        <v>0</v>
      </c>
      <c r="Y292" s="336">
        <f t="shared" si="101"/>
        <v>0</v>
      </c>
      <c r="Z292" s="336">
        <f t="shared" si="101"/>
        <v>0</v>
      </c>
      <c r="AA292" s="335">
        <f t="shared" si="101"/>
        <v>0</v>
      </c>
    </row>
    <row r="293" spans="1:27">
      <c r="A293" s="320">
        <f>'Q Experience Study 2e'!A276</f>
        <v>256</v>
      </c>
      <c r="B293" s="319">
        <f>'Q Experience Study 2e'!B276</f>
        <v>19974</v>
      </c>
      <c r="C293" s="319" t="str">
        <f>'Q Experience Study 2e'!C276</f>
        <v/>
      </c>
      <c r="D293" s="319" t="str">
        <f>'Q Experience Study 2e'!D276</f>
        <v/>
      </c>
      <c r="E293" s="318">
        <f>'Q Experience Study 2e'!E276</f>
        <v>500000</v>
      </c>
      <c r="F293" s="343" t="str">
        <f t="shared" si="78"/>
        <v/>
      </c>
      <c r="G293" s="341" t="str">
        <f t="shared" si="79"/>
        <v/>
      </c>
      <c r="H293" s="343">
        <f t="shared" si="100"/>
        <v>366</v>
      </c>
      <c r="I293" s="342">
        <f t="shared" si="100"/>
        <v>365</v>
      </c>
      <c r="J293" s="342">
        <f t="shared" si="100"/>
        <v>365</v>
      </c>
      <c r="K293" s="342">
        <f t="shared" si="100"/>
        <v>365</v>
      </c>
      <c r="L293" s="341">
        <f t="shared" si="100"/>
        <v>116</v>
      </c>
      <c r="M293" s="340">
        <f t="shared" si="80"/>
        <v>1</v>
      </c>
      <c r="N293" s="339">
        <f t="shared" si="81"/>
        <v>1</v>
      </c>
      <c r="O293" s="339">
        <f t="shared" si="82"/>
        <v>1</v>
      </c>
      <c r="P293" s="339">
        <f t="shared" si="83"/>
        <v>1</v>
      </c>
      <c r="Q293" s="338">
        <f t="shared" si="84"/>
        <v>0.31693989071038253</v>
      </c>
      <c r="R293" s="337">
        <f t="shared" si="85"/>
        <v>500000</v>
      </c>
      <c r="S293" s="336">
        <f t="shared" si="86"/>
        <v>500000</v>
      </c>
      <c r="T293" s="336">
        <f t="shared" si="87"/>
        <v>500000</v>
      </c>
      <c r="U293" s="336">
        <f t="shared" si="88"/>
        <v>500000</v>
      </c>
      <c r="V293" s="335">
        <f t="shared" si="89"/>
        <v>158469.94535519127</v>
      </c>
      <c r="W293" s="337">
        <f t="shared" si="101"/>
        <v>0</v>
      </c>
      <c r="X293" s="336">
        <f t="shared" si="101"/>
        <v>0</v>
      </c>
      <c r="Y293" s="336">
        <f t="shared" si="101"/>
        <v>0</v>
      </c>
      <c r="Z293" s="336">
        <f t="shared" si="101"/>
        <v>0</v>
      </c>
      <c r="AA293" s="335">
        <f t="shared" si="101"/>
        <v>0</v>
      </c>
    </row>
    <row r="294" spans="1:27">
      <c r="A294" s="320">
        <f>'Q Experience Study 2e'!A277</f>
        <v>257</v>
      </c>
      <c r="B294" s="319">
        <f>'Q Experience Study 2e'!B277</f>
        <v>19905</v>
      </c>
      <c r="C294" s="319" t="str">
        <f>'Q Experience Study 2e'!C277</f>
        <v/>
      </c>
      <c r="D294" s="319" t="str">
        <f>'Q Experience Study 2e'!D277</f>
        <v/>
      </c>
      <c r="E294" s="318">
        <f>'Q Experience Study 2e'!E277</f>
        <v>1000000</v>
      </c>
      <c r="F294" s="343" t="str">
        <f t="shared" ref="F294:F357" si="102">IF(D294&lt;&gt;"",YEAR(D294)-YEAR(B294)+IF(DATE(YEAR(D294),MONTH(B294),DAY(B294))&gt;D294,-1,0),"")</f>
        <v/>
      </c>
      <c r="G294" s="341" t="str">
        <f t="shared" ref="G294:G357" si="103">IF(C294&lt;&gt;"",YEAR(C294)-YEAR(B294)+IF(DATE(YEAR(C294),MONTH(B294),DAY(B294))&gt;C294,-1,0),"")</f>
        <v/>
      </c>
      <c r="H294" s="343">
        <f t="shared" si="100"/>
        <v>366</v>
      </c>
      <c r="I294" s="342">
        <f t="shared" si="100"/>
        <v>365</v>
      </c>
      <c r="J294" s="342">
        <f t="shared" si="100"/>
        <v>365</v>
      </c>
      <c r="K294" s="342">
        <f t="shared" si="100"/>
        <v>365</v>
      </c>
      <c r="L294" s="341">
        <f t="shared" si="100"/>
        <v>185</v>
      </c>
      <c r="M294" s="340">
        <f t="shared" ref="M294:M357" si="104">H294/(DATE(YEAR($B294)+H$37+1,MONTH($B294),DAY($B294))-DATE(YEAR($B294)+H$37,MONTH($B294),DAY($B294)))</f>
        <v>1</v>
      </c>
      <c r="N294" s="339">
        <f t="shared" ref="N294:N357" si="105">I294/(DATE(YEAR($B294)+I$37+1,MONTH($B294),DAY($B294))-DATE(YEAR($B294)+I$37,MONTH($B294),DAY($B294)))</f>
        <v>1</v>
      </c>
      <c r="O294" s="339">
        <f t="shared" ref="O294:O357" si="106">J294/(DATE(YEAR($B294)+J$37+1,MONTH($B294),DAY($B294))-DATE(YEAR($B294)+J$37,MONTH($B294),DAY($B294)))</f>
        <v>1</v>
      </c>
      <c r="P294" s="339">
        <f t="shared" ref="P294:P357" si="107">K294/(DATE(YEAR($B294)+K$37+1,MONTH($B294),DAY($B294))-DATE(YEAR($B294)+K$37,MONTH($B294),DAY($B294)))</f>
        <v>1</v>
      </c>
      <c r="Q294" s="338">
        <f t="shared" ref="Q294:Q357" si="108">L294/(DATE(YEAR($B294)+L$37+1,MONTH($B294),DAY($B294))-DATE(YEAR($B294)+L$37,MONTH($B294),DAY($B294)))</f>
        <v>0.50546448087431695</v>
      </c>
      <c r="R294" s="337">
        <f t="shared" ref="R294:R357" si="109">M294*$E294</f>
        <v>1000000</v>
      </c>
      <c r="S294" s="336">
        <f t="shared" ref="S294:S357" si="110">N294*$E294</f>
        <v>1000000</v>
      </c>
      <c r="T294" s="336">
        <f t="shared" ref="T294:T357" si="111">O294*$E294</f>
        <v>1000000</v>
      </c>
      <c r="U294" s="336">
        <f t="shared" ref="U294:U357" si="112">P294*$E294</f>
        <v>1000000</v>
      </c>
      <c r="V294" s="335">
        <f t="shared" ref="V294:V357" si="113">Q294*$E294</f>
        <v>505464.48087431694</v>
      </c>
      <c r="W294" s="337">
        <f t="shared" si="101"/>
        <v>0</v>
      </c>
      <c r="X294" s="336">
        <f t="shared" si="101"/>
        <v>0</v>
      </c>
      <c r="Y294" s="336">
        <f t="shared" si="101"/>
        <v>0</v>
      </c>
      <c r="Z294" s="336">
        <f t="shared" si="101"/>
        <v>0</v>
      </c>
      <c r="AA294" s="335">
        <f t="shared" si="101"/>
        <v>0</v>
      </c>
    </row>
    <row r="295" spans="1:27">
      <c r="A295" s="320">
        <f>'Q Experience Study 2e'!A278</f>
        <v>258</v>
      </c>
      <c r="B295" s="319">
        <f>'Q Experience Study 2e'!B278</f>
        <v>19985</v>
      </c>
      <c r="C295" s="319" t="str">
        <f>'Q Experience Study 2e'!C278</f>
        <v/>
      </c>
      <c r="D295" s="319" t="str">
        <f>'Q Experience Study 2e'!D278</f>
        <v/>
      </c>
      <c r="E295" s="318">
        <f>'Q Experience Study 2e'!E278</f>
        <v>300000</v>
      </c>
      <c r="F295" s="343" t="str">
        <f t="shared" si="102"/>
        <v/>
      </c>
      <c r="G295" s="341" t="str">
        <f t="shared" si="103"/>
        <v/>
      </c>
      <c r="H295" s="343">
        <f t="shared" si="100"/>
        <v>366</v>
      </c>
      <c r="I295" s="342">
        <f t="shared" si="100"/>
        <v>365</v>
      </c>
      <c r="J295" s="342">
        <f t="shared" si="100"/>
        <v>365</v>
      </c>
      <c r="K295" s="342">
        <f t="shared" si="100"/>
        <v>365</v>
      </c>
      <c r="L295" s="341">
        <f t="shared" si="100"/>
        <v>105</v>
      </c>
      <c r="M295" s="340">
        <f t="shared" si="104"/>
        <v>1</v>
      </c>
      <c r="N295" s="339">
        <f t="shared" si="105"/>
        <v>1</v>
      </c>
      <c r="O295" s="339">
        <f t="shared" si="106"/>
        <v>1</v>
      </c>
      <c r="P295" s="339">
        <f t="shared" si="107"/>
        <v>1</v>
      </c>
      <c r="Q295" s="338">
        <f t="shared" si="108"/>
        <v>0.28688524590163933</v>
      </c>
      <c r="R295" s="337">
        <f t="shared" si="109"/>
        <v>300000</v>
      </c>
      <c r="S295" s="336">
        <f t="shared" si="110"/>
        <v>300000</v>
      </c>
      <c r="T295" s="336">
        <f t="shared" si="111"/>
        <v>300000</v>
      </c>
      <c r="U295" s="336">
        <f t="shared" si="112"/>
        <v>300000</v>
      </c>
      <c r="V295" s="335">
        <f t="shared" si="113"/>
        <v>86065.573770491799</v>
      </c>
      <c r="W295" s="337">
        <f t="shared" si="101"/>
        <v>0</v>
      </c>
      <c r="X295" s="336">
        <f t="shared" si="101"/>
        <v>0</v>
      </c>
      <c r="Y295" s="336">
        <f t="shared" si="101"/>
        <v>0</v>
      </c>
      <c r="Z295" s="336">
        <f t="shared" si="101"/>
        <v>0</v>
      </c>
      <c r="AA295" s="335">
        <f t="shared" si="101"/>
        <v>0</v>
      </c>
    </row>
    <row r="296" spans="1:27">
      <c r="A296" s="320">
        <f>'Q Experience Study 2e'!A279</f>
        <v>259</v>
      </c>
      <c r="B296" s="319">
        <f>'Q Experience Study 2e'!B279</f>
        <v>19863</v>
      </c>
      <c r="C296" s="319" t="str">
        <f>'Q Experience Study 2e'!C279</f>
        <v/>
      </c>
      <c r="D296" s="319" t="str">
        <f>'Q Experience Study 2e'!D279</f>
        <v/>
      </c>
      <c r="E296" s="318">
        <f>'Q Experience Study 2e'!E279</f>
        <v>500000</v>
      </c>
      <c r="F296" s="343" t="str">
        <f t="shared" si="102"/>
        <v/>
      </c>
      <c r="G296" s="341" t="str">
        <f t="shared" si="103"/>
        <v/>
      </c>
      <c r="H296" s="343">
        <f t="shared" si="100"/>
        <v>366</v>
      </c>
      <c r="I296" s="342">
        <f t="shared" si="100"/>
        <v>365</v>
      </c>
      <c r="J296" s="342">
        <f t="shared" si="100"/>
        <v>365</v>
      </c>
      <c r="K296" s="342">
        <f t="shared" si="100"/>
        <v>365</v>
      </c>
      <c r="L296" s="341">
        <f t="shared" si="100"/>
        <v>227</v>
      </c>
      <c r="M296" s="340">
        <f t="shared" si="104"/>
        <v>1</v>
      </c>
      <c r="N296" s="339">
        <f t="shared" si="105"/>
        <v>1</v>
      </c>
      <c r="O296" s="339">
        <f t="shared" si="106"/>
        <v>1</v>
      </c>
      <c r="P296" s="339">
        <f t="shared" si="107"/>
        <v>1</v>
      </c>
      <c r="Q296" s="338">
        <f t="shared" si="108"/>
        <v>0.6202185792349727</v>
      </c>
      <c r="R296" s="337">
        <f t="shared" si="109"/>
        <v>500000</v>
      </c>
      <c r="S296" s="336">
        <f t="shared" si="110"/>
        <v>500000</v>
      </c>
      <c r="T296" s="336">
        <f t="shared" si="111"/>
        <v>500000</v>
      </c>
      <c r="U296" s="336">
        <f t="shared" si="112"/>
        <v>500000</v>
      </c>
      <c r="V296" s="335">
        <f t="shared" si="113"/>
        <v>310109.28961748636</v>
      </c>
      <c r="W296" s="337">
        <f t="shared" si="101"/>
        <v>0</v>
      </c>
      <c r="X296" s="336">
        <f t="shared" si="101"/>
        <v>0</v>
      </c>
      <c r="Y296" s="336">
        <f t="shared" si="101"/>
        <v>0</v>
      </c>
      <c r="Z296" s="336">
        <f t="shared" si="101"/>
        <v>0</v>
      </c>
      <c r="AA296" s="335">
        <f t="shared" si="101"/>
        <v>0</v>
      </c>
    </row>
    <row r="297" spans="1:27">
      <c r="A297" s="320">
        <f>'Q Experience Study 2e'!A280</f>
        <v>260</v>
      </c>
      <c r="B297" s="319">
        <f>'Q Experience Study 2e'!B280</f>
        <v>19739</v>
      </c>
      <c r="C297" s="319" t="str">
        <f>'Q Experience Study 2e'!C280</f>
        <v/>
      </c>
      <c r="D297" s="319" t="str">
        <f>'Q Experience Study 2e'!D280</f>
        <v/>
      </c>
      <c r="E297" s="318">
        <f>'Q Experience Study 2e'!E280</f>
        <v>500000</v>
      </c>
      <c r="F297" s="343" t="str">
        <f t="shared" si="102"/>
        <v/>
      </c>
      <c r="G297" s="341" t="str">
        <f t="shared" si="103"/>
        <v/>
      </c>
      <c r="H297" s="343">
        <f t="shared" si="100"/>
        <v>365</v>
      </c>
      <c r="I297" s="342">
        <f t="shared" si="100"/>
        <v>366</v>
      </c>
      <c r="J297" s="342">
        <f t="shared" si="100"/>
        <v>365</v>
      </c>
      <c r="K297" s="342">
        <f t="shared" si="100"/>
        <v>365</v>
      </c>
      <c r="L297" s="341">
        <f t="shared" si="100"/>
        <v>351</v>
      </c>
      <c r="M297" s="340">
        <f t="shared" si="104"/>
        <v>1</v>
      </c>
      <c r="N297" s="339">
        <f t="shared" si="105"/>
        <v>1</v>
      </c>
      <c r="O297" s="339">
        <f t="shared" si="106"/>
        <v>1</v>
      </c>
      <c r="P297" s="339">
        <f t="shared" si="107"/>
        <v>1</v>
      </c>
      <c r="Q297" s="338">
        <f t="shared" si="108"/>
        <v>0.9616438356164384</v>
      </c>
      <c r="R297" s="337">
        <f t="shared" si="109"/>
        <v>500000</v>
      </c>
      <c r="S297" s="336">
        <f t="shared" si="110"/>
        <v>500000</v>
      </c>
      <c r="T297" s="336">
        <f t="shared" si="111"/>
        <v>500000</v>
      </c>
      <c r="U297" s="336">
        <f t="shared" si="112"/>
        <v>500000</v>
      </c>
      <c r="V297" s="335">
        <f t="shared" si="113"/>
        <v>480821.91780821921</v>
      </c>
      <c r="W297" s="337">
        <f t="shared" si="101"/>
        <v>0</v>
      </c>
      <c r="X297" s="336">
        <f t="shared" si="101"/>
        <v>0</v>
      </c>
      <c r="Y297" s="336">
        <f t="shared" si="101"/>
        <v>0</v>
      </c>
      <c r="Z297" s="336">
        <f t="shared" si="101"/>
        <v>0</v>
      </c>
      <c r="AA297" s="335">
        <f t="shared" si="101"/>
        <v>0</v>
      </c>
    </row>
    <row r="298" spans="1:27">
      <c r="A298" s="320">
        <f>'Q Experience Study 2e'!A281</f>
        <v>261</v>
      </c>
      <c r="B298" s="319">
        <f>'Q Experience Study 2e'!B281</f>
        <v>19786</v>
      </c>
      <c r="C298" s="319" t="str">
        <f>'Q Experience Study 2e'!C281</f>
        <v/>
      </c>
      <c r="D298" s="319" t="str">
        <f>'Q Experience Study 2e'!D281</f>
        <v/>
      </c>
      <c r="E298" s="318">
        <f>'Q Experience Study 2e'!E281</f>
        <v>500000</v>
      </c>
      <c r="F298" s="343" t="str">
        <f t="shared" si="102"/>
        <v/>
      </c>
      <c r="G298" s="341" t="str">
        <f t="shared" si="103"/>
        <v/>
      </c>
      <c r="H298" s="343">
        <f t="shared" ref="H298:L307" si="114">IF(AND(OR($C298&lt;&gt;"",$D298&lt;&gt;""),MAX($F298,$G298)&lt;H$37),0,MIN($C$34,DATE(YEAR($B298)+H$37+1,MONTH($B298),DAY($B298)))-MAX($B$34,DATE(YEAR($B298)+H$37,MONTH($B298),DAY($B298))))</f>
        <v>366</v>
      </c>
      <c r="I298" s="342">
        <f t="shared" si="114"/>
        <v>365</v>
      </c>
      <c r="J298" s="342">
        <f t="shared" si="114"/>
        <v>365</v>
      </c>
      <c r="K298" s="342">
        <f t="shared" si="114"/>
        <v>365</v>
      </c>
      <c r="L298" s="341">
        <f t="shared" si="114"/>
        <v>304</v>
      </c>
      <c r="M298" s="340">
        <f t="shared" si="104"/>
        <v>1</v>
      </c>
      <c r="N298" s="339">
        <f t="shared" si="105"/>
        <v>1</v>
      </c>
      <c r="O298" s="339">
        <f t="shared" si="106"/>
        <v>1</v>
      </c>
      <c r="P298" s="339">
        <f t="shared" si="107"/>
        <v>1</v>
      </c>
      <c r="Q298" s="338">
        <f t="shared" si="108"/>
        <v>0.8306010928961749</v>
      </c>
      <c r="R298" s="337">
        <f t="shared" si="109"/>
        <v>500000</v>
      </c>
      <c r="S298" s="336">
        <f t="shared" si="110"/>
        <v>500000</v>
      </c>
      <c r="T298" s="336">
        <f t="shared" si="111"/>
        <v>500000</v>
      </c>
      <c r="U298" s="336">
        <f t="shared" si="112"/>
        <v>500000</v>
      </c>
      <c r="V298" s="335">
        <f t="shared" si="113"/>
        <v>415300.54644808744</v>
      </c>
      <c r="W298" s="337">
        <f t="shared" ref="W298:AA307" si="115">IF($F298=W$37,$E298,0)</f>
        <v>0</v>
      </c>
      <c r="X298" s="336">
        <f t="shared" si="115"/>
        <v>0</v>
      </c>
      <c r="Y298" s="336">
        <f t="shared" si="115"/>
        <v>0</v>
      </c>
      <c r="Z298" s="336">
        <f t="shared" si="115"/>
        <v>0</v>
      </c>
      <c r="AA298" s="335">
        <f t="shared" si="115"/>
        <v>0</v>
      </c>
    </row>
    <row r="299" spans="1:27">
      <c r="A299" s="320">
        <f>'Q Experience Study 2e'!A282</f>
        <v>262</v>
      </c>
      <c r="B299" s="319">
        <f>'Q Experience Study 2e'!B282</f>
        <v>20007</v>
      </c>
      <c r="C299" s="319" t="str">
        <f>'Q Experience Study 2e'!C282</f>
        <v/>
      </c>
      <c r="D299" s="319" t="str">
        <f>'Q Experience Study 2e'!D282</f>
        <v/>
      </c>
      <c r="E299" s="318">
        <f>'Q Experience Study 2e'!E282</f>
        <v>500000</v>
      </c>
      <c r="F299" s="343" t="str">
        <f t="shared" si="102"/>
        <v/>
      </c>
      <c r="G299" s="341" t="str">
        <f t="shared" si="103"/>
        <v/>
      </c>
      <c r="H299" s="343">
        <f t="shared" si="114"/>
        <v>366</v>
      </c>
      <c r="I299" s="342">
        <f t="shared" si="114"/>
        <v>365</v>
      </c>
      <c r="J299" s="342">
        <f t="shared" si="114"/>
        <v>365</v>
      </c>
      <c r="K299" s="342">
        <f t="shared" si="114"/>
        <v>365</v>
      </c>
      <c r="L299" s="341">
        <f t="shared" si="114"/>
        <v>83</v>
      </c>
      <c r="M299" s="340">
        <f t="shared" si="104"/>
        <v>1</v>
      </c>
      <c r="N299" s="339">
        <f t="shared" si="105"/>
        <v>1</v>
      </c>
      <c r="O299" s="339">
        <f t="shared" si="106"/>
        <v>1</v>
      </c>
      <c r="P299" s="339">
        <f t="shared" si="107"/>
        <v>1</v>
      </c>
      <c r="Q299" s="338">
        <f t="shared" si="108"/>
        <v>0.22677595628415301</v>
      </c>
      <c r="R299" s="337">
        <f t="shared" si="109"/>
        <v>500000</v>
      </c>
      <c r="S299" s="336">
        <f t="shared" si="110"/>
        <v>500000</v>
      </c>
      <c r="T299" s="336">
        <f t="shared" si="111"/>
        <v>500000</v>
      </c>
      <c r="U299" s="336">
        <f t="shared" si="112"/>
        <v>500000</v>
      </c>
      <c r="V299" s="335">
        <f t="shared" si="113"/>
        <v>113387.97814207651</v>
      </c>
      <c r="W299" s="337">
        <f t="shared" si="115"/>
        <v>0</v>
      </c>
      <c r="X299" s="336">
        <f t="shared" si="115"/>
        <v>0</v>
      </c>
      <c r="Y299" s="336">
        <f t="shared" si="115"/>
        <v>0</v>
      </c>
      <c r="Z299" s="336">
        <f t="shared" si="115"/>
        <v>0</v>
      </c>
      <c r="AA299" s="335">
        <f t="shared" si="115"/>
        <v>0</v>
      </c>
    </row>
    <row r="300" spans="1:27">
      <c r="A300" s="320">
        <f>'Q Experience Study 2e'!A283</f>
        <v>263</v>
      </c>
      <c r="B300" s="319">
        <f>'Q Experience Study 2e'!B283</f>
        <v>20023</v>
      </c>
      <c r="C300" s="319" t="str">
        <f>'Q Experience Study 2e'!C283</f>
        <v/>
      </c>
      <c r="D300" s="319" t="str">
        <f>'Q Experience Study 2e'!D283</f>
        <v/>
      </c>
      <c r="E300" s="318">
        <f>'Q Experience Study 2e'!E283</f>
        <v>500000</v>
      </c>
      <c r="F300" s="343" t="str">
        <f t="shared" si="102"/>
        <v/>
      </c>
      <c r="G300" s="341" t="str">
        <f t="shared" si="103"/>
        <v/>
      </c>
      <c r="H300" s="343">
        <f t="shared" si="114"/>
        <v>366</v>
      </c>
      <c r="I300" s="342">
        <f t="shared" si="114"/>
        <v>365</v>
      </c>
      <c r="J300" s="342">
        <f t="shared" si="114"/>
        <v>365</v>
      </c>
      <c r="K300" s="342">
        <f t="shared" si="114"/>
        <v>365</v>
      </c>
      <c r="L300" s="341">
        <f t="shared" si="114"/>
        <v>67</v>
      </c>
      <c r="M300" s="340">
        <f t="shared" si="104"/>
        <v>1</v>
      </c>
      <c r="N300" s="339">
        <f t="shared" si="105"/>
        <v>1</v>
      </c>
      <c r="O300" s="339">
        <f t="shared" si="106"/>
        <v>1</v>
      </c>
      <c r="P300" s="339">
        <f t="shared" si="107"/>
        <v>1</v>
      </c>
      <c r="Q300" s="338">
        <f t="shared" si="108"/>
        <v>0.1830601092896175</v>
      </c>
      <c r="R300" s="337">
        <f t="shared" si="109"/>
        <v>500000</v>
      </c>
      <c r="S300" s="336">
        <f t="shared" si="110"/>
        <v>500000</v>
      </c>
      <c r="T300" s="336">
        <f t="shared" si="111"/>
        <v>500000</v>
      </c>
      <c r="U300" s="336">
        <f t="shared" si="112"/>
        <v>500000</v>
      </c>
      <c r="V300" s="335">
        <f t="shared" si="113"/>
        <v>91530.054644808741</v>
      </c>
      <c r="W300" s="337">
        <f t="shared" si="115"/>
        <v>0</v>
      </c>
      <c r="X300" s="336">
        <f t="shared" si="115"/>
        <v>0</v>
      </c>
      <c r="Y300" s="336">
        <f t="shared" si="115"/>
        <v>0</v>
      </c>
      <c r="Z300" s="336">
        <f t="shared" si="115"/>
        <v>0</v>
      </c>
      <c r="AA300" s="335">
        <f t="shared" si="115"/>
        <v>0</v>
      </c>
    </row>
    <row r="301" spans="1:27">
      <c r="A301" s="320">
        <f>'Q Experience Study 2e'!A284</f>
        <v>264</v>
      </c>
      <c r="B301" s="319">
        <f>'Q Experience Study 2e'!B284</f>
        <v>19819</v>
      </c>
      <c r="C301" s="319" t="str">
        <f>'Q Experience Study 2e'!C284</f>
        <v/>
      </c>
      <c r="D301" s="319" t="str">
        <f>'Q Experience Study 2e'!D284</f>
        <v/>
      </c>
      <c r="E301" s="318">
        <f>'Q Experience Study 2e'!E284</f>
        <v>1000000</v>
      </c>
      <c r="F301" s="343" t="str">
        <f t="shared" si="102"/>
        <v/>
      </c>
      <c r="G301" s="341" t="str">
        <f t="shared" si="103"/>
        <v/>
      </c>
      <c r="H301" s="343">
        <f t="shared" si="114"/>
        <v>366</v>
      </c>
      <c r="I301" s="342">
        <f t="shared" si="114"/>
        <v>365</v>
      </c>
      <c r="J301" s="342">
        <f t="shared" si="114"/>
        <v>365</v>
      </c>
      <c r="K301" s="342">
        <f t="shared" si="114"/>
        <v>365</v>
      </c>
      <c r="L301" s="341">
        <f t="shared" si="114"/>
        <v>271</v>
      </c>
      <c r="M301" s="340">
        <f t="shared" si="104"/>
        <v>1</v>
      </c>
      <c r="N301" s="339">
        <f t="shared" si="105"/>
        <v>1</v>
      </c>
      <c r="O301" s="339">
        <f t="shared" si="106"/>
        <v>1</v>
      </c>
      <c r="P301" s="339">
        <f t="shared" si="107"/>
        <v>1</v>
      </c>
      <c r="Q301" s="338">
        <f t="shared" si="108"/>
        <v>0.7404371584699454</v>
      </c>
      <c r="R301" s="337">
        <f t="shared" si="109"/>
        <v>1000000</v>
      </c>
      <c r="S301" s="336">
        <f t="shared" si="110"/>
        <v>1000000</v>
      </c>
      <c r="T301" s="336">
        <f t="shared" si="111"/>
        <v>1000000</v>
      </c>
      <c r="U301" s="336">
        <f t="shared" si="112"/>
        <v>1000000</v>
      </c>
      <c r="V301" s="335">
        <f t="shared" si="113"/>
        <v>740437.15846994543</v>
      </c>
      <c r="W301" s="337">
        <f t="shared" si="115"/>
        <v>0</v>
      </c>
      <c r="X301" s="336">
        <f t="shared" si="115"/>
        <v>0</v>
      </c>
      <c r="Y301" s="336">
        <f t="shared" si="115"/>
        <v>0</v>
      </c>
      <c r="Z301" s="336">
        <f t="shared" si="115"/>
        <v>0</v>
      </c>
      <c r="AA301" s="335">
        <f t="shared" si="115"/>
        <v>0</v>
      </c>
    </row>
    <row r="302" spans="1:27">
      <c r="A302" s="320">
        <f>'Q Experience Study 2e'!A285</f>
        <v>265</v>
      </c>
      <c r="B302" s="319">
        <f>'Q Experience Study 2e'!B285</f>
        <v>19763</v>
      </c>
      <c r="C302" s="319" t="str">
        <f>'Q Experience Study 2e'!C285</f>
        <v/>
      </c>
      <c r="D302" s="319" t="str">
        <f>'Q Experience Study 2e'!D285</f>
        <v/>
      </c>
      <c r="E302" s="318">
        <f>'Q Experience Study 2e'!E285</f>
        <v>1000000</v>
      </c>
      <c r="F302" s="343" t="str">
        <f t="shared" si="102"/>
        <v/>
      </c>
      <c r="G302" s="341" t="str">
        <f t="shared" si="103"/>
        <v/>
      </c>
      <c r="H302" s="343">
        <f t="shared" si="114"/>
        <v>365</v>
      </c>
      <c r="I302" s="342">
        <f t="shared" si="114"/>
        <v>366</v>
      </c>
      <c r="J302" s="342">
        <f t="shared" si="114"/>
        <v>365</v>
      </c>
      <c r="K302" s="342">
        <f t="shared" si="114"/>
        <v>365</v>
      </c>
      <c r="L302" s="341">
        <f t="shared" si="114"/>
        <v>327</v>
      </c>
      <c r="M302" s="340">
        <f t="shared" si="104"/>
        <v>1</v>
      </c>
      <c r="N302" s="339">
        <f t="shared" si="105"/>
        <v>1</v>
      </c>
      <c r="O302" s="339">
        <f t="shared" si="106"/>
        <v>1</v>
      </c>
      <c r="P302" s="339">
        <f t="shared" si="107"/>
        <v>1</v>
      </c>
      <c r="Q302" s="338">
        <f t="shared" si="108"/>
        <v>0.89589041095890409</v>
      </c>
      <c r="R302" s="337">
        <f t="shared" si="109"/>
        <v>1000000</v>
      </c>
      <c r="S302" s="336">
        <f t="shared" si="110"/>
        <v>1000000</v>
      </c>
      <c r="T302" s="336">
        <f t="shared" si="111"/>
        <v>1000000</v>
      </c>
      <c r="U302" s="336">
        <f t="shared" si="112"/>
        <v>1000000</v>
      </c>
      <c r="V302" s="335">
        <f t="shared" si="113"/>
        <v>895890.41095890407</v>
      </c>
      <c r="W302" s="337">
        <f t="shared" si="115"/>
        <v>0</v>
      </c>
      <c r="X302" s="336">
        <f t="shared" si="115"/>
        <v>0</v>
      </c>
      <c r="Y302" s="336">
        <f t="shared" si="115"/>
        <v>0</v>
      </c>
      <c r="Z302" s="336">
        <f t="shared" si="115"/>
        <v>0</v>
      </c>
      <c r="AA302" s="335">
        <f t="shared" si="115"/>
        <v>0</v>
      </c>
    </row>
    <row r="303" spans="1:27">
      <c r="A303" s="320">
        <f>'Q Experience Study 2e'!A286</f>
        <v>266</v>
      </c>
      <c r="B303" s="319">
        <f>'Q Experience Study 2e'!B286</f>
        <v>20018</v>
      </c>
      <c r="C303" s="319" t="str">
        <f>'Q Experience Study 2e'!C286</f>
        <v/>
      </c>
      <c r="D303" s="319" t="str">
        <f>'Q Experience Study 2e'!D286</f>
        <v/>
      </c>
      <c r="E303" s="318">
        <f>'Q Experience Study 2e'!E286</f>
        <v>500000</v>
      </c>
      <c r="F303" s="343" t="str">
        <f t="shared" si="102"/>
        <v/>
      </c>
      <c r="G303" s="341" t="str">
        <f t="shared" si="103"/>
        <v/>
      </c>
      <c r="H303" s="343">
        <f t="shared" si="114"/>
        <v>366</v>
      </c>
      <c r="I303" s="342">
        <f t="shared" si="114"/>
        <v>365</v>
      </c>
      <c r="J303" s="342">
        <f t="shared" si="114"/>
        <v>365</v>
      </c>
      <c r="K303" s="342">
        <f t="shared" si="114"/>
        <v>365</v>
      </c>
      <c r="L303" s="341">
        <f t="shared" si="114"/>
        <v>72</v>
      </c>
      <c r="M303" s="340">
        <f t="shared" si="104"/>
        <v>1</v>
      </c>
      <c r="N303" s="339">
        <f t="shared" si="105"/>
        <v>1</v>
      </c>
      <c r="O303" s="339">
        <f t="shared" si="106"/>
        <v>1</v>
      </c>
      <c r="P303" s="339">
        <f t="shared" si="107"/>
        <v>1</v>
      </c>
      <c r="Q303" s="338">
        <f t="shared" si="108"/>
        <v>0.19672131147540983</v>
      </c>
      <c r="R303" s="337">
        <f t="shared" si="109"/>
        <v>500000</v>
      </c>
      <c r="S303" s="336">
        <f t="shared" si="110"/>
        <v>500000</v>
      </c>
      <c r="T303" s="336">
        <f t="shared" si="111"/>
        <v>500000</v>
      </c>
      <c r="U303" s="336">
        <f t="shared" si="112"/>
        <v>500000</v>
      </c>
      <c r="V303" s="335">
        <f t="shared" si="113"/>
        <v>98360.655737704918</v>
      </c>
      <c r="W303" s="337">
        <f t="shared" si="115"/>
        <v>0</v>
      </c>
      <c r="X303" s="336">
        <f t="shared" si="115"/>
        <v>0</v>
      </c>
      <c r="Y303" s="336">
        <f t="shared" si="115"/>
        <v>0</v>
      </c>
      <c r="Z303" s="336">
        <f t="shared" si="115"/>
        <v>0</v>
      </c>
      <c r="AA303" s="335">
        <f t="shared" si="115"/>
        <v>0</v>
      </c>
    </row>
    <row r="304" spans="1:27">
      <c r="A304" s="320">
        <f>'Q Experience Study 2e'!A287</f>
        <v>267</v>
      </c>
      <c r="B304" s="319">
        <f>'Q Experience Study 2e'!B287</f>
        <v>19827</v>
      </c>
      <c r="C304" s="319" t="str">
        <f>'Q Experience Study 2e'!C287</f>
        <v/>
      </c>
      <c r="D304" s="319" t="str">
        <f>'Q Experience Study 2e'!D287</f>
        <v/>
      </c>
      <c r="E304" s="318">
        <f>'Q Experience Study 2e'!E287</f>
        <v>500000</v>
      </c>
      <c r="F304" s="343" t="str">
        <f t="shared" si="102"/>
        <v/>
      </c>
      <c r="G304" s="341" t="str">
        <f t="shared" si="103"/>
        <v/>
      </c>
      <c r="H304" s="343">
        <f t="shared" si="114"/>
        <v>366</v>
      </c>
      <c r="I304" s="342">
        <f t="shared" si="114"/>
        <v>365</v>
      </c>
      <c r="J304" s="342">
        <f t="shared" si="114"/>
        <v>365</v>
      </c>
      <c r="K304" s="342">
        <f t="shared" si="114"/>
        <v>365</v>
      </c>
      <c r="L304" s="341">
        <f t="shared" si="114"/>
        <v>263</v>
      </c>
      <c r="M304" s="340">
        <f t="shared" si="104"/>
        <v>1</v>
      </c>
      <c r="N304" s="339">
        <f t="shared" si="105"/>
        <v>1</v>
      </c>
      <c r="O304" s="339">
        <f t="shared" si="106"/>
        <v>1</v>
      </c>
      <c r="P304" s="339">
        <f t="shared" si="107"/>
        <v>1</v>
      </c>
      <c r="Q304" s="338">
        <f t="shared" si="108"/>
        <v>0.71857923497267762</v>
      </c>
      <c r="R304" s="337">
        <f t="shared" si="109"/>
        <v>500000</v>
      </c>
      <c r="S304" s="336">
        <f t="shared" si="110"/>
        <v>500000</v>
      </c>
      <c r="T304" s="336">
        <f t="shared" si="111"/>
        <v>500000</v>
      </c>
      <c r="U304" s="336">
        <f t="shared" si="112"/>
        <v>500000</v>
      </c>
      <c r="V304" s="335">
        <f t="shared" si="113"/>
        <v>359289.61748633883</v>
      </c>
      <c r="W304" s="337">
        <f t="shared" si="115"/>
        <v>0</v>
      </c>
      <c r="X304" s="336">
        <f t="shared" si="115"/>
        <v>0</v>
      </c>
      <c r="Y304" s="336">
        <f t="shared" si="115"/>
        <v>0</v>
      </c>
      <c r="Z304" s="336">
        <f t="shared" si="115"/>
        <v>0</v>
      </c>
      <c r="AA304" s="335">
        <f t="shared" si="115"/>
        <v>0</v>
      </c>
    </row>
    <row r="305" spans="1:27">
      <c r="A305" s="320">
        <f>'Q Experience Study 2e'!A288</f>
        <v>268</v>
      </c>
      <c r="B305" s="319">
        <f>'Q Experience Study 2e'!B288</f>
        <v>20034</v>
      </c>
      <c r="C305" s="319" t="str">
        <f>'Q Experience Study 2e'!C288</f>
        <v/>
      </c>
      <c r="D305" s="319" t="str">
        <f>'Q Experience Study 2e'!D288</f>
        <v/>
      </c>
      <c r="E305" s="318">
        <f>'Q Experience Study 2e'!E288</f>
        <v>500000</v>
      </c>
      <c r="F305" s="343" t="str">
        <f t="shared" si="102"/>
        <v/>
      </c>
      <c r="G305" s="341" t="str">
        <f t="shared" si="103"/>
        <v/>
      </c>
      <c r="H305" s="343">
        <f t="shared" si="114"/>
        <v>366</v>
      </c>
      <c r="I305" s="342">
        <f t="shared" si="114"/>
        <v>365</v>
      </c>
      <c r="J305" s="342">
        <f t="shared" si="114"/>
        <v>365</v>
      </c>
      <c r="K305" s="342">
        <f t="shared" si="114"/>
        <v>365</v>
      </c>
      <c r="L305" s="341">
        <f t="shared" si="114"/>
        <v>56</v>
      </c>
      <c r="M305" s="340">
        <f t="shared" si="104"/>
        <v>1</v>
      </c>
      <c r="N305" s="339">
        <f t="shared" si="105"/>
        <v>1</v>
      </c>
      <c r="O305" s="339">
        <f t="shared" si="106"/>
        <v>1</v>
      </c>
      <c r="P305" s="339">
        <f t="shared" si="107"/>
        <v>1</v>
      </c>
      <c r="Q305" s="338">
        <f t="shared" si="108"/>
        <v>0.15300546448087432</v>
      </c>
      <c r="R305" s="337">
        <f t="shared" si="109"/>
        <v>500000</v>
      </c>
      <c r="S305" s="336">
        <f t="shared" si="110"/>
        <v>500000</v>
      </c>
      <c r="T305" s="336">
        <f t="shared" si="111"/>
        <v>500000</v>
      </c>
      <c r="U305" s="336">
        <f t="shared" si="112"/>
        <v>500000</v>
      </c>
      <c r="V305" s="335">
        <f t="shared" si="113"/>
        <v>76502.732240437166</v>
      </c>
      <c r="W305" s="337">
        <f t="shared" si="115"/>
        <v>0</v>
      </c>
      <c r="X305" s="336">
        <f t="shared" si="115"/>
        <v>0</v>
      </c>
      <c r="Y305" s="336">
        <f t="shared" si="115"/>
        <v>0</v>
      </c>
      <c r="Z305" s="336">
        <f t="shared" si="115"/>
        <v>0</v>
      </c>
      <c r="AA305" s="335">
        <f t="shared" si="115"/>
        <v>0</v>
      </c>
    </row>
    <row r="306" spans="1:27">
      <c r="A306" s="320">
        <f>'Q Experience Study 2e'!A289</f>
        <v>269</v>
      </c>
      <c r="B306" s="319">
        <f>'Q Experience Study 2e'!B289</f>
        <v>19943</v>
      </c>
      <c r="C306" s="319" t="str">
        <f>'Q Experience Study 2e'!C289</f>
        <v/>
      </c>
      <c r="D306" s="319" t="str">
        <f>'Q Experience Study 2e'!D289</f>
        <v/>
      </c>
      <c r="E306" s="318">
        <f>'Q Experience Study 2e'!E289</f>
        <v>500000</v>
      </c>
      <c r="F306" s="343" t="str">
        <f t="shared" si="102"/>
        <v/>
      </c>
      <c r="G306" s="341" t="str">
        <f t="shared" si="103"/>
        <v/>
      </c>
      <c r="H306" s="343">
        <f t="shared" si="114"/>
        <v>366</v>
      </c>
      <c r="I306" s="342">
        <f t="shared" si="114"/>
        <v>365</v>
      </c>
      <c r="J306" s="342">
        <f t="shared" si="114"/>
        <v>365</v>
      </c>
      <c r="K306" s="342">
        <f t="shared" si="114"/>
        <v>365</v>
      </c>
      <c r="L306" s="341">
        <f t="shared" si="114"/>
        <v>147</v>
      </c>
      <c r="M306" s="340">
        <f t="shared" si="104"/>
        <v>1</v>
      </c>
      <c r="N306" s="339">
        <f t="shared" si="105"/>
        <v>1</v>
      </c>
      <c r="O306" s="339">
        <f t="shared" si="106"/>
        <v>1</v>
      </c>
      <c r="P306" s="339">
        <f t="shared" si="107"/>
        <v>1</v>
      </c>
      <c r="Q306" s="338">
        <f t="shared" si="108"/>
        <v>0.40163934426229508</v>
      </c>
      <c r="R306" s="337">
        <f t="shared" si="109"/>
        <v>500000</v>
      </c>
      <c r="S306" s="336">
        <f t="shared" si="110"/>
        <v>500000</v>
      </c>
      <c r="T306" s="336">
        <f t="shared" si="111"/>
        <v>500000</v>
      </c>
      <c r="U306" s="336">
        <f t="shared" si="112"/>
        <v>500000</v>
      </c>
      <c r="V306" s="335">
        <f t="shared" si="113"/>
        <v>200819.67213114756</v>
      </c>
      <c r="W306" s="337">
        <f t="shared" si="115"/>
        <v>0</v>
      </c>
      <c r="X306" s="336">
        <f t="shared" si="115"/>
        <v>0</v>
      </c>
      <c r="Y306" s="336">
        <f t="shared" si="115"/>
        <v>0</v>
      </c>
      <c r="Z306" s="336">
        <f t="shared" si="115"/>
        <v>0</v>
      </c>
      <c r="AA306" s="335">
        <f t="shared" si="115"/>
        <v>0</v>
      </c>
    </row>
    <row r="307" spans="1:27">
      <c r="A307" s="320">
        <f>'Q Experience Study 2e'!A290</f>
        <v>270</v>
      </c>
      <c r="B307" s="319">
        <f>'Q Experience Study 2e'!B290</f>
        <v>20070</v>
      </c>
      <c r="C307" s="319" t="str">
        <f>'Q Experience Study 2e'!C290</f>
        <v/>
      </c>
      <c r="D307" s="319" t="str">
        <f>'Q Experience Study 2e'!D290</f>
        <v/>
      </c>
      <c r="E307" s="318">
        <f>'Q Experience Study 2e'!E290</f>
        <v>1000000</v>
      </c>
      <c r="F307" s="343" t="str">
        <f t="shared" si="102"/>
        <v/>
      </c>
      <c r="G307" s="341" t="str">
        <f t="shared" si="103"/>
        <v/>
      </c>
      <c r="H307" s="343">
        <f t="shared" si="114"/>
        <v>366</v>
      </c>
      <c r="I307" s="342">
        <f t="shared" si="114"/>
        <v>365</v>
      </c>
      <c r="J307" s="342">
        <f t="shared" si="114"/>
        <v>365</v>
      </c>
      <c r="K307" s="342">
        <f t="shared" si="114"/>
        <v>365</v>
      </c>
      <c r="L307" s="341">
        <f t="shared" si="114"/>
        <v>20</v>
      </c>
      <c r="M307" s="340">
        <f t="shared" si="104"/>
        <v>1</v>
      </c>
      <c r="N307" s="339">
        <f t="shared" si="105"/>
        <v>1</v>
      </c>
      <c r="O307" s="339">
        <f t="shared" si="106"/>
        <v>1</v>
      </c>
      <c r="P307" s="339">
        <f t="shared" si="107"/>
        <v>1</v>
      </c>
      <c r="Q307" s="338">
        <f t="shared" si="108"/>
        <v>5.4644808743169397E-2</v>
      </c>
      <c r="R307" s="337">
        <f t="shared" si="109"/>
        <v>1000000</v>
      </c>
      <c r="S307" s="336">
        <f t="shared" si="110"/>
        <v>1000000</v>
      </c>
      <c r="T307" s="336">
        <f t="shared" si="111"/>
        <v>1000000</v>
      </c>
      <c r="U307" s="336">
        <f t="shared" si="112"/>
        <v>1000000</v>
      </c>
      <c r="V307" s="335">
        <f t="shared" si="113"/>
        <v>54644.8087431694</v>
      </c>
      <c r="W307" s="337">
        <f t="shared" si="115"/>
        <v>0</v>
      </c>
      <c r="X307" s="336">
        <f t="shared" si="115"/>
        <v>0</v>
      </c>
      <c r="Y307" s="336">
        <f t="shared" si="115"/>
        <v>0</v>
      </c>
      <c r="Z307" s="336">
        <f t="shared" si="115"/>
        <v>0</v>
      </c>
      <c r="AA307" s="335">
        <f t="shared" si="115"/>
        <v>0</v>
      </c>
    </row>
    <row r="308" spans="1:27">
      <c r="A308" s="320">
        <f>'Q Experience Study 2e'!A291</f>
        <v>271</v>
      </c>
      <c r="B308" s="319">
        <f>'Q Experience Study 2e'!B291</f>
        <v>19831</v>
      </c>
      <c r="C308" s="319" t="str">
        <f>'Q Experience Study 2e'!C291</f>
        <v/>
      </c>
      <c r="D308" s="319" t="str">
        <f>'Q Experience Study 2e'!D291</f>
        <v/>
      </c>
      <c r="E308" s="318">
        <f>'Q Experience Study 2e'!E291</f>
        <v>500000</v>
      </c>
      <c r="F308" s="343" t="str">
        <f t="shared" si="102"/>
        <v/>
      </c>
      <c r="G308" s="341" t="str">
        <f t="shared" si="103"/>
        <v/>
      </c>
      <c r="H308" s="343">
        <f t="shared" ref="H308:L317" si="116">IF(AND(OR($C308&lt;&gt;"",$D308&lt;&gt;""),MAX($F308,$G308)&lt;H$37),0,MIN($C$34,DATE(YEAR($B308)+H$37+1,MONTH($B308),DAY($B308)))-MAX($B$34,DATE(YEAR($B308)+H$37,MONTH($B308),DAY($B308))))</f>
        <v>366</v>
      </c>
      <c r="I308" s="342">
        <f t="shared" si="116"/>
        <v>365</v>
      </c>
      <c r="J308" s="342">
        <f t="shared" si="116"/>
        <v>365</v>
      </c>
      <c r="K308" s="342">
        <f t="shared" si="116"/>
        <v>365</v>
      </c>
      <c r="L308" s="341">
        <f t="shared" si="116"/>
        <v>259</v>
      </c>
      <c r="M308" s="340">
        <f t="shared" si="104"/>
        <v>1</v>
      </c>
      <c r="N308" s="339">
        <f t="shared" si="105"/>
        <v>1</v>
      </c>
      <c r="O308" s="339">
        <f t="shared" si="106"/>
        <v>1</v>
      </c>
      <c r="P308" s="339">
        <f t="shared" si="107"/>
        <v>1</v>
      </c>
      <c r="Q308" s="338">
        <f t="shared" si="108"/>
        <v>0.70765027322404372</v>
      </c>
      <c r="R308" s="337">
        <f t="shared" si="109"/>
        <v>500000</v>
      </c>
      <c r="S308" s="336">
        <f t="shared" si="110"/>
        <v>500000</v>
      </c>
      <c r="T308" s="336">
        <f t="shared" si="111"/>
        <v>500000</v>
      </c>
      <c r="U308" s="336">
        <f t="shared" si="112"/>
        <v>500000</v>
      </c>
      <c r="V308" s="335">
        <f t="shared" si="113"/>
        <v>353825.13661202189</v>
      </c>
      <c r="W308" s="337">
        <f t="shared" ref="W308:AA317" si="117">IF($F308=W$37,$E308,0)</f>
        <v>0</v>
      </c>
      <c r="X308" s="336">
        <f t="shared" si="117"/>
        <v>0</v>
      </c>
      <c r="Y308" s="336">
        <f t="shared" si="117"/>
        <v>0</v>
      </c>
      <c r="Z308" s="336">
        <f t="shared" si="117"/>
        <v>0</v>
      </c>
      <c r="AA308" s="335">
        <f t="shared" si="117"/>
        <v>0</v>
      </c>
    </row>
    <row r="309" spans="1:27">
      <c r="A309" s="320">
        <f>'Q Experience Study 2e'!A292</f>
        <v>272</v>
      </c>
      <c r="B309" s="319">
        <f>'Q Experience Study 2e'!B292</f>
        <v>19970</v>
      </c>
      <c r="C309" s="319" t="str">
        <f>'Q Experience Study 2e'!C292</f>
        <v/>
      </c>
      <c r="D309" s="319" t="str">
        <f>'Q Experience Study 2e'!D292</f>
        <v/>
      </c>
      <c r="E309" s="318">
        <f>'Q Experience Study 2e'!E292</f>
        <v>1000000</v>
      </c>
      <c r="F309" s="343" t="str">
        <f t="shared" si="102"/>
        <v/>
      </c>
      <c r="G309" s="341" t="str">
        <f t="shared" si="103"/>
        <v/>
      </c>
      <c r="H309" s="343">
        <f t="shared" si="116"/>
        <v>366</v>
      </c>
      <c r="I309" s="342">
        <f t="shared" si="116"/>
        <v>365</v>
      </c>
      <c r="J309" s="342">
        <f t="shared" si="116"/>
        <v>365</v>
      </c>
      <c r="K309" s="342">
        <f t="shared" si="116"/>
        <v>365</v>
      </c>
      <c r="L309" s="341">
        <f t="shared" si="116"/>
        <v>120</v>
      </c>
      <c r="M309" s="340">
        <f t="shared" si="104"/>
        <v>1</v>
      </c>
      <c r="N309" s="339">
        <f t="shared" si="105"/>
        <v>1</v>
      </c>
      <c r="O309" s="339">
        <f t="shared" si="106"/>
        <v>1</v>
      </c>
      <c r="P309" s="339">
        <f t="shared" si="107"/>
        <v>1</v>
      </c>
      <c r="Q309" s="338">
        <f t="shared" si="108"/>
        <v>0.32786885245901637</v>
      </c>
      <c r="R309" s="337">
        <f t="shared" si="109"/>
        <v>1000000</v>
      </c>
      <c r="S309" s="336">
        <f t="shared" si="110"/>
        <v>1000000</v>
      </c>
      <c r="T309" s="336">
        <f t="shared" si="111"/>
        <v>1000000</v>
      </c>
      <c r="U309" s="336">
        <f t="shared" si="112"/>
        <v>1000000</v>
      </c>
      <c r="V309" s="335">
        <f t="shared" si="113"/>
        <v>327868.85245901637</v>
      </c>
      <c r="W309" s="337">
        <f t="shared" si="117"/>
        <v>0</v>
      </c>
      <c r="X309" s="336">
        <f t="shared" si="117"/>
        <v>0</v>
      </c>
      <c r="Y309" s="336">
        <f t="shared" si="117"/>
        <v>0</v>
      </c>
      <c r="Z309" s="336">
        <f t="shared" si="117"/>
        <v>0</v>
      </c>
      <c r="AA309" s="335">
        <f t="shared" si="117"/>
        <v>0</v>
      </c>
    </row>
    <row r="310" spans="1:27">
      <c r="A310" s="320">
        <f>'Q Experience Study 2e'!A293</f>
        <v>273</v>
      </c>
      <c r="B310" s="319">
        <f>'Q Experience Study 2e'!B293</f>
        <v>19873</v>
      </c>
      <c r="C310" s="319" t="str">
        <f>'Q Experience Study 2e'!C293</f>
        <v/>
      </c>
      <c r="D310" s="319" t="str">
        <f>'Q Experience Study 2e'!D293</f>
        <v/>
      </c>
      <c r="E310" s="318">
        <f>'Q Experience Study 2e'!E293</f>
        <v>1000000</v>
      </c>
      <c r="F310" s="343" t="str">
        <f t="shared" si="102"/>
        <v/>
      </c>
      <c r="G310" s="341" t="str">
        <f t="shared" si="103"/>
        <v/>
      </c>
      <c r="H310" s="343">
        <f t="shared" si="116"/>
        <v>366</v>
      </c>
      <c r="I310" s="342">
        <f t="shared" si="116"/>
        <v>365</v>
      </c>
      <c r="J310" s="342">
        <f t="shared" si="116"/>
        <v>365</v>
      </c>
      <c r="K310" s="342">
        <f t="shared" si="116"/>
        <v>365</v>
      </c>
      <c r="L310" s="341">
        <f t="shared" si="116"/>
        <v>217</v>
      </c>
      <c r="M310" s="340">
        <f t="shared" si="104"/>
        <v>1</v>
      </c>
      <c r="N310" s="339">
        <f t="shared" si="105"/>
        <v>1</v>
      </c>
      <c r="O310" s="339">
        <f t="shared" si="106"/>
        <v>1</v>
      </c>
      <c r="P310" s="339">
        <f t="shared" si="107"/>
        <v>1</v>
      </c>
      <c r="Q310" s="338">
        <f t="shared" si="108"/>
        <v>0.59289617486338797</v>
      </c>
      <c r="R310" s="337">
        <f t="shared" si="109"/>
        <v>1000000</v>
      </c>
      <c r="S310" s="336">
        <f t="shared" si="110"/>
        <v>1000000</v>
      </c>
      <c r="T310" s="336">
        <f t="shared" si="111"/>
        <v>1000000</v>
      </c>
      <c r="U310" s="336">
        <f t="shared" si="112"/>
        <v>1000000</v>
      </c>
      <c r="V310" s="335">
        <f t="shared" si="113"/>
        <v>592896.17486338795</v>
      </c>
      <c r="W310" s="337">
        <f t="shared" si="117"/>
        <v>0</v>
      </c>
      <c r="X310" s="336">
        <f t="shared" si="117"/>
        <v>0</v>
      </c>
      <c r="Y310" s="336">
        <f t="shared" si="117"/>
        <v>0</v>
      </c>
      <c r="Z310" s="336">
        <f t="shared" si="117"/>
        <v>0</v>
      </c>
      <c r="AA310" s="335">
        <f t="shared" si="117"/>
        <v>0</v>
      </c>
    </row>
    <row r="311" spans="1:27">
      <c r="A311" s="320">
        <f>'Q Experience Study 2e'!A294</f>
        <v>274</v>
      </c>
      <c r="B311" s="319">
        <f>'Q Experience Study 2e'!B294</f>
        <v>19915</v>
      </c>
      <c r="C311" s="319" t="str">
        <f>'Q Experience Study 2e'!C294</f>
        <v/>
      </c>
      <c r="D311" s="319" t="str">
        <f>'Q Experience Study 2e'!D294</f>
        <v/>
      </c>
      <c r="E311" s="318">
        <f>'Q Experience Study 2e'!E294</f>
        <v>1000000</v>
      </c>
      <c r="F311" s="343" t="str">
        <f t="shared" si="102"/>
        <v/>
      </c>
      <c r="G311" s="341" t="str">
        <f t="shared" si="103"/>
        <v/>
      </c>
      <c r="H311" s="343">
        <f t="shared" si="116"/>
        <v>366</v>
      </c>
      <c r="I311" s="342">
        <f t="shared" si="116"/>
        <v>365</v>
      </c>
      <c r="J311" s="342">
        <f t="shared" si="116"/>
        <v>365</v>
      </c>
      <c r="K311" s="342">
        <f t="shared" si="116"/>
        <v>365</v>
      </c>
      <c r="L311" s="341">
        <f t="shared" si="116"/>
        <v>175</v>
      </c>
      <c r="M311" s="340">
        <f t="shared" si="104"/>
        <v>1</v>
      </c>
      <c r="N311" s="339">
        <f t="shared" si="105"/>
        <v>1</v>
      </c>
      <c r="O311" s="339">
        <f t="shared" si="106"/>
        <v>1</v>
      </c>
      <c r="P311" s="339">
        <f t="shared" si="107"/>
        <v>1</v>
      </c>
      <c r="Q311" s="338">
        <f t="shared" si="108"/>
        <v>0.47814207650273222</v>
      </c>
      <c r="R311" s="337">
        <f t="shared" si="109"/>
        <v>1000000</v>
      </c>
      <c r="S311" s="336">
        <f t="shared" si="110"/>
        <v>1000000</v>
      </c>
      <c r="T311" s="336">
        <f t="shared" si="111"/>
        <v>1000000</v>
      </c>
      <c r="U311" s="336">
        <f t="shared" si="112"/>
        <v>1000000</v>
      </c>
      <c r="V311" s="335">
        <f t="shared" si="113"/>
        <v>478142.07650273223</v>
      </c>
      <c r="W311" s="337">
        <f t="shared" si="117"/>
        <v>0</v>
      </c>
      <c r="X311" s="336">
        <f t="shared" si="117"/>
        <v>0</v>
      </c>
      <c r="Y311" s="336">
        <f t="shared" si="117"/>
        <v>0</v>
      </c>
      <c r="Z311" s="336">
        <f t="shared" si="117"/>
        <v>0</v>
      </c>
      <c r="AA311" s="335">
        <f t="shared" si="117"/>
        <v>0</v>
      </c>
    </row>
    <row r="312" spans="1:27">
      <c r="A312" s="320">
        <f>'Q Experience Study 2e'!A295</f>
        <v>275</v>
      </c>
      <c r="B312" s="319">
        <f>'Q Experience Study 2e'!B295</f>
        <v>19989</v>
      </c>
      <c r="C312" s="319" t="str">
        <f>'Q Experience Study 2e'!C295</f>
        <v/>
      </c>
      <c r="D312" s="319" t="str">
        <f>'Q Experience Study 2e'!D295</f>
        <v/>
      </c>
      <c r="E312" s="318">
        <f>'Q Experience Study 2e'!E295</f>
        <v>300000</v>
      </c>
      <c r="F312" s="343" t="str">
        <f t="shared" si="102"/>
        <v/>
      </c>
      <c r="G312" s="341" t="str">
        <f t="shared" si="103"/>
        <v/>
      </c>
      <c r="H312" s="343">
        <f t="shared" si="116"/>
        <v>366</v>
      </c>
      <c r="I312" s="342">
        <f t="shared" si="116"/>
        <v>365</v>
      </c>
      <c r="J312" s="342">
        <f t="shared" si="116"/>
        <v>365</v>
      </c>
      <c r="K312" s="342">
        <f t="shared" si="116"/>
        <v>365</v>
      </c>
      <c r="L312" s="341">
        <f t="shared" si="116"/>
        <v>101</v>
      </c>
      <c r="M312" s="340">
        <f t="shared" si="104"/>
        <v>1</v>
      </c>
      <c r="N312" s="339">
        <f t="shared" si="105"/>
        <v>1</v>
      </c>
      <c r="O312" s="339">
        <f t="shared" si="106"/>
        <v>1</v>
      </c>
      <c r="P312" s="339">
        <f t="shared" si="107"/>
        <v>1</v>
      </c>
      <c r="Q312" s="338">
        <f t="shared" si="108"/>
        <v>0.27595628415300544</v>
      </c>
      <c r="R312" s="337">
        <f t="shared" si="109"/>
        <v>300000</v>
      </c>
      <c r="S312" s="336">
        <f t="shared" si="110"/>
        <v>300000</v>
      </c>
      <c r="T312" s="336">
        <f t="shared" si="111"/>
        <v>300000</v>
      </c>
      <c r="U312" s="336">
        <f t="shared" si="112"/>
        <v>300000</v>
      </c>
      <c r="V312" s="335">
        <f t="shared" si="113"/>
        <v>82786.885245901634</v>
      </c>
      <c r="W312" s="337">
        <f t="shared" si="117"/>
        <v>0</v>
      </c>
      <c r="X312" s="336">
        <f t="shared" si="117"/>
        <v>0</v>
      </c>
      <c r="Y312" s="336">
        <f t="shared" si="117"/>
        <v>0</v>
      </c>
      <c r="Z312" s="336">
        <f t="shared" si="117"/>
        <v>0</v>
      </c>
      <c r="AA312" s="335">
        <f t="shared" si="117"/>
        <v>0</v>
      </c>
    </row>
    <row r="313" spans="1:27">
      <c r="A313" s="320">
        <f>'Q Experience Study 2e'!A296</f>
        <v>276</v>
      </c>
      <c r="B313" s="319">
        <f>'Q Experience Study 2e'!B296</f>
        <v>19780</v>
      </c>
      <c r="C313" s="319" t="str">
        <f>'Q Experience Study 2e'!C296</f>
        <v/>
      </c>
      <c r="D313" s="319" t="str">
        <f>'Q Experience Study 2e'!D296</f>
        <v/>
      </c>
      <c r="E313" s="318">
        <f>'Q Experience Study 2e'!E296</f>
        <v>1000000</v>
      </c>
      <c r="F313" s="343" t="str">
        <f t="shared" si="102"/>
        <v/>
      </c>
      <c r="G313" s="341" t="str">
        <f t="shared" si="103"/>
        <v/>
      </c>
      <c r="H313" s="343">
        <f t="shared" si="116"/>
        <v>365</v>
      </c>
      <c r="I313" s="342">
        <f t="shared" si="116"/>
        <v>366</v>
      </c>
      <c r="J313" s="342">
        <f t="shared" si="116"/>
        <v>365</v>
      </c>
      <c r="K313" s="342">
        <f t="shared" si="116"/>
        <v>365</v>
      </c>
      <c r="L313" s="341">
        <f t="shared" si="116"/>
        <v>310</v>
      </c>
      <c r="M313" s="340">
        <f t="shared" si="104"/>
        <v>1</v>
      </c>
      <c r="N313" s="339">
        <f t="shared" si="105"/>
        <v>1</v>
      </c>
      <c r="O313" s="339">
        <f t="shared" si="106"/>
        <v>1</v>
      </c>
      <c r="P313" s="339">
        <f t="shared" si="107"/>
        <v>1</v>
      </c>
      <c r="Q313" s="338">
        <f t="shared" si="108"/>
        <v>0.84931506849315064</v>
      </c>
      <c r="R313" s="337">
        <f t="shared" si="109"/>
        <v>1000000</v>
      </c>
      <c r="S313" s="336">
        <f t="shared" si="110"/>
        <v>1000000</v>
      </c>
      <c r="T313" s="336">
        <f t="shared" si="111"/>
        <v>1000000</v>
      </c>
      <c r="U313" s="336">
        <f t="shared" si="112"/>
        <v>1000000</v>
      </c>
      <c r="V313" s="335">
        <f t="shared" si="113"/>
        <v>849315.06849315064</v>
      </c>
      <c r="W313" s="337">
        <f t="shared" si="117"/>
        <v>0</v>
      </c>
      <c r="X313" s="336">
        <f t="shared" si="117"/>
        <v>0</v>
      </c>
      <c r="Y313" s="336">
        <f t="shared" si="117"/>
        <v>0</v>
      </c>
      <c r="Z313" s="336">
        <f t="shared" si="117"/>
        <v>0</v>
      </c>
      <c r="AA313" s="335">
        <f t="shared" si="117"/>
        <v>0</v>
      </c>
    </row>
    <row r="314" spans="1:27">
      <c r="A314" s="320">
        <f>'Q Experience Study 2e'!A297</f>
        <v>277</v>
      </c>
      <c r="B314" s="319">
        <f>'Q Experience Study 2e'!B297</f>
        <v>20079</v>
      </c>
      <c r="C314" s="319" t="str">
        <f>'Q Experience Study 2e'!C297</f>
        <v/>
      </c>
      <c r="D314" s="319" t="str">
        <f>'Q Experience Study 2e'!D297</f>
        <v/>
      </c>
      <c r="E314" s="318">
        <f>'Q Experience Study 2e'!E297</f>
        <v>300000</v>
      </c>
      <c r="F314" s="343" t="str">
        <f t="shared" si="102"/>
        <v/>
      </c>
      <c r="G314" s="341" t="str">
        <f t="shared" si="103"/>
        <v/>
      </c>
      <c r="H314" s="343">
        <f t="shared" si="116"/>
        <v>366</v>
      </c>
      <c r="I314" s="342">
        <f t="shared" si="116"/>
        <v>365</v>
      </c>
      <c r="J314" s="342">
        <f t="shared" si="116"/>
        <v>365</v>
      </c>
      <c r="K314" s="342">
        <f t="shared" si="116"/>
        <v>365</v>
      </c>
      <c r="L314" s="341">
        <f t="shared" si="116"/>
        <v>11</v>
      </c>
      <c r="M314" s="340">
        <f t="shared" si="104"/>
        <v>1</v>
      </c>
      <c r="N314" s="339">
        <f t="shared" si="105"/>
        <v>1</v>
      </c>
      <c r="O314" s="339">
        <f t="shared" si="106"/>
        <v>1</v>
      </c>
      <c r="P314" s="339">
        <f t="shared" si="107"/>
        <v>1</v>
      </c>
      <c r="Q314" s="338">
        <f t="shared" si="108"/>
        <v>3.0054644808743168E-2</v>
      </c>
      <c r="R314" s="337">
        <f t="shared" si="109"/>
        <v>300000</v>
      </c>
      <c r="S314" s="336">
        <f t="shared" si="110"/>
        <v>300000</v>
      </c>
      <c r="T314" s="336">
        <f t="shared" si="111"/>
        <v>300000</v>
      </c>
      <c r="U314" s="336">
        <f t="shared" si="112"/>
        <v>300000</v>
      </c>
      <c r="V314" s="335">
        <f t="shared" si="113"/>
        <v>9016.3934426229498</v>
      </c>
      <c r="W314" s="337">
        <f t="shared" si="117"/>
        <v>0</v>
      </c>
      <c r="X314" s="336">
        <f t="shared" si="117"/>
        <v>0</v>
      </c>
      <c r="Y314" s="336">
        <f t="shared" si="117"/>
        <v>0</v>
      </c>
      <c r="Z314" s="336">
        <f t="shared" si="117"/>
        <v>0</v>
      </c>
      <c r="AA314" s="335">
        <f t="shared" si="117"/>
        <v>0</v>
      </c>
    </row>
    <row r="315" spans="1:27">
      <c r="A315" s="320">
        <f>'Q Experience Study 2e'!A298</f>
        <v>278</v>
      </c>
      <c r="B315" s="319">
        <f>'Q Experience Study 2e'!B298</f>
        <v>19834</v>
      </c>
      <c r="C315" s="319" t="str">
        <f>'Q Experience Study 2e'!C298</f>
        <v/>
      </c>
      <c r="D315" s="319" t="str">
        <f>'Q Experience Study 2e'!D298</f>
        <v/>
      </c>
      <c r="E315" s="318">
        <f>'Q Experience Study 2e'!E298</f>
        <v>500000</v>
      </c>
      <c r="F315" s="343" t="str">
        <f t="shared" si="102"/>
        <v/>
      </c>
      <c r="G315" s="341" t="str">
        <f t="shared" si="103"/>
        <v/>
      </c>
      <c r="H315" s="343">
        <f t="shared" si="116"/>
        <v>366</v>
      </c>
      <c r="I315" s="342">
        <f t="shared" si="116"/>
        <v>365</v>
      </c>
      <c r="J315" s="342">
        <f t="shared" si="116"/>
        <v>365</v>
      </c>
      <c r="K315" s="342">
        <f t="shared" si="116"/>
        <v>365</v>
      </c>
      <c r="L315" s="341">
        <f t="shared" si="116"/>
        <v>256</v>
      </c>
      <c r="M315" s="340">
        <f t="shared" si="104"/>
        <v>1</v>
      </c>
      <c r="N315" s="339">
        <f t="shared" si="105"/>
        <v>1</v>
      </c>
      <c r="O315" s="339">
        <f t="shared" si="106"/>
        <v>1</v>
      </c>
      <c r="P315" s="339">
        <f t="shared" si="107"/>
        <v>1</v>
      </c>
      <c r="Q315" s="338">
        <f t="shared" si="108"/>
        <v>0.69945355191256831</v>
      </c>
      <c r="R315" s="337">
        <f t="shared" si="109"/>
        <v>500000</v>
      </c>
      <c r="S315" s="336">
        <f t="shared" si="110"/>
        <v>500000</v>
      </c>
      <c r="T315" s="336">
        <f t="shared" si="111"/>
        <v>500000</v>
      </c>
      <c r="U315" s="336">
        <f t="shared" si="112"/>
        <v>500000</v>
      </c>
      <c r="V315" s="335">
        <f t="shared" si="113"/>
        <v>349726.77595628414</v>
      </c>
      <c r="W315" s="337">
        <f t="shared" si="117"/>
        <v>0</v>
      </c>
      <c r="X315" s="336">
        <f t="shared" si="117"/>
        <v>0</v>
      </c>
      <c r="Y315" s="336">
        <f t="shared" si="117"/>
        <v>0</v>
      </c>
      <c r="Z315" s="336">
        <f t="shared" si="117"/>
        <v>0</v>
      </c>
      <c r="AA315" s="335">
        <f t="shared" si="117"/>
        <v>0</v>
      </c>
    </row>
    <row r="316" spans="1:27">
      <c r="A316" s="320">
        <f>'Q Experience Study 2e'!A299</f>
        <v>279</v>
      </c>
      <c r="B316" s="319">
        <f>'Q Experience Study 2e'!B299</f>
        <v>19934</v>
      </c>
      <c r="C316" s="319" t="str">
        <f>'Q Experience Study 2e'!C299</f>
        <v/>
      </c>
      <c r="D316" s="319" t="str">
        <f>'Q Experience Study 2e'!D299</f>
        <v/>
      </c>
      <c r="E316" s="318">
        <f>'Q Experience Study 2e'!E299</f>
        <v>1000000</v>
      </c>
      <c r="F316" s="343" t="str">
        <f t="shared" si="102"/>
        <v/>
      </c>
      <c r="G316" s="341" t="str">
        <f t="shared" si="103"/>
        <v/>
      </c>
      <c r="H316" s="343">
        <f t="shared" si="116"/>
        <v>366</v>
      </c>
      <c r="I316" s="342">
        <f t="shared" si="116"/>
        <v>365</v>
      </c>
      <c r="J316" s="342">
        <f t="shared" si="116"/>
        <v>365</v>
      </c>
      <c r="K316" s="342">
        <f t="shared" si="116"/>
        <v>365</v>
      </c>
      <c r="L316" s="341">
        <f t="shared" si="116"/>
        <v>156</v>
      </c>
      <c r="M316" s="340">
        <f t="shared" si="104"/>
        <v>1</v>
      </c>
      <c r="N316" s="339">
        <f t="shared" si="105"/>
        <v>1</v>
      </c>
      <c r="O316" s="339">
        <f t="shared" si="106"/>
        <v>1</v>
      </c>
      <c r="P316" s="339">
        <f t="shared" si="107"/>
        <v>1</v>
      </c>
      <c r="Q316" s="338">
        <f t="shared" si="108"/>
        <v>0.42622950819672129</v>
      </c>
      <c r="R316" s="337">
        <f t="shared" si="109"/>
        <v>1000000</v>
      </c>
      <c r="S316" s="336">
        <f t="shared" si="110"/>
        <v>1000000</v>
      </c>
      <c r="T316" s="336">
        <f t="shared" si="111"/>
        <v>1000000</v>
      </c>
      <c r="U316" s="336">
        <f t="shared" si="112"/>
        <v>1000000</v>
      </c>
      <c r="V316" s="335">
        <f t="shared" si="113"/>
        <v>426229.50819672126</v>
      </c>
      <c r="W316" s="337">
        <f t="shared" si="117"/>
        <v>0</v>
      </c>
      <c r="X316" s="336">
        <f t="shared" si="117"/>
        <v>0</v>
      </c>
      <c r="Y316" s="336">
        <f t="shared" si="117"/>
        <v>0</v>
      </c>
      <c r="Z316" s="336">
        <f t="shared" si="117"/>
        <v>0</v>
      </c>
      <c r="AA316" s="335">
        <f t="shared" si="117"/>
        <v>0</v>
      </c>
    </row>
    <row r="317" spans="1:27">
      <c r="A317" s="320">
        <f>'Q Experience Study 2e'!A300</f>
        <v>280</v>
      </c>
      <c r="B317" s="319">
        <f>'Q Experience Study 2e'!B300</f>
        <v>19944</v>
      </c>
      <c r="C317" s="319" t="str">
        <f>'Q Experience Study 2e'!C300</f>
        <v/>
      </c>
      <c r="D317" s="319" t="str">
        <f>'Q Experience Study 2e'!D300</f>
        <v/>
      </c>
      <c r="E317" s="318">
        <f>'Q Experience Study 2e'!E300</f>
        <v>300000</v>
      </c>
      <c r="F317" s="343" t="str">
        <f t="shared" si="102"/>
        <v/>
      </c>
      <c r="G317" s="341" t="str">
        <f t="shared" si="103"/>
        <v/>
      </c>
      <c r="H317" s="343">
        <f t="shared" si="116"/>
        <v>366</v>
      </c>
      <c r="I317" s="342">
        <f t="shared" si="116"/>
        <v>365</v>
      </c>
      <c r="J317" s="342">
        <f t="shared" si="116"/>
        <v>365</v>
      </c>
      <c r="K317" s="342">
        <f t="shared" si="116"/>
        <v>365</v>
      </c>
      <c r="L317" s="341">
        <f t="shared" si="116"/>
        <v>146</v>
      </c>
      <c r="M317" s="340">
        <f t="shared" si="104"/>
        <v>1</v>
      </c>
      <c r="N317" s="339">
        <f t="shared" si="105"/>
        <v>1</v>
      </c>
      <c r="O317" s="339">
        <f t="shared" si="106"/>
        <v>1</v>
      </c>
      <c r="P317" s="339">
        <f t="shared" si="107"/>
        <v>1</v>
      </c>
      <c r="Q317" s="338">
        <f t="shared" si="108"/>
        <v>0.39890710382513661</v>
      </c>
      <c r="R317" s="337">
        <f t="shared" si="109"/>
        <v>300000</v>
      </c>
      <c r="S317" s="336">
        <f t="shared" si="110"/>
        <v>300000</v>
      </c>
      <c r="T317" s="336">
        <f t="shared" si="111"/>
        <v>300000</v>
      </c>
      <c r="U317" s="336">
        <f t="shared" si="112"/>
        <v>300000</v>
      </c>
      <c r="V317" s="335">
        <f t="shared" si="113"/>
        <v>119672.13114754099</v>
      </c>
      <c r="W317" s="337">
        <f t="shared" si="117"/>
        <v>0</v>
      </c>
      <c r="X317" s="336">
        <f t="shared" si="117"/>
        <v>0</v>
      </c>
      <c r="Y317" s="336">
        <f t="shared" si="117"/>
        <v>0</v>
      </c>
      <c r="Z317" s="336">
        <f t="shared" si="117"/>
        <v>0</v>
      </c>
      <c r="AA317" s="335">
        <f t="shared" si="117"/>
        <v>0</v>
      </c>
    </row>
    <row r="318" spans="1:27">
      <c r="A318" s="320">
        <f>'Q Experience Study 2e'!A301</f>
        <v>281</v>
      </c>
      <c r="B318" s="319">
        <f>'Q Experience Study 2e'!B301</f>
        <v>19903</v>
      </c>
      <c r="C318" s="319" t="str">
        <f>'Q Experience Study 2e'!C301</f>
        <v/>
      </c>
      <c r="D318" s="319" t="str">
        <f>'Q Experience Study 2e'!D301</f>
        <v/>
      </c>
      <c r="E318" s="318">
        <f>'Q Experience Study 2e'!E301</f>
        <v>500000</v>
      </c>
      <c r="F318" s="343" t="str">
        <f t="shared" si="102"/>
        <v/>
      </c>
      <c r="G318" s="341" t="str">
        <f t="shared" si="103"/>
        <v/>
      </c>
      <c r="H318" s="343">
        <f t="shared" ref="H318:L327" si="118">IF(AND(OR($C318&lt;&gt;"",$D318&lt;&gt;""),MAX($F318,$G318)&lt;H$37),0,MIN($C$34,DATE(YEAR($B318)+H$37+1,MONTH($B318),DAY($B318)))-MAX($B$34,DATE(YEAR($B318)+H$37,MONTH($B318),DAY($B318))))</f>
        <v>366</v>
      </c>
      <c r="I318" s="342">
        <f t="shared" si="118"/>
        <v>365</v>
      </c>
      <c r="J318" s="342">
        <f t="shared" si="118"/>
        <v>365</v>
      </c>
      <c r="K318" s="342">
        <f t="shared" si="118"/>
        <v>365</v>
      </c>
      <c r="L318" s="341">
        <f t="shared" si="118"/>
        <v>187</v>
      </c>
      <c r="M318" s="340">
        <f t="shared" si="104"/>
        <v>1</v>
      </c>
      <c r="N318" s="339">
        <f t="shared" si="105"/>
        <v>1</v>
      </c>
      <c r="O318" s="339">
        <f t="shared" si="106"/>
        <v>1</v>
      </c>
      <c r="P318" s="339">
        <f t="shared" si="107"/>
        <v>1</v>
      </c>
      <c r="Q318" s="338">
        <f t="shared" si="108"/>
        <v>0.51092896174863389</v>
      </c>
      <c r="R318" s="337">
        <f t="shared" si="109"/>
        <v>500000</v>
      </c>
      <c r="S318" s="336">
        <f t="shared" si="110"/>
        <v>500000</v>
      </c>
      <c r="T318" s="336">
        <f t="shared" si="111"/>
        <v>500000</v>
      </c>
      <c r="U318" s="336">
        <f t="shared" si="112"/>
        <v>500000</v>
      </c>
      <c r="V318" s="335">
        <f t="shared" si="113"/>
        <v>255464.48087431694</v>
      </c>
      <c r="W318" s="337">
        <f t="shared" ref="W318:AA327" si="119">IF($F318=W$37,$E318,0)</f>
        <v>0</v>
      </c>
      <c r="X318" s="336">
        <f t="shared" si="119"/>
        <v>0</v>
      </c>
      <c r="Y318" s="336">
        <f t="shared" si="119"/>
        <v>0</v>
      </c>
      <c r="Z318" s="336">
        <f t="shared" si="119"/>
        <v>0</v>
      </c>
      <c r="AA318" s="335">
        <f t="shared" si="119"/>
        <v>0</v>
      </c>
    </row>
    <row r="319" spans="1:27">
      <c r="A319" s="320">
        <f>'Q Experience Study 2e'!A302</f>
        <v>282</v>
      </c>
      <c r="B319" s="319">
        <f>'Q Experience Study 2e'!B302</f>
        <v>19907</v>
      </c>
      <c r="C319" s="319" t="str">
        <f>'Q Experience Study 2e'!C302</f>
        <v/>
      </c>
      <c r="D319" s="319" t="str">
        <f>'Q Experience Study 2e'!D302</f>
        <v/>
      </c>
      <c r="E319" s="318">
        <f>'Q Experience Study 2e'!E302</f>
        <v>1000000</v>
      </c>
      <c r="F319" s="343" t="str">
        <f t="shared" si="102"/>
        <v/>
      </c>
      <c r="G319" s="341" t="str">
        <f t="shared" si="103"/>
        <v/>
      </c>
      <c r="H319" s="343">
        <f t="shared" si="118"/>
        <v>366</v>
      </c>
      <c r="I319" s="342">
        <f t="shared" si="118"/>
        <v>365</v>
      </c>
      <c r="J319" s="342">
        <f t="shared" si="118"/>
        <v>365</v>
      </c>
      <c r="K319" s="342">
        <f t="shared" si="118"/>
        <v>365</v>
      </c>
      <c r="L319" s="341">
        <f t="shared" si="118"/>
        <v>183</v>
      </c>
      <c r="M319" s="340">
        <f t="shared" si="104"/>
        <v>1</v>
      </c>
      <c r="N319" s="339">
        <f t="shared" si="105"/>
        <v>1</v>
      </c>
      <c r="O319" s="339">
        <f t="shared" si="106"/>
        <v>1</v>
      </c>
      <c r="P319" s="339">
        <f t="shared" si="107"/>
        <v>1</v>
      </c>
      <c r="Q319" s="338">
        <f t="shared" si="108"/>
        <v>0.5</v>
      </c>
      <c r="R319" s="337">
        <f t="shared" si="109"/>
        <v>1000000</v>
      </c>
      <c r="S319" s="336">
        <f t="shared" si="110"/>
        <v>1000000</v>
      </c>
      <c r="T319" s="336">
        <f t="shared" si="111"/>
        <v>1000000</v>
      </c>
      <c r="U319" s="336">
        <f t="shared" si="112"/>
        <v>1000000</v>
      </c>
      <c r="V319" s="335">
        <f t="shared" si="113"/>
        <v>500000</v>
      </c>
      <c r="W319" s="337">
        <f t="shared" si="119"/>
        <v>0</v>
      </c>
      <c r="X319" s="336">
        <f t="shared" si="119"/>
        <v>0</v>
      </c>
      <c r="Y319" s="336">
        <f t="shared" si="119"/>
        <v>0</v>
      </c>
      <c r="Z319" s="336">
        <f t="shared" si="119"/>
        <v>0</v>
      </c>
      <c r="AA319" s="335">
        <f t="shared" si="119"/>
        <v>0</v>
      </c>
    </row>
    <row r="320" spans="1:27">
      <c r="A320" s="320">
        <f>'Q Experience Study 2e'!A303</f>
        <v>283</v>
      </c>
      <c r="B320" s="319">
        <f>'Q Experience Study 2e'!B303</f>
        <v>19970</v>
      </c>
      <c r="C320" s="319" t="str">
        <f>'Q Experience Study 2e'!C303</f>
        <v/>
      </c>
      <c r="D320" s="319" t="str">
        <f>'Q Experience Study 2e'!D303</f>
        <v/>
      </c>
      <c r="E320" s="318">
        <f>'Q Experience Study 2e'!E303</f>
        <v>1000000</v>
      </c>
      <c r="F320" s="343" t="str">
        <f t="shared" si="102"/>
        <v/>
      </c>
      <c r="G320" s="341" t="str">
        <f t="shared" si="103"/>
        <v/>
      </c>
      <c r="H320" s="343">
        <f t="shared" si="118"/>
        <v>366</v>
      </c>
      <c r="I320" s="342">
        <f t="shared" si="118"/>
        <v>365</v>
      </c>
      <c r="J320" s="342">
        <f t="shared" si="118"/>
        <v>365</v>
      </c>
      <c r="K320" s="342">
        <f t="shared" si="118"/>
        <v>365</v>
      </c>
      <c r="L320" s="341">
        <f t="shared" si="118"/>
        <v>120</v>
      </c>
      <c r="M320" s="340">
        <f t="shared" si="104"/>
        <v>1</v>
      </c>
      <c r="N320" s="339">
        <f t="shared" si="105"/>
        <v>1</v>
      </c>
      <c r="O320" s="339">
        <f t="shared" si="106"/>
        <v>1</v>
      </c>
      <c r="P320" s="339">
        <f t="shared" si="107"/>
        <v>1</v>
      </c>
      <c r="Q320" s="338">
        <f t="shared" si="108"/>
        <v>0.32786885245901637</v>
      </c>
      <c r="R320" s="337">
        <f t="shared" si="109"/>
        <v>1000000</v>
      </c>
      <c r="S320" s="336">
        <f t="shared" si="110"/>
        <v>1000000</v>
      </c>
      <c r="T320" s="336">
        <f t="shared" si="111"/>
        <v>1000000</v>
      </c>
      <c r="U320" s="336">
        <f t="shared" si="112"/>
        <v>1000000</v>
      </c>
      <c r="V320" s="335">
        <f t="shared" si="113"/>
        <v>327868.85245901637</v>
      </c>
      <c r="W320" s="337">
        <f t="shared" si="119"/>
        <v>0</v>
      </c>
      <c r="X320" s="336">
        <f t="shared" si="119"/>
        <v>0</v>
      </c>
      <c r="Y320" s="336">
        <f t="shared" si="119"/>
        <v>0</v>
      </c>
      <c r="Z320" s="336">
        <f t="shared" si="119"/>
        <v>0</v>
      </c>
      <c r="AA320" s="335">
        <f t="shared" si="119"/>
        <v>0</v>
      </c>
    </row>
    <row r="321" spans="1:27">
      <c r="A321" s="320">
        <f>'Q Experience Study 2e'!A304</f>
        <v>284</v>
      </c>
      <c r="B321" s="319">
        <f>'Q Experience Study 2e'!B304</f>
        <v>20021</v>
      </c>
      <c r="C321" s="319" t="str">
        <f>'Q Experience Study 2e'!C304</f>
        <v/>
      </c>
      <c r="D321" s="319" t="str">
        <f>'Q Experience Study 2e'!D304</f>
        <v/>
      </c>
      <c r="E321" s="318">
        <f>'Q Experience Study 2e'!E304</f>
        <v>500000</v>
      </c>
      <c r="F321" s="343" t="str">
        <f t="shared" si="102"/>
        <v/>
      </c>
      <c r="G321" s="341" t="str">
        <f t="shared" si="103"/>
        <v/>
      </c>
      <c r="H321" s="343">
        <f t="shared" si="118"/>
        <v>366</v>
      </c>
      <c r="I321" s="342">
        <f t="shared" si="118"/>
        <v>365</v>
      </c>
      <c r="J321" s="342">
        <f t="shared" si="118"/>
        <v>365</v>
      </c>
      <c r="K321" s="342">
        <f t="shared" si="118"/>
        <v>365</v>
      </c>
      <c r="L321" s="341">
        <f t="shared" si="118"/>
        <v>69</v>
      </c>
      <c r="M321" s="340">
        <f t="shared" si="104"/>
        <v>1</v>
      </c>
      <c r="N321" s="339">
        <f t="shared" si="105"/>
        <v>1</v>
      </c>
      <c r="O321" s="339">
        <f t="shared" si="106"/>
        <v>1</v>
      </c>
      <c r="P321" s="339">
        <f t="shared" si="107"/>
        <v>1</v>
      </c>
      <c r="Q321" s="338">
        <f t="shared" si="108"/>
        <v>0.18852459016393441</v>
      </c>
      <c r="R321" s="337">
        <f t="shared" si="109"/>
        <v>500000</v>
      </c>
      <c r="S321" s="336">
        <f t="shared" si="110"/>
        <v>500000</v>
      </c>
      <c r="T321" s="336">
        <f t="shared" si="111"/>
        <v>500000</v>
      </c>
      <c r="U321" s="336">
        <f t="shared" si="112"/>
        <v>500000</v>
      </c>
      <c r="V321" s="335">
        <f t="shared" si="113"/>
        <v>94262.295081967211</v>
      </c>
      <c r="W321" s="337">
        <f t="shared" si="119"/>
        <v>0</v>
      </c>
      <c r="X321" s="336">
        <f t="shared" si="119"/>
        <v>0</v>
      </c>
      <c r="Y321" s="336">
        <f t="shared" si="119"/>
        <v>0</v>
      </c>
      <c r="Z321" s="336">
        <f t="shared" si="119"/>
        <v>0</v>
      </c>
      <c r="AA321" s="335">
        <f t="shared" si="119"/>
        <v>0</v>
      </c>
    </row>
    <row r="322" spans="1:27">
      <c r="A322" s="320">
        <f>'Q Experience Study 2e'!A305</f>
        <v>285</v>
      </c>
      <c r="B322" s="319">
        <f>'Q Experience Study 2e'!B305</f>
        <v>19938</v>
      </c>
      <c r="C322" s="319" t="str">
        <f>'Q Experience Study 2e'!C305</f>
        <v/>
      </c>
      <c r="D322" s="319" t="str">
        <f>'Q Experience Study 2e'!D305</f>
        <v/>
      </c>
      <c r="E322" s="318">
        <f>'Q Experience Study 2e'!E305</f>
        <v>1000000</v>
      </c>
      <c r="F322" s="343" t="str">
        <f t="shared" si="102"/>
        <v/>
      </c>
      <c r="G322" s="341" t="str">
        <f t="shared" si="103"/>
        <v/>
      </c>
      <c r="H322" s="343">
        <f t="shared" si="118"/>
        <v>366</v>
      </c>
      <c r="I322" s="342">
        <f t="shared" si="118"/>
        <v>365</v>
      </c>
      <c r="J322" s="342">
        <f t="shared" si="118"/>
        <v>365</v>
      </c>
      <c r="K322" s="342">
        <f t="shared" si="118"/>
        <v>365</v>
      </c>
      <c r="L322" s="341">
        <f t="shared" si="118"/>
        <v>152</v>
      </c>
      <c r="M322" s="340">
        <f t="shared" si="104"/>
        <v>1</v>
      </c>
      <c r="N322" s="339">
        <f t="shared" si="105"/>
        <v>1</v>
      </c>
      <c r="O322" s="339">
        <f t="shared" si="106"/>
        <v>1</v>
      </c>
      <c r="P322" s="339">
        <f t="shared" si="107"/>
        <v>1</v>
      </c>
      <c r="Q322" s="338">
        <f t="shared" si="108"/>
        <v>0.41530054644808745</v>
      </c>
      <c r="R322" s="337">
        <f t="shared" si="109"/>
        <v>1000000</v>
      </c>
      <c r="S322" s="336">
        <f t="shared" si="110"/>
        <v>1000000</v>
      </c>
      <c r="T322" s="336">
        <f t="shared" si="111"/>
        <v>1000000</v>
      </c>
      <c r="U322" s="336">
        <f t="shared" si="112"/>
        <v>1000000</v>
      </c>
      <c r="V322" s="335">
        <f t="shared" si="113"/>
        <v>415300.54644808744</v>
      </c>
      <c r="W322" s="337">
        <f t="shared" si="119"/>
        <v>0</v>
      </c>
      <c r="X322" s="336">
        <f t="shared" si="119"/>
        <v>0</v>
      </c>
      <c r="Y322" s="336">
        <f t="shared" si="119"/>
        <v>0</v>
      </c>
      <c r="Z322" s="336">
        <f t="shared" si="119"/>
        <v>0</v>
      </c>
      <c r="AA322" s="335">
        <f t="shared" si="119"/>
        <v>0</v>
      </c>
    </row>
    <row r="323" spans="1:27">
      <c r="A323" s="320">
        <f>'Q Experience Study 2e'!A306</f>
        <v>286</v>
      </c>
      <c r="B323" s="319">
        <f>'Q Experience Study 2e'!B306</f>
        <v>19827</v>
      </c>
      <c r="C323" s="319" t="str">
        <f>'Q Experience Study 2e'!C306</f>
        <v/>
      </c>
      <c r="D323" s="319" t="str">
        <f>'Q Experience Study 2e'!D306</f>
        <v/>
      </c>
      <c r="E323" s="318">
        <f>'Q Experience Study 2e'!E306</f>
        <v>300000</v>
      </c>
      <c r="F323" s="343" t="str">
        <f t="shared" si="102"/>
        <v/>
      </c>
      <c r="G323" s="341" t="str">
        <f t="shared" si="103"/>
        <v/>
      </c>
      <c r="H323" s="343">
        <f t="shared" si="118"/>
        <v>366</v>
      </c>
      <c r="I323" s="342">
        <f t="shared" si="118"/>
        <v>365</v>
      </c>
      <c r="J323" s="342">
        <f t="shared" si="118"/>
        <v>365</v>
      </c>
      <c r="K323" s="342">
        <f t="shared" si="118"/>
        <v>365</v>
      </c>
      <c r="L323" s="341">
        <f t="shared" si="118"/>
        <v>263</v>
      </c>
      <c r="M323" s="340">
        <f t="shared" si="104"/>
        <v>1</v>
      </c>
      <c r="N323" s="339">
        <f t="shared" si="105"/>
        <v>1</v>
      </c>
      <c r="O323" s="339">
        <f t="shared" si="106"/>
        <v>1</v>
      </c>
      <c r="P323" s="339">
        <f t="shared" si="107"/>
        <v>1</v>
      </c>
      <c r="Q323" s="338">
        <f t="shared" si="108"/>
        <v>0.71857923497267762</v>
      </c>
      <c r="R323" s="337">
        <f t="shared" si="109"/>
        <v>300000</v>
      </c>
      <c r="S323" s="336">
        <f t="shared" si="110"/>
        <v>300000</v>
      </c>
      <c r="T323" s="336">
        <f t="shared" si="111"/>
        <v>300000</v>
      </c>
      <c r="U323" s="336">
        <f t="shared" si="112"/>
        <v>300000</v>
      </c>
      <c r="V323" s="335">
        <f t="shared" si="113"/>
        <v>215573.7704918033</v>
      </c>
      <c r="W323" s="337">
        <f t="shared" si="119"/>
        <v>0</v>
      </c>
      <c r="X323" s="336">
        <f t="shared" si="119"/>
        <v>0</v>
      </c>
      <c r="Y323" s="336">
        <f t="shared" si="119"/>
        <v>0</v>
      </c>
      <c r="Z323" s="336">
        <f t="shared" si="119"/>
        <v>0</v>
      </c>
      <c r="AA323" s="335">
        <f t="shared" si="119"/>
        <v>0</v>
      </c>
    </row>
    <row r="324" spans="1:27">
      <c r="A324" s="320">
        <f>'Q Experience Study 2e'!A307</f>
        <v>287</v>
      </c>
      <c r="B324" s="319">
        <f>'Q Experience Study 2e'!B307</f>
        <v>19964</v>
      </c>
      <c r="C324" s="319" t="str">
        <f>'Q Experience Study 2e'!C307</f>
        <v/>
      </c>
      <c r="D324" s="319" t="str">
        <f>'Q Experience Study 2e'!D307</f>
        <v/>
      </c>
      <c r="E324" s="318">
        <f>'Q Experience Study 2e'!E307</f>
        <v>500000</v>
      </c>
      <c r="F324" s="343" t="str">
        <f t="shared" si="102"/>
        <v/>
      </c>
      <c r="G324" s="341" t="str">
        <f t="shared" si="103"/>
        <v/>
      </c>
      <c r="H324" s="343">
        <f t="shared" si="118"/>
        <v>366</v>
      </c>
      <c r="I324" s="342">
        <f t="shared" si="118"/>
        <v>365</v>
      </c>
      <c r="J324" s="342">
        <f t="shared" si="118"/>
        <v>365</v>
      </c>
      <c r="K324" s="342">
        <f t="shared" si="118"/>
        <v>365</v>
      </c>
      <c r="L324" s="341">
        <f t="shared" si="118"/>
        <v>126</v>
      </c>
      <c r="M324" s="340">
        <f t="shared" si="104"/>
        <v>1</v>
      </c>
      <c r="N324" s="339">
        <f t="shared" si="105"/>
        <v>1</v>
      </c>
      <c r="O324" s="339">
        <f t="shared" si="106"/>
        <v>1</v>
      </c>
      <c r="P324" s="339">
        <f t="shared" si="107"/>
        <v>1</v>
      </c>
      <c r="Q324" s="338">
        <f t="shared" si="108"/>
        <v>0.34426229508196721</v>
      </c>
      <c r="R324" s="337">
        <f t="shared" si="109"/>
        <v>500000</v>
      </c>
      <c r="S324" s="336">
        <f t="shared" si="110"/>
        <v>500000</v>
      </c>
      <c r="T324" s="336">
        <f t="shared" si="111"/>
        <v>500000</v>
      </c>
      <c r="U324" s="336">
        <f t="shared" si="112"/>
        <v>500000</v>
      </c>
      <c r="V324" s="335">
        <f t="shared" si="113"/>
        <v>172131.1475409836</v>
      </c>
      <c r="W324" s="337">
        <f t="shared" si="119"/>
        <v>0</v>
      </c>
      <c r="X324" s="336">
        <f t="shared" si="119"/>
        <v>0</v>
      </c>
      <c r="Y324" s="336">
        <f t="shared" si="119"/>
        <v>0</v>
      </c>
      <c r="Z324" s="336">
        <f t="shared" si="119"/>
        <v>0</v>
      </c>
      <c r="AA324" s="335">
        <f t="shared" si="119"/>
        <v>0</v>
      </c>
    </row>
    <row r="325" spans="1:27">
      <c r="A325" s="320">
        <f>'Q Experience Study 2e'!A308</f>
        <v>288</v>
      </c>
      <c r="B325" s="319">
        <f>'Q Experience Study 2e'!B308</f>
        <v>20028</v>
      </c>
      <c r="C325" s="319" t="str">
        <f>'Q Experience Study 2e'!C308</f>
        <v/>
      </c>
      <c r="D325" s="319" t="str">
        <f>'Q Experience Study 2e'!D308</f>
        <v/>
      </c>
      <c r="E325" s="318">
        <f>'Q Experience Study 2e'!E308</f>
        <v>500000</v>
      </c>
      <c r="F325" s="343" t="str">
        <f t="shared" si="102"/>
        <v/>
      </c>
      <c r="G325" s="341" t="str">
        <f t="shared" si="103"/>
        <v/>
      </c>
      <c r="H325" s="343">
        <f t="shared" si="118"/>
        <v>366</v>
      </c>
      <c r="I325" s="342">
        <f t="shared" si="118"/>
        <v>365</v>
      </c>
      <c r="J325" s="342">
        <f t="shared" si="118"/>
        <v>365</v>
      </c>
      <c r="K325" s="342">
        <f t="shared" si="118"/>
        <v>365</v>
      </c>
      <c r="L325" s="341">
        <f t="shared" si="118"/>
        <v>62</v>
      </c>
      <c r="M325" s="340">
        <f t="shared" si="104"/>
        <v>1</v>
      </c>
      <c r="N325" s="339">
        <f t="shared" si="105"/>
        <v>1</v>
      </c>
      <c r="O325" s="339">
        <f t="shared" si="106"/>
        <v>1</v>
      </c>
      <c r="P325" s="339">
        <f t="shared" si="107"/>
        <v>1</v>
      </c>
      <c r="Q325" s="338">
        <f t="shared" si="108"/>
        <v>0.16939890710382513</v>
      </c>
      <c r="R325" s="337">
        <f t="shared" si="109"/>
        <v>500000</v>
      </c>
      <c r="S325" s="336">
        <f t="shared" si="110"/>
        <v>500000</v>
      </c>
      <c r="T325" s="336">
        <f t="shared" si="111"/>
        <v>500000</v>
      </c>
      <c r="U325" s="336">
        <f t="shared" si="112"/>
        <v>500000</v>
      </c>
      <c r="V325" s="335">
        <f t="shared" si="113"/>
        <v>84699.453551912564</v>
      </c>
      <c r="W325" s="337">
        <f t="shared" si="119"/>
        <v>0</v>
      </c>
      <c r="X325" s="336">
        <f t="shared" si="119"/>
        <v>0</v>
      </c>
      <c r="Y325" s="336">
        <f t="shared" si="119"/>
        <v>0</v>
      </c>
      <c r="Z325" s="336">
        <f t="shared" si="119"/>
        <v>0</v>
      </c>
      <c r="AA325" s="335">
        <f t="shared" si="119"/>
        <v>0</v>
      </c>
    </row>
    <row r="326" spans="1:27">
      <c r="A326" s="320">
        <f>'Q Experience Study 2e'!A309</f>
        <v>289</v>
      </c>
      <c r="B326" s="319">
        <f>'Q Experience Study 2e'!B309</f>
        <v>19962</v>
      </c>
      <c r="C326" s="319" t="str">
        <f>'Q Experience Study 2e'!C309</f>
        <v/>
      </c>
      <c r="D326" s="319" t="str">
        <f>'Q Experience Study 2e'!D309</f>
        <v/>
      </c>
      <c r="E326" s="318">
        <f>'Q Experience Study 2e'!E309</f>
        <v>300000</v>
      </c>
      <c r="F326" s="343" t="str">
        <f t="shared" si="102"/>
        <v/>
      </c>
      <c r="G326" s="341" t="str">
        <f t="shared" si="103"/>
        <v/>
      </c>
      <c r="H326" s="343">
        <f t="shared" si="118"/>
        <v>366</v>
      </c>
      <c r="I326" s="342">
        <f t="shared" si="118"/>
        <v>365</v>
      </c>
      <c r="J326" s="342">
        <f t="shared" si="118"/>
        <v>365</v>
      </c>
      <c r="K326" s="342">
        <f t="shared" si="118"/>
        <v>365</v>
      </c>
      <c r="L326" s="341">
        <f t="shared" si="118"/>
        <v>128</v>
      </c>
      <c r="M326" s="340">
        <f t="shared" si="104"/>
        <v>1</v>
      </c>
      <c r="N326" s="339">
        <f t="shared" si="105"/>
        <v>1</v>
      </c>
      <c r="O326" s="339">
        <f t="shared" si="106"/>
        <v>1</v>
      </c>
      <c r="P326" s="339">
        <f t="shared" si="107"/>
        <v>1</v>
      </c>
      <c r="Q326" s="338">
        <f t="shared" si="108"/>
        <v>0.34972677595628415</v>
      </c>
      <c r="R326" s="337">
        <f t="shared" si="109"/>
        <v>300000</v>
      </c>
      <c r="S326" s="336">
        <f t="shared" si="110"/>
        <v>300000</v>
      </c>
      <c r="T326" s="336">
        <f t="shared" si="111"/>
        <v>300000</v>
      </c>
      <c r="U326" s="336">
        <f t="shared" si="112"/>
        <v>300000</v>
      </c>
      <c r="V326" s="335">
        <f t="shared" si="113"/>
        <v>104918.03278688525</v>
      </c>
      <c r="W326" s="337">
        <f t="shared" si="119"/>
        <v>0</v>
      </c>
      <c r="X326" s="336">
        <f t="shared" si="119"/>
        <v>0</v>
      </c>
      <c r="Y326" s="336">
        <f t="shared" si="119"/>
        <v>0</v>
      </c>
      <c r="Z326" s="336">
        <f t="shared" si="119"/>
        <v>0</v>
      </c>
      <c r="AA326" s="335">
        <f t="shared" si="119"/>
        <v>0</v>
      </c>
    </row>
    <row r="327" spans="1:27">
      <c r="A327" s="320">
        <f>'Q Experience Study 2e'!A310</f>
        <v>290</v>
      </c>
      <c r="B327" s="319">
        <f>'Q Experience Study 2e'!B310</f>
        <v>19916</v>
      </c>
      <c r="C327" s="319" t="str">
        <f>'Q Experience Study 2e'!C310</f>
        <v/>
      </c>
      <c r="D327" s="319" t="str">
        <f>'Q Experience Study 2e'!D310</f>
        <v/>
      </c>
      <c r="E327" s="318">
        <f>'Q Experience Study 2e'!E310</f>
        <v>1000000</v>
      </c>
      <c r="F327" s="343" t="str">
        <f t="shared" si="102"/>
        <v/>
      </c>
      <c r="G327" s="341" t="str">
        <f t="shared" si="103"/>
        <v/>
      </c>
      <c r="H327" s="343">
        <f t="shared" si="118"/>
        <v>366</v>
      </c>
      <c r="I327" s="342">
        <f t="shared" si="118"/>
        <v>365</v>
      </c>
      <c r="J327" s="342">
        <f t="shared" si="118"/>
        <v>365</v>
      </c>
      <c r="K327" s="342">
        <f t="shared" si="118"/>
        <v>365</v>
      </c>
      <c r="L327" s="341">
        <f t="shared" si="118"/>
        <v>174</v>
      </c>
      <c r="M327" s="340">
        <f t="shared" si="104"/>
        <v>1</v>
      </c>
      <c r="N327" s="339">
        <f t="shared" si="105"/>
        <v>1</v>
      </c>
      <c r="O327" s="339">
        <f t="shared" si="106"/>
        <v>1</v>
      </c>
      <c r="P327" s="339">
        <f t="shared" si="107"/>
        <v>1</v>
      </c>
      <c r="Q327" s="338">
        <f t="shared" si="108"/>
        <v>0.47540983606557374</v>
      </c>
      <c r="R327" s="337">
        <f t="shared" si="109"/>
        <v>1000000</v>
      </c>
      <c r="S327" s="336">
        <f t="shared" si="110"/>
        <v>1000000</v>
      </c>
      <c r="T327" s="336">
        <f t="shared" si="111"/>
        <v>1000000</v>
      </c>
      <c r="U327" s="336">
        <f t="shared" si="112"/>
        <v>1000000</v>
      </c>
      <c r="V327" s="335">
        <f t="shared" si="113"/>
        <v>475409.83606557373</v>
      </c>
      <c r="W327" s="337">
        <f t="shared" si="119"/>
        <v>0</v>
      </c>
      <c r="X327" s="336">
        <f t="shared" si="119"/>
        <v>0</v>
      </c>
      <c r="Y327" s="336">
        <f t="shared" si="119"/>
        <v>0</v>
      </c>
      <c r="Z327" s="336">
        <f t="shared" si="119"/>
        <v>0</v>
      </c>
      <c r="AA327" s="335">
        <f t="shared" si="119"/>
        <v>0</v>
      </c>
    </row>
    <row r="328" spans="1:27">
      <c r="A328" s="320">
        <f>'Q Experience Study 2e'!A311</f>
        <v>291</v>
      </c>
      <c r="B328" s="319">
        <f>'Q Experience Study 2e'!B311</f>
        <v>19881</v>
      </c>
      <c r="C328" s="319" t="str">
        <f>'Q Experience Study 2e'!C311</f>
        <v/>
      </c>
      <c r="D328" s="319" t="str">
        <f>'Q Experience Study 2e'!D311</f>
        <v/>
      </c>
      <c r="E328" s="318">
        <f>'Q Experience Study 2e'!E311</f>
        <v>1000000</v>
      </c>
      <c r="F328" s="343" t="str">
        <f t="shared" si="102"/>
        <v/>
      </c>
      <c r="G328" s="341" t="str">
        <f t="shared" si="103"/>
        <v/>
      </c>
      <c r="H328" s="343">
        <f t="shared" ref="H328:L337" si="120">IF(AND(OR($C328&lt;&gt;"",$D328&lt;&gt;""),MAX($F328,$G328)&lt;H$37),0,MIN($C$34,DATE(YEAR($B328)+H$37+1,MONTH($B328),DAY($B328)))-MAX($B$34,DATE(YEAR($B328)+H$37,MONTH($B328),DAY($B328))))</f>
        <v>366</v>
      </c>
      <c r="I328" s="342">
        <f t="shared" si="120"/>
        <v>365</v>
      </c>
      <c r="J328" s="342">
        <f t="shared" si="120"/>
        <v>365</v>
      </c>
      <c r="K328" s="342">
        <f t="shared" si="120"/>
        <v>365</v>
      </c>
      <c r="L328" s="341">
        <f t="shared" si="120"/>
        <v>209</v>
      </c>
      <c r="M328" s="340">
        <f t="shared" si="104"/>
        <v>1</v>
      </c>
      <c r="N328" s="339">
        <f t="shared" si="105"/>
        <v>1</v>
      </c>
      <c r="O328" s="339">
        <f t="shared" si="106"/>
        <v>1</v>
      </c>
      <c r="P328" s="339">
        <f t="shared" si="107"/>
        <v>1</v>
      </c>
      <c r="Q328" s="338">
        <f t="shared" si="108"/>
        <v>0.57103825136612019</v>
      </c>
      <c r="R328" s="337">
        <f t="shared" si="109"/>
        <v>1000000</v>
      </c>
      <c r="S328" s="336">
        <f t="shared" si="110"/>
        <v>1000000</v>
      </c>
      <c r="T328" s="336">
        <f t="shared" si="111"/>
        <v>1000000</v>
      </c>
      <c r="U328" s="336">
        <f t="shared" si="112"/>
        <v>1000000</v>
      </c>
      <c r="V328" s="335">
        <f t="shared" si="113"/>
        <v>571038.25136612018</v>
      </c>
      <c r="W328" s="337">
        <f t="shared" ref="W328:AA337" si="121">IF($F328=W$37,$E328,0)</f>
        <v>0</v>
      </c>
      <c r="X328" s="336">
        <f t="shared" si="121"/>
        <v>0</v>
      </c>
      <c r="Y328" s="336">
        <f t="shared" si="121"/>
        <v>0</v>
      </c>
      <c r="Z328" s="336">
        <f t="shared" si="121"/>
        <v>0</v>
      </c>
      <c r="AA328" s="335">
        <f t="shared" si="121"/>
        <v>0</v>
      </c>
    </row>
    <row r="329" spans="1:27">
      <c r="A329" s="320">
        <f>'Q Experience Study 2e'!A312</f>
        <v>292</v>
      </c>
      <c r="B329" s="319">
        <f>'Q Experience Study 2e'!B312</f>
        <v>19825</v>
      </c>
      <c r="C329" s="319" t="str">
        <f>'Q Experience Study 2e'!C312</f>
        <v/>
      </c>
      <c r="D329" s="319" t="str">
        <f>'Q Experience Study 2e'!D312</f>
        <v/>
      </c>
      <c r="E329" s="318">
        <f>'Q Experience Study 2e'!E312</f>
        <v>1000000</v>
      </c>
      <c r="F329" s="343" t="str">
        <f t="shared" si="102"/>
        <v/>
      </c>
      <c r="G329" s="341" t="str">
        <f t="shared" si="103"/>
        <v/>
      </c>
      <c r="H329" s="343">
        <f t="shared" si="120"/>
        <v>366</v>
      </c>
      <c r="I329" s="342">
        <f t="shared" si="120"/>
        <v>365</v>
      </c>
      <c r="J329" s="342">
        <f t="shared" si="120"/>
        <v>365</v>
      </c>
      <c r="K329" s="342">
        <f t="shared" si="120"/>
        <v>365</v>
      </c>
      <c r="L329" s="341">
        <f t="shared" si="120"/>
        <v>265</v>
      </c>
      <c r="M329" s="340">
        <f t="shared" si="104"/>
        <v>1</v>
      </c>
      <c r="N329" s="339">
        <f t="shared" si="105"/>
        <v>1</v>
      </c>
      <c r="O329" s="339">
        <f t="shared" si="106"/>
        <v>1</v>
      </c>
      <c r="P329" s="339">
        <f t="shared" si="107"/>
        <v>1</v>
      </c>
      <c r="Q329" s="338">
        <f t="shared" si="108"/>
        <v>0.72404371584699456</v>
      </c>
      <c r="R329" s="337">
        <f t="shared" si="109"/>
        <v>1000000</v>
      </c>
      <c r="S329" s="336">
        <f t="shared" si="110"/>
        <v>1000000</v>
      </c>
      <c r="T329" s="336">
        <f t="shared" si="111"/>
        <v>1000000</v>
      </c>
      <c r="U329" s="336">
        <f t="shared" si="112"/>
        <v>1000000</v>
      </c>
      <c r="V329" s="335">
        <f t="shared" si="113"/>
        <v>724043.71584699454</v>
      </c>
      <c r="W329" s="337">
        <f t="shared" si="121"/>
        <v>0</v>
      </c>
      <c r="X329" s="336">
        <f t="shared" si="121"/>
        <v>0</v>
      </c>
      <c r="Y329" s="336">
        <f t="shared" si="121"/>
        <v>0</v>
      </c>
      <c r="Z329" s="336">
        <f t="shared" si="121"/>
        <v>0</v>
      </c>
      <c r="AA329" s="335">
        <f t="shared" si="121"/>
        <v>0</v>
      </c>
    </row>
    <row r="330" spans="1:27">
      <c r="A330" s="320">
        <f>'Q Experience Study 2e'!A313</f>
        <v>293</v>
      </c>
      <c r="B330" s="319">
        <f>'Q Experience Study 2e'!B313</f>
        <v>20030</v>
      </c>
      <c r="C330" s="319" t="str">
        <f>'Q Experience Study 2e'!C313</f>
        <v/>
      </c>
      <c r="D330" s="319" t="str">
        <f>'Q Experience Study 2e'!D313</f>
        <v/>
      </c>
      <c r="E330" s="318">
        <f>'Q Experience Study 2e'!E313</f>
        <v>300000</v>
      </c>
      <c r="F330" s="343" t="str">
        <f t="shared" si="102"/>
        <v/>
      </c>
      <c r="G330" s="341" t="str">
        <f t="shared" si="103"/>
        <v/>
      </c>
      <c r="H330" s="343">
        <f t="shared" si="120"/>
        <v>366</v>
      </c>
      <c r="I330" s="342">
        <f t="shared" si="120"/>
        <v>365</v>
      </c>
      <c r="J330" s="342">
        <f t="shared" si="120"/>
        <v>365</v>
      </c>
      <c r="K330" s="342">
        <f t="shared" si="120"/>
        <v>365</v>
      </c>
      <c r="L330" s="341">
        <f t="shared" si="120"/>
        <v>60</v>
      </c>
      <c r="M330" s="340">
        <f t="shared" si="104"/>
        <v>1</v>
      </c>
      <c r="N330" s="339">
        <f t="shared" si="105"/>
        <v>1</v>
      </c>
      <c r="O330" s="339">
        <f t="shared" si="106"/>
        <v>1</v>
      </c>
      <c r="P330" s="339">
        <f t="shared" si="107"/>
        <v>1</v>
      </c>
      <c r="Q330" s="338">
        <f t="shared" si="108"/>
        <v>0.16393442622950818</v>
      </c>
      <c r="R330" s="337">
        <f t="shared" si="109"/>
        <v>300000</v>
      </c>
      <c r="S330" s="336">
        <f t="shared" si="110"/>
        <v>300000</v>
      </c>
      <c r="T330" s="336">
        <f t="shared" si="111"/>
        <v>300000</v>
      </c>
      <c r="U330" s="336">
        <f t="shared" si="112"/>
        <v>300000</v>
      </c>
      <c r="V330" s="335">
        <f t="shared" si="113"/>
        <v>49180.327868852459</v>
      </c>
      <c r="W330" s="337">
        <f t="shared" si="121"/>
        <v>0</v>
      </c>
      <c r="X330" s="336">
        <f t="shared" si="121"/>
        <v>0</v>
      </c>
      <c r="Y330" s="336">
        <f t="shared" si="121"/>
        <v>0</v>
      </c>
      <c r="Z330" s="336">
        <f t="shared" si="121"/>
        <v>0</v>
      </c>
      <c r="AA330" s="335">
        <f t="shared" si="121"/>
        <v>0</v>
      </c>
    </row>
    <row r="331" spans="1:27">
      <c r="A331" s="320">
        <f>'Q Experience Study 2e'!A314</f>
        <v>294</v>
      </c>
      <c r="B331" s="319">
        <f>'Q Experience Study 2e'!B314</f>
        <v>20014</v>
      </c>
      <c r="C331" s="319" t="str">
        <f>'Q Experience Study 2e'!C314</f>
        <v/>
      </c>
      <c r="D331" s="319" t="str">
        <f>'Q Experience Study 2e'!D314</f>
        <v/>
      </c>
      <c r="E331" s="318">
        <f>'Q Experience Study 2e'!E314</f>
        <v>300000</v>
      </c>
      <c r="F331" s="343" t="str">
        <f t="shared" si="102"/>
        <v/>
      </c>
      <c r="G331" s="341" t="str">
        <f t="shared" si="103"/>
        <v/>
      </c>
      <c r="H331" s="343">
        <f t="shared" si="120"/>
        <v>366</v>
      </c>
      <c r="I331" s="342">
        <f t="shared" si="120"/>
        <v>365</v>
      </c>
      <c r="J331" s="342">
        <f t="shared" si="120"/>
        <v>365</v>
      </c>
      <c r="K331" s="342">
        <f t="shared" si="120"/>
        <v>365</v>
      </c>
      <c r="L331" s="341">
        <f t="shared" si="120"/>
        <v>76</v>
      </c>
      <c r="M331" s="340">
        <f t="shared" si="104"/>
        <v>1</v>
      </c>
      <c r="N331" s="339">
        <f t="shared" si="105"/>
        <v>1</v>
      </c>
      <c r="O331" s="339">
        <f t="shared" si="106"/>
        <v>1</v>
      </c>
      <c r="P331" s="339">
        <f t="shared" si="107"/>
        <v>1</v>
      </c>
      <c r="Q331" s="338">
        <f t="shared" si="108"/>
        <v>0.20765027322404372</v>
      </c>
      <c r="R331" s="337">
        <f t="shared" si="109"/>
        <v>300000</v>
      </c>
      <c r="S331" s="336">
        <f t="shared" si="110"/>
        <v>300000</v>
      </c>
      <c r="T331" s="336">
        <f t="shared" si="111"/>
        <v>300000</v>
      </c>
      <c r="U331" s="336">
        <f t="shared" si="112"/>
        <v>300000</v>
      </c>
      <c r="V331" s="335">
        <f t="shared" si="113"/>
        <v>62295.081967213118</v>
      </c>
      <c r="W331" s="337">
        <f t="shared" si="121"/>
        <v>0</v>
      </c>
      <c r="X331" s="336">
        <f t="shared" si="121"/>
        <v>0</v>
      </c>
      <c r="Y331" s="336">
        <f t="shared" si="121"/>
        <v>0</v>
      </c>
      <c r="Z331" s="336">
        <f t="shared" si="121"/>
        <v>0</v>
      </c>
      <c r="AA331" s="335">
        <f t="shared" si="121"/>
        <v>0</v>
      </c>
    </row>
    <row r="332" spans="1:27">
      <c r="A332" s="320">
        <f>'Q Experience Study 2e'!A315</f>
        <v>295</v>
      </c>
      <c r="B332" s="319">
        <f>'Q Experience Study 2e'!B315</f>
        <v>19772</v>
      </c>
      <c r="C332" s="319" t="str">
        <f>'Q Experience Study 2e'!C315</f>
        <v/>
      </c>
      <c r="D332" s="319" t="str">
        <f>'Q Experience Study 2e'!D315</f>
        <v/>
      </c>
      <c r="E332" s="318">
        <f>'Q Experience Study 2e'!E315</f>
        <v>500000</v>
      </c>
      <c r="F332" s="343" t="str">
        <f t="shared" si="102"/>
        <v/>
      </c>
      <c r="G332" s="341" t="str">
        <f t="shared" si="103"/>
        <v/>
      </c>
      <c r="H332" s="343">
        <f t="shared" si="120"/>
        <v>365</v>
      </c>
      <c r="I332" s="342">
        <f t="shared" si="120"/>
        <v>366</v>
      </c>
      <c r="J332" s="342">
        <f t="shared" si="120"/>
        <v>365</v>
      </c>
      <c r="K332" s="342">
        <f t="shared" si="120"/>
        <v>365</v>
      </c>
      <c r="L332" s="341">
        <f t="shared" si="120"/>
        <v>318</v>
      </c>
      <c r="M332" s="340">
        <f t="shared" si="104"/>
        <v>1</v>
      </c>
      <c r="N332" s="339">
        <f t="shared" si="105"/>
        <v>1</v>
      </c>
      <c r="O332" s="339">
        <f t="shared" si="106"/>
        <v>1</v>
      </c>
      <c r="P332" s="339">
        <f t="shared" si="107"/>
        <v>1</v>
      </c>
      <c r="Q332" s="338">
        <f t="shared" si="108"/>
        <v>0.87123287671232874</v>
      </c>
      <c r="R332" s="337">
        <f t="shared" si="109"/>
        <v>500000</v>
      </c>
      <c r="S332" s="336">
        <f t="shared" si="110"/>
        <v>500000</v>
      </c>
      <c r="T332" s="336">
        <f t="shared" si="111"/>
        <v>500000</v>
      </c>
      <c r="U332" s="336">
        <f t="shared" si="112"/>
        <v>500000</v>
      </c>
      <c r="V332" s="335">
        <f t="shared" si="113"/>
        <v>435616.43835616438</v>
      </c>
      <c r="W332" s="337">
        <f t="shared" si="121"/>
        <v>0</v>
      </c>
      <c r="X332" s="336">
        <f t="shared" si="121"/>
        <v>0</v>
      </c>
      <c r="Y332" s="336">
        <f t="shared" si="121"/>
        <v>0</v>
      </c>
      <c r="Z332" s="336">
        <f t="shared" si="121"/>
        <v>0</v>
      </c>
      <c r="AA332" s="335">
        <f t="shared" si="121"/>
        <v>0</v>
      </c>
    </row>
    <row r="333" spans="1:27">
      <c r="A333" s="320">
        <f>'Q Experience Study 2e'!A316</f>
        <v>296</v>
      </c>
      <c r="B333" s="319">
        <f>'Q Experience Study 2e'!B316</f>
        <v>20072</v>
      </c>
      <c r="C333" s="319" t="str">
        <f>'Q Experience Study 2e'!C316</f>
        <v/>
      </c>
      <c r="D333" s="319" t="str">
        <f>'Q Experience Study 2e'!D316</f>
        <v/>
      </c>
      <c r="E333" s="318">
        <f>'Q Experience Study 2e'!E316</f>
        <v>500000</v>
      </c>
      <c r="F333" s="343" t="str">
        <f t="shared" si="102"/>
        <v/>
      </c>
      <c r="G333" s="341" t="str">
        <f t="shared" si="103"/>
        <v/>
      </c>
      <c r="H333" s="343">
        <f t="shared" si="120"/>
        <v>366</v>
      </c>
      <c r="I333" s="342">
        <f t="shared" si="120"/>
        <v>365</v>
      </c>
      <c r="J333" s="342">
        <f t="shared" si="120"/>
        <v>365</v>
      </c>
      <c r="K333" s="342">
        <f t="shared" si="120"/>
        <v>365</v>
      </c>
      <c r="L333" s="341">
        <f t="shared" si="120"/>
        <v>18</v>
      </c>
      <c r="M333" s="340">
        <f t="shared" si="104"/>
        <v>1</v>
      </c>
      <c r="N333" s="339">
        <f t="shared" si="105"/>
        <v>1</v>
      </c>
      <c r="O333" s="339">
        <f t="shared" si="106"/>
        <v>1</v>
      </c>
      <c r="P333" s="339">
        <f t="shared" si="107"/>
        <v>1</v>
      </c>
      <c r="Q333" s="338">
        <f t="shared" si="108"/>
        <v>4.9180327868852458E-2</v>
      </c>
      <c r="R333" s="337">
        <f t="shared" si="109"/>
        <v>500000</v>
      </c>
      <c r="S333" s="336">
        <f t="shared" si="110"/>
        <v>500000</v>
      </c>
      <c r="T333" s="336">
        <f t="shared" si="111"/>
        <v>500000</v>
      </c>
      <c r="U333" s="336">
        <f t="shared" si="112"/>
        <v>500000</v>
      </c>
      <c r="V333" s="335">
        <f t="shared" si="113"/>
        <v>24590.163934426229</v>
      </c>
      <c r="W333" s="337">
        <f t="shared" si="121"/>
        <v>0</v>
      </c>
      <c r="X333" s="336">
        <f t="shared" si="121"/>
        <v>0</v>
      </c>
      <c r="Y333" s="336">
        <f t="shared" si="121"/>
        <v>0</v>
      </c>
      <c r="Z333" s="336">
        <f t="shared" si="121"/>
        <v>0</v>
      </c>
      <c r="AA333" s="335">
        <f t="shared" si="121"/>
        <v>0</v>
      </c>
    </row>
    <row r="334" spans="1:27">
      <c r="A334" s="320">
        <f>'Q Experience Study 2e'!A317</f>
        <v>297</v>
      </c>
      <c r="B334" s="319">
        <f>'Q Experience Study 2e'!B317</f>
        <v>19992</v>
      </c>
      <c r="C334" s="319" t="str">
        <f>'Q Experience Study 2e'!C317</f>
        <v/>
      </c>
      <c r="D334" s="319" t="str">
        <f>'Q Experience Study 2e'!D317</f>
        <v/>
      </c>
      <c r="E334" s="318">
        <f>'Q Experience Study 2e'!E317</f>
        <v>500000</v>
      </c>
      <c r="F334" s="343" t="str">
        <f t="shared" si="102"/>
        <v/>
      </c>
      <c r="G334" s="341" t="str">
        <f t="shared" si="103"/>
        <v/>
      </c>
      <c r="H334" s="343">
        <f t="shared" si="120"/>
        <v>366</v>
      </c>
      <c r="I334" s="342">
        <f t="shared" si="120"/>
        <v>365</v>
      </c>
      <c r="J334" s="342">
        <f t="shared" si="120"/>
        <v>365</v>
      </c>
      <c r="K334" s="342">
        <f t="shared" si="120"/>
        <v>365</v>
      </c>
      <c r="L334" s="341">
        <f t="shared" si="120"/>
        <v>98</v>
      </c>
      <c r="M334" s="340">
        <f t="shared" si="104"/>
        <v>1</v>
      </c>
      <c r="N334" s="339">
        <f t="shared" si="105"/>
        <v>1</v>
      </c>
      <c r="O334" s="339">
        <f t="shared" si="106"/>
        <v>1</v>
      </c>
      <c r="P334" s="339">
        <f t="shared" si="107"/>
        <v>1</v>
      </c>
      <c r="Q334" s="338">
        <f t="shared" si="108"/>
        <v>0.26775956284153007</v>
      </c>
      <c r="R334" s="337">
        <f t="shared" si="109"/>
        <v>500000</v>
      </c>
      <c r="S334" s="336">
        <f t="shared" si="110"/>
        <v>500000</v>
      </c>
      <c r="T334" s="336">
        <f t="shared" si="111"/>
        <v>500000</v>
      </c>
      <c r="U334" s="336">
        <f t="shared" si="112"/>
        <v>500000</v>
      </c>
      <c r="V334" s="335">
        <f t="shared" si="113"/>
        <v>133879.78142076504</v>
      </c>
      <c r="W334" s="337">
        <f t="shared" si="121"/>
        <v>0</v>
      </c>
      <c r="X334" s="336">
        <f t="shared" si="121"/>
        <v>0</v>
      </c>
      <c r="Y334" s="336">
        <f t="shared" si="121"/>
        <v>0</v>
      </c>
      <c r="Z334" s="336">
        <f t="shared" si="121"/>
        <v>0</v>
      </c>
      <c r="AA334" s="335">
        <f t="shared" si="121"/>
        <v>0</v>
      </c>
    </row>
    <row r="335" spans="1:27">
      <c r="A335" s="320">
        <f>'Q Experience Study 2e'!A318</f>
        <v>298</v>
      </c>
      <c r="B335" s="319">
        <f>'Q Experience Study 2e'!B318</f>
        <v>19811</v>
      </c>
      <c r="C335" s="319" t="str">
        <f>'Q Experience Study 2e'!C318</f>
        <v/>
      </c>
      <c r="D335" s="319" t="str">
        <f>'Q Experience Study 2e'!D318</f>
        <v/>
      </c>
      <c r="E335" s="318">
        <f>'Q Experience Study 2e'!E318</f>
        <v>1000000</v>
      </c>
      <c r="F335" s="343" t="str">
        <f t="shared" si="102"/>
        <v/>
      </c>
      <c r="G335" s="341" t="str">
        <f t="shared" si="103"/>
        <v/>
      </c>
      <c r="H335" s="343">
        <f t="shared" si="120"/>
        <v>366</v>
      </c>
      <c r="I335" s="342">
        <f t="shared" si="120"/>
        <v>365</v>
      </c>
      <c r="J335" s="342">
        <f t="shared" si="120"/>
        <v>365</v>
      </c>
      <c r="K335" s="342">
        <f t="shared" si="120"/>
        <v>365</v>
      </c>
      <c r="L335" s="341">
        <f t="shared" si="120"/>
        <v>279</v>
      </c>
      <c r="M335" s="340">
        <f t="shared" si="104"/>
        <v>1</v>
      </c>
      <c r="N335" s="339">
        <f t="shared" si="105"/>
        <v>1</v>
      </c>
      <c r="O335" s="339">
        <f t="shared" si="106"/>
        <v>1</v>
      </c>
      <c r="P335" s="339">
        <f t="shared" si="107"/>
        <v>1</v>
      </c>
      <c r="Q335" s="338">
        <f t="shared" si="108"/>
        <v>0.76229508196721307</v>
      </c>
      <c r="R335" s="337">
        <f t="shared" si="109"/>
        <v>1000000</v>
      </c>
      <c r="S335" s="336">
        <f t="shared" si="110"/>
        <v>1000000</v>
      </c>
      <c r="T335" s="336">
        <f t="shared" si="111"/>
        <v>1000000</v>
      </c>
      <c r="U335" s="336">
        <f t="shared" si="112"/>
        <v>1000000</v>
      </c>
      <c r="V335" s="335">
        <f t="shared" si="113"/>
        <v>762295.08196721307</v>
      </c>
      <c r="W335" s="337">
        <f t="shared" si="121"/>
        <v>0</v>
      </c>
      <c r="X335" s="336">
        <f t="shared" si="121"/>
        <v>0</v>
      </c>
      <c r="Y335" s="336">
        <f t="shared" si="121"/>
        <v>0</v>
      </c>
      <c r="Z335" s="336">
        <f t="shared" si="121"/>
        <v>0</v>
      </c>
      <c r="AA335" s="335">
        <f t="shared" si="121"/>
        <v>0</v>
      </c>
    </row>
    <row r="336" spans="1:27">
      <c r="A336" s="320">
        <f>'Q Experience Study 2e'!A319</f>
        <v>299</v>
      </c>
      <c r="B336" s="319">
        <f>'Q Experience Study 2e'!B319</f>
        <v>19955</v>
      </c>
      <c r="C336" s="319" t="str">
        <f>'Q Experience Study 2e'!C319</f>
        <v/>
      </c>
      <c r="D336" s="319" t="str">
        <f>'Q Experience Study 2e'!D319</f>
        <v/>
      </c>
      <c r="E336" s="318">
        <f>'Q Experience Study 2e'!E319</f>
        <v>300000</v>
      </c>
      <c r="F336" s="343" t="str">
        <f t="shared" si="102"/>
        <v/>
      </c>
      <c r="G336" s="341" t="str">
        <f t="shared" si="103"/>
        <v/>
      </c>
      <c r="H336" s="343">
        <f t="shared" si="120"/>
        <v>366</v>
      </c>
      <c r="I336" s="342">
        <f t="shared" si="120"/>
        <v>365</v>
      </c>
      <c r="J336" s="342">
        <f t="shared" si="120"/>
        <v>365</v>
      </c>
      <c r="K336" s="342">
        <f t="shared" si="120"/>
        <v>365</v>
      </c>
      <c r="L336" s="341">
        <f t="shared" si="120"/>
        <v>135</v>
      </c>
      <c r="M336" s="340">
        <f t="shared" si="104"/>
        <v>1</v>
      </c>
      <c r="N336" s="339">
        <f t="shared" si="105"/>
        <v>1</v>
      </c>
      <c r="O336" s="339">
        <f t="shared" si="106"/>
        <v>1</v>
      </c>
      <c r="P336" s="339">
        <f t="shared" si="107"/>
        <v>1</v>
      </c>
      <c r="Q336" s="338">
        <f t="shared" si="108"/>
        <v>0.36885245901639346</v>
      </c>
      <c r="R336" s="337">
        <f t="shared" si="109"/>
        <v>300000</v>
      </c>
      <c r="S336" s="336">
        <f t="shared" si="110"/>
        <v>300000</v>
      </c>
      <c r="T336" s="336">
        <f t="shared" si="111"/>
        <v>300000</v>
      </c>
      <c r="U336" s="336">
        <f t="shared" si="112"/>
        <v>300000</v>
      </c>
      <c r="V336" s="335">
        <f t="shared" si="113"/>
        <v>110655.73770491804</v>
      </c>
      <c r="W336" s="337">
        <f t="shared" si="121"/>
        <v>0</v>
      </c>
      <c r="X336" s="336">
        <f t="shared" si="121"/>
        <v>0</v>
      </c>
      <c r="Y336" s="336">
        <f t="shared" si="121"/>
        <v>0</v>
      </c>
      <c r="Z336" s="336">
        <f t="shared" si="121"/>
        <v>0</v>
      </c>
      <c r="AA336" s="335">
        <f t="shared" si="121"/>
        <v>0</v>
      </c>
    </row>
    <row r="337" spans="1:27">
      <c r="A337" s="320">
        <f>'Q Experience Study 2e'!A320</f>
        <v>300</v>
      </c>
      <c r="B337" s="319">
        <f>'Q Experience Study 2e'!B320</f>
        <v>20030</v>
      </c>
      <c r="C337" s="319" t="str">
        <f>'Q Experience Study 2e'!C320</f>
        <v/>
      </c>
      <c r="D337" s="319" t="str">
        <f>'Q Experience Study 2e'!D320</f>
        <v/>
      </c>
      <c r="E337" s="318">
        <f>'Q Experience Study 2e'!E320</f>
        <v>500000</v>
      </c>
      <c r="F337" s="343" t="str">
        <f t="shared" si="102"/>
        <v/>
      </c>
      <c r="G337" s="341" t="str">
        <f t="shared" si="103"/>
        <v/>
      </c>
      <c r="H337" s="343">
        <f t="shared" si="120"/>
        <v>366</v>
      </c>
      <c r="I337" s="342">
        <f t="shared" si="120"/>
        <v>365</v>
      </c>
      <c r="J337" s="342">
        <f t="shared" si="120"/>
        <v>365</v>
      </c>
      <c r="K337" s="342">
        <f t="shared" si="120"/>
        <v>365</v>
      </c>
      <c r="L337" s="341">
        <f t="shared" si="120"/>
        <v>60</v>
      </c>
      <c r="M337" s="340">
        <f t="shared" si="104"/>
        <v>1</v>
      </c>
      <c r="N337" s="339">
        <f t="shared" si="105"/>
        <v>1</v>
      </c>
      <c r="O337" s="339">
        <f t="shared" si="106"/>
        <v>1</v>
      </c>
      <c r="P337" s="339">
        <f t="shared" si="107"/>
        <v>1</v>
      </c>
      <c r="Q337" s="338">
        <f t="shared" si="108"/>
        <v>0.16393442622950818</v>
      </c>
      <c r="R337" s="337">
        <f t="shared" si="109"/>
        <v>500000</v>
      </c>
      <c r="S337" s="336">
        <f t="shared" si="110"/>
        <v>500000</v>
      </c>
      <c r="T337" s="336">
        <f t="shared" si="111"/>
        <v>500000</v>
      </c>
      <c r="U337" s="336">
        <f t="shared" si="112"/>
        <v>500000</v>
      </c>
      <c r="V337" s="335">
        <f t="shared" si="113"/>
        <v>81967.213114754093</v>
      </c>
      <c r="W337" s="337">
        <f t="shared" si="121"/>
        <v>0</v>
      </c>
      <c r="X337" s="336">
        <f t="shared" si="121"/>
        <v>0</v>
      </c>
      <c r="Y337" s="336">
        <f t="shared" si="121"/>
        <v>0</v>
      </c>
      <c r="Z337" s="336">
        <f t="shared" si="121"/>
        <v>0</v>
      </c>
      <c r="AA337" s="335">
        <f t="shared" si="121"/>
        <v>0</v>
      </c>
    </row>
    <row r="338" spans="1:27">
      <c r="A338" s="320">
        <f>'Q Experience Study 2e'!A321</f>
        <v>301</v>
      </c>
      <c r="B338" s="319">
        <f>'Q Experience Study 2e'!B321</f>
        <v>20085</v>
      </c>
      <c r="C338" s="319" t="str">
        <f>'Q Experience Study 2e'!C321</f>
        <v/>
      </c>
      <c r="D338" s="319" t="str">
        <f>'Q Experience Study 2e'!D321</f>
        <v/>
      </c>
      <c r="E338" s="318">
        <f>'Q Experience Study 2e'!E321</f>
        <v>1000000</v>
      </c>
      <c r="F338" s="343" t="str">
        <f t="shared" si="102"/>
        <v/>
      </c>
      <c r="G338" s="341" t="str">
        <f t="shared" si="103"/>
        <v/>
      </c>
      <c r="H338" s="343">
        <f t="shared" ref="H338:L347" si="122">IF(AND(OR($C338&lt;&gt;"",$D338&lt;&gt;""),MAX($F338,$G338)&lt;H$37),0,MIN($C$34,DATE(YEAR($B338)+H$37+1,MONTH($B338),DAY($B338)))-MAX($B$34,DATE(YEAR($B338)+H$37,MONTH($B338),DAY($B338))))</f>
        <v>366</v>
      </c>
      <c r="I338" s="342">
        <f t="shared" si="122"/>
        <v>365</v>
      </c>
      <c r="J338" s="342">
        <f t="shared" si="122"/>
        <v>365</v>
      </c>
      <c r="K338" s="342">
        <f t="shared" si="122"/>
        <v>365</v>
      </c>
      <c r="L338" s="341">
        <f t="shared" si="122"/>
        <v>5</v>
      </c>
      <c r="M338" s="340">
        <f t="shared" si="104"/>
        <v>1</v>
      </c>
      <c r="N338" s="339">
        <f t="shared" si="105"/>
        <v>1</v>
      </c>
      <c r="O338" s="339">
        <f t="shared" si="106"/>
        <v>1</v>
      </c>
      <c r="P338" s="339">
        <f t="shared" si="107"/>
        <v>1</v>
      </c>
      <c r="Q338" s="338">
        <f t="shared" si="108"/>
        <v>1.3661202185792349E-2</v>
      </c>
      <c r="R338" s="337">
        <f t="shared" si="109"/>
        <v>1000000</v>
      </c>
      <c r="S338" s="336">
        <f t="shared" si="110"/>
        <v>1000000</v>
      </c>
      <c r="T338" s="336">
        <f t="shared" si="111"/>
        <v>1000000</v>
      </c>
      <c r="U338" s="336">
        <f t="shared" si="112"/>
        <v>1000000</v>
      </c>
      <c r="V338" s="335">
        <f t="shared" si="113"/>
        <v>13661.20218579235</v>
      </c>
      <c r="W338" s="337">
        <f t="shared" ref="W338:AA347" si="123">IF($F338=W$37,$E338,0)</f>
        <v>0</v>
      </c>
      <c r="X338" s="336">
        <f t="shared" si="123"/>
        <v>0</v>
      </c>
      <c r="Y338" s="336">
        <f t="shared" si="123"/>
        <v>0</v>
      </c>
      <c r="Z338" s="336">
        <f t="shared" si="123"/>
        <v>0</v>
      </c>
      <c r="AA338" s="335">
        <f t="shared" si="123"/>
        <v>0</v>
      </c>
    </row>
    <row r="339" spans="1:27">
      <c r="A339" s="320">
        <f>'Q Experience Study 2e'!A322</f>
        <v>302</v>
      </c>
      <c r="B339" s="319">
        <f>'Q Experience Study 2e'!B322</f>
        <v>19784</v>
      </c>
      <c r="C339" s="319" t="str">
        <f>'Q Experience Study 2e'!C322</f>
        <v/>
      </c>
      <c r="D339" s="319" t="str">
        <f>'Q Experience Study 2e'!D322</f>
        <v/>
      </c>
      <c r="E339" s="318">
        <f>'Q Experience Study 2e'!E322</f>
        <v>1000000</v>
      </c>
      <c r="F339" s="343" t="str">
        <f t="shared" si="102"/>
        <v/>
      </c>
      <c r="G339" s="341" t="str">
        <f t="shared" si="103"/>
        <v/>
      </c>
      <c r="H339" s="343">
        <f t="shared" si="122"/>
        <v>366</v>
      </c>
      <c r="I339" s="342">
        <f t="shared" si="122"/>
        <v>365</v>
      </c>
      <c r="J339" s="342">
        <f t="shared" si="122"/>
        <v>365</v>
      </c>
      <c r="K339" s="342">
        <f t="shared" si="122"/>
        <v>365</v>
      </c>
      <c r="L339" s="341">
        <f t="shared" si="122"/>
        <v>306</v>
      </c>
      <c r="M339" s="340">
        <f t="shared" si="104"/>
        <v>1</v>
      </c>
      <c r="N339" s="339">
        <f t="shared" si="105"/>
        <v>1</v>
      </c>
      <c r="O339" s="339">
        <f t="shared" si="106"/>
        <v>1</v>
      </c>
      <c r="P339" s="339">
        <f t="shared" si="107"/>
        <v>1</v>
      </c>
      <c r="Q339" s="338">
        <f t="shared" si="108"/>
        <v>0.83606557377049184</v>
      </c>
      <c r="R339" s="337">
        <f t="shared" si="109"/>
        <v>1000000</v>
      </c>
      <c r="S339" s="336">
        <f t="shared" si="110"/>
        <v>1000000</v>
      </c>
      <c r="T339" s="336">
        <f t="shared" si="111"/>
        <v>1000000</v>
      </c>
      <c r="U339" s="336">
        <f t="shared" si="112"/>
        <v>1000000</v>
      </c>
      <c r="V339" s="335">
        <f t="shared" si="113"/>
        <v>836065.57377049187</v>
      </c>
      <c r="W339" s="337">
        <f t="shared" si="123"/>
        <v>0</v>
      </c>
      <c r="X339" s="336">
        <f t="shared" si="123"/>
        <v>0</v>
      </c>
      <c r="Y339" s="336">
        <f t="shared" si="123"/>
        <v>0</v>
      </c>
      <c r="Z339" s="336">
        <f t="shared" si="123"/>
        <v>0</v>
      </c>
      <c r="AA339" s="335">
        <f t="shared" si="123"/>
        <v>0</v>
      </c>
    </row>
    <row r="340" spans="1:27">
      <c r="A340" s="320">
        <f>'Q Experience Study 2e'!A323</f>
        <v>303</v>
      </c>
      <c r="B340" s="319">
        <f>'Q Experience Study 2e'!B323</f>
        <v>19862</v>
      </c>
      <c r="C340" s="319" t="str">
        <f>'Q Experience Study 2e'!C323</f>
        <v/>
      </c>
      <c r="D340" s="319" t="str">
        <f>'Q Experience Study 2e'!D323</f>
        <v/>
      </c>
      <c r="E340" s="318">
        <f>'Q Experience Study 2e'!E323</f>
        <v>1000000</v>
      </c>
      <c r="F340" s="343" t="str">
        <f t="shared" si="102"/>
        <v/>
      </c>
      <c r="G340" s="341" t="str">
        <f t="shared" si="103"/>
        <v/>
      </c>
      <c r="H340" s="343">
        <f t="shared" si="122"/>
        <v>366</v>
      </c>
      <c r="I340" s="342">
        <f t="shared" si="122"/>
        <v>365</v>
      </c>
      <c r="J340" s="342">
        <f t="shared" si="122"/>
        <v>365</v>
      </c>
      <c r="K340" s="342">
        <f t="shared" si="122"/>
        <v>365</v>
      </c>
      <c r="L340" s="341">
        <f t="shared" si="122"/>
        <v>228</v>
      </c>
      <c r="M340" s="340">
        <f t="shared" si="104"/>
        <v>1</v>
      </c>
      <c r="N340" s="339">
        <f t="shared" si="105"/>
        <v>1</v>
      </c>
      <c r="O340" s="339">
        <f t="shared" si="106"/>
        <v>1</v>
      </c>
      <c r="P340" s="339">
        <f t="shared" si="107"/>
        <v>1</v>
      </c>
      <c r="Q340" s="338">
        <f t="shared" si="108"/>
        <v>0.62295081967213117</v>
      </c>
      <c r="R340" s="337">
        <f t="shared" si="109"/>
        <v>1000000</v>
      </c>
      <c r="S340" s="336">
        <f t="shared" si="110"/>
        <v>1000000</v>
      </c>
      <c r="T340" s="336">
        <f t="shared" si="111"/>
        <v>1000000</v>
      </c>
      <c r="U340" s="336">
        <f t="shared" si="112"/>
        <v>1000000</v>
      </c>
      <c r="V340" s="335">
        <f t="shared" si="113"/>
        <v>622950.81967213121</v>
      </c>
      <c r="W340" s="337">
        <f t="shared" si="123"/>
        <v>0</v>
      </c>
      <c r="X340" s="336">
        <f t="shared" si="123"/>
        <v>0</v>
      </c>
      <c r="Y340" s="336">
        <f t="shared" si="123"/>
        <v>0</v>
      </c>
      <c r="Z340" s="336">
        <f t="shared" si="123"/>
        <v>0</v>
      </c>
      <c r="AA340" s="335">
        <f t="shared" si="123"/>
        <v>0</v>
      </c>
    </row>
    <row r="341" spans="1:27">
      <c r="A341" s="320">
        <f>'Q Experience Study 2e'!A324</f>
        <v>304</v>
      </c>
      <c r="B341" s="319">
        <f>'Q Experience Study 2e'!B324</f>
        <v>19744</v>
      </c>
      <c r="C341" s="319" t="str">
        <f>'Q Experience Study 2e'!C324</f>
        <v/>
      </c>
      <c r="D341" s="319" t="str">
        <f>'Q Experience Study 2e'!D324</f>
        <v/>
      </c>
      <c r="E341" s="318">
        <f>'Q Experience Study 2e'!E324</f>
        <v>1000000</v>
      </c>
      <c r="F341" s="343" t="str">
        <f t="shared" si="102"/>
        <v/>
      </c>
      <c r="G341" s="341" t="str">
        <f t="shared" si="103"/>
        <v/>
      </c>
      <c r="H341" s="343">
        <f t="shared" si="122"/>
        <v>365</v>
      </c>
      <c r="I341" s="342">
        <f t="shared" si="122"/>
        <v>366</v>
      </c>
      <c r="J341" s="342">
        <f t="shared" si="122"/>
        <v>365</v>
      </c>
      <c r="K341" s="342">
        <f t="shared" si="122"/>
        <v>365</v>
      </c>
      <c r="L341" s="341">
        <f t="shared" si="122"/>
        <v>346</v>
      </c>
      <c r="M341" s="340">
        <f t="shared" si="104"/>
        <v>1</v>
      </c>
      <c r="N341" s="339">
        <f t="shared" si="105"/>
        <v>1</v>
      </c>
      <c r="O341" s="339">
        <f t="shared" si="106"/>
        <v>1</v>
      </c>
      <c r="P341" s="339">
        <f t="shared" si="107"/>
        <v>1</v>
      </c>
      <c r="Q341" s="338">
        <f t="shared" si="108"/>
        <v>0.94794520547945205</v>
      </c>
      <c r="R341" s="337">
        <f t="shared" si="109"/>
        <v>1000000</v>
      </c>
      <c r="S341" s="336">
        <f t="shared" si="110"/>
        <v>1000000</v>
      </c>
      <c r="T341" s="336">
        <f t="shared" si="111"/>
        <v>1000000</v>
      </c>
      <c r="U341" s="336">
        <f t="shared" si="112"/>
        <v>1000000</v>
      </c>
      <c r="V341" s="335">
        <f t="shared" si="113"/>
        <v>947945.20547945204</v>
      </c>
      <c r="W341" s="337">
        <f t="shared" si="123"/>
        <v>0</v>
      </c>
      <c r="X341" s="336">
        <f t="shared" si="123"/>
        <v>0</v>
      </c>
      <c r="Y341" s="336">
        <f t="shared" si="123"/>
        <v>0</v>
      </c>
      <c r="Z341" s="336">
        <f t="shared" si="123"/>
        <v>0</v>
      </c>
      <c r="AA341" s="335">
        <f t="shared" si="123"/>
        <v>0</v>
      </c>
    </row>
    <row r="342" spans="1:27">
      <c r="A342" s="320">
        <f>'Q Experience Study 2e'!A325</f>
        <v>305</v>
      </c>
      <c r="B342" s="319">
        <f>'Q Experience Study 2e'!B325</f>
        <v>19984</v>
      </c>
      <c r="C342" s="319" t="str">
        <f>'Q Experience Study 2e'!C325</f>
        <v/>
      </c>
      <c r="D342" s="319" t="str">
        <f>'Q Experience Study 2e'!D325</f>
        <v/>
      </c>
      <c r="E342" s="318">
        <f>'Q Experience Study 2e'!E325</f>
        <v>1000000</v>
      </c>
      <c r="F342" s="343" t="str">
        <f t="shared" si="102"/>
        <v/>
      </c>
      <c r="G342" s="341" t="str">
        <f t="shared" si="103"/>
        <v/>
      </c>
      <c r="H342" s="343">
        <f t="shared" si="122"/>
        <v>366</v>
      </c>
      <c r="I342" s="342">
        <f t="shared" si="122"/>
        <v>365</v>
      </c>
      <c r="J342" s="342">
        <f t="shared" si="122"/>
        <v>365</v>
      </c>
      <c r="K342" s="342">
        <f t="shared" si="122"/>
        <v>365</v>
      </c>
      <c r="L342" s="341">
        <f t="shared" si="122"/>
        <v>106</v>
      </c>
      <c r="M342" s="340">
        <f t="shared" si="104"/>
        <v>1</v>
      </c>
      <c r="N342" s="339">
        <f t="shared" si="105"/>
        <v>1</v>
      </c>
      <c r="O342" s="339">
        <f t="shared" si="106"/>
        <v>1</v>
      </c>
      <c r="P342" s="339">
        <f t="shared" si="107"/>
        <v>1</v>
      </c>
      <c r="Q342" s="338">
        <f t="shared" si="108"/>
        <v>0.2896174863387978</v>
      </c>
      <c r="R342" s="337">
        <f t="shared" si="109"/>
        <v>1000000</v>
      </c>
      <c r="S342" s="336">
        <f t="shared" si="110"/>
        <v>1000000</v>
      </c>
      <c r="T342" s="336">
        <f t="shared" si="111"/>
        <v>1000000</v>
      </c>
      <c r="U342" s="336">
        <f t="shared" si="112"/>
        <v>1000000</v>
      </c>
      <c r="V342" s="335">
        <f t="shared" si="113"/>
        <v>289617.48633879778</v>
      </c>
      <c r="W342" s="337">
        <f t="shared" si="123"/>
        <v>0</v>
      </c>
      <c r="X342" s="336">
        <f t="shared" si="123"/>
        <v>0</v>
      </c>
      <c r="Y342" s="336">
        <f t="shared" si="123"/>
        <v>0</v>
      </c>
      <c r="Z342" s="336">
        <f t="shared" si="123"/>
        <v>0</v>
      </c>
      <c r="AA342" s="335">
        <f t="shared" si="123"/>
        <v>0</v>
      </c>
    </row>
    <row r="343" spans="1:27">
      <c r="A343" s="320">
        <f>'Q Experience Study 2e'!A326</f>
        <v>306</v>
      </c>
      <c r="B343" s="319">
        <f>'Q Experience Study 2e'!B326</f>
        <v>19939</v>
      </c>
      <c r="C343" s="319" t="str">
        <f>'Q Experience Study 2e'!C326</f>
        <v/>
      </c>
      <c r="D343" s="319" t="str">
        <f>'Q Experience Study 2e'!D326</f>
        <v/>
      </c>
      <c r="E343" s="318">
        <f>'Q Experience Study 2e'!E326</f>
        <v>1000000</v>
      </c>
      <c r="F343" s="343" t="str">
        <f t="shared" si="102"/>
        <v/>
      </c>
      <c r="G343" s="341" t="str">
        <f t="shared" si="103"/>
        <v/>
      </c>
      <c r="H343" s="343">
        <f t="shared" si="122"/>
        <v>366</v>
      </c>
      <c r="I343" s="342">
        <f t="shared" si="122"/>
        <v>365</v>
      </c>
      <c r="J343" s="342">
        <f t="shared" si="122"/>
        <v>365</v>
      </c>
      <c r="K343" s="342">
        <f t="shared" si="122"/>
        <v>365</v>
      </c>
      <c r="L343" s="341">
        <f t="shared" si="122"/>
        <v>151</v>
      </c>
      <c r="M343" s="340">
        <f t="shared" si="104"/>
        <v>1</v>
      </c>
      <c r="N343" s="339">
        <f t="shared" si="105"/>
        <v>1</v>
      </c>
      <c r="O343" s="339">
        <f t="shared" si="106"/>
        <v>1</v>
      </c>
      <c r="P343" s="339">
        <f t="shared" si="107"/>
        <v>1</v>
      </c>
      <c r="Q343" s="338">
        <f t="shared" si="108"/>
        <v>0.41256830601092898</v>
      </c>
      <c r="R343" s="337">
        <f t="shared" si="109"/>
        <v>1000000</v>
      </c>
      <c r="S343" s="336">
        <f t="shared" si="110"/>
        <v>1000000</v>
      </c>
      <c r="T343" s="336">
        <f t="shared" si="111"/>
        <v>1000000</v>
      </c>
      <c r="U343" s="336">
        <f t="shared" si="112"/>
        <v>1000000</v>
      </c>
      <c r="V343" s="335">
        <f t="shared" si="113"/>
        <v>412568.30601092899</v>
      </c>
      <c r="W343" s="337">
        <f t="shared" si="123"/>
        <v>0</v>
      </c>
      <c r="X343" s="336">
        <f t="shared" si="123"/>
        <v>0</v>
      </c>
      <c r="Y343" s="336">
        <f t="shared" si="123"/>
        <v>0</v>
      </c>
      <c r="Z343" s="336">
        <f t="shared" si="123"/>
        <v>0</v>
      </c>
      <c r="AA343" s="335">
        <f t="shared" si="123"/>
        <v>0</v>
      </c>
    </row>
    <row r="344" spans="1:27">
      <c r="A344" s="320">
        <f>'Q Experience Study 2e'!A327</f>
        <v>307</v>
      </c>
      <c r="B344" s="319">
        <f>'Q Experience Study 2e'!B327</f>
        <v>20028</v>
      </c>
      <c r="C344" s="319" t="str">
        <f>'Q Experience Study 2e'!C327</f>
        <v/>
      </c>
      <c r="D344" s="319" t="str">
        <f>'Q Experience Study 2e'!D327</f>
        <v/>
      </c>
      <c r="E344" s="318">
        <f>'Q Experience Study 2e'!E327</f>
        <v>500000</v>
      </c>
      <c r="F344" s="343" t="str">
        <f t="shared" si="102"/>
        <v/>
      </c>
      <c r="G344" s="341" t="str">
        <f t="shared" si="103"/>
        <v/>
      </c>
      <c r="H344" s="343">
        <f t="shared" si="122"/>
        <v>366</v>
      </c>
      <c r="I344" s="342">
        <f t="shared" si="122"/>
        <v>365</v>
      </c>
      <c r="J344" s="342">
        <f t="shared" si="122"/>
        <v>365</v>
      </c>
      <c r="K344" s="342">
        <f t="shared" si="122"/>
        <v>365</v>
      </c>
      <c r="L344" s="341">
        <f t="shared" si="122"/>
        <v>62</v>
      </c>
      <c r="M344" s="340">
        <f t="shared" si="104"/>
        <v>1</v>
      </c>
      <c r="N344" s="339">
        <f t="shared" si="105"/>
        <v>1</v>
      </c>
      <c r="O344" s="339">
        <f t="shared" si="106"/>
        <v>1</v>
      </c>
      <c r="P344" s="339">
        <f t="shared" si="107"/>
        <v>1</v>
      </c>
      <c r="Q344" s="338">
        <f t="shared" si="108"/>
        <v>0.16939890710382513</v>
      </c>
      <c r="R344" s="337">
        <f t="shared" si="109"/>
        <v>500000</v>
      </c>
      <c r="S344" s="336">
        <f t="shared" si="110"/>
        <v>500000</v>
      </c>
      <c r="T344" s="336">
        <f t="shared" si="111"/>
        <v>500000</v>
      </c>
      <c r="U344" s="336">
        <f t="shared" si="112"/>
        <v>500000</v>
      </c>
      <c r="V344" s="335">
        <f t="shared" si="113"/>
        <v>84699.453551912564</v>
      </c>
      <c r="W344" s="337">
        <f t="shared" si="123"/>
        <v>0</v>
      </c>
      <c r="X344" s="336">
        <f t="shared" si="123"/>
        <v>0</v>
      </c>
      <c r="Y344" s="336">
        <f t="shared" si="123"/>
        <v>0</v>
      </c>
      <c r="Z344" s="336">
        <f t="shared" si="123"/>
        <v>0</v>
      </c>
      <c r="AA344" s="335">
        <f t="shared" si="123"/>
        <v>0</v>
      </c>
    </row>
    <row r="345" spans="1:27">
      <c r="A345" s="320">
        <f>'Q Experience Study 2e'!A328</f>
        <v>308</v>
      </c>
      <c r="B345" s="319">
        <f>'Q Experience Study 2e'!B328</f>
        <v>19898</v>
      </c>
      <c r="C345" s="319" t="str">
        <f>'Q Experience Study 2e'!C328</f>
        <v/>
      </c>
      <c r="D345" s="319" t="str">
        <f>'Q Experience Study 2e'!D328</f>
        <v/>
      </c>
      <c r="E345" s="318">
        <f>'Q Experience Study 2e'!E328</f>
        <v>1000000</v>
      </c>
      <c r="F345" s="343" t="str">
        <f t="shared" si="102"/>
        <v/>
      </c>
      <c r="G345" s="341" t="str">
        <f t="shared" si="103"/>
        <v/>
      </c>
      <c r="H345" s="343">
        <f t="shared" si="122"/>
        <v>366</v>
      </c>
      <c r="I345" s="342">
        <f t="shared" si="122"/>
        <v>365</v>
      </c>
      <c r="J345" s="342">
        <f t="shared" si="122"/>
        <v>365</v>
      </c>
      <c r="K345" s="342">
        <f t="shared" si="122"/>
        <v>365</v>
      </c>
      <c r="L345" s="341">
        <f t="shared" si="122"/>
        <v>192</v>
      </c>
      <c r="M345" s="340">
        <f t="shared" si="104"/>
        <v>1</v>
      </c>
      <c r="N345" s="339">
        <f t="shared" si="105"/>
        <v>1</v>
      </c>
      <c r="O345" s="339">
        <f t="shared" si="106"/>
        <v>1</v>
      </c>
      <c r="P345" s="339">
        <f t="shared" si="107"/>
        <v>1</v>
      </c>
      <c r="Q345" s="338">
        <f t="shared" si="108"/>
        <v>0.52459016393442626</v>
      </c>
      <c r="R345" s="337">
        <f t="shared" si="109"/>
        <v>1000000</v>
      </c>
      <c r="S345" s="336">
        <f t="shared" si="110"/>
        <v>1000000</v>
      </c>
      <c r="T345" s="336">
        <f t="shared" si="111"/>
        <v>1000000</v>
      </c>
      <c r="U345" s="336">
        <f t="shared" si="112"/>
        <v>1000000</v>
      </c>
      <c r="V345" s="335">
        <f t="shared" si="113"/>
        <v>524590.16393442627</v>
      </c>
      <c r="W345" s="337">
        <f t="shared" si="123"/>
        <v>0</v>
      </c>
      <c r="X345" s="336">
        <f t="shared" si="123"/>
        <v>0</v>
      </c>
      <c r="Y345" s="336">
        <f t="shared" si="123"/>
        <v>0</v>
      </c>
      <c r="Z345" s="336">
        <f t="shared" si="123"/>
        <v>0</v>
      </c>
      <c r="AA345" s="335">
        <f t="shared" si="123"/>
        <v>0</v>
      </c>
    </row>
    <row r="346" spans="1:27">
      <c r="A346" s="320">
        <f>'Q Experience Study 2e'!A329</f>
        <v>309</v>
      </c>
      <c r="B346" s="319">
        <f>'Q Experience Study 2e'!B329</f>
        <v>19966</v>
      </c>
      <c r="C346" s="319" t="str">
        <f>'Q Experience Study 2e'!C329</f>
        <v/>
      </c>
      <c r="D346" s="319" t="str">
        <f>'Q Experience Study 2e'!D329</f>
        <v/>
      </c>
      <c r="E346" s="318">
        <f>'Q Experience Study 2e'!E329</f>
        <v>300000</v>
      </c>
      <c r="F346" s="343" t="str">
        <f t="shared" si="102"/>
        <v/>
      </c>
      <c r="G346" s="341" t="str">
        <f t="shared" si="103"/>
        <v/>
      </c>
      <c r="H346" s="343">
        <f t="shared" si="122"/>
        <v>366</v>
      </c>
      <c r="I346" s="342">
        <f t="shared" si="122"/>
        <v>365</v>
      </c>
      <c r="J346" s="342">
        <f t="shared" si="122"/>
        <v>365</v>
      </c>
      <c r="K346" s="342">
        <f t="shared" si="122"/>
        <v>365</v>
      </c>
      <c r="L346" s="341">
        <f t="shared" si="122"/>
        <v>124</v>
      </c>
      <c r="M346" s="340">
        <f t="shared" si="104"/>
        <v>1</v>
      </c>
      <c r="N346" s="339">
        <f t="shared" si="105"/>
        <v>1</v>
      </c>
      <c r="O346" s="339">
        <f t="shared" si="106"/>
        <v>1</v>
      </c>
      <c r="P346" s="339">
        <f t="shared" si="107"/>
        <v>1</v>
      </c>
      <c r="Q346" s="338">
        <f t="shared" si="108"/>
        <v>0.33879781420765026</v>
      </c>
      <c r="R346" s="337">
        <f t="shared" si="109"/>
        <v>300000</v>
      </c>
      <c r="S346" s="336">
        <f t="shared" si="110"/>
        <v>300000</v>
      </c>
      <c r="T346" s="336">
        <f t="shared" si="111"/>
        <v>300000</v>
      </c>
      <c r="U346" s="336">
        <f t="shared" si="112"/>
        <v>300000</v>
      </c>
      <c r="V346" s="335">
        <f t="shared" si="113"/>
        <v>101639.34426229508</v>
      </c>
      <c r="W346" s="337">
        <f t="shared" si="123"/>
        <v>0</v>
      </c>
      <c r="X346" s="336">
        <f t="shared" si="123"/>
        <v>0</v>
      </c>
      <c r="Y346" s="336">
        <f t="shared" si="123"/>
        <v>0</v>
      </c>
      <c r="Z346" s="336">
        <f t="shared" si="123"/>
        <v>0</v>
      </c>
      <c r="AA346" s="335">
        <f t="shared" si="123"/>
        <v>0</v>
      </c>
    </row>
    <row r="347" spans="1:27">
      <c r="A347" s="320">
        <f>'Q Experience Study 2e'!A330</f>
        <v>310</v>
      </c>
      <c r="B347" s="319">
        <f>'Q Experience Study 2e'!B330</f>
        <v>20005</v>
      </c>
      <c r="C347" s="319" t="str">
        <f>'Q Experience Study 2e'!C330</f>
        <v/>
      </c>
      <c r="D347" s="319" t="str">
        <f>'Q Experience Study 2e'!D330</f>
        <v/>
      </c>
      <c r="E347" s="318">
        <f>'Q Experience Study 2e'!E330</f>
        <v>300000</v>
      </c>
      <c r="F347" s="343" t="str">
        <f t="shared" si="102"/>
        <v/>
      </c>
      <c r="G347" s="341" t="str">
        <f t="shared" si="103"/>
        <v/>
      </c>
      <c r="H347" s="343">
        <f t="shared" si="122"/>
        <v>366</v>
      </c>
      <c r="I347" s="342">
        <f t="shared" si="122"/>
        <v>365</v>
      </c>
      <c r="J347" s="342">
        <f t="shared" si="122"/>
        <v>365</v>
      </c>
      <c r="K347" s="342">
        <f t="shared" si="122"/>
        <v>365</v>
      </c>
      <c r="L347" s="341">
        <f t="shared" si="122"/>
        <v>85</v>
      </c>
      <c r="M347" s="340">
        <f t="shared" si="104"/>
        <v>1</v>
      </c>
      <c r="N347" s="339">
        <f t="shared" si="105"/>
        <v>1</v>
      </c>
      <c r="O347" s="339">
        <f t="shared" si="106"/>
        <v>1</v>
      </c>
      <c r="P347" s="339">
        <f t="shared" si="107"/>
        <v>1</v>
      </c>
      <c r="Q347" s="338">
        <f t="shared" si="108"/>
        <v>0.23224043715846995</v>
      </c>
      <c r="R347" s="337">
        <f t="shared" si="109"/>
        <v>300000</v>
      </c>
      <c r="S347" s="336">
        <f t="shared" si="110"/>
        <v>300000</v>
      </c>
      <c r="T347" s="336">
        <f t="shared" si="111"/>
        <v>300000</v>
      </c>
      <c r="U347" s="336">
        <f t="shared" si="112"/>
        <v>300000</v>
      </c>
      <c r="V347" s="335">
        <f t="shared" si="113"/>
        <v>69672.131147540989</v>
      </c>
      <c r="W347" s="337">
        <f t="shared" si="123"/>
        <v>0</v>
      </c>
      <c r="X347" s="336">
        <f t="shared" si="123"/>
        <v>0</v>
      </c>
      <c r="Y347" s="336">
        <f t="shared" si="123"/>
        <v>0</v>
      </c>
      <c r="Z347" s="336">
        <f t="shared" si="123"/>
        <v>0</v>
      </c>
      <c r="AA347" s="335">
        <f t="shared" si="123"/>
        <v>0</v>
      </c>
    </row>
    <row r="348" spans="1:27">
      <c r="A348" s="320">
        <f>'Q Experience Study 2e'!A331</f>
        <v>311</v>
      </c>
      <c r="B348" s="319">
        <f>'Q Experience Study 2e'!B331</f>
        <v>19773</v>
      </c>
      <c r="C348" s="319" t="str">
        <f>'Q Experience Study 2e'!C331</f>
        <v/>
      </c>
      <c r="D348" s="319" t="str">
        <f>'Q Experience Study 2e'!D331</f>
        <v/>
      </c>
      <c r="E348" s="318">
        <f>'Q Experience Study 2e'!E331</f>
        <v>500000</v>
      </c>
      <c r="F348" s="343" t="str">
        <f t="shared" si="102"/>
        <v/>
      </c>
      <c r="G348" s="341" t="str">
        <f t="shared" si="103"/>
        <v/>
      </c>
      <c r="H348" s="343">
        <f t="shared" ref="H348:L357" si="124">IF(AND(OR($C348&lt;&gt;"",$D348&lt;&gt;""),MAX($F348,$G348)&lt;H$37),0,MIN($C$34,DATE(YEAR($B348)+H$37+1,MONTH($B348),DAY($B348)))-MAX($B$34,DATE(YEAR($B348)+H$37,MONTH($B348),DAY($B348))))</f>
        <v>365</v>
      </c>
      <c r="I348" s="342">
        <f t="shared" si="124"/>
        <v>366</v>
      </c>
      <c r="J348" s="342">
        <f t="shared" si="124"/>
        <v>365</v>
      </c>
      <c r="K348" s="342">
        <f t="shared" si="124"/>
        <v>365</v>
      </c>
      <c r="L348" s="341">
        <f t="shared" si="124"/>
        <v>317</v>
      </c>
      <c r="M348" s="340">
        <f t="shared" si="104"/>
        <v>1</v>
      </c>
      <c r="N348" s="339">
        <f t="shared" si="105"/>
        <v>1</v>
      </c>
      <c r="O348" s="339">
        <f t="shared" si="106"/>
        <v>1</v>
      </c>
      <c r="P348" s="339">
        <f t="shared" si="107"/>
        <v>1</v>
      </c>
      <c r="Q348" s="338">
        <f t="shared" si="108"/>
        <v>0.86849315068493149</v>
      </c>
      <c r="R348" s="337">
        <f t="shared" si="109"/>
        <v>500000</v>
      </c>
      <c r="S348" s="336">
        <f t="shared" si="110"/>
        <v>500000</v>
      </c>
      <c r="T348" s="336">
        <f t="shared" si="111"/>
        <v>500000</v>
      </c>
      <c r="U348" s="336">
        <f t="shared" si="112"/>
        <v>500000</v>
      </c>
      <c r="V348" s="335">
        <f t="shared" si="113"/>
        <v>434246.57534246577</v>
      </c>
      <c r="W348" s="337">
        <f t="shared" ref="W348:AA357" si="125">IF($F348=W$37,$E348,0)</f>
        <v>0</v>
      </c>
      <c r="X348" s="336">
        <f t="shared" si="125"/>
        <v>0</v>
      </c>
      <c r="Y348" s="336">
        <f t="shared" si="125"/>
        <v>0</v>
      </c>
      <c r="Z348" s="336">
        <f t="shared" si="125"/>
        <v>0</v>
      </c>
      <c r="AA348" s="335">
        <f t="shared" si="125"/>
        <v>0</v>
      </c>
    </row>
    <row r="349" spans="1:27">
      <c r="A349" s="320">
        <f>'Q Experience Study 2e'!A332</f>
        <v>312</v>
      </c>
      <c r="B349" s="319">
        <f>'Q Experience Study 2e'!B332</f>
        <v>19948</v>
      </c>
      <c r="C349" s="319" t="str">
        <f>'Q Experience Study 2e'!C332</f>
        <v/>
      </c>
      <c r="D349" s="319" t="str">
        <f>'Q Experience Study 2e'!D332</f>
        <v/>
      </c>
      <c r="E349" s="318">
        <f>'Q Experience Study 2e'!E332</f>
        <v>1000000</v>
      </c>
      <c r="F349" s="343" t="str">
        <f t="shared" si="102"/>
        <v/>
      </c>
      <c r="G349" s="341" t="str">
        <f t="shared" si="103"/>
        <v/>
      </c>
      <c r="H349" s="343">
        <f t="shared" si="124"/>
        <v>366</v>
      </c>
      <c r="I349" s="342">
        <f t="shared" si="124"/>
        <v>365</v>
      </c>
      <c r="J349" s="342">
        <f t="shared" si="124"/>
        <v>365</v>
      </c>
      <c r="K349" s="342">
        <f t="shared" si="124"/>
        <v>365</v>
      </c>
      <c r="L349" s="341">
        <f t="shared" si="124"/>
        <v>142</v>
      </c>
      <c r="M349" s="340">
        <f t="shared" si="104"/>
        <v>1</v>
      </c>
      <c r="N349" s="339">
        <f t="shared" si="105"/>
        <v>1</v>
      </c>
      <c r="O349" s="339">
        <f t="shared" si="106"/>
        <v>1</v>
      </c>
      <c r="P349" s="339">
        <f t="shared" si="107"/>
        <v>1</v>
      </c>
      <c r="Q349" s="338">
        <f t="shared" si="108"/>
        <v>0.38797814207650272</v>
      </c>
      <c r="R349" s="337">
        <f t="shared" si="109"/>
        <v>1000000</v>
      </c>
      <c r="S349" s="336">
        <f t="shared" si="110"/>
        <v>1000000</v>
      </c>
      <c r="T349" s="336">
        <f t="shared" si="111"/>
        <v>1000000</v>
      </c>
      <c r="U349" s="336">
        <f t="shared" si="112"/>
        <v>1000000</v>
      </c>
      <c r="V349" s="335">
        <f t="shared" si="113"/>
        <v>387978.14207650273</v>
      </c>
      <c r="W349" s="337">
        <f t="shared" si="125"/>
        <v>0</v>
      </c>
      <c r="X349" s="336">
        <f t="shared" si="125"/>
        <v>0</v>
      </c>
      <c r="Y349" s="336">
        <f t="shared" si="125"/>
        <v>0</v>
      </c>
      <c r="Z349" s="336">
        <f t="shared" si="125"/>
        <v>0</v>
      </c>
      <c r="AA349" s="335">
        <f t="shared" si="125"/>
        <v>0</v>
      </c>
    </row>
    <row r="350" spans="1:27">
      <c r="A350" s="320">
        <f>'Q Experience Study 2e'!A333</f>
        <v>313</v>
      </c>
      <c r="B350" s="319">
        <f>'Q Experience Study 2e'!B333</f>
        <v>19949</v>
      </c>
      <c r="C350" s="319" t="str">
        <f>'Q Experience Study 2e'!C333</f>
        <v/>
      </c>
      <c r="D350" s="319" t="str">
        <f>'Q Experience Study 2e'!D333</f>
        <v/>
      </c>
      <c r="E350" s="318">
        <f>'Q Experience Study 2e'!E333</f>
        <v>500000</v>
      </c>
      <c r="F350" s="343" t="str">
        <f t="shared" si="102"/>
        <v/>
      </c>
      <c r="G350" s="341" t="str">
        <f t="shared" si="103"/>
        <v/>
      </c>
      <c r="H350" s="343">
        <f t="shared" si="124"/>
        <v>366</v>
      </c>
      <c r="I350" s="342">
        <f t="shared" si="124"/>
        <v>365</v>
      </c>
      <c r="J350" s="342">
        <f t="shared" si="124"/>
        <v>365</v>
      </c>
      <c r="K350" s="342">
        <f t="shared" si="124"/>
        <v>365</v>
      </c>
      <c r="L350" s="341">
        <f t="shared" si="124"/>
        <v>141</v>
      </c>
      <c r="M350" s="340">
        <f t="shared" si="104"/>
        <v>1</v>
      </c>
      <c r="N350" s="339">
        <f t="shared" si="105"/>
        <v>1</v>
      </c>
      <c r="O350" s="339">
        <f t="shared" si="106"/>
        <v>1</v>
      </c>
      <c r="P350" s="339">
        <f t="shared" si="107"/>
        <v>1</v>
      </c>
      <c r="Q350" s="338">
        <f t="shared" si="108"/>
        <v>0.38524590163934425</v>
      </c>
      <c r="R350" s="337">
        <f t="shared" si="109"/>
        <v>500000</v>
      </c>
      <c r="S350" s="336">
        <f t="shared" si="110"/>
        <v>500000</v>
      </c>
      <c r="T350" s="336">
        <f t="shared" si="111"/>
        <v>500000</v>
      </c>
      <c r="U350" s="336">
        <f t="shared" si="112"/>
        <v>500000</v>
      </c>
      <c r="V350" s="335">
        <f t="shared" si="113"/>
        <v>192622.95081967211</v>
      </c>
      <c r="W350" s="337">
        <f t="shared" si="125"/>
        <v>0</v>
      </c>
      <c r="X350" s="336">
        <f t="shared" si="125"/>
        <v>0</v>
      </c>
      <c r="Y350" s="336">
        <f t="shared" si="125"/>
        <v>0</v>
      </c>
      <c r="Z350" s="336">
        <f t="shared" si="125"/>
        <v>0</v>
      </c>
      <c r="AA350" s="335">
        <f t="shared" si="125"/>
        <v>0</v>
      </c>
    </row>
    <row r="351" spans="1:27">
      <c r="A351" s="320">
        <f>'Q Experience Study 2e'!A334</f>
        <v>314</v>
      </c>
      <c r="B351" s="319">
        <f>'Q Experience Study 2e'!B334</f>
        <v>19828</v>
      </c>
      <c r="C351" s="319" t="str">
        <f>'Q Experience Study 2e'!C334</f>
        <v/>
      </c>
      <c r="D351" s="319" t="str">
        <f>'Q Experience Study 2e'!D334</f>
        <v/>
      </c>
      <c r="E351" s="318">
        <f>'Q Experience Study 2e'!E334</f>
        <v>1000000</v>
      </c>
      <c r="F351" s="343" t="str">
        <f t="shared" si="102"/>
        <v/>
      </c>
      <c r="G351" s="341" t="str">
        <f t="shared" si="103"/>
        <v/>
      </c>
      <c r="H351" s="343">
        <f t="shared" si="124"/>
        <v>366</v>
      </c>
      <c r="I351" s="342">
        <f t="shared" si="124"/>
        <v>365</v>
      </c>
      <c r="J351" s="342">
        <f t="shared" si="124"/>
        <v>365</v>
      </c>
      <c r="K351" s="342">
        <f t="shared" si="124"/>
        <v>365</v>
      </c>
      <c r="L351" s="341">
        <f t="shared" si="124"/>
        <v>262</v>
      </c>
      <c r="M351" s="340">
        <f t="shared" si="104"/>
        <v>1</v>
      </c>
      <c r="N351" s="339">
        <f t="shared" si="105"/>
        <v>1</v>
      </c>
      <c r="O351" s="339">
        <f t="shared" si="106"/>
        <v>1</v>
      </c>
      <c r="P351" s="339">
        <f t="shared" si="107"/>
        <v>1</v>
      </c>
      <c r="Q351" s="338">
        <f t="shared" si="108"/>
        <v>0.71584699453551914</v>
      </c>
      <c r="R351" s="337">
        <f t="shared" si="109"/>
        <v>1000000</v>
      </c>
      <c r="S351" s="336">
        <f t="shared" si="110"/>
        <v>1000000</v>
      </c>
      <c r="T351" s="336">
        <f t="shared" si="111"/>
        <v>1000000</v>
      </c>
      <c r="U351" s="336">
        <f t="shared" si="112"/>
        <v>1000000</v>
      </c>
      <c r="V351" s="335">
        <f t="shared" si="113"/>
        <v>715846.99453551916</v>
      </c>
      <c r="W351" s="337">
        <f t="shared" si="125"/>
        <v>0</v>
      </c>
      <c r="X351" s="336">
        <f t="shared" si="125"/>
        <v>0</v>
      </c>
      <c r="Y351" s="336">
        <f t="shared" si="125"/>
        <v>0</v>
      </c>
      <c r="Z351" s="336">
        <f t="shared" si="125"/>
        <v>0</v>
      </c>
      <c r="AA351" s="335">
        <f t="shared" si="125"/>
        <v>0</v>
      </c>
    </row>
    <row r="352" spans="1:27">
      <c r="A352" s="320">
        <f>'Q Experience Study 2e'!A335</f>
        <v>315</v>
      </c>
      <c r="B352" s="319">
        <f>'Q Experience Study 2e'!B335</f>
        <v>20001</v>
      </c>
      <c r="C352" s="319" t="str">
        <f>'Q Experience Study 2e'!C335</f>
        <v/>
      </c>
      <c r="D352" s="319" t="str">
        <f>'Q Experience Study 2e'!D335</f>
        <v/>
      </c>
      <c r="E352" s="318">
        <f>'Q Experience Study 2e'!E335</f>
        <v>500000</v>
      </c>
      <c r="F352" s="343" t="str">
        <f t="shared" si="102"/>
        <v/>
      </c>
      <c r="G352" s="341" t="str">
        <f t="shared" si="103"/>
        <v/>
      </c>
      <c r="H352" s="343">
        <f t="shared" si="124"/>
        <v>366</v>
      </c>
      <c r="I352" s="342">
        <f t="shared" si="124"/>
        <v>365</v>
      </c>
      <c r="J352" s="342">
        <f t="shared" si="124"/>
        <v>365</v>
      </c>
      <c r="K352" s="342">
        <f t="shared" si="124"/>
        <v>365</v>
      </c>
      <c r="L352" s="341">
        <f t="shared" si="124"/>
        <v>89</v>
      </c>
      <c r="M352" s="340">
        <f t="shared" si="104"/>
        <v>1</v>
      </c>
      <c r="N352" s="339">
        <f t="shared" si="105"/>
        <v>1</v>
      </c>
      <c r="O352" s="339">
        <f t="shared" si="106"/>
        <v>1</v>
      </c>
      <c r="P352" s="339">
        <f t="shared" si="107"/>
        <v>1</v>
      </c>
      <c r="Q352" s="338">
        <f t="shared" si="108"/>
        <v>0.24316939890710382</v>
      </c>
      <c r="R352" s="337">
        <f t="shared" si="109"/>
        <v>500000</v>
      </c>
      <c r="S352" s="336">
        <f t="shared" si="110"/>
        <v>500000</v>
      </c>
      <c r="T352" s="336">
        <f t="shared" si="111"/>
        <v>500000</v>
      </c>
      <c r="U352" s="336">
        <f t="shared" si="112"/>
        <v>500000</v>
      </c>
      <c r="V352" s="335">
        <f t="shared" si="113"/>
        <v>121584.6994535519</v>
      </c>
      <c r="W352" s="337">
        <f t="shared" si="125"/>
        <v>0</v>
      </c>
      <c r="X352" s="336">
        <f t="shared" si="125"/>
        <v>0</v>
      </c>
      <c r="Y352" s="336">
        <f t="shared" si="125"/>
        <v>0</v>
      </c>
      <c r="Z352" s="336">
        <f t="shared" si="125"/>
        <v>0</v>
      </c>
      <c r="AA352" s="335">
        <f t="shared" si="125"/>
        <v>0</v>
      </c>
    </row>
    <row r="353" spans="1:27">
      <c r="A353" s="320">
        <f>'Q Experience Study 2e'!A336</f>
        <v>316</v>
      </c>
      <c r="B353" s="319">
        <f>'Q Experience Study 2e'!B336</f>
        <v>19857</v>
      </c>
      <c r="C353" s="319" t="str">
        <f>'Q Experience Study 2e'!C336</f>
        <v/>
      </c>
      <c r="D353" s="319" t="str">
        <f>'Q Experience Study 2e'!D336</f>
        <v/>
      </c>
      <c r="E353" s="318">
        <f>'Q Experience Study 2e'!E336</f>
        <v>500000</v>
      </c>
      <c r="F353" s="343" t="str">
        <f t="shared" si="102"/>
        <v/>
      </c>
      <c r="G353" s="341" t="str">
        <f t="shared" si="103"/>
        <v/>
      </c>
      <c r="H353" s="343">
        <f t="shared" si="124"/>
        <v>366</v>
      </c>
      <c r="I353" s="342">
        <f t="shared" si="124"/>
        <v>365</v>
      </c>
      <c r="J353" s="342">
        <f t="shared" si="124"/>
        <v>365</v>
      </c>
      <c r="K353" s="342">
        <f t="shared" si="124"/>
        <v>365</v>
      </c>
      <c r="L353" s="341">
        <f t="shared" si="124"/>
        <v>233</v>
      </c>
      <c r="M353" s="340">
        <f t="shared" si="104"/>
        <v>1</v>
      </c>
      <c r="N353" s="339">
        <f t="shared" si="105"/>
        <v>1</v>
      </c>
      <c r="O353" s="339">
        <f t="shared" si="106"/>
        <v>1</v>
      </c>
      <c r="P353" s="339">
        <f t="shared" si="107"/>
        <v>1</v>
      </c>
      <c r="Q353" s="338">
        <f t="shared" si="108"/>
        <v>0.63661202185792354</v>
      </c>
      <c r="R353" s="337">
        <f t="shared" si="109"/>
        <v>500000</v>
      </c>
      <c r="S353" s="336">
        <f t="shared" si="110"/>
        <v>500000</v>
      </c>
      <c r="T353" s="336">
        <f t="shared" si="111"/>
        <v>500000</v>
      </c>
      <c r="U353" s="336">
        <f t="shared" si="112"/>
        <v>500000</v>
      </c>
      <c r="V353" s="335">
        <f t="shared" si="113"/>
        <v>318306.0109289618</v>
      </c>
      <c r="W353" s="337">
        <f t="shared" si="125"/>
        <v>0</v>
      </c>
      <c r="X353" s="336">
        <f t="shared" si="125"/>
        <v>0</v>
      </c>
      <c r="Y353" s="336">
        <f t="shared" si="125"/>
        <v>0</v>
      </c>
      <c r="Z353" s="336">
        <f t="shared" si="125"/>
        <v>0</v>
      </c>
      <c r="AA353" s="335">
        <f t="shared" si="125"/>
        <v>0</v>
      </c>
    </row>
    <row r="354" spans="1:27">
      <c r="A354" s="320">
        <f>'Q Experience Study 2e'!A337</f>
        <v>317</v>
      </c>
      <c r="B354" s="319">
        <f>'Q Experience Study 2e'!B337</f>
        <v>20026</v>
      </c>
      <c r="C354" s="319" t="str">
        <f>'Q Experience Study 2e'!C337</f>
        <v/>
      </c>
      <c r="D354" s="319" t="str">
        <f>'Q Experience Study 2e'!D337</f>
        <v/>
      </c>
      <c r="E354" s="318">
        <f>'Q Experience Study 2e'!E337</f>
        <v>1000000</v>
      </c>
      <c r="F354" s="343" t="str">
        <f t="shared" si="102"/>
        <v/>
      </c>
      <c r="G354" s="341" t="str">
        <f t="shared" si="103"/>
        <v/>
      </c>
      <c r="H354" s="343">
        <f t="shared" si="124"/>
        <v>366</v>
      </c>
      <c r="I354" s="342">
        <f t="shared" si="124"/>
        <v>365</v>
      </c>
      <c r="J354" s="342">
        <f t="shared" si="124"/>
        <v>365</v>
      </c>
      <c r="K354" s="342">
        <f t="shared" si="124"/>
        <v>365</v>
      </c>
      <c r="L354" s="341">
        <f t="shared" si="124"/>
        <v>64</v>
      </c>
      <c r="M354" s="340">
        <f t="shared" si="104"/>
        <v>1</v>
      </c>
      <c r="N354" s="339">
        <f t="shared" si="105"/>
        <v>1</v>
      </c>
      <c r="O354" s="339">
        <f t="shared" si="106"/>
        <v>1</v>
      </c>
      <c r="P354" s="339">
        <f t="shared" si="107"/>
        <v>1</v>
      </c>
      <c r="Q354" s="338">
        <f t="shared" si="108"/>
        <v>0.17486338797814208</v>
      </c>
      <c r="R354" s="337">
        <f t="shared" si="109"/>
        <v>1000000</v>
      </c>
      <c r="S354" s="336">
        <f t="shared" si="110"/>
        <v>1000000</v>
      </c>
      <c r="T354" s="336">
        <f t="shared" si="111"/>
        <v>1000000</v>
      </c>
      <c r="U354" s="336">
        <f t="shared" si="112"/>
        <v>1000000</v>
      </c>
      <c r="V354" s="335">
        <f t="shared" si="113"/>
        <v>174863.38797814207</v>
      </c>
      <c r="W354" s="337">
        <f t="shared" si="125"/>
        <v>0</v>
      </c>
      <c r="X354" s="336">
        <f t="shared" si="125"/>
        <v>0</v>
      </c>
      <c r="Y354" s="336">
        <f t="shared" si="125"/>
        <v>0</v>
      </c>
      <c r="Z354" s="336">
        <f t="shared" si="125"/>
        <v>0</v>
      </c>
      <c r="AA354" s="335">
        <f t="shared" si="125"/>
        <v>0</v>
      </c>
    </row>
    <row r="355" spans="1:27">
      <c r="A355" s="320">
        <f>'Q Experience Study 2e'!A338</f>
        <v>318</v>
      </c>
      <c r="B355" s="319">
        <f>'Q Experience Study 2e'!B338</f>
        <v>19972</v>
      </c>
      <c r="C355" s="319" t="str">
        <f>'Q Experience Study 2e'!C338</f>
        <v/>
      </c>
      <c r="D355" s="319" t="str">
        <f>'Q Experience Study 2e'!D338</f>
        <v/>
      </c>
      <c r="E355" s="318">
        <f>'Q Experience Study 2e'!E338</f>
        <v>500000</v>
      </c>
      <c r="F355" s="343" t="str">
        <f t="shared" si="102"/>
        <v/>
      </c>
      <c r="G355" s="341" t="str">
        <f t="shared" si="103"/>
        <v/>
      </c>
      <c r="H355" s="343">
        <f t="shared" si="124"/>
        <v>366</v>
      </c>
      <c r="I355" s="342">
        <f t="shared" si="124"/>
        <v>365</v>
      </c>
      <c r="J355" s="342">
        <f t="shared" si="124"/>
        <v>365</v>
      </c>
      <c r="K355" s="342">
        <f t="shared" si="124"/>
        <v>365</v>
      </c>
      <c r="L355" s="341">
        <f t="shared" si="124"/>
        <v>118</v>
      </c>
      <c r="M355" s="340">
        <f t="shared" si="104"/>
        <v>1</v>
      </c>
      <c r="N355" s="339">
        <f t="shared" si="105"/>
        <v>1</v>
      </c>
      <c r="O355" s="339">
        <f t="shared" si="106"/>
        <v>1</v>
      </c>
      <c r="P355" s="339">
        <f t="shared" si="107"/>
        <v>1</v>
      </c>
      <c r="Q355" s="338">
        <f t="shared" si="108"/>
        <v>0.32240437158469948</v>
      </c>
      <c r="R355" s="337">
        <f t="shared" si="109"/>
        <v>500000</v>
      </c>
      <c r="S355" s="336">
        <f t="shared" si="110"/>
        <v>500000</v>
      </c>
      <c r="T355" s="336">
        <f t="shared" si="111"/>
        <v>500000</v>
      </c>
      <c r="U355" s="336">
        <f t="shared" si="112"/>
        <v>500000</v>
      </c>
      <c r="V355" s="335">
        <f t="shared" si="113"/>
        <v>161202.18579234974</v>
      </c>
      <c r="W355" s="337">
        <f t="shared" si="125"/>
        <v>0</v>
      </c>
      <c r="X355" s="336">
        <f t="shared" si="125"/>
        <v>0</v>
      </c>
      <c r="Y355" s="336">
        <f t="shared" si="125"/>
        <v>0</v>
      </c>
      <c r="Z355" s="336">
        <f t="shared" si="125"/>
        <v>0</v>
      </c>
      <c r="AA355" s="335">
        <f t="shared" si="125"/>
        <v>0</v>
      </c>
    </row>
    <row r="356" spans="1:27">
      <c r="A356" s="320">
        <f>'Q Experience Study 2e'!A339</f>
        <v>319</v>
      </c>
      <c r="B356" s="319">
        <f>'Q Experience Study 2e'!B339</f>
        <v>19927</v>
      </c>
      <c r="C356" s="319" t="str">
        <f>'Q Experience Study 2e'!C339</f>
        <v/>
      </c>
      <c r="D356" s="319" t="str">
        <f>'Q Experience Study 2e'!D339</f>
        <v/>
      </c>
      <c r="E356" s="318">
        <f>'Q Experience Study 2e'!E339</f>
        <v>500000</v>
      </c>
      <c r="F356" s="343" t="str">
        <f t="shared" si="102"/>
        <v/>
      </c>
      <c r="G356" s="341" t="str">
        <f t="shared" si="103"/>
        <v/>
      </c>
      <c r="H356" s="343">
        <f t="shared" si="124"/>
        <v>366</v>
      </c>
      <c r="I356" s="342">
        <f t="shared" si="124"/>
        <v>365</v>
      </c>
      <c r="J356" s="342">
        <f t="shared" si="124"/>
        <v>365</v>
      </c>
      <c r="K356" s="342">
        <f t="shared" si="124"/>
        <v>365</v>
      </c>
      <c r="L356" s="341">
        <f t="shared" si="124"/>
        <v>163</v>
      </c>
      <c r="M356" s="340">
        <f t="shared" si="104"/>
        <v>1</v>
      </c>
      <c r="N356" s="339">
        <f t="shared" si="105"/>
        <v>1</v>
      </c>
      <c r="O356" s="339">
        <f t="shared" si="106"/>
        <v>1</v>
      </c>
      <c r="P356" s="339">
        <f t="shared" si="107"/>
        <v>1</v>
      </c>
      <c r="Q356" s="338">
        <f t="shared" si="108"/>
        <v>0.4453551912568306</v>
      </c>
      <c r="R356" s="337">
        <f t="shared" si="109"/>
        <v>500000</v>
      </c>
      <c r="S356" s="336">
        <f t="shared" si="110"/>
        <v>500000</v>
      </c>
      <c r="T356" s="336">
        <f t="shared" si="111"/>
        <v>500000</v>
      </c>
      <c r="U356" s="336">
        <f t="shared" si="112"/>
        <v>500000</v>
      </c>
      <c r="V356" s="335">
        <f t="shared" si="113"/>
        <v>222677.59562841529</v>
      </c>
      <c r="W356" s="337">
        <f t="shared" si="125"/>
        <v>0</v>
      </c>
      <c r="X356" s="336">
        <f t="shared" si="125"/>
        <v>0</v>
      </c>
      <c r="Y356" s="336">
        <f t="shared" si="125"/>
        <v>0</v>
      </c>
      <c r="Z356" s="336">
        <f t="shared" si="125"/>
        <v>0</v>
      </c>
      <c r="AA356" s="335">
        <f t="shared" si="125"/>
        <v>0</v>
      </c>
    </row>
    <row r="357" spans="1:27">
      <c r="A357" s="320">
        <f>'Q Experience Study 2e'!A340</f>
        <v>320</v>
      </c>
      <c r="B357" s="319">
        <f>'Q Experience Study 2e'!B340</f>
        <v>19884</v>
      </c>
      <c r="C357" s="319" t="str">
        <f>'Q Experience Study 2e'!C340</f>
        <v/>
      </c>
      <c r="D357" s="319" t="str">
        <f>'Q Experience Study 2e'!D340</f>
        <v/>
      </c>
      <c r="E357" s="318">
        <f>'Q Experience Study 2e'!E340</f>
        <v>1000000</v>
      </c>
      <c r="F357" s="343" t="str">
        <f t="shared" si="102"/>
        <v/>
      </c>
      <c r="G357" s="341" t="str">
        <f t="shared" si="103"/>
        <v/>
      </c>
      <c r="H357" s="343">
        <f t="shared" si="124"/>
        <v>366</v>
      </c>
      <c r="I357" s="342">
        <f t="shared" si="124"/>
        <v>365</v>
      </c>
      <c r="J357" s="342">
        <f t="shared" si="124"/>
        <v>365</v>
      </c>
      <c r="K357" s="342">
        <f t="shared" si="124"/>
        <v>365</v>
      </c>
      <c r="L357" s="341">
        <f t="shared" si="124"/>
        <v>206</v>
      </c>
      <c r="M357" s="340">
        <f t="shared" si="104"/>
        <v>1</v>
      </c>
      <c r="N357" s="339">
        <f t="shared" si="105"/>
        <v>1</v>
      </c>
      <c r="O357" s="339">
        <f t="shared" si="106"/>
        <v>1</v>
      </c>
      <c r="P357" s="339">
        <f t="shared" si="107"/>
        <v>1</v>
      </c>
      <c r="Q357" s="338">
        <f t="shared" si="108"/>
        <v>0.56284153005464477</v>
      </c>
      <c r="R357" s="337">
        <f t="shared" si="109"/>
        <v>1000000</v>
      </c>
      <c r="S357" s="336">
        <f t="shared" si="110"/>
        <v>1000000</v>
      </c>
      <c r="T357" s="336">
        <f t="shared" si="111"/>
        <v>1000000</v>
      </c>
      <c r="U357" s="336">
        <f t="shared" si="112"/>
        <v>1000000</v>
      </c>
      <c r="V357" s="335">
        <f t="shared" si="113"/>
        <v>562841.5300546448</v>
      </c>
      <c r="W357" s="337">
        <f t="shared" si="125"/>
        <v>0</v>
      </c>
      <c r="X357" s="336">
        <f t="shared" si="125"/>
        <v>0</v>
      </c>
      <c r="Y357" s="336">
        <f t="shared" si="125"/>
        <v>0</v>
      </c>
      <c r="Z357" s="336">
        <f t="shared" si="125"/>
        <v>0</v>
      </c>
      <c r="AA357" s="335">
        <f t="shared" si="125"/>
        <v>0</v>
      </c>
    </row>
    <row r="358" spans="1:27">
      <c r="A358" s="320">
        <f>'Q Experience Study 2e'!A341</f>
        <v>321</v>
      </c>
      <c r="B358" s="319">
        <f>'Q Experience Study 2e'!B341</f>
        <v>20020</v>
      </c>
      <c r="C358" s="319" t="str">
        <f>'Q Experience Study 2e'!C341</f>
        <v/>
      </c>
      <c r="D358" s="319" t="str">
        <f>'Q Experience Study 2e'!D341</f>
        <v/>
      </c>
      <c r="E358" s="318">
        <f>'Q Experience Study 2e'!E341</f>
        <v>1000000</v>
      </c>
      <c r="F358" s="343" t="str">
        <f t="shared" ref="F358:F421" si="126">IF(D358&lt;&gt;"",YEAR(D358)-YEAR(B358)+IF(DATE(YEAR(D358),MONTH(B358),DAY(B358))&gt;D358,-1,0),"")</f>
        <v/>
      </c>
      <c r="G358" s="341" t="str">
        <f t="shared" ref="G358:G421" si="127">IF(C358&lt;&gt;"",YEAR(C358)-YEAR(B358)+IF(DATE(YEAR(C358),MONTH(B358),DAY(B358))&gt;C358,-1,0),"")</f>
        <v/>
      </c>
      <c r="H358" s="343">
        <f t="shared" ref="H358:L367" si="128">IF(AND(OR($C358&lt;&gt;"",$D358&lt;&gt;""),MAX($F358,$G358)&lt;H$37),0,MIN($C$34,DATE(YEAR($B358)+H$37+1,MONTH($B358),DAY($B358)))-MAX($B$34,DATE(YEAR($B358)+H$37,MONTH($B358),DAY($B358))))</f>
        <v>366</v>
      </c>
      <c r="I358" s="342">
        <f t="shared" si="128"/>
        <v>365</v>
      </c>
      <c r="J358" s="342">
        <f t="shared" si="128"/>
        <v>365</v>
      </c>
      <c r="K358" s="342">
        <f t="shared" si="128"/>
        <v>365</v>
      </c>
      <c r="L358" s="341">
        <f t="shared" si="128"/>
        <v>70</v>
      </c>
      <c r="M358" s="340">
        <f t="shared" ref="M358:M421" si="129">H358/(DATE(YEAR($B358)+H$37+1,MONTH($B358),DAY($B358))-DATE(YEAR($B358)+H$37,MONTH($B358),DAY($B358)))</f>
        <v>1</v>
      </c>
      <c r="N358" s="339">
        <f t="shared" ref="N358:N421" si="130">I358/(DATE(YEAR($B358)+I$37+1,MONTH($B358),DAY($B358))-DATE(YEAR($B358)+I$37,MONTH($B358),DAY($B358)))</f>
        <v>1</v>
      </c>
      <c r="O358" s="339">
        <f t="shared" ref="O358:O421" si="131">J358/(DATE(YEAR($B358)+J$37+1,MONTH($B358),DAY($B358))-DATE(YEAR($B358)+J$37,MONTH($B358),DAY($B358)))</f>
        <v>1</v>
      </c>
      <c r="P358" s="339">
        <f t="shared" ref="P358:P421" si="132">K358/(DATE(YEAR($B358)+K$37+1,MONTH($B358),DAY($B358))-DATE(YEAR($B358)+K$37,MONTH($B358),DAY($B358)))</f>
        <v>1</v>
      </c>
      <c r="Q358" s="338">
        <f t="shared" ref="Q358:Q421" si="133">L358/(DATE(YEAR($B358)+L$37+1,MONTH($B358),DAY($B358))-DATE(YEAR($B358)+L$37,MONTH($B358),DAY($B358)))</f>
        <v>0.19125683060109289</v>
      </c>
      <c r="R358" s="337">
        <f t="shared" ref="R358:R421" si="134">M358*$E358</f>
        <v>1000000</v>
      </c>
      <c r="S358" s="336">
        <f t="shared" ref="S358:S421" si="135">N358*$E358</f>
        <v>1000000</v>
      </c>
      <c r="T358" s="336">
        <f t="shared" ref="T358:T421" si="136">O358*$E358</f>
        <v>1000000</v>
      </c>
      <c r="U358" s="336">
        <f t="shared" ref="U358:U421" si="137">P358*$E358</f>
        <v>1000000</v>
      </c>
      <c r="V358" s="335">
        <f t="shared" ref="V358:V421" si="138">Q358*$E358</f>
        <v>191256.83060109289</v>
      </c>
      <c r="W358" s="337">
        <f t="shared" ref="W358:AA367" si="139">IF($F358=W$37,$E358,0)</f>
        <v>0</v>
      </c>
      <c r="X358" s="336">
        <f t="shared" si="139"/>
        <v>0</v>
      </c>
      <c r="Y358" s="336">
        <f t="shared" si="139"/>
        <v>0</v>
      </c>
      <c r="Z358" s="336">
        <f t="shared" si="139"/>
        <v>0</v>
      </c>
      <c r="AA358" s="335">
        <f t="shared" si="139"/>
        <v>0</v>
      </c>
    </row>
    <row r="359" spans="1:27">
      <c r="A359" s="320">
        <f>'Q Experience Study 2e'!A342</f>
        <v>322</v>
      </c>
      <c r="B359" s="319">
        <f>'Q Experience Study 2e'!B342</f>
        <v>19783</v>
      </c>
      <c r="C359" s="319" t="str">
        <f>'Q Experience Study 2e'!C342</f>
        <v/>
      </c>
      <c r="D359" s="319" t="str">
        <f>'Q Experience Study 2e'!D342</f>
        <v/>
      </c>
      <c r="E359" s="318">
        <f>'Q Experience Study 2e'!E342</f>
        <v>500000</v>
      </c>
      <c r="F359" s="343" t="str">
        <f t="shared" si="126"/>
        <v/>
      </c>
      <c r="G359" s="341" t="str">
        <f t="shared" si="127"/>
        <v/>
      </c>
      <c r="H359" s="343">
        <f t="shared" si="128"/>
        <v>365</v>
      </c>
      <c r="I359" s="342">
        <f t="shared" si="128"/>
        <v>366</v>
      </c>
      <c r="J359" s="342">
        <f t="shared" si="128"/>
        <v>365</v>
      </c>
      <c r="K359" s="342">
        <f t="shared" si="128"/>
        <v>365</v>
      </c>
      <c r="L359" s="341">
        <f t="shared" si="128"/>
        <v>307</v>
      </c>
      <c r="M359" s="340">
        <f t="shared" si="129"/>
        <v>1</v>
      </c>
      <c r="N359" s="339">
        <f t="shared" si="130"/>
        <v>1</v>
      </c>
      <c r="O359" s="339">
        <f t="shared" si="131"/>
        <v>1</v>
      </c>
      <c r="P359" s="339">
        <f t="shared" si="132"/>
        <v>1</v>
      </c>
      <c r="Q359" s="338">
        <f t="shared" si="133"/>
        <v>0.84109589041095889</v>
      </c>
      <c r="R359" s="337">
        <f t="shared" si="134"/>
        <v>500000</v>
      </c>
      <c r="S359" s="336">
        <f t="shared" si="135"/>
        <v>500000</v>
      </c>
      <c r="T359" s="336">
        <f t="shared" si="136"/>
        <v>500000</v>
      </c>
      <c r="U359" s="336">
        <f t="shared" si="137"/>
        <v>500000</v>
      </c>
      <c r="V359" s="335">
        <f t="shared" si="138"/>
        <v>420547.94520547945</v>
      </c>
      <c r="W359" s="337">
        <f t="shared" si="139"/>
        <v>0</v>
      </c>
      <c r="X359" s="336">
        <f t="shared" si="139"/>
        <v>0</v>
      </c>
      <c r="Y359" s="336">
        <f t="shared" si="139"/>
        <v>0</v>
      </c>
      <c r="Z359" s="336">
        <f t="shared" si="139"/>
        <v>0</v>
      </c>
      <c r="AA359" s="335">
        <f t="shared" si="139"/>
        <v>0</v>
      </c>
    </row>
    <row r="360" spans="1:27">
      <c r="A360" s="320">
        <f>'Q Experience Study 2e'!A343</f>
        <v>323</v>
      </c>
      <c r="B360" s="319">
        <f>'Q Experience Study 2e'!B343</f>
        <v>19896</v>
      </c>
      <c r="C360" s="319" t="str">
        <f>'Q Experience Study 2e'!C343</f>
        <v/>
      </c>
      <c r="D360" s="319" t="str">
        <f>'Q Experience Study 2e'!D343</f>
        <v/>
      </c>
      <c r="E360" s="318">
        <f>'Q Experience Study 2e'!E343</f>
        <v>1000000</v>
      </c>
      <c r="F360" s="343" t="str">
        <f t="shared" si="126"/>
        <v/>
      </c>
      <c r="G360" s="341" t="str">
        <f t="shared" si="127"/>
        <v/>
      </c>
      <c r="H360" s="343">
        <f t="shared" si="128"/>
        <v>366</v>
      </c>
      <c r="I360" s="342">
        <f t="shared" si="128"/>
        <v>365</v>
      </c>
      <c r="J360" s="342">
        <f t="shared" si="128"/>
        <v>365</v>
      </c>
      <c r="K360" s="342">
        <f t="shared" si="128"/>
        <v>365</v>
      </c>
      <c r="L360" s="341">
        <f t="shared" si="128"/>
        <v>194</v>
      </c>
      <c r="M360" s="340">
        <f t="shared" si="129"/>
        <v>1</v>
      </c>
      <c r="N360" s="339">
        <f t="shared" si="130"/>
        <v>1</v>
      </c>
      <c r="O360" s="339">
        <f t="shared" si="131"/>
        <v>1</v>
      </c>
      <c r="P360" s="339">
        <f t="shared" si="132"/>
        <v>1</v>
      </c>
      <c r="Q360" s="338">
        <f t="shared" si="133"/>
        <v>0.5300546448087432</v>
      </c>
      <c r="R360" s="337">
        <f t="shared" si="134"/>
        <v>1000000</v>
      </c>
      <c r="S360" s="336">
        <f t="shared" si="135"/>
        <v>1000000</v>
      </c>
      <c r="T360" s="336">
        <f t="shared" si="136"/>
        <v>1000000</v>
      </c>
      <c r="U360" s="336">
        <f t="shared" si="137"/>
        <v>1000000</v>
      </c>
      <c r="V360" s="335">
        <f t="shared" si="138"/>
        <v>530054.64480874315</v>
      </c>
      <c r="W360" s="337">
        <f t="shared" si="139"/>
        <v>0</v>
      </c>
      <c r="X360" s="336">
        <f t="shared" si="139"/>
        <v>0</v>
      </c>
      <c r="Y360" s="336">
        <f t="shared" si="139"/>
        <v>0</v>
      </c>
      <c r="Z360" s="336">
        <f t="shared" si="139"/>
        <v>0</v>
      </c>
      <c r="AA360" s="335">
        <f t="shared" si="139"/>
        <v>0</v>
      </c>
    </row>
    <row r="361" spans="1:27">
      <c r="A361" s="320">
        <f>'Q Experience Study 2e'!A344</f>
        <v>324</v>
      </c>
      <c r="B361" s="319">
        <f>'Q Experience Study 2e'!B344</f>
        <v>19898</v>
      </c>
      <c r="C361" s="319" t="str">
        <f>'Q Experience Study 2e'!C344</f>
        <v/>
      </c>
      <c r="D361" s="319" t="str">
        <f>'Q Experience Study 2e'!D344</f>
        <v/>
      </c>
      <c r="E361" s="318">
        <f>'Q Experience Study 2e'!E344</f>
        <v>500000</v>
      </c>
      <c r="F361" s="343" t="str">
        <f t="shared" si="126"/>
        <v/>
      </c>
      <c r="G361" s="341" t="str">
        <f t="shared" si="127"/>
        <v/>
      </c>
      <c r="H361" s="343">
        <f t="shared" si="128"/>
        <v>366</v>
      </c>
      <c r="I361" s="342">
        <f t="shared" si="128"/>
        <v>365</v>
      </c>
      <c r="J361" s="342">
        <f t="shared" si="128"/>
        <v>365</v>
      </c>
      <c r="K361" s="342">
        <f t="shared" si="128"/>
        <v>365</v>
      </c>
      <c r="L361" s="341">
        <f t="shared" si="128"/>
        <v>192</v>
      </c>
      <c r="M361" s="340">
        <f t="shared" si="129"/>
        <v>1</v>
      </c>
      <c r="N361" s="339">
        <f t="shared" si="130"/>
        <v>1</v>
      </c>
      <c r="O361" s="339">
        <f t="shared" si="131"/>
        <v>1</v>
      </c>
      <c r="P361" s="339">
        <f t="shared" si="132"/>
        <v>1</v>
      </c>
      <c r="Q361" s="338">
        <f t="shared" si="133"/>
        <v>0.52459016393442626</v>
      </c>
      <c r="R361" s="337">
        <f t="shared" si="134"/>
        <v>500000</v>
      </c>
      <c r="S361" s="336">
        <f t="shared" si="135"/>
        <v>500000</v>
      </c>
      <c r="T361" s="336">
        <f t="shared" si="136"/>
        <v>500000</v>
      </c>
      <c r="U361" s="336">
        <f t="shared" si="137"/>
        <v>500000</v>
      </c>
      <c r="V361" s="335">
        <f t="shared" si="138"/>
        <v>262295.08196721313</v>
      </c>
      <c r="W361" s="337">
        <f t="shared" si="139"/>
        <v>0</v>
      </c>
      <c r="X361" s="336">
        <f t="shared" si="139"/>
        <v>0</v>
      </c>
      <c r="Y361" s="336">
        <f t="shared" si="139"/>
        <v>0</v>
      </c>
      <c r="Z361" s="336">
        <f t="shared" si="139"/>
        <v>0</v>
      </c>
      <c r="AA361" s="335">
        <f t="shared" si="139"/>
        <v>0</v>
      </c>
    </row>
    <row r="362" spans="1:27">
      <c r="A362" s="320">
        <f>'Q Experience Study 2e'!A345</f>
        <v>325</v>
      </c>
      <c r="B362" s="319">
        <f>'Q Experience Study 2e'!B345</f>
        <v>19830</v>
      </c>
      <c r="C362" s="319" t="str">
        <f>'Q Experience Study 2e'!C345</f>
        <v/>
      </c>
      <c r="D362" s="319" t="str">
        <f>'Q Experience Study 2e'!D345</f>
        <v/>
      </c>
      <c r="E362" s="318">
        <f>'Q Experience Study 2e'!E345</f>
        <v>500000</v>
      </c>
      <c r="F362" s="343" t="str">
        <f t="shared" si="126"/>
        <v/>
      </c>
      <c r="G362" s="341" t="str">
        <f t="shared" si="127"/>
        <v/>
      </c>
      <c r="H362" s="343">
        <f t="shared" si="128"/>
        <v>366</v>
      </c>
      <c r="I362" s="342">
        <f t="shared" si="128"/>
        <v>365</v>
      </c>
      <c r="J362" s="342">
        <f t="shared" si="128"/>
        <v>365</v>
      </c>
      <c r="K362" s="342">
        <f t="shared" si="128"/>
        <v>365</v>
      </c>
      <c r="L362" s="341">
        <f t="shared" si="128"/>
        <v>260</v>
      </c>
      <c r="M362" s="340">
        <f t="shared" si="129"/>
        <v>1</v>
      </c>
      <c r="N362" s="339">
        <f t="shared" si="130"/>
        <v>1</v>
      </c>
      <c r="O362" s="339">
        <f t="shared" si="131"/>
        <v>1</v>
      </c>
      <c r="P362" s="339">
        <f t="shared" si="132"/>
        <v>1</v>
      </c>
      <c r="Q362" s="338">
        <f t="shared" si="133"/>
        <v>0.7103825136612022</v>
      </c>
      <c r="R362" s="337">
        <f t="shared" si="134"/>
        <v>500000</v>
      </c>
      <c r="S362" s="336">
        <f t="shared" si="135"/>
        <v>500000</v>
      </c>
      <c r="T362" s="336">
        <f t="shared" si="136"/>
        <v>500000</v>
      </c>
      <c r="U362" s="336">
        <f t="shared" si="137"/>
        <v>500000</v>
      </c>
      <c r="V362" s="335">
        <f t="shared" si="138"/>
        <v>355191.25683060108</v>
      </c>
      <c r="W362" s="337">
        <f t="shared" si="139"/>
        <v>0</v>
      </c>
      <c r="X362" s="336">
        <f t="shared" si="139"/>
        <v>0</v>
      </c>
      <c r="Y362" s="336">
        <f t="shared" si="139"/>
        <v>0</v>
      </c>
      <c r="Z362" s="336">
        <f t="shared" si="139"/>
        <v>0</v>
      </c>
      <c r="AA362" s="335">
        <f t="shared" si="139"/>
        <v>0</v>
      </c>
    </row>
    <row r="363" spans="1:27">
      <c r="A363" s="320">
        <f>'Q Experience Study 2e'!A346</f>
        <v>326</v>
      </c>
      <c r="B363" s="319">
        <f>'Q Experience Study 2e'!B346</f>
        <v>19752</v>
      </c>
      <c r="C363" s="319" t="str">
        <f>'Q Experience Study 2e'!C346</f>
        <v/>
      </c>
      <c r="D363" s="319" t="str">
        <f>'Q Experience Study 2e'!D346</f>
        <v/>
      </c>
      <c r="E363" s="318">
        <f>'Q Experience Study 2e'!E346</f>
        <v>1000000</v>
      </c>
      <c r="F363" s="343" t="str">
        <f t="shared" si="126"/>
        <v/>
      </c>
      <c r="G363" s="341" t="str">
        <f t="shared" si="127"/>
        <v/>
      </c>
      <c r="H363" s="343">
        <f t="shared" si="128"/>
        <v>365</v>
      </c>
      <c r="I363" s="342">
        <f t="shared" si="128"/>
        <v>366</v>
      </c>
      <c r="J363" s="342">
        <f t="shared" si="128"/>
        <v>365</v>
      </c>
      <c r="K363" s="342">
        <f t="shared" si="128"/>
        <v>365</v>
      </c>
      <c r="L363" s="341">
        <f t="shared" si="128"/>
        <v>338</v>
      </c>
      <c r="M363" s="340">
        <f t="shared" si="129"/>
        <v>1</v>
      </c>
      <c r="N363" s="339">
        <f t="shared" si="130"/>
        <v>1</v>
      </c>
      <c r="O363" s="339">
        <f t="shared" si="131"/>
        <v>1</v>
      </c>
      <c r="P363" s="339">
        <f t="shared" si="132"/>
        <v>1</v>
      </c>
      <c r="Q363" s="338">
        <f t="shared" si="133"/>
        <v>0.92602739726027394</v>
      </c>
      <c r="R363" s="337">
        <f t="shared" si="134"/>
        <v>1000000</v>
      </c>
      <c r="S363" s="336">
        <f t="shared" si="135"/>
        <v>1000000</v>
      </c>
      <c r="T363" s="336">
        <f t="shared" si="136"/>
        <v>1000000</v>
      </c>
      <c r="U363" s="336">
        <f t="shared" si="137"/>
        <v>1000000</v>
      </c>
      <c r="V363" s="335">
        <f t="shared" si="138"/>
        <v>926027.39726027392</v>
      </c>
      <c r="W363" s="337">
        <f t="shared" si="139"/>
        <v>0</v>
      </c>
      <c r="X363" s="336">
        <f t="shared" si="139"/>
        <v>0</v>
      </c>
      <c r="Y363" s="336">
        <f t="shared" si="139"/>
        <v>0</v>
      </c>
      <c r="Z363" s="336">
        <f t="shared" si="139"/>
        <v>0</v>
      </c>
      <c r="AA363" s="335">
        <f t="shared" si="139"/>
        <v>0</v>
      </c>
    </row>
    <row r="364" spans="1:27">
      <c r="A364" s="320">
        <f>'Q Experience Study 2e'!A347</f>
        <v>327</v>
      </c>
      <c r="B364" s="319">
        <f>'Q Experience Study 2e'!B347</f>
        <v>19840</v>
      </c>
      <c r="C364" s="319" t="str">
        <f>'Q Experience Study 2e'!C347</f>
        <v/>
      </c>
      <c r="D364" s="319" t="str">
        <f>'Q Experience Study 2e'!D347</f>
        <v/>
      </c>
      <c r="E364" s="318">
        <f>'Q Experience Study 2e'!E347</f>
        <v>300000</v>
      </c>
      <c r="F364" s="343" t="str">
        <f t="shared" si="126"/>
        <v/>
      </c>
      <c r="G364" s="341" t="str">
        <f t="shared" si="127"/>
        <v/>
      </c>
      <c r="H364" s="343">
        <f t="shared" si="128"/>
        <v>366</v>
      </c>
      <c r="I364" s="342">
        <f t="shared" si="128"/>
        <v>365</v>
      </c>
      <c r="J364" s="342">
        <f t="shared" si="128"/>
        <v>365</v>
      </c>
      <c r="K364" s="342">
        <f t="shared" si="128"/>
        <v>365</v>
      </c>
      <c r="L364" s="341">
        <f t="shared" si="128"/>
        <v>250</v>
      </c>
      <c r="M364" s="340">
        <f t="shared" si="129"/>
        <v>1</v>
      </c>
      <c r="N364" s="339">
        <f t="shared" si="130"/>
        <v>1</v>
      </c>
      <c r="O364" s="339">
        <f t="shared" si="131"/>
        <v>1</v>
      </c>
      <c r="P364" s="339">
        <f t="shared" si="132"/>
        <v>1</v>
      </c>
      <c r="Q364" s="338">
        <f t="shared" si="133"/>
        <v>0.68306010928961747</v>
      </c>
      <c r="R364" s="337">
        <f t="shared" si="134"/>
        <v>300000</v>
      </c>
      <c r="S364" s="336">
        <f t="shared" si="135"/>
        <v>300000</v>
      </c>
      <c r="T364" s="336">
        <f t="shared" si="136"/>
        <v>300000</v>
      </c>
      <c r="U364" s="336">
        <f t="shared" si="137"/>
        <v>300000</v>
      </c>
      <c r="V364" s="335">
        <f t="shared" si="138"/>
        <v>204918.03278688525</v>
      </c>
      <c r="W364" s="337">
        <f t="shared" si="139"/>
        <v>0</v>
      </c>
      <c r="X364" s="336">
        <f t="shared" si="139"/>
        <v>0</v>
      </c>
      <c r="Y364" s="336">
        <f t="shared" si="139"/>
        <v>0</v>
      </c>
      <c r="Z364" s="336">
        <f t="shared" si="139"/>
        <v>0</v>
      </c>
      <c r="AA364" s="335">
        <f t="shared" si="139"/>
        <v>0</v>
      </c>
    </row>
    <row r="365" spans="1:27">
      <c r="A365" s="320">
        <f>'Q Experience Study 2e'!A348</f>
        <v>328</v>
      </c>
      <c r="B365" s="319">
        <f>'Q Experience Study 2e'!B348</f>
        <v>19737</v>
      </c>
      <c r="C365" s="319" t="str">
        <f>'Q Experience Study 2e'!C348</f>
        <v/>
      </c>
      <c r="D365" s="319" t="str">
        <f>'Q Experience Study 2e'!D348</f>
        <v/>
      </c>
      <c r="E365" s="318">
        <f>'Q Experience Study 2e'!E348</f>
        <v>300000</v>
      </c>
      <c r="F365" s="343" t="str">
        <f t="shared" si="126"/>
        <v/>
      </c>
      <c r="G365" s="341" t="str">
        <f t="shared" si="127"/>
        <v/>
      </c>
      <c r="H365" s="343">
        <f t="shared" si="128"/>
        <v>365</v>
      </c>
      <c r="I365" s="342">
        <f t="shared" si="128"/>
        <v>366</v>
      </c>
      <c r="J365" s="342">
        <f t="shared" si="128"/>
        <v>365</v>
      </c>
      <c r="K365" s="342">
        <f t="shared" si="128"/>
        <v>365</v>
      </c>
      <c r="L365" s="341">
        <f t="shared" si="128"/>
        <v>353</v>
      </c>
      <c r="M365" s="340">
        <f t="shared" si="129"/>
        <v>1</v>
      </c>
      <c r="N365" s="339">
        <f t="shared" si="130"/>
        <v>1</v>
      </c>
      <c r="O365" s="339">
        <f t="shared" si="131"/>
        <v>1</v>
      </c>
      <c r="P365" s="339">
        <f t="shared" si="132"/>
        <v>1</v>
      </c>
      <c r="Q365" s="338">
        <f t="shared" si="133"/>
        <v>0.9671232876712329</v>
      </c>
      <c r="R365" s="337">
        <f t="shared" si="134"/>
        <v>300000</v>
      </c>
      <c r="S365" s="336">
        <f t="shared" si="135"/>
        <v>300000</v>
      </c>
      <c r="T365" s="336">
        <f t="shared" si="136"/>
        <v>300000</v>
      </c>
      <c r="U365" s="336">
        <f t="shared" si="137"/>
        <v>300000</v>
      </c>
      <c r="V365" s="335">
        <f t="shared" si="138"/>
        <v>290136.98630136985</v>
      </c>
      <c r="W365" s="337">
        <f t="shared" si="139"/>
        <v>0</v>
      </c>
      <c r="X365" s="336">
        <f t="shared" si="139"/>
        <v>0</v>
      </c>
      <c r="Y365" s="336">
        <f t="shared" si="139"/>
        <v>0</v>
      </c>
      <c r="Z365" s="336">
        <f t="shared" si="139"/>
        <v>0</v>
      </c>
      <c r="AA365" s="335">
        <f t="shared" si="139"/>
        <v>0</v>
      </c>
    </row>
    <row r="366" spans="1:27">
      <c r="A366" s="320">
        <f>'Q Experience Study 2e'!A349</f>
        <v>329</v>
      </c>
      <c r="B366" s="319">
        <f>'Q Experience Study 2e'!B349</f>
        <v>19815</v>
      </c>
      <c r="C366" s="319" t="str">
        <f>'Q Experience Study 2e'!C349</f>
        <v/>
      </c>
      <c r="D366" s="319" t="str">
        <f>'Q Experience Study 2e'!D349</f>
        <v/>
      </c>
      <c r="E366" s="318">
        <f>'Q Experience Study 2e'!E349</f>
        <v>300000</v>
      </c>
      <c r="F366" s="343" t="str">
        <f t="shared" si="126"/>
        <v/>
      </c>
      <c r="G366" s="341" t="str">
        <f t="shared" si="127"/>
        <v/>
      </c>
      <c r="H366" s="343">
        <f t="shared" si="128"/>
        <v>366</v>
      </c>
      <c r="I366" s="342">
        <f t="shared" si="128"/>
        <v>365</v>
      </c>
      <c r="J366" s="342">
        <f t="shared" si="128"/>
        <v>365</v>
      </c>
      <c r="K366" s="342">
        <f t="shared" si="128"/>
        <v>365</v>
      </c>
      <c r="L366" s="341">
        <f t="shared" si="128"/>
        <v>275</v>
      </c>
      <c r="M366" s="340">
        <f t="shared" si="129"/>
        <v>1</v>
      </c>
      <c r="N366" s="339">
        <f t="shared" si="130"/>
        <v>1</v>
      </c>
      <c r="O366" s="339">
        <f t="shared" si="131"/>
        <v>1</v>
      </c>
      <c r="P366" s="339">
        <f t="shared" si="132"/>
        <v>1</v>
      </c>
      <c r="Q366" s="338">
        <f t="shared" si="133"/>
        <v>0.75136612021857918</v>
      </c>
      <c r="R366" s="337">
        <f t="shared" si="134"/>
        <v>300000</v>
      </c>
      <c r="S366" s="336">
        <f t="shared" si="135"/>
        <v>300000</v>
      </c>
      <c r="T366" s="336">
        <f t="shared" si="136"/>
        <v>300000</v>
      </c>
      <c r="U366" s="336">
        <f t="shared" si="137"/>
        <v>300000</v>
      </c>
      <c r="V366" s="335">
        <f t="shared" si="138"/>
        <v>225409.83606557376</v>
      </c>
      <c r="W366" s="337">
        <f t="shared" si="139"/>
        <v>0</v>
      </c>
      <c r="X366" s="336">
        <f t="shared" si="139"/>
        <v>0</v>
      </c>
      <c r="Y366" s="336">
        <f t="shared" si="139"/>
        <v>0</v>
      </c>
      <c r="Z366" s="336">
        <f t="shared" si="139"/>
        <v>0</v>
      </c>
      <c r="AA366" s="335">
        <f t="shared" si="139"/>
        <v>0</v>
      </c>
    </row>
    <row r="367" spans="1:27">
      <c r="A367" s="320">
        <f>'Q Experience Study 2e'!A350</f>
        <v>330</v>
      </c>
      <c r="B367" s="319">
        <f>'Q Experience Study 2e'!B350</f>
        <v>20052</v>
      </c>
      <c r="C367" s="319" t="str">
        <f>'Q Experience Study 2e'!C350</f>
        <v/>
      </c>
      <c r="D367" s="319" t="str">
        <f>'Q Experience Study 2e'!D350</f>
        <v/>
      </c>
      <c r="E367" s="318">
        <f>'Q Experience Study 2e'!E350</f>
        <v>500000</v>
      </c>
      <c r="F367" s="343" t="str">
        <f t="shared" si="126"/>
        <v/>
      </c>
      <c r="G367" s="341" t="str">
        <f t="shared" si="127"/>
        <v/>
      </c>
      <c r="H367" s="343">
        <f t="shared" si="128"/>
        <v>366</v>
      </c>
      <c r="I367" s="342">
        <f t="shared" si="128"/>
        <v>365</v>
      </c>
      <c r="J367" s="342">
        <f t="shared" si="128"/>
        <v>365</v>
      </c>
      <c r="K367" s="342">
        <f t="shared" si="128"/>
        <v>365</v>
      </c>
      <c r="L367" s="341">
        <f t="shared" si="128"/>
        <v>38</v>
      </c>
      <c r="M367" s="340">
        <f t="shared" si="129"/>
        <v>1</v>
      </c>
      <c r="N367" s="339">
        <f t="shared" si="130"/>
        <v>1</v>
      </c>
      <c r="O367" s="339">
        <f t="shared" si="131"/>
        <v>1</v>
      </c>
      <c r="P367" s="339">
        <f t="shared" si="132"/>
        <v>1</v>
      </c>
      <c r="Q367" s="338">
        <f t="shared" si="133"/>
        <v>0.10382513661202186</v>
      </c>
      <c r="R367" s="337">
        <f t="shared" si="134"/>
        <v>500000</v>
      </c>
      <c r="S367" s="336">
        <f t="shared" si="135"/>
        <v>500000</v>
      </c>
      <c r="T367" s="336">
        <f t="shared" si="136"/>
        <v>500000</v>
      </c>
      <c r="U367" s="336">
        <f t="shared" si="137"/>
        <v>500000</v>
      </c>
      <c r="V367" s="335">
        <f t="shared" si="138"/>
        <v>51912.56830601093</v>
      </c>
      <c r="W367" s="337">
        <f t="shared" si="139"/>
        <v>0</v>
      </c>
      <c r="X367" s="336">
        <f t="shared" si="139"/>
        <v>0</v>
      </c>
      <c r="Y367" s="336">
        <f t="shared" si="139"/>
        <v>0</v>
      </c>
      <c r="Z367" s="336">
        <f t="shared" si="139"/>
        <v>0</v>
      </c>
      <c r="AA367" s="335">
        <f t="shared" si="139"/>
        <v>0</v>
      </c>
    </row>
    <row r="368" spans="1:27">
      <c r="A368" s="320">
        <f>'Q Experience Study 2e'!A351</f>
        <v>331</v>
      </c>
      <c r="B368" s="319">
        <f>'Q Experience Study 2e'!B351</f>
        <v>19852</v>
      </c>
      <c r="C368" s="319" t="str">
        <f>'Q Experience Study 2e'!C351</f>
        <v/>
      </c>
      <c r="D368" s="319" t="str">
        <f>'Q Experience Study 2e'!D351</f>
        <v/>
      </c>
      <c r="E368" s="318">
        <f>'Q Experience Study 2e'!E351</f>
        <v>1000000</v>
      </c>
      <c r="F368" s="343" t="str">
        <f t="shared" si="126"/>
        <v/>
      </c>
      <c r="G368" s="341" t="str">
        <f t="shared" si="127"/>
        <v/>
      </c>
      <c r="H368" s="343">
        <f t="shared" ref="H368:L377" si="140">IF(AND(OR($C368&lt;&gt;"",$D368&lt;&gt;""),MAX($F368,$G368)&lt;H$37),0,MIN($C$34,DATE(YEAR($B368)+H$37+1,MONTH($B368),DAY($B368)))-MAX($B$34,DATE(YEAR($B368)+H$37,MONTH($B368),DAY($B368))))</f>
        <v>366</v>
      </c>
      <c r="I368" s="342">
        <f t="shared" si="140"/>
        <v>365</v>
      </c>
      <c r="J368" s="342">
        <f t="shared" si="140"/>
        <v>365</v>
      </c>
      <c r="K368" s="342">
        <f t="shared" si="140"/>
        <v>365</v>
      </c>
      <c r="L368" s="341">
        <f t="shared" si="140"/>
        <v>238</v>
      </c>
      <c r="M368" s="340">
        <f t="shared" si="129"/>
        <v>1</v>
      </c>
      <c r="N368" s="339">
        <f t="shared" si="130"/>
        <v>1</v>
      </c>
      <c r="O368" s="339">
        <f t="shared" si="131"/>
        <v>1</v>
      </c>
      <c r="P368" s="339">
        <f t="shared" si="132"/>
        <v>1</v>
      </c>
      <c r="Q368" s="338">
        <f t="shared" si="133"/>
        <v>0.65027322404371579</v>
      </c>
      <c r="R368" s="337">
        <f t="shared" si="134"/>
        <v>1000000</v>
      </c>
      <c r="S368" s="336">
        <f t="shared" si="135"/>
        <v>1000000</v>
      </c>
      <c r="T368" s="336">
        <f t="shared" si="136"/>
        <v>1000000</v>
      </c>
      <c r="U368" s="336">
        <f t="shared" si="137"/>
        <v>1000000</v>
      </c>
      <c r="V368" s="335">
        <f t="shared" si="138"/>
        <v>650273.22404371575</v>
      </c>
      <c r="W368" s="337">
        <f t="shared" ref="W368:AA377" si="141">IF($F368=W$37,$E368,0)</f>
        <v>0</v>
      </c>
      <c r="X368" s="336">
        <f t="shared" si="141"/>
        <v>0</v>
      </c>
      <c r="Y368" s="336">
        <f t="shared" si="141"/>
        <v>0</v>
      </c>
      <c r="Z368" s="336">
        <f t="shared" si="141"/>
        <v>0</v>
      </c>
      <c r="AA368" s="335">
        <f t="shared" si="141"/>
        <v>0</v>
      </c>
    </row>
    <row r="369" spans="1:27">
      <c r="A369" s="320">
        <f>'Q Experience Study 2e'!A352</f>
        <v>332</v>
      </c>
      <c r="B369" s="319">
        <f>'Q Experience Study 2e'!B352</f>
        <v>19837</v>
      </c>
      <c r="C369" s="319" t="str">
        <f>'Q Experience Study 2e'!C352</f>
        <v/>
      </c>
      <c r="D369" s="319">
        <f>'Q Experience Study 2e'!D352</f>
        <v>45147</v>
      </c>
      <c r="E369" s="318">
        <f>'Q Experience Study 2e'!E352</f>
        <v>500000</v>
      </c>
      <c r="F369" s="343">
        <f t="shared" si="126"/>
        <v>69</v>
      </c>
      <c r="G369" s="341" t="str">
        <f t="shared" si="127"/>
        <v/>
      </c>
      <c r="H369" s="343">
        <f t="shared" si="140"/>
        <v>366</v>
      </c>
      <c r="I369" s="342">
        <f t="shared" si="140"/>
        <v>365</v>
      </c>
      <c r="J369" s="342">
        <f t="shared" si="140"/>
        <v>365</v>
      </c>
      <c r="K369" s="342">
        <f t="shared" si="140"/>
        <v>365</v>
      </c>
      <c r="L369" s="341">
        <f t="shared" si="140"/>
        <v>253</v>
      </c>
      <c r="M369" s="340">
        <f t="shared" si="129"/>
        <v>1</v>
      </c>
      <c r="N369" s="339">
        <f t="shared" si="130"/>
        <v>1</v>
      </c>
      <c r="O369" s="339">
        <f t="shared" si="131"/>
        <v>1</v>
      </c>
      <c r="P369" s="339">
        <f t="shared" si="132"/>
        <v>1</v>
      </c>
      <c r="Q369" s="338">
        <f t="shared" si="133"/>
        <v>0.69125683060109289</v>
      </c>
      <c r="R369" s="337">
        <f t="shared" si="134"/>
        <v>500000</v>
      </c>
      <c r="S369" s="336">
        <f t="shared" si="135"/>
        <v>500000</v>
      </c>
      <c r="T369" s="336">
        <f t="shared" si="136"/>
        <v>500000</v>
      </c>
      <c r="U369" s="336">
        <f t="shared" si="137"/>
        <v>500000</v>
      </c>
      <c r="V369" s="335">
        <f t="shared" si="138"/>
        <v>345628.41530054645</v>
      </c>
      <c r="W369" s="337">
        <f t="shared" si="141"/>
        <v>0</v>
      </c>
      <c r="X369" s="336">
        <f t="shared" si="141"/>
        <v>0</v>
      </c>
      <c r="Y369" s="336">
        <f t="shared" si="141"/>
        <v>0</v>
      </c>
      <c r="Z369" s="336">
        <f t="shared" si="141"/>
        <v>0</v>
      </c>
      <c r="AA369" s="335">
        <f t="shared" si="141"/>
        <v>500000</v>
      </c>
    </row>
    <row r="370" spans="1:27">
      <c r="A370" s="320">
        <f>'Q Experience Study 2e'!A353</f>
        <v>333</v>
      </c>
      <c r="B370" s="319">
        <f>'Q Experience Study 2e'!B353</f>
        <v>20063</v>
      </c>
      <c r="C370" s="319" t="str">
        <f>'Q Experience Study 2e'!C353</f>
        <v/>
      </c>
      <c r="D370" s="319" t="str">
        <f>'Q Experience Study 2e'!D353</f>
        <v/>
      </c>
      <c r="E370" s="318">
        <f>'Q Experience Study 2e'!E353</f>
        <v>500000</v>
      </c>
      <c r="F370" s="343" t="str">
        <f t="shared" si="126"/>
        <v/>
      </c>
      <c r="G370" s="341" t="str">
        <f t="shared" si="127"/>
        <v/>
      </c>
      <c r="H370" s="343">
        <f t="shared" si="140"/>
        <v>366</v>
      </c>
      <c r="I370" s="342">
        <f t="shared" si="140"/>
        <v>365</v>
      </c>
      <c r="J370" s="342">
        <f t="shared" si="140"/>
        <v>365</v>
      </c>
      <c r="K370" s="342">
        <f t="shared" si="140"/>
        <v>365</v>
      </c>
      <c r="L370" s="341">
        <f t="shared" si="140"/>
        <v>27</v>
      </c>
      <c r="M370" s="340">
        <f t="shared" si="129"/>
        <v>1</v>
      </c>
      <c r="N370" s="339">
        <f t="shared" si="130"/>
        <v>1</v>
      </c>
      <c r="O370" s="339">
        <f t="shared" si="131"/>
        <v>1</v>
      </c>
      <c r="P370" s="339">
        <f t="shared" si="132"/>
        <v>1</v>
      </c>
      <c r="Q370" s="338">
        <f t="shared" si="133"/>
        <v>7.3770491803278687E-2</v>
      </c>
      <c r="R370" s="337">
        <f t="shared" si="134"/>
        <v>500000</v>
      </c>
      <c r="S370" s="336">
        <f t="shared" si="135"/>
        <v>500000</v>
      </c>
      <c r="T370" s="336">
        <f t="shared" si="136"/>
        <v>500000</v>
      </c>
      <c r="U370" s="336">
        <f t="shared" si="137"/>
        <v>500000</v>
      </c>
      <c r="V370" s="335">
        <f t="shared" si="138"/>
        <v>36885.24590163934</v>
      </c>
      <c r="W370" s="337">
        <f t="shared" si="141"/>
        <v>0</v>
      </c>
      <c r="X370" s="336">
        <f t="shared" si="141"/>
        <v>0</v>
      </c>
      <c r="Y370" s="336">
        <f t="shared" si="141"/>
        <v>0</v>
      </c>
      <c r="Z370" s="336">
        <f t="shared" si="141"/>
        <v>0</v>
      </c>
      <c r="AA370" s="335">
        <f t="shared" si="141"/>
        <v>0</v>
      </c>
    </row>
    <row r="371" spans="1:27">
      <c r="A371" s="320">
        <f>'Q Experience Study 2e'!A354</f>
        <v>334</v>
      </c>
      <c r="B371" s="319">
        <f>'Q Experience Study 2e'!B354</f>
        <v>20069</v>
      </c>
      <c r="C371" s="319" t="str">
        <f>'Q Experience Study 2e'!C354</f>
        <v/>
      </c>
      <c r="D371" s="319" t="str">
        <f>'Q Experience Study 2e'!D354</f>
        <v/>
      </c>
      <c r="E371" s="318">
        <f>'Q Experience Study 2e'!E354</f>
        <v>1000000</v>
      </c>
      <c r="F371" s="343" t="str">
        <f t="shared" si="126"/>
        <v/>
      </c>
      <c r="G371" s="341" t="str">
        <f t="shared" si="127"/>
        <v/>
      </c>
      <c r="H371" s="343">
        <f t="shared" si="140"/>
        <v>366</v>
      </c>
      <c r="I371" s="342">
        <f t="shared" si="140"/>
        <v>365</v>
      </c>
      <c r="J371" s="342">
        <f t="shared" si="140"/>
        <v>365</v>
      </c>
      <c r="K371" s="342">
        <f t="shared" si="140"/>
        <v>365</v>
      </c>
      <c r="L371" s="341">
        <f t="shared" si="140"/>
        <v>21</v>
      </c>
      <c r="M371" s="340">
        <f t="shared" si="129"/>
        <v>1</v>
      </c>
      <c r="N371" s="339">
        <f t="shared" si="130"/>
        <v>1</v>
      </c>
      <c r="O371" s="339">
        <f t="shared" si="131"/>
        <v>1</v>
      </c>
      <c r="P371" s="339">
        <f t="shared" si="132"/>
        <v>1</v>
      </c>
      <c r="Q371" s="338">
        <f t="shared" si="133"/>
        <v>5.737704918032787E-2</v>
      </c>
      <c r="R371" s="337">
        <f t="shared" si="134"/>
        <v>1000000</v>
      </c>
      <c r="S371" s="336">
        <f t="shared" si="135"/>
        <v>1000000</v>
      </c>
      <c r="T371" s="336">
        <f t="shared" si="136"/>
        <v>1000000</v>
      </c>
      <c r="U371" s="336">
        <f t="shared" si="137"/>
        <v>1000000</v>
      </c>
      <c r="V371" s="335">
        <f t="shared" si="138"/>
        <v>57377.049180327871</v>
      </c>
      <c r="W371" s="337">
        <f t="shared" si="141"/>
        <v>0</v>
      </c>
      <c r="X371" s="336">
        <f t="shared" si="141"/>
        <v>0</v>
      </c>
      <c r="Y371" s="336">
        <f t="shared" si="141"/>
        <v>0</v>
      </c>
      <c r="Z371" s="336">
        <f t="shared" si="141"/>
        <v>0</v>
      </c>
      <c r="AA371" s="335">
        <f t="shared" si="141"/>
        <v>0</v>
      </c>
    </row>
    <row r="372" spans="1:27">
      <c r="A372" s="320">
        <f>'Q Experience Study 2e'!A355</f>
        <v>335</v>
      </c>
      <c r="B372" s="319">
        <f>'Q Experience Study 2e'!B355</f>
        <v>19877</v>
      </c>
      <c r="C372" s="319" t="str">
        <f>'Q Experience Study 2e'!C355</f>
        <v/>
      </c>
      <c r="D372" s="319" t="str">
        <f>'Q Experience Study 2e'!D355</f>
        <v/>
      </c>
      <c r="E372" s="318">
        <f>'Q Experience Study 2e'!E355</f>
        <v>300000</v>
      </c>
      <c r="F372" s="343" t="str">
        <f t="shared" si="126"/>
        <v/>
      </c>
      <c r="G372" s="341" t="str">
        <f t="shared" si="127"/>
        <v/>
      </c>
      <c r="H372" s="343">
        <f t="shared" si="140"/>
        <v>366</v>
      </c>
      <c r="I372" s="342">
        <f t="shared" si="140"/>
        <v>365</v>
      </c>
      <c r="J372" s="342">
        <f t="shared" si="140"/>
        <v>365</v>
      </c>
      <c r="K372" s="342">
        <f t="shared" si="140"/>
        <v>365</v>
      </c>
      <c r="L372" s="341">
        <f t="shared" si="140"/>
        <v>213</v>
      </c>
      <c r="M372" s="340">
        <f t="shared" si="129"/>
        <v>1</v>
      </c>
      <c r="N372" s="339">
        <f t="shared" si="130"/>
        <v>1</v>
      </c>
      <c r="O372" s="339">
        <f t="shared" si="131"/>
        <v>1</v>
      </c>
      <c r="P372" s="339">
        <f t="shared" si="132"/>
        <v>1</v>
      </c>
      <c r="Q372" s="338">
        <f t="shared" si="133"/>
        <v>0.58196721311475408</v>
      </c>
      <c r="R372" s="337">
        <f t="shared" si="134"/>
        <v>300000</v>
      </c>
      <c r="S372" s="336">
        <f t="shared" si="135"/>
        <v>300000</v>
      </c>
      <c r="T372" s="336">
        <f t="shared" si="136"/>
        <v>300000</v>
      </c>
      <c r="U372" s="336">
        <f t="shared" si="137"/>
        <v>300000</v>
      </c>
      <c r="V372" s="335">
        <f t="shared" si="138"/>
        <v>174590.16393442624</v>
      </c>
      <c r="W372" s="337">
        <f t="shared" si="141"/>
        <v>0</v>
      </c>
      <c r="X372" s="336">
        <f t="shared" si="141"/>
        <v>0</v>
      </c>
      <c r="Y372" s="336">
        <f t="shared" si="141"/>
        <v>0</v>
      </c>
      <c r="Z372" s="336">
        <f t="shared" si="141"/>
        <v>0</v>
      </c>
      <c r="AA372" s="335">
        <f t="shared" si="141"/>
        <v>0</v>
      </c>
    </row>
    <row r="373" spans="1:27">
      <c r="A373" s="320">
        <f>'Q Experience Study 2e'!A356</f>
        <v>336</v>
      </c>
      <c r="B373" s="319">
        <f>'Q Experience Study 2e'!B356</f>
        <v>20089</v>
      </c>
      <c r="C373" s="319" t="str">
        <f>'Q Experience Study 2e'!C356</f>
        <v/>
      </c>
      <c r="D373" s="319" t="str">
        <f>'Q Experience Study 2e'!D356</f>
        <v/>
      </c>
      <c r="E373" s="318">
        <f>'Q Experience Study 2e'!E356</f>
        <v>500000</v>
      </c>
      <c r="F373" s="343" t="str">
        <f t="shared" si="126"/>
        <v/>
      </c>
      <c r="G373" s="341" t="str">
        <f t="shared" si="127"/>
        <v/>
      </c>
      <c r="H373" s="343">
        <f t="shared" si="140"/>
        <v>366</v>
      </c>
      <c r="I373" s="342">
        <f t="shared" si="140"/>
        <v>365</v>
      </c>
      <c r="J373" s="342">
        <f t="shared" si="140"/>
        <v>365</v>
      </c>
      <c r="K373" s="342">
        <f t="shared" si="140"/>
        <v>365</v>
      </c>
      <c r="L373" s="341">
        <f t="shared" si="140"/>
        <v>1</v>
      </c>
      <c r="M373" s="340">
        <f t="shared" si="129"/>
        <v>1</v>
      </c>
      <c r="N373" s="339">
        <f t="shared" si="130"/>
        <v>1</v>
      </c>
      <c r="O373" s="339">
        <f t="shared" si="131"/>
        <v>1</v>
      </c>
      <c r="P373" s="339">
        <f t="shared" si="132"/>
        <v>1</v>
      </c>
      <c r="Q373" s="338">
        <f t="shared" si="133"/>
        <v>2.7322404371584699E-3</v>
      </c>
      <c r="R373" s="337">
        <f t="shared" si="134"/>
        <v>500000</v>
      </c>
      <c r="S373" s="336">
        <f t="shared" si="135"/>
        <v>500000</v>
      </c>
      <c r="T373" s="336">
        <f t="shared" si="136"/>
        <v>500000</v>
      </c>
      <c r="U373" s="336">
        <f t="shared" si="137"/>
        <v>500000</v>
      </c>
      <c r="V373" s="335">
        <f t="shared" si="138"/>
        <v>1366.1202185792349</v>
      </c>
      <c r="W373" s="337">
        <f t="shared" si="141"/>
        <v>0</v>
      </c>
      <c r="X373" s="336">
        <f t="shared" si="141"/>
        <v>0</v>
      </c>
      <c r="Y373" s="336">
        <f t="shared" si="141"/>
        <v>0</v>
      </c>
      <c r="Z373" s="336">
        <f t="shared" si="141"/>
        <v>0</v>
      </c>
      <c r="AA373" s="335">
        <f t="shared" si="141"/>
        <v>0</v>
      </c>
    </row>
    <row r="374" spans="1:27">
      <c r="A374" s="320">
        <f>'Q Experience Study 2e'!A357</f>
        <v>337</v>
      </c>
      <c r="B374" s="319">
        <f>'Q Experience Study 2e'!B357</f>
        <v>19885</v>
      </c>
      <c r="C374" s="319" t="str">
        <f>'Q Experience Study 2e'!C357</f>
        <v/>
      </c>
      <c r="D374" s="319" t="str">
        <f>'Q Experience Study 2e'!D357</f>
        <v/>
      </c>
      <c r="E374" s="318">
        <f>'Q Experience Study 2e'!E357</f>
        <v>500000</v>
      </c>
      <c r="F374" s="343" t="str">
        <f t="shared" si="126"/>
        <v/>
      </c>
      <c r="G374" s="341" t="str">
        <f t="shared" si="127"/>
        <v/>
      </c>
      <c r="H374" s="343">
        <f t="shared" si="140"/>
        <v>366</v>
      </c>
      <c r="I374" s="342">
        <f t="shared" si="140"/>
        <v>365</v>
      </c>
      <c r="J374" s="342">
        <f t="shared" si="140"/>
        <v>365</v>
      </c>
      <c r="K374" s="342">
        <f t="shared" si="140"/>
        <v>365</v>
      </c>
      <c r="L374" s="341">
        <f t="shared" si="140"/>
        <v>205</v>
      </c>
      <c r="M374" s="340">
        <f t="shared" si="129"/>
        <v>1</v>
      </c>
      <c r="N374" s="339">
        <f t="shared" si="130"/>
        <v>1</v>
      </c>
      <c r="O374" s="339">
        <f t="shared" si="131"/>
        <v>1</v>
      </c>
      <c r="P374" s="339">
        <f t="shared" si="132"/>
        <v>1</v>
      </c>
      <c r="Q374" s="338">
        <f t="shared" si="133"/>
        <v>0.56010928961748629</v>
      </c>
      <c r="R374" s="337">
        <f t="shared" si="134"/>
        <v>500000</v>
      </c>
      <c r="S374" s="336">
        <f t="shared" si="135"/>
        <v>500000</v>
      </c>
      <c r="T374" s="336">
        <f t="shared" si="136"/>
        <v>500000</v>
      </c>
      <c r="U374" s="336">
        <f t="shared" si="137"/>
        <v>500000</v>
      </c>
      <c r="V374" s="335">
        <f t="shared" si="138"/>
        <v>280054.64480874315</v>
      </c>
      <c r="W374" s="337">
        <f t="shared" si="141"/>
        <v>0</v>
      </c>
      <c r="X374" s="336">
        <f t="shared" si="141"/>
        <v>0</v>
      </c>
      <c r="Y374" s="336">
        <f t="shared" si="141"/>
        <v>0</v>
      </c>
      <c r="Z374" s="336">
        <f t="shared" si="141"/>
        <v>0</v>
      </c>
      <c r="AA374" s="335">
        <f t="shared" si="141"/>
        <v>0</v>
      </c>
    </row>
    <row r="375" spans="1:27">
      <c r="A375" s="320">
        <f>'Q Experience Study 2e'!A358</f>
        <v>338</v>
      </c>
      <c r="B375" s="319">
        <f>'Q Experience Study 2e'!B358</f>
        <v>19826</v>
      </c>
      <c r="C375" s="319" t="str">
        <f>'Q Experience Study 2e'!C358</f>
        <v/>
      </c>
      <c r="D375" s="319" t="str">
        <f>'Q Experience Study 2e'!D358</f>
        <v/>
      </c>
      <c r="E375" s="318">
        <f>'Q Experience Study 2e'!E358</f>
        <v>500000</v>
      </c>
      <c r="F375" s="343" t="str">
        <f t="shared" si="126"/>
        <v/>
      </c>
      <c r="G375" s="341" t="str">
        <f t="shared" si="127"/>
        <v/>
      </c>
      <c r="H375" s="343">
        <f t="shared" si="140"/>
        <v>366</v>
      </c>
      <c r="I375" s="342">
        <f t="shared" si="140"/>
        <v>365</v>
      </c>
      <c r="J375" s="342">
        <f t="shared" si="140"/>
        <v>365</v>
      </c>
      <c r="K375" s="342">
        <f t="shared" si="140"/>
        <v>365</v>
      </c>
      <c r="L375" s="341">
        <f t="shared" si="140"/>
        <v>264</v>
      </c>
      <c r="M375" s="340">
        <f t="shared" si="129"/>
        <v>1</v>
      </c>
      <c r="N375" s="339">
        <f t="shared" si="130"/>
        <v>1</v>
      </c>
      <c r="O375" s="339">
        <f t="shared" si="131"/>
        <v>1</v>
      </c>
      <c r="P375" s="339">
        <f t="shared" si="132"/>
        <v>1</v>
      </c>
      <c r="Q375" s="338">
        <f t="shared" si="133"/>
        <v>0.72131147540983609</v>
      </c>
      <c r="R375" s="337">
        <f t="shared" si="134"/>
        <v>500000</v>
      </c>
      <c r="S375" s="336">
        <f t="shared" si="135"/>
        <v>500000</v>
      </c>
      <c r="T375" s="336">
        <f t="shared" si="136"/>
        <v>500000</v>
      </c>
      <c r="U375" s="336">
        <f t="shared" si="137"/>
        <v>500000</v>
      </c>
      <c r="V375" s="335">
        <f t="shared" si="138"/>
        <v>360655.73770491802</v>
      </c>
      <c r="W375" s="337">
        <f t="shared" si="141"/>
        <v>0</v>
      </c>
      <c r="X375" s="336">
        <f t="shared" si="141"/>
        <v>0</v>
      </c>
      <c r="Y375" s="336">
        <f t="shared" si="141"/>
        <v>0</v>
      </c>
      <c r="Z375" s="336">
        <f t="shared" si="141"/>
        <v>0</v>
      </c>
      <c r="AA375" s="335">
        <f t="shared" si="141"/>
        <v>0</v>
      </c>
    </row>
    <row r="376" spans="1:27">
      <c r="A376" s="320">
        <f>'Q Experience Study 2e'!A359</f>
        <v>339</v>
      </c>
      <c r="B376" s="319">
        <f>'Q Experience Study 2e'!B359</f>
        <v>19897</v>
      </c>
      <c r="C376" s="319">
        <f>'Q Experience Study 2e'!C359</f>
        <v>44439</v>
      </c>
      <c r="D376" s="319" t="str">
        <f>'Q Experience Study 2e'!D359</f>
        <v/>
      </c>
      <c r="E376" s="318">
        <f>'Q Experience Study 2e'!E359</f>
        <v>500000</v>
      </c>
      <c r="F376" s="343" t="str">
        <f t="shared" si="126"/>
        <v/>
      </c>
      <c r="G376" s="341">
        <f t="shared" si="127"/>
        <v>67</v>
      </c>
      <c r="H376" s="343">
        <f t="shared" si="140"/>
        <v>366</v>
      </c>
      <c r="I376" s="342">
        <f t="shared" si="140"/>
        <v>365</v>
      </c>
      <c r="J376" s="342">
        <f t="shared" si="140"/>
        <v>365</v>
      </c>
      <c r="K376" s="342">
        <f t="shared" si="140"/>
        <v>0</v>
      </c>
      <c r="L376" s="341">
        <f t="shared" si="140"/>
        <v>0</v>
      </c>
      <c r="M376" s="340">
        <f t="shared" si="129"/>
        <v>1</v>
      </c>
      <c r="N376" s="339">
        <f t="shared" si="130"/>
        <v>1</v>
      </c>
      <c r="O376" s="339">
        <f t="shared" si="131"/>
        <v>1</v>
      </c>
      <c r="P376" s="339">
        <f t="shared" si="132"/>
        <v>0</v>
      </c>
      <c r="Q376" s="338">
        <f t="shared" si="133"/>
        <v>0</v>
      </c>
      <c r="R376" s="337">
        <f t="shared" si="134"/>
        <v>500000</v>
      </c>
      <c r="S376" s="336">
        <f t="shared" si="135"/>
        <v>500000</v>
      </c>
      <c r="T376" s="336">
        <f t="shared" si="136"/>
        <v>500000</v>
      </c>
      <c r="U376" s="336">
        <f t="shared" si="137"/>
        <v>0</v>
      </c>
      <c r="V376" s="335">
        <f t="shared" si="138"/>
        <v>0</v>
      </c>
      <c r="W376" s="337">
        <f t="shared" si="141"/>
        <v>0</v>
      </c>
      <c r="X376" s="336">
        <f t="shared" si="141"/>
        <v>0</v>
      </c>
      <c r="Y376" s="336">
        <f t="shared" si="141"/>
        <v>0</v>
      </c>
      <c r="Z376" s="336">
        <f t="shared" si="141"/>
        <v>0</v>
      </c>
      <c r="AA376" s="335">
        <f t="shared" si="141"/>
        <v>0</v>
      </c>
    </row>
    <row r="377" spans="1:27">
      <c r="A377" s="320">
        <f>'Q Experience Study 2e'!A360</f>
        <v>340</v>
      </c>
      <c r="B377" s="319">
        <f>'Q Experience Study 2e'!B360</f>
        <v>19798</v>
      </c>
      <c r="C377" s="319" t="str">
        <f>'Q Experience Study 2e'!C360</f>
        <v/>
      </c>
      <c r="D377" s="319" t="str">
        <f>'Q Experience Study 2e'!D360</f>
        <v/>
      </c>
      <c r="E377" s="318">
        <f>'Q Experience Study 2e'!E360</f>
        <v>1000000</v>
      </c>
      <c r="F377" s="343" t="str">
        <f t="shared" si="126"/>
        <v/>
      </c>
      <c r="G377" s="341" t="str">
        <f t="shared" si="127"/>
        <v/>
      </c>
      <c r="H377" s="343">
        <f t="shared" si="140"/>
        <v>366</v>
      </c>
      <c r="I377" s="342">
        <f t="shared" si="140"/>
        <v>365</v>
      </c>
      <c r="J377" s="342">
        <f t="shared" si="140"/>
        <v>365</v>
      </c>
      <c r="K377" s="342">
        <f t="shared" si="140"/>
        <v>365</v>
      </c>
      <c r="L377" s="341">
        <f t="shared" si="140"/>
        <v>292</v>
      </c>
      <c r="M377" s="340">
        <f t="shared" si="129"/>
        <v>1</v>
      </c>
      <c r="N377" s="339">
        <f t="shared" si="130"/>
        <v>1</v>
      </c>
      <c r="O377" s="339">
        <f t="shared" si="131"/>
        <v>1</v>
      </c>
      <c r="P377" s="339">
        <f t="shared" si="132"/>
        <v>1</v>
      </c>
      <c r="Q377" s="338">
        <f t="shared" si="133"/>
        <v>0.79781420765027322</v>
      </c>
      <c r="R377" s="337">
        <f t="shared" si="134"/>
        <v>1000000</v>
      </c>
      <c r="S377" s="336">
        <f t="shared" si="135"/>
        <v>1000000</v>
      </c>
      <c r="T377" s="336">
        <f t="shared" si="136"/>
        <v>1000000</v>
      </c>
      <c r="U377" s="336">
        <f t="shared" si="137"/>
        <v>1000000</v>
      </c>
      <c r="V377" s="335">
        <f t="shared" si="138"/>
        <v>797814.20765027322</v>
      </c>
      <c r="W377" s="337">
        <f t="shared" si="141"/>
        <v>0</v>
      </c>
      <c r="X377" s="336">
        <f t="shared" si="141"/>
        <v>0</v>
      </c>
      <c r="Y377" s="336">
        <f t="shared" si="141"/>
        <v>0</v>
      </c>
      <c r="Z377" s="336">
        <f t="shared" si="141"/>
        <v>0</v>
      </c>
      <c r="AA377" s="335">
        <f t="shared" si="141"/>
        <v>0</v>
      </c>
    </row>
    <row r="378" spans="1:27">
      <c r="A378" s="320">
        <f>'Q Experience Study 2e'!A361</f>
        <v>341</v>
      </c>
      <c r="B378" s="319">
        <f>'Q Experience Study 2e'!B361</f>
        <v>19795</v>
      </c>
      <c r="C378" s="319" t="str">
        <f>'Q Experience Study 2e'!C361</f>
        <v/>
      </c>
      <c r="D378" s="319" t="str">
        <f>'Q Experience Study 2e'!D361</f>
        <v/>
      </c>
      <c r="E378" s="318">
        <f>'Q Experience Study 2e'!E361</f>
        <v>300000</v>
      </c>
      <c r="F378" s="343" t="str">
        <f t="shared" si="126"/>
        <v/>
      </c>
      <c r="G378" s="341" t="str">
        <f t="shared" si="127"/>
        <v/>
      </c>
      <c r="H378" s="343">
        <f t="shared" ref="H378:L387" si="142">IF(AND(OR($C378&lt;&gt;"",$D378&lt;&gt;""),MAX($F378,$G378)&lt;H$37),0,MIN($C$34,DATE(YEAR($B378)+H$37+1,MONTH($B378),DAY($B378)))-MAX($B$34,DATE(YEAR($B378)+H$37,MONTH($B378),DAY($B378))))</f>
        <v>366</v>
      </c>
      <c r="I378" s="342">
        <f t="shared" si="142"/>
        <v>365</v>
      </c>
      <c r="J378" s="342">
        <f t="shared" si="142"/>
        <v>365</v>
      </c>
      <c r="K378" s="342">
        <f t="shared" si="142"/>
        <v>365</v>
      </c>
      <c r="L378" s="341">
        <f t="shared" si="142"/>
        <v>295</v>
      </c>
      <c r="M378" s="340">
        <f t="shared" si="129"/>
        <v>1</v>
      </c>
      <c r="N378" s="339">
        <f t="shared" si="130"/>
        <v>1</v>
      </c>
      <c r="O378" s="339">
        <f t="shared" si="131"/>
        <v>1</v>
      </c>
      <c r="P378" s="339">
        <f t="shared" si="132"/>
        <v>1</v>
      </c>
      <c r="Q378" s="338">
        <f t="shared" si="133"/>
        <v>0.80601092896174864</v>
      </c>
      <c r="R378" s="337">
        <f t="shared" si="134"/>
        <v>300000</v>
      </c>
      <c r="S378" s="336">
        <f t="shared" si="135"/>
        <v>300000</v>
      </c>
      <c r="T378" s="336">
        <f t="shared" si="136"/>
        <v>300000</v>
      </c>
      <c r="U378" s="336">
        <f t="shared" si="137"/>
        <v>300000</v>
      </c>
      <c r="V378" s="335">
        <f t="shared" si="138"/>
        <v>241803.27868852459</v>
      </c>
      <c r="W378" s="337">
        <f t="shared" ref="W378:AA387" si="143">IF($F378=W$37,$E378,0)</f>
        <v>0</v>
      </c>
      <c r="X378" s="336">
        <f t="shared" si="143"/>
        <v>0</v>
      </c>
      <c r="Y378" s="336">
        <f t="shared" si="143"/>
        <v>0</v>
      </c>
      <c r="Z378" s="336">
        <f t="shared" si="143"/>
        <v>0</v>
      </c>
      <c r="AA378" s="335">
        <f t="shared" si="143"/>
        <v>0</v>
      </c>
    </row>
    <row r="379" spans="1:27">
      <c r="A379" s="320">
        <f>'Q Experience Study 2e'!A362</f>
        <v>342</v>
      </c>
      <c r="B379" s="319">
        <f>'Q Experience Study 2e'!B362</f>
        <v>19964</v>
      </c>
      <c r="C379" s="319" t="str">
        <f>'Q Experience Study 2e'!C362</f>
        <v/>
      </c>
      <c r="D379" s="319" t="str">
        <f>'Q Experience Study 2e'!D362</f>
        <v/>
      </c>
      <c r="E379" s="318">
        <f>'Q Experience Study 2e'!E362</f>
        <v>1000000</v>
      </c>
      <c r="F379" s="343" t="str">
        <f t="shared" si="126"/>
        <v/>
      </c>
      <c r="G379" s="341" t="str">
        <f t="shared" si="127"/>
        <v/>
      </c>
      <c r="H379" s="343">
        <f t="shared" si="142"/>
        <v>366</v>
      </c>
      <c r="I379" s="342">
        <f t="shared" si="142"/>
        <v>365</v>
      </c>
      <c r="J379" s="342">
        <f t="shared" si="142"/>
        <v>365</v>
      </c>
      <c r="K379" s="342">
        <f t="shared" si="142"/>
        <v>365</v>
      </c>
      <c r="L379" s="341">
        <f t="shared" si="142"/>
        <v>126</v>
      </c>
      <c r="M379" s="340">
        <f t="shared" si="129"/>
        <v>1</v>
      </c>
      <c r="N379" s="339">
        <f t="shared" si="130"/>
        <v>1</v>
      </c>
      <c r="O379" s="339">
        <f t="shared" si="131"/>
        <v>1</v>
      </c>
      <c r="P379" s="339">
        <f t="shared" si="132"/>
        <v>1</v>
      </c>
      <c r="Q379" s="338">
        <f t="shared" si="133"/>
        <v>0.34426229508196721</v>
      </c>
      <c r="R379" s="337">
        <f t="shared" si="134"/>
        <v>1000000</v>
      </c>
      <c r="S379" s="336">
        <f t="shared" si="135"/>
        <v>1000000</v>
      </c>
      <c r="T379" s="336">
        <f t="shared" si="136"/>
        <v>1000000</v>
      </c>
      <c r="U379" s="336">
        <f t="shared" si="137"/>
        <v>1000000</v>
      </c>
      <c r="V379" s="335">
        <f t="shared" si="138"/>
        <v>344262.2950819672</v>
      </c>
      <c r="W379" s="337">
        <f t="shared" si="143"/>
        <v>0</v>
      </c>
      <c r="X379" s="336">
        <f t="shared" si="143"/>
        <v>0</v>
      </c>
      <c r="Y379" s="336">
        <f t="shared" si="143"/>
        <v>0</v>
      </c>
      <c r="Z379" s="336">
        <f t="shared" si="143"/>
        <v>0</v>
      </c>
      <c r="AA379" s="335">
        <f t="shared" si="143"/>
        <v>0</v>
      </c>
    </row>
    <row r="380" spans="1:27">
      <c r="A380" s="320">
        <f>'Q Experience Study 2e'!A363</f>
        <v>343</v>
      </c>
      <c r="B380" s="319">
        <f>'Q Experience Study 2e'!B363</f>
        <v>19768</v>
      </c>
      <c r="C380" s="319" t="str">
        <f>'Q Experience Study 2e'!C363</f>
        <v/>
      </c>
      <c r="D380" s="319" t="str">
        <f>'Q Experience Study 2e'!D363</f>
        <v/>
      </c>
      <c r="E380" s="318">
        <f>'Q Experience Study 2e'!E363</f>
        <v>500000</v>
      </c>
      <c r="F380" s="343" t="str">
        <f t="shared" si="126"/>
        <v/>
      </c>
      <c r="G380" s="341" t="str">
        <f t="shared" si="127"/>
        <v/>
      </c>
      <c r="H380" s="343">
        <f t="shared" si="142"/>
        <v>365</v>
      </c>
      <c r="I380" s="342">
        <f t="shared" si="142"/>
        <v>366</v>
      </c>
      <c r="J380" s="342">
        <f t="shared" si="142"/>
        <v>365</v>
      </c>
      <c r="K380" s="342">
        <f t="shared" si="142"/>
        <v>365</v>
      </c>
      <c r="L380" s="341">
        <f t="shared" si="142"/>
        <v>322</v>
      </c>
      <c r="M380" s="340">
        <f t="shared" si="129"/>
        <v>1</v>
      </c>
      <c r="N380" s="339">
        <f t="shared" si="130"/>
        <v>1</v>
      </c>
      <c r="O380" s="339">
        <f t="shared" si="131"/>
        <v>1</v>
      </c>
      <c r="P380" s="339">
        <f t="shared" si="132"/>
        <v>1</v>
      </c>
      <c r="Q380" s="338">
        <f t="shared" si="133"/>
        <v>0.88219178082191785</v>
      </c>
      <c r="R380" s="337">
        <f t="shared" si="134"/>
        <v>500000</v>
      </c>
      <c r="S380" s="336">
        <f t="shared" si="135"/>
        <v>500000</v>
      </c>
      <c r="T380" s="336">
        <f t="shared" si="136"/>
        <v>500000</v>
      </c>
      <c r="U380" s="336">
        <f t="shared" si="137"/>
        <v>500000</v>
      </c>
      <c r="V380" s="335">
        <f t="shared" si="138"/>
        <v>441095.89041095891</v>
      </c>
      <c r="W380" s="337">
        <f t="shared" si="143"/>
        <v>0</v>
      </c>
      <c r="X380" s="336">
        <f t="shared" si="143"/>
        <v>0</v>
      </c>
      <c r="Y380" s="336">
        <f t="shared" si="143"/>
        <v>0</v>
      </c>
      <c r="Z380" s="336">
        <f t="shared" si="143"/>
        <v>0</v>
      </c>
      <c r="AA380" s="335">
        <f t="shared" si="143"/>
        <v>0</v>
      </c>
    </row>
    <row r="381" spans="1:27">
      <c r="A381" s="320">
        <f>'Q Experience Study 2e'!A364</f>
        <v>344</v>
      </c>
      <c r="B381" s="319">
        <f>'Q Experience Study 2e'!B364</f>
        <v>19884</v>
      </c>
      <c r="C381" s="319" t="str">
        <f>'Q Experience Study 2e'!C364</f>
        <v/>
      </c>
      <c r="D381" s="319" t="str">
        <f>'Q Experience Study 2e'!D364</f>
        <v/>
      </c>
      <c r="E381" s="318">
        <f>'Q Experience Study 2e'!E364</f>
        <v>1000000</v>
      </c>
      <c r="F381" s="343" t="str">
        <f t="shared" si="126"/>
        <v/>
      </c>
      <c r="G381" s="341" t="str">
        <f t="shared" si="127"/>
        <v/>
      </c>
      <c r="H381" s="343">
        <f t="shared" si="142"/>
        <v>366</v>
      </c>
      <c r="I381" s="342">
        <f t="shared" si="142"/>
        <v>365</v>
      </c>
      <c r="J381" s="342">
        <f t="shared" si="142"/>
        <v>365</v>
      </c>
      <c r="K381" s="342">
        <f t="shared" si="142"/>
        <v>365</v>
      </c>
      <c r="L381" s="341">
        <f t="shared" si="142"/>
        <v>206</v>
      </c>
      <c r="M381" s="340">
        <f t="shared" si="129"/>
        <v>1</v>
      </c>
      <c r="N381" s="339">
        <f t="shared" si="130"/>
        <v>1</v>
      </c>
      <c r="O381" s="339">
        <f t="shared" si="131"/>
        <v>1</v>
      </c>
      <c r="P381" s="339">
        <f t="shared" si="132"/>
        <v>1</v>
      </c>
      <c r="Q381" s="338">
        <f t="shared" si="133"/>
        <v>0.56284153005464477</v>
      </c>
      <c r="R381" s="337">
        <f t="shared" si="134"/>
        <v>1000000</v>
      </c>
      <c r="S381" s="336">
        <f t="shared" si="135"/>
        <v>1000000</v>
      </c>
      <c r="T381" s="336">
        <f t="shared" si="136"/>
        <v>1000000</v>
      </c>
      <c r="U381" s="336">
        <f t="shared" si="137"/>
        <v>1000000</v>
      </c>
      <c r="V381" s="335">
        <f t="shared" si="138"/>
        <v>562841.5300546448</v>
      </c>
      <c r="W381" s="337">
        <f t="shared" si="143"/>
        <v>0</v>
      </c>
      <c r="X381" s="336">
        <f t="shared" si="143"/>
        <v>0</v>
      </c>
      <c r="Y381" s="336">
        <f t="shared" si="143"/>
        <v>0</v>
      </c>
      <c r="Z381" s="336">
        <f t="shared" si="143"/>
        <v>0</v>
      </c>
      <c r="AA381" s="335">
        <f t="shared" si="143"/>
        <v>0</v>
      </c>
    </row>
    <row r="382" spans="1:27">
      <c r="A382" s="320">
        <f>'Q Experience Study 2e'!A365</f>
        <v>345</v>
      </c>
      <c r="B382" s="319">
        <f>'Q Experience Study 2e'!B365</f>
        <v>20079</v>
      </c>
      <c r="C382" s="319" t="str">
        <f>'Q Experience Study 2e'!C365</f>
        <v/>
      </c>
      <c r="D382" s="319" t="str">
        <f>'Q Experience Study 2e'!D365</f>
        <v/>
      </c>
      <c r="E382" s="318">
        <f>'Q Experience Study 2e'!E365</f>
        <v>300000</v>
      </c>
      <c r="F382" s="343" t="str">
        <f t="shared" si="126"/>
        <v/>
      </c>
      <c r="G382" s="341" t="str">
        <f t="shared" si="127"/>
        <v/>
      </c>
      <c r="H382" s="343">
        <f t="shared" si="142"/>
        <v>366</v>
      </c>
      <c r="I382" s="342">
        <f t="shared" si="142"/>
        <v>365</v>
      </c>
      <c r="J382" s="342">
        <f t="shared" si="142"/>
        <v>365</v>
      </c>
      <c r="K382" s="342">
        <f t="shared" si="142"/>
        <v>365</v>
      </c>
      <c r="L382" s="341">
        <f t="shared" si="142"/>
        <v>11</v>
      </c>
      <c r="M382" s="340">
        <f t="shared" si="129"/>
        <v>1</v>
      </c>
      <c r="N382" s="339">
        <f t="shared" si="130"/>
        <v>1</v>
      </c>
      <c r="O382" s="339">
        <f t="shared" si="131"/>
        <v>1</v>
      </c>
      <c r="P382" s="339">
        <f t="shared" si="132"/>
        <v>1</v>
      </c>
      <c r="Q382" s="338">
        <f t="shared" si="133"/>
        <v>3.0054644808743168E-2</v>
      </c>
      <c r="R382" s="337">
        <f t="shared" si="134"/>
        <v>300000</v>
      </c>
      <c r="S382" s="336">
        <f t="shared" si="135"/>
        <v>300000</v>
      </c>
      <c r="T382" s="336">
        <f t="shared" si="136"/>
        <v>300000</v>
      </c>
      <c r="U382" s="336">
        <f t="shared" si="137"/>
        <v>300000</v>
      </c>
      <c r="V382" s="335">
        <f t="shared" si="138"/>
        <v>9016.3934426229498</v>
      </c>
      <c r="W382" s="337">
        <f t="shared" si="143"/>
        <v>0</v>
      </c>
      <c r="X382" s="336">
        <f t="shared" si="143"/>
        <v>0</v>
      </c>
      <c r="Y382" s="336">
        <f t="shared" si="143"/>
        <v>0</v>
      </c>
      <c r="Z382" s="336">
        <f t="shared" si="143"/>
        <v>0</v>
      </c>
      <c r="AA382" s="335">
        <f t="shared" si="143"/>
        <v>0</v>
      </c>
    </row>
    <row r="383" spans="1:27">
      <c r="A383" s="320">
        <f>'Q Experience Study 2e'!A366</f>
        <v>346</v>
      </c>
      <c r="B383" s="319">
        <f>'Q Experience Study 2e'!B366</f>
        <v>19991</v>
      </c>
      <c r="C383" s="319" t="str">
        <f>'Q Experience Study 2e'!C366</f>
        <v/>
      </c>
      <c r="D383" s="319" t="str">
        <f>'Q Experience Study 2e'!D366</f>
        <v/>
      </c>
      <c r="E383" s="318">
        <f>'Q Experience Study 2e'!E366</f>
        <v>300000</v>
      </c>
      <c r="F383" s="343" t="str">
        <f t="shared" si="126"/>
        <v/>
      </c>
      <c r="G383" s="341" t="str">
        <f t="shared" si="127"/>
        <v/>
      </c>
      <c r="H383" s="343">
        <f t="shared" si="142"/>
        <v>366</v>
      </c>
      <c r="I383" s="342">
        <f t="shared" si="142"/>
        <v>365</v>
      </c>
      <c r="J383" s="342">
        <f t="shared" si="142"/>
        <v>365</v>
      </c>
      <c r="K383" s="342">
        <f t="shared" si="142"/>
        <v>365</v>
      </c>
      <c r="L383" s="341">
        <f t="shared" si="142"/>
        <v>99</v>
      </c>
      <c r="M383" s="340">
        <f t="shared" si="129"/>
        <v>1</v>
      </c>
      <c r="N383" s="339">
        <f t="shared" si="130"/>
        <v>1</v>
      </c>
      <c r="O383" s="339">
        <f t="shared" si="131"/>
        <v>1</v>
      </c>
      <c r="P383" s="339">
        <f t="shared" si="132"/>
        <v>1</v>
      </c>
      <c r="Q383" s="338">
        <f t="shared" si="133"/>
        <v>0.27049180327868855</v>
      </c>
      <c r="R383" s="337">
        <f t="shared" si="134"/>
        <v>300000</v>
      </c>
      <c r="S383" s="336">
        <f t="shared" si="135"/>
        <v>300000</v>
      </c>
      <c r="T383" s="336">
        <f t="shared" si="136"/>
        <v>300000</v>
      </c>
      <c r="U383" s="336">
        <f t="shared" si="137"/>
        <v>300000</v>
      </c>
      <c r="V383" s="335">
        <f t="shared" si="138"/>
        <v>81147.540983606566</v>
      </c>
      <c r="W383" s="337">
        <f t="shared" si="143"/>
        <v>0</v>
      </c>
      <c r="X383" s="336">
        <f t="shared" si="143"/>
        <v>0</v>
      </c>
      <c r="Y383" s="336">
        <f t="shared" si="143"/>
        <v>0</v>
      </c>
      <c r="Z383" s="336">
        <f t="shared" si="143"/>
        <v>0</v>
      </c>
      <c r="AA383" s="335">
        <f t="shared" si="143"/>
        <v>0</v>
      </c>
    </row>
    <row r="384" spans="1:27">
      <c r="A384" s="320">
        <f>'Q Experience Study 2e'!A367</f>
        <v>347</v>
      </c>
      <c r="B384" s="319">
        <f>'Q Experience Study 2e'!B367</f>
        <v>19743</v>
      </c>
      <c r="C384" s="319" t="str">
        <f>'Q Experience Study 2e'!C367</f>
        <v/>
      </c>
      <c r="D384" s="319" t="str">
        <f>'Q Experience Study 2e'!D367</f>
        <v/>
      </c>
      <c r="E384" s="318">
        <f>'Q Experience Study 2e'!E367</f>
        <v>1000000</v>
      </c>
      <c r="F384" s="343" t="str">
        <f t="shared" si="126"/>
        <v/>
      </c>
      <c r="G384" s="341" t="str">
        <f t="shared" si="127"/>
        <v/>
      </c>
      <c r="H384" s="343">
        <f t="shared" si="142"/>
        <v>365</v>
      </c>
      <c r="I384" s="342">
        <f t="shared" si="142"/>
        <v>366</v>
      </c>
      <c r="J384" s="342">
        <f t="shared" si="142"/>
        <v>365</v>
      </c>
      <c r="K384" s="342">
        <f t="shared" si="142"/>
        <v>365</v>
      </c>
      <c r="L384" s="341">
        <f t="shared" si="142"/>
        <v>347</v>
      </c>
      <c r="M384" s="340">
        <f t="shared" si="129"/>
        <v>1</v>
      </c>
      <c r="N384" s="339">
        <f t="shared" si="130"/>
        <v>1</v>
      </c>
      <c r="O384" s="339">
        <f t="shared" si="131"/>
        <v>1</v>
      </c>
      <c r="P384" s="339">
        <f t="shared" si="132"/>
        <v>1</v>
      </c>
      <c r="Q384" s="338">
        <f t="shared" si="133"/>
        <v>0.9506849315068493</v>
      </c>
      <c r="R384" s="337">
        <f t="shared" si="134"/>
        <v>1000000</v>
      </c>
      <c r="S384" s="336">
        <f t="shared" si="135"/>
        <v>1000000</v>
      </c>
      <c r="T384" s="336">
        <f t="shared" si="136"/>
        <v>1000000</v>
      </c>
      <c r="U384" s="336">
        <f t="shared" si="137"/>
        <v>1000000</v>
      </c>
      <c r="V384" s="335">
        <f t="shared" si="138"/>
        <v>950684.93150684924</v>
      </c>
      <c r="W384" s="337">
        <f t="shared" si="143"/>
        <v>0</v>
      </c>
      <c r="X384" s="336">
        <f t="shared" si="143"/>
        <v>0</v>
      </c>
      <c r="Y384" s="336">
        <f t="shared" si="143"/>
        <v>0</v>
      </c>
      <c r="Z384" s="336">
        <f t="shared" si="143"/>
        <v>0</v>
      </c>
      <c r="AA384" s="335">
        <f t="shared" si="143"/>
        <v>0</v>
      </c>
    </row>
    <row r="385" spans="1:27">
      <c r="A385" s="320">
        <f>'Q Experience Study 2e'!A368</f>
        <v>348</v>
      </c>
      <c r="B385" s="319">
        <f>'Q Experience Study 2e'!B368</f>
        <v>19955</v>
      </c>
      <c r="C385" s="319" t="str">
        <f>'Q Experience Study 2e'!C368</f>
        <v/>
      </c>
      <c r="D385" s="319" t="str">
        <f>'Q Experience Study 2e'!D368</f>
        <v/>
      </c>
      <c r="E385" s="318">
        <f>'Q Experience Study 2e'!E368</f>
        <v>1000000</v>
      </c>
      <c r="F385" s="343" t="str">
        <f t="shared" si="126"/>
        <v/>
      </c>
      <c r="G385" s="341" t="str">
        <f t="shared" si="127"/>
        <v/>
      </c>
      <c r="H385" s="343">
        <f t="shared" si="142"/>
        <v>366</v>
      </c>
      <c r="I385" s="342">
        <f t="shared" si="142"/>
        <v>365</v>
      </c>
      <c r="J385" s="342">
        <f t="shared" si="142"/>
        <v>365</v>
      </c>
      <c r="K385" s="342">
        <f t="shared" si="142"/>
        <v>365</v>
      </c>
      <c r="L385" s="341">
        <f t="shared" si="142"/>
        <v>135</v>
      </c>
      <c r="M385" s="340">
        <f t="shared" si="129"/>
        <v>1</v>
      </c>
      <c r="N385" s="339">
        <f t="shared" si="130"/>
        <v>1</v>
      </c>
      <c r="O385" s="339">
        <f t="shared" si="131"/>
        <v>1</v>
      </c>
      <c r="P385" s="339">
        <f t="shared" si="132"/>
        <v>1</v>
      </c>
      <c r="Q385" s="338">
        <f t="shared" si="133"/>
        <v>0.36885245901639346</v>
      </c>
      <c r="R385" s="337">
        <f t="shared" si="134"/>
        <v>1000000</v>
      </c>
      <c r="S385" s="336">
        <f t="shared" si="135"/>
        <v>1000000</v>
      </c>
      <c r="T385" s="336">
        <f t="shared" si="136"/>
        <v>1000000</v>
      </c>
      <c r="U385" s="336">
        <f t="shared" si="137"/>
        <v>1000000</v>
      </c>
      <c r="V385" s="335">
        <f t="shared" si="138"/>
        <v>368852.45901639346</v>
      </c>
      <c r="W385" s="337">
        <f t="shared" si="143"/>
        <v>0</v>
      </c>
      <c r="X385" s="336">
        <f t="shared" si="143"/>
        <v>0</v>
      </c>
      <c r="Y385" s="336">
        <f t="shared" si="143"/>
        <v>0</v>
      </c>
      <c r="Z385" s="336">
        <f t="shared" si="143"/>
        <v>0</v>
      </c>
      <c r="AA385" s="335">
        <f t="shared" si="143"/>
        <v>0</v>
      </c>
    </row>
    <row r="386" spans="1:27">
      <c r="A386" s="320">
        <f>'Q Experience Study 2e'!A369</f>
        <v>349</v>
      </c>
      <c r="B386" s="319">
        <f>'Q Experience Study 2e'!B369</f>
        <v>19949</v>
      </c>
      <c r="C386" s="319" t="str">
        <f>'Q Experience Study 2e'!C369</f>
        <v/>
      </c>
      <c r="D386" s="319" t="str">
        <f>'Q Experience Study 2e'!D369</f>
        <v/>
      </c>
      <c r="E386" s="318">
        <f>'Q Experience Study 2e'!E369</f>
        <v>300000</v>
      </c>
      <c r="F386" s="343" t="str">
        <f t="shared" si="126"/>
        <v/>
      </c>
      <c r="G386" s="341" t="str">
        <f t="shared" si="127"/>
        <v/>
      </c>
      <c r="H386" s="343">
        <f t="shared" si="142"/>
        <v>366</v>
      </c>
      <c r="I386" s="342">
        <f t="shared" si="142"/>
        <v>365</v>
      </c>
      <c r="J386" s="342">
        <f t="shared" si="142"/>
        <v>365</v>
      </c>
      <c r="K386" s="342">
        <f t="shared" si="142"/>
        <v>365</v>
      </c>
      <c r="L386" s="341">
        <f t="shared" si="142"/>
        <v>141</v>
      </c>
      <c r="M386" s="340">
        <f t="shared" si="129"/>
        <v>1</v>
      </c>
      <c r="N386" s="339">
        <f t="shared" si="130"/>
        <v>1</v>
      </c>
      <c r="O386" s="339">
        <f t="shared" si="131"/>
        <v>1</v>
      </c>
      <c r="P386" s="339">
        <f t="shared" si="132"/>
        <v>1</v>
      </c>
      <c r="Q386" s="338">
        <f t="shared" si="133"/>
        <v>0.38524590163934425</v>
      </c>
      <c r="R386" s="337">
        <f t="shared" si="134"/>
        <v>300000</v>
      </c>
      <c r="S386" s="336">
        <f t="shared" si="135"/>
        <v>300000</v>
      </c>
      <c r="T386" s="336">
        <f t="shared" si="136"/>
        <v>300000</v>
      </c>
      <c r="U386" s="336">
        <f t="shared" si="137"/>
        <v>300000</v>
      </c>
      <c r="V386" s="335">
        <f t="shared" si="138"/>
        <v>115573.77049180327</v>
      </c>
      <c r="W386" s="337">
        <f t="shared" si="143"/>
        <v>0</v>
      </c>
      <c r="X386" s="336">
        <f t="shared" si="143"/>
        <v>0</v>
      </c>
      <c r="Y386" s="336">
        <f t="shared" si="143"/>
        <v>0</v>
      </c>
      <c r="Z386" s="336">
        <f t="shared" si="143"/>
        <v>0</v>
      </c>
      <c r="AA386" s="335">
        <f t="shared" si="143"/>
        <v>0</v>
      </c>
    </row>
    <row r="387" spans="1:27">
      <c r="A387" s="320">
        <f>'Q Experience Study 2e'!A370</f>
        <v>350</v>
      </c>
      <c r="B387" s="319">
        <f>'Q Experience Study 2e'!B370</f>
        <v>20015</v>
      </c>
      <c r="C387" s="319" t="str">
        <f>'Q Experience Study 2e'!C370</f>
        <v/>
      </c>
      <c r="D387" s="319" t="str">
        <f>'Q Experience Study 2e'!D370</f>
        <v/>
      </c>
      <c r="E387" s="318">
        <f>'Q Experience Study 2e'!E370</f>
        <v>300000</v>
      </c>
      <c r="F387" s="343" t="str">
        <f t="shared" si="126"/>
        <v/>
      </c>
      <c r="G387" s="341" t="str">
        <f t="shared" si="127"/>
        <v/>
      </c>
      <c r="H387" s="343">
        <f t="shared" si="142"/>
        <v>366</v>
      </c>
      <c r="I387" s="342">
        <f t="shared" si="142"/>
        <v>365</v>
      </c>
      <c r="J387" s="342">
        <f t="shared" si="142"/>
        <v>365</v>
      </c>
      <c r="K387" s="342">
        <f t="shared" si="142"/>
        <v>365</v>
      </c>
      <c r="L387" s="341">
        <f t="shared" si="142"/>
        <v>75</v>
      </c>
      <c r="M387" s="340">
        <f t="shared" si="129"/>
        <v>1</v>
      </c>
      <c r="N387" s="339">
        <f t="shared" si="130"/>
        <v>1</v>
      </c>
      <c r="O387" s="339">
        <f t="shared" si="131"/>
        <v>1</v>
      </c>
      <c r="P387" s="339">
        <f t="shared" si="132"/>
        <v>1</v>
      </c>
      <c r="Q387" s="338">
        <f t="shared" si="133"/>
        <v>0.20491803278688525</v>
      </c>
      <c r="R387" s="337">
        <f t="shared" si="134"/>
        <v>300000</v>
      </c>
      <c r="S387" s="336">
        <f t="shared" si="135"/>
        <v>300000</v>
      </c>
      <c r="T387" s="336">
        <f t="shared" si="136"/>
        <v>300000</v>
      </c>
      <c r="U387" s="336">
        <f t="shared" si="137"/>
        <v>300000</v>
      </c>
      <c r="V387" s="335">
        <f t="shared" si="138"/>
        <v>61475.409836065577</v>
      </c>
      <c r="W387" s="337">
        <f t="shared" si="143"/>
        <v>0</v>
      </c>
      <c r="X387" s="336">
        <f t="shared" si="143"/>
        <v>0</v>
      </c>
      <c r="Y387" s="336">
        <f t="shared" si="143"/>
        <v>0</v>
      </c>
      <c r="Z387" s="336">
        <f t="shared" si="143"/>
        <v>0</v>
      </c>
      <c r="AA387" s="335">
        <f t="shared" si="143"/>
        <v>0</v>
      </c>
    </row>
    <row r="388" spans="1:27">
      <c r="A388" s="320">
        <f>'Q Experience Study 2e'!A371</f>
        <v>351</v>
      </c>
      <c r="B388" s="319">
        <f>'Q Experience Study 2e'!B371</f>
        <v>19966</v>
      </c>
      <c r="C388" s="319" t="str">
        <f>'Q Experience Study 2e'!C371</f>
        <v/>
      </c>
      <c r="D388" s="319" t="str">
        <f>'Q Experience Study 2e'!D371</f>
        <v/>
      </c>
      <c r="E388" s="318">
        <f>'Q Experience Study 2e'!E371</f>
        <v>500000</v>
      </c>
      <c r="F388" s="343" t="str">
        <f t="shared" si="126"/>
        <v/>
      </c>
      <c r="G388" s="341" t="str">
        <f t="shared" si="127"/>
        <v/>
      </c>
      <c r="H388" s="343">
        <f t="shared" ref="H388:L397" si="144">IF(AND(OR($C388&lt;&gt;"",$D388&lt;&gt;""),MAX($F388,$G388)&lt;H$37),0,MIN($C$34,DATE(YEAR($B388)+H$37+1,MONTH($B388),DAY($B388)))-MAX($B$34,DATE(YEAR($B388)+H$37,MONTH($B388),DAY($B388))))</f>
        <v>366</v>
      </c>
      <c r="I388" s="342">
        <f t="shared" si="144"/>
        <v>365</v>
      </c>
      <c r="J388" s="342">
        <f t="shared" si="144"/>
        <v>365</v>
      </c>
      <c r="K388" s="342">
        <f t="shared" si="144"/>
        <v>365</v>
      </c>
      <c r="L388" s="341">
        <f t="shared" si="144"/>
        <v>124</v>
      </c>
      <c r="M388" s="340">
        <f t="shared" si="129"/>
        <v>1</v>
      </c>
      <c r="N388" s="339">
        <f t="shared" si="130"/>
        <v>1</v>
      </c>
      <c r="O388" s="339">
        <f t="shared" si="131"/>
        <v>1</v>
      </c>
      <c r="P388" s="339">
        <f t="shared" si="132"/>
        <v>1</v>
      </c>
      <c r="Q388" s="338">
        <f t="shared" si="133"/>
        <v>0.33879781420765026</v>
      </c>
      <c r="R388" s="337">
        <f t="shared" si="134"/>
        <v>500000</v>
      </c>
      <c r="S388" s="336">
        <f t="shared" si="135"/>
        <v>500000</v>
      </c>
      <c r="T388" s="336">
        <f t="shared" si="136"/>
        <v>500000</v>
      </c>
      <c r="U388" s="336">
        <f t="shared" si="137"/>
        <v>500000</v>
      </c>
      <c r="V388" s="335">
        <f t="shared" si="138"/>
        <v>169398.90710382513</v>
      </c>
      <c r="W388" s="337">
        <f t="shared" ref="W388:AA397" si="145">IF($F388=W$37,$E388,0)</f>
        <v>0</v>
      </c>
      <c r="X388" s="336">
        <f t="shared" si="145"/>
        <v>0</v>
      </c>
      <c r="Y388" s="336">
        <f t="shared" si="145"/>
        <v>0</v>
      </c>
      <c r="Z388" s="336">
        <f t="shared" si="145"/>
        <v>0</v>
      </c>
      <c r="AA388" s="335">
        <f t="shared" si="145"/>
        <v>0</v>
      </c>
    </row>
    <row r="389" spans="1:27">
      <c r="A389" s="320">
        <f>'Q Experience Study 2e'!A372</f>
        <v>352</v>
      </c>
      <c r="B389" s="319">
        <f>'Q Experience Study 2e'!B372</f>
        <v>19770</v>
      </c>
      <c r="C389" s="319" t="str">
        <f>'Q Experience Study 2e'!C372</f>
        <v/>
      </c>
      <c r="D389" s="319" t="str">
        <f>'Q Experience Study 2e'!D372</f>
        <v/>
      </c>
      <c r="E389" s="318">
        <f>'Q Experience Study 2e'!E372</f>
        <v>1000000</v>
      </c>
      <c r="F389" s="343" t="str">
        <f t="shared" si="126"/>
        <v/>
      </c>
      <c r="G389" s="341" t="str">
        <f t="shared" si="127"/>
        <v/>
      </c>
      <c r="H389" s="343">
        <f t="shared" si="144"/>
        <v>365</v>
      </c>
      <c r="I389" s="342">
        <f t="shared" si="144"/>
        <v>366</v>
      </c>
      <c r="J389" s="342">
        <f t="shared" si="144"/>
        <v>365</v>
      </c>
      <c r="K389" s="342">
        <f t="shared" si="144"/>
        <v>365</v>
      </c>
      <c r="L389" s="341">
        <f t="shared" si="144"/>
        <v>320</v>
      </c>
      <c r="M389" s="340">
        <f t="shared" si="129"/>
        <v>1</v>
      </c>
      <c r="N389" s="339">
        <f t="shared" si="130"/>
        <v>1</v>
      </c>
      <c r="O389" s="339">
        <f t="shared" si="131"/>
        <v>1</v>
      </c>
      <c r="P389" s="339">
        <f t="shared" si="132"/>
        <v>1</v>
      </c>
      <c r="Q389" s="338">
        <f t="shared" si="133"/>
        <v>0.87671232876712324</v>
      </c>
      <c r="R389" s="337">
        <f t="shared" si="134"/>
        <v>1000000</v>
      </c>
      <c r="S389" s="336">
        <f t="shared" si="135"/>
        <v>1000000</v>
      </c>
      <c r="T389" s="336">
        <f t="shared" si="136"/>
        <v>1000000</v>
      </c>
      <c r="U389" s="336">
        <f t="shared" si="137"/>
        <v>1000000</v>
      </c>
      <c r="V389" s="335">
        <f t="shared" si="138"/>
        <v>876712.32876712328</v>
      </c>
      <c r="W389" s="337">
        <f t="shared" si="145"/>
        <v>0</v>
      </c>
      <c r="X389" s="336">
        <f t="shared" si="145"/>
        <v>0</v>
      </c>
      <c r="Y389" s="336">
        <f t="shared" si="145"/>
        <v>0</v>
      </c>
      <c r="Z389" s="336">
        <f t="shared" si="145"/>
        <v>0</v>
      </c>
      <c r="AA389" s="335">
        <f t="shared" si="145"/>
        <v>0</v>
      </c>
    </row>
    <row r="390" spans="1:27">
      <c r="A390" s="320">
        <f>'Q Experience Study 2e'!A373</f>
        <v>353</v>
      </c>
      <c r="B390" s="319">
        <f>'Q Experience Study 2e'!B373</f>
        <v>19866</v>
      </c>
      <c r="C390" s="319" t="str">
        <f>'Q Experience Study 2e'!C373</f>
        <v/>
      </c>
      <c r="D390" s="319" t="str">
        <f>'Q Experience Study 2e'!D373</f>
        <v/>
      </c>
      <c r="E390" s="318">
        <f>'Q Experience Study 2e'!E373</f>
        <v>500000</v>
      </c>
      <c r="F390" s="343" t="str">
        <f t="shared" si="126"/>
        <v/>
      </c>
      <c r="G390" s="341" t="str">
        <f t="shared" si="127"/>
        <v/>
      </c>
      <c r="H390" s="343">
        <f t="shared" si="144"/>
        <v>366</v>
      </c>
      <c r="I390" s="342">
        <f t="shared" si="144"/>
        <v>365</v>
      </c>
      <c r="J390" s="342">
        <f t="shared" si="144"/>
        <v>365</v>
      </c>
      <c r="K390" s="342">
        <f t="shared" si="144"/>
        <v>365</v>
      </c>
      <c r="L390" s="341">
        <f t="shared" si="144"/>
        <v>224</v>
      </c>
      <c r="M390" s="340">
        <f t="shared" si="129"/>
        <v>1</v>
      </c>
      <c r="N390" s="339">
        <f t="shared" si="130"/>
        <v>1</v>
      </c>
      <c r="O390" s="339">
        <f t="shared" si="131"/>
        <v>1</v>
      </c>
      <c r="P390" s="339">
        <f t="shared" si="132"/>
        <v>1</v>
      </c>
      <c r="Q390" s="338">
        <f t="shared" si="133"/>
        <v>0.61202185792349728</v>
      </c>
      <c r="R390" s="337">
        <f t="shared" si="134"/>
        <v>500000</v>
      </c>
      <c r="S390" s="336">
        <f t="shared" si="135"/>
        <v>500000</v>
      </c>
      <c r="T390" s="336">
        <f t="shared" si="136"/>
        <v>500000</v>
      </c>
      <c r="U390" s="336">
        <f t="shared" si="137"/>
        <v>500000</v>
      </c>
      <c r="V390" s="335">
        <f t="shared" si="138"/>
        <v>306010.92896174866</v>
      </c>
      <c r="W390" s="337">
        <f t="shared" si="145"/>
        <v>0</v>
      </c>
      <c r="X390" s="336">
        <f t="shared" si="145"/>
        <v>0</v>
      </c>
      <c r="Y390" s="336">
        <f t="shared" si="145"/>
        <v>0</v>
      </c>
      <c r="Z390" s="336">
        <f t="shared" si="145"/>
        <v>0</v>
      </c>
      <c r="AA390" s="335">
        <f t="shared" si="145"/>
        <v>0</v>
      </c>
    </row>
    <row r="391" spans="1:27">
      <c r="A391" s="320">
        <f>'Q Experience Study 2e'!A374</f>
        <v>354</v>
      </c>
      <c r="B391" s="319">
        <f>'Q Experience Study 2e'!B374</f>
        <v>19898</v>
      </c>
      <c r="C391" s="319" t="str">
        <f>'Q Experience Study 2e'!C374</f>
        <v/>
      </c>
      <c r="D391" s="319" t="str">
        <f>'Q Experience Study 2e'!D374</f>
        <v/>
      </c>
      <c r="E391" s="318">
        <f>'Q Experience Study 2e'!E374</f>
        <v>1000000</v>
      </c>
      <c r="F391" s="343" t="str">
        <f t="shared" si="126"/>
        <v/>
      </c>
      <c r="G391" s="341" t="str">
        <f t="shared" si="127"/>
        <v/>
      </c>
      <c r="H391" s="343">
        <f t="shared" si="144"/>
        <v>366</v>
      </c>
      <c r="I391" s="342">
        <f t="shared" si="144"/>
        <v>365</v>
      </c>
      <c r="J391" s="342">
        <f t="shared" si="144"/>
        <v>365</v>
      </c>
      <c r="K391" s="342">
        <f t="shared" si="144"/>
        <v>365</v>
      </c>
      <c r="L391" s="341">
        <f t="shared" si="144"/>
        <v>192</v>
      </c>
      <c r="M391" s="340">
        <f t="shared" si="129"/>
        <v>1</v>
      </c>
      <c r="N391" s="339">
        <f t="shared" si="130"/>
        <v>1</v>
      </c>
      <c r="O391" s="339">
        <f t="shared" si="131"/>
        <v>1</v>
      </c>
      <c r="P391" s="339">
        <f t="shared" si="132"/>
        <v>1</v>
      </c>
      <c r="Q391" s="338">
        <f t="shared" si="133"/>
        <v>0.52459016393442626</v>
      </c>
      <c r="R391" s="337">
        <f t="shared" si="134"/>
        <v>1000000</v>
      </c>
      <c r="S391" s="336">
        <f t="shared" si="135"/>
        <v>1000000</v>
      </c>
      <c r="T391" s="336">
        <f t="shared" si="136"/>
        <v>1000000</v>
      </c>
      <c r="U391" s="336">
        <f t="shared" si="137"/>
        <v>1000000</v>
      </c>
      <c r="V391" s="335">
        <f t="shared" si="138"/>
        <v>524590.16393442627</v>
      </c>
      <c r="W391" s="337">
        <f t="shared" si="145"/>
        <v>0</v>
      </c>
      <c r="X391" s="336">
        <f t="shared" si="145"/>
        <v>0</v>
      </c>
      <c r="Y391" s="336">
        <f t="shared" si="145"/>
        <v>0</v>
      </c>
      <c r="Z391" s="336">
        <f t="shared" si="145"/>
        <v>0</v>
      </c>
      <c r="AA391" s="335">
        <f t="shared" si="145"/>
        <v>0</v>
      </c>
    </row>
    <row r="392" spans="1:27">
      <c r="A392" s="320">
        <f>'Q Experience Study 2e'!A375</f>
        <v>355</v>
      </c>
      <c r="B392" s="319">
        <f>'Q Experience Study 2e'!B375</f>
        <v>19734</v>
      </c>
      <c r="C392" s="319">
        <f>'Q Experience Study 2e'!C375</f>
        <v>44359</v>
      </c>
      <c r="D392" s="319" t="str">
        <f>'Q Experience Study 2e'!D375</f>
        <v/>
      </c>
      <c r="E392" s="318">
        <f>'Q Experience Study 2e'!E375</f>
        <v>300000</v>
      </c>
      <c r="F392" s="343" t="str">
        <f t="shared" si="126"/>
        <v/>
      </c>
      <c r="G392" s="341">
        <f t="shared" si="127"/>
        <v>67</v>
      </c>
      <c r="H392" s="343">
        <f t="shared" si="144"/>
        <v>365</v>
      </c>
      <c r="I392" s="342">
        <f t="shared" si="144"/>
        <v>366</v>
      </c>
      <c r="J392" s="342">
        <f t="shared" si="144"/>
        <v>365</v>
      </c>
      <c r="K392" s="342">
        <f t="shared" si="144"/>
        <v>0</v>
      </c>
      <c r="L392" s="341">
        <f t="shared" si="144"/>
        <v>0</v>
      </c>
      <c r="M392" s="340">
        <f t="shared" si="129"/>
        <v>1</v>
      </c>
      <c r="N392" s="339">
        <f t="shared" si="130"/>
        <v>1</v>
      </c>
      <c r="O392" s="339">
        <f t="shared" si="131"/>
        <v>1</v>
      </c>
      <c r="P392" s="339">
        <f t="shared" si="132"/>
        <v>0</v>
      </c>
      <c r="Q392" s="338">
        <f t="shared" si="133"/>
        <v>0</v>
      </c>
      <c r="R392" s="337">
        <f t="shared" si="134"/>
        <v>300000</v>
      </c>
      <c r="S392" s="336">
        <f t="shared" si="135"/>
        <v>300000</v>
      </c>
      <c r="T392" s="336">
        <f t="shared" si="136"/>
        <v>300000</v>
      </c>
      <c r="U392" s="336">
        <f t="shared" si="137"/>
        <v>0</v>
      </c>
      <c r="V392" s="335">
        <f t="shared" si="138"/>
        <v>0</v>
      </c>
      <c r="W392" s="337">
        <f t="shared" si="145"/>
        <v>0</v>
      </c>
      <c r="X392" s="336">
        <f t="shared" si="145"/>
        <v>0</v>
      </c>
      <c r="Y392" s="336">
        <f t="shared" si="145"/>
        <v>0</v>
      </c>
      <c r="Z392" s="336">
        <f t="shared" si="145"/>
        <v>0</v>
      </c>
      <c r="AA392" s="335">
        <f t="shared" si="145"/>
        <v>0</v>
      </c>
    </row>
    <row r="393" spans="1:27">
      <c r="A393" s="320">
        <f>'Q Experience Study 2e'!A376</f>
        <v>356</v>
      </c>
      <c r="B393" s="319">
        <f>'Q Experience Study 2e'!B376</f>
        <v>19785</v>
      </c>
      <c r="C393" s="319" t="str">
        <f>'Q Experience Study 2e'!C376</f>
        <v/>
      </c>
      <c r="D393" s="319">
        <f>'Q Experience Study 2e'!D376</f>
        <v>44434</v>
      </c>
      <c r="E393" s="318">
        <f>'Q Experience Study 2e'!E376</f>
        <v>300000</v>
      </c>
      <c r="F393" s="343">
        <f t="shared" si="126"/>
        <v>67</v>
      </c>
      <c r="G393" s="341" t="str">
        <f t="shared" si="127"/>
        <v/>
      </c>
      <c r="H393" s="343">
        <f t="shared" si="144"/>
        <v>366</v>
      </c>
      <c r="I393" s="342">
        <f t="shared" si="144"/>
        <v>365</v>
      </c>
      <c r="J393" s="342">
        <f t="shared" si="144"/>
        <v>365</v>
      </c>
      <c r="K393" s="342">
        <f t="shared" si="144"/>
        <v>0</v>
      </c>
      <c r="L393" s="341">
        <f t="shared" si="144"/>
        <v>0</v>
      </c>
      <c r="M393" s="340">
        <f t="shared" si="129"/>
        <v>1</v>
      </c>
      <c r="N393" s="339">
        <f t="shared" si="130"/>
        <v>1</v>
      </c>
      <c r="O393" s="339">
        <f t="shared" si="131"/>
        <v>1</v>
      </c>
      <c r="P393" s="339">
        <f t="shared" si="132"/>
        <v>0</v>
      </c>
      <c r="Q393" s="338">
        <f t="shared" si="133"/>
        <v>0</v>
      </c>
      <c r="R393" s="337">
        <f t="shared" si="134"/>
        <v>300000</v>
      </c>
      <c r="S393" s="336">
        <f t="shared" si="135"/>
        <v>300000</v>
      </c>
      <c r="T393" s="336">
        <f t="shared" si="136"/>
        <v>300000</v>
      </c>
      <c r="U393" s="336">
        <f t="shared" si="137"/>
        <v>0</v>
      </c>
      <c r="V393" s="335">
        <f t="shared" si="138"/>
        <v>0</v>
      </c>
      <c r="W393" s="337">
        <f t="shared" si="145"/>
        <v>0</v>
      </c>
      <c r="X393" s="336">
        <f t="shared" si="145"/>
        <v>0</v>
      </c>
      <c r="Y393" s="336">
        <f t="shared" si="145"/>
        <v>300000</v>
      </c>
      <c r="Z393" s="336">
        <f t="shared" si="145"/>
        <v>0</v>
      </c>
      <c r="AA393" s="335">
        <f t="shared" si="145"/>
        <v>0</v>
      </c>
    </row>
    <row r="394" spans="1:27">
      <c r="A394" s="320">
        <f>'Q Experience Study 2e'!A377</f>
        <v>357</v>
      </c>
      <c r="B394" s="319">
        <f>'Q Experience Study 2e'!B377</f>
        <v>19741</v>
      </c>
      <c r="C394" s="319" t="str">
        <f>'Q Experience Study 2e'!C377</f>
        <v/>
      </c>
      <c r="D394" s="319" t="str">
        <f>'Q Experience Study 2e'!D377</f>
        <v/>
      </c>
      <c r="E394" s="318">
        <f>'Q Experience Study 2e'!E377</f>
        <v>500000</v>
      </c>
      <c r="F394" s="343" t="str">
        <f t="shared" si="126"/>
        <v/>
      </c>
      <c r="G394" s="341" t="str">
        <f t="shared" si="127"/>
        <v/>
      </c>
      <c r="H394" s="343">
        <f t="shared" si="144"/>
        <v>365</v>
      </c>
      <c r="I394" s="342">
        <f t="shared" si="144"/>
        <v>366</v>
      </c>
      <c r="J394" s="342">
        <f t="shared" si="144"/>
        <v>365</v>
      </c>
      <c r="K394" s="342">
        <f t="shared" si="144"/>
        <v>365</v>
      </c>
      <c r="L394" s="341">
        <f t="shared" si="144"/>
        <v>349</v>
      </c>
      <c r="M394" s="340">
        <f t="shared" si="129"/>
        <v>1</v>
      </c>
      <c r="N394" s="339">
        <f t="shared" si="130"/>
        <v>1</v>
      </c>
      <c r="O394" s="339">
        <f t="shared" si="131"/>
        <v>1</v>
      </c>
      <c r="P394" s="339">
        <f t="shared" si="132"/>
        <v>1</v>
      </c>
      <c r="Q394" s="338">
        <f t="shared" si="133"/>
        <v>0.95616438356164379</v>
      </c>
      <c r="R394" s="337">
        <f t="shared" si="134"/>
        <v>500000</v>
      </c>
      <c r="S394" s="336">
        <f t="shared" si="135"/>
        <v>500000</v>
      </c>
      <c r="T394" s="336">
        <f t="shared" si="136"/>
        <v>500000</v>
      </c>
      <c r="U394" s="336">
        <f t="shared" si="137"/>
        <v>500000</v>
      </c>
      <c r="V394" s="335">
        <f t="shared" si="138"/>
        <v>478082.19178082189</v>
      </c>
      <c r="W394" s="337">
        <f t="shared" si="145"/>
        <v>0</v>
      </c>
      <c r="X394" s="336">
        <f t="shared" si="145"/>
        <v>0</v>
      </c>
      <c r="Y394" s="336">
        <f t="shared" si="145"/>
        <v>0</v>
      </c>
      <c r="Z394" s="336">
        <f t="shared" si="145"/>
        <v>0</v>
      </c>
      <c r="AA394" s="335">
        <f t="shared" si="145"/>
        <v>0</v>
      </c>
    </row>
    <row r="395" spans="1:27">
      <c r="A395" s="320">
        <f>'Q Experience Study 2e'!A378</f>
        <v>358</v>
      </c>
      <c r="B395" s="319">
        <f>'Q Experience Study 2e'!B378</f>
        <v>19882</v>
      </c>
      <c r="C395" s="319" t="str">
        <f>'Q Experience Study 2e'!C378</f>
        <v/>
      </c>
      <c r="D395" s="319" t="str">
        <f>'Q Experience Study 2e'!D378</f>
        <v/>
      </c>
      <c r="E395" s="318">
        <f>'Q Experience Study 2e'!E378</f>
        <v>1000000</v>
      </c>
      <c r="F395" s="343" t="str">
        <f t="shared" si="126"/>
        <v/>
      </c>
      <c r="G395" s="341" t="str">
        <f t="shared" si="127"/>
        <v/>
      </c>
      <c r="H395" s="343">
        <f t="shared" si="144"/>
        <v>366</v>
      </c>
      <c r="I395" s="342">
        <f t="shared" si="144"/>
        <v>365</v>
      </c>
      <c r="J395" s="342">
        <f t="shared" si="144"/>
        <v>365</v>
      </c>
      <c r="K395" s="342">
        <f t="shared" si="144"/>
        <v>365</v>
      </c>
      <c r="L395" s="341">
        <f t="shared" si="144"/>
        <v>208</v>
      </c>
      <c r="M395" s="340">
        <f t="shared" si="129"/>
        <v>1</v>
      </c>
      <c r="N395" s="339">
        <f t="shared" si="130"/>
        <v>1</v>
      </c>
      <c r="O395" s="339">
        <f t="shared" si="131"/>
        <v>1</v>
      </c>
      <c r="P395" s="339">
        <f t="shared" si="132"/>
        <v>1</v>
      </c>
      <c r="Q395" s="338">
        <f t="shared" si="133"/>
        <v>0.56830601092896171</v>
      </c>
      <c r="R395" s="337">
        <f t="shared" si="134"/>
        <v>1000000</v>
      </c>
      <c r="S395" s="336">
        <f t="shared" si="135"/>
        <v>1000000</v>
      </c>
      <c r="T395" s="336">
        <f t="shared" si="136"/>
        <v>1000000</v>
      </c>
      <c r="U395" s="336">
        <f t="shared" si="137"/>
        <v>1000000</v>
      </c>
      <c r="V395" s="335">
        <f t="shared" si="138"/>
        <v>568306.01092896168</v>
      </c>
      <c r="W395" s="337">
        <f t="shared" si="145"/>
        <v>0</v>
      </c>
      <c r="X395" s="336">
        <f t="shared" si="145"/>
        <v>0</v>
      </c>
      <c r="Y395" s="336">
        <f t="shared" si="145"/>
        <v>0</v>
      </c>
      <c r="Z395" s="336">
        <f t="shared" si="145"/>
        <v>0</v>
      </c>
      <c r="AA395" s="335">
        <f t="shared" si="145"/>
        <v>0</v>
      </c>
    </row>
    <row r="396" spans="1:27">
      <c r="A396" s="320">
        <f>'Q Experience Study 2e'!A379</f>
        <v>359</v>
      </c>
      <c r="B396" s="319">
        <f>'Q Experience Study 2e'!B379</f>
        <v>20058</v>
      </c>
      <c r="C396" s="319" t="str">
        <f>'Q Experience Study 2e'!C379</f>
        <v/>
      </c>
      <c r="D396" s="319" t="str">
        <f>'Q Experience Study 2e'!D379</f>
        <v/>
      </c>
      <c r="E396" s="318">
        <f>'Q Experience Study 2e'!E379</f>
        <v>300000</v>
      </c>
      <c r="F396" s="343" t="str">
        <f t="shared" si="126"/>
        <v/>
      </c>
      <c r="G396" s="341" t="str">
        <f t="shared" si="127"/>
        <v/>
      </c>
      <c r="H396" s="343">
        <f t="shared" si="144"/>
        <v>366</v>
      </c>
      <c r="I396" s="342">
        <f t="shared" si="144"/>
        <v>365</v>
      </c>
      <c r="J396" s="342">
        <f t="shared" si="144"/>
        <v>365</v>
      </c>
      <c r="K396" s="342">
        <f t="shared" si="144"/>
        <v>365</v>
      </c>
      <c r="L396" s="341">
        <f t="shared" si="144"/>
        <v>32</v>
      </c>
      <c r="M396" s="340">
        <f t="shared" si="129"/>
        <v>1</v>
      </c>
      <c r="N396" s="339">
        <f t="shared" si="130"/>
        <v>1</v>
      </c>
      <c r="O396" s="339">
        <f t="shared" si="131"/>
        <v>1</v>
      </c>
      <c r="P396" s="339">
        <f t="shared" si="132"/>
        <v>1</v>
      </c>
      <c r="Q396" s="338">
        <f t="shared" si="133"/>
        <v>8.7431693989071038E-2</v>
      </c>
      <c r="R396" s="337">
        <f t="shared" si="134"/>
        <v>300000</v>
      </c>
      <c r="S396" s="336">
        <f t="shared" si="135"/>
        <v>300000</v>
      </c>
      <c r="T396" s="336">
        <f t="shared" si="136"/>
        <v>300000</v>
      </c>
      <c r="U396" s="336">
        <f t="shared" si="137"/>
        <v>300000</v>
      </c>
      <c r="V396" s="335">
        <f t="shared" si="138"/>
        <v>26229.508196721312</v>
      </c>
      <c r="W396" s="337">
        <f t="shared" si="145"/>
        <v>0</v>
      </c>
      <c r="X396" s="336">
        <f t="shared" si="145"/>
        <v>0</v>
      </c>
      <c r="Y396" s="336">
        <f t="shared" si="145"/>
        <v>0</v>
      </c>
      <c r="Z396" s="336">
        <f t="shared" si="145"/>
        <v>0</v>
      </c>
      <c r="AA396" s="335">
        <f t="shared" si="145"/>
        <v>0</v>
      </c>
    </row>
    <row r="397" spans="1:27">
      <c r="A397" s="320">
        <f>'Q Experience Study 2e'!A380</f>
        <v>360</v>
      </c>
      <c r="B397" s="319">
        <f>'Q Experience Study 2e'!B380</f>
        <v>19983</v>
      </c>
      <c r="C397" s="319" t="str">
        <f>'Q Experience Study 2e'!C380</f>
        <v/>
      </c>
      <c r="D397" s="319" t="str">
        <f>'Q Experience Study 2e'!D380</f>
        <v/>
      </c>
      <c r="E397" s="318">
        <f>'Q Experience Study 2e'!E380</f>
        <v>1000000</v>
      </c>
      <c r="F397" s="343" t="str">
        <f t="shared" si="126"/>
        <v/>
      </c>
      <c r="G397" s="341" t="str">
        <f t="shared" si="127"/>
        <v/>
      </c>
      <c r="H397" s="343">
        <f t="shared" si="144"/>
        <v>366</v>
      </c>
      <c r="I397" s="342">
        <f t="shared" si="144"/>
        <v>365</v>
      </c>
      <c r="J397" s="342">
        <f t="shared" si="144"/>
        <v>365</v>
      </c>
      <c r="K397" s="342">
        <f t="shared" si="144"/>
        <v>365</v>
      </c>
      <c r="L397" s="341">
        <f t="shared" si="144"/>
        <v>107</v>
      </c>
      <c r="M397" s="340">
        <f t="shared" si="129"/>
        <v>1</v>
      </c>
      <c r="N397" s="339">
        <f t="shared" si="130"/>
        <v>1</v>
      </c>
      <c r="O397" s="339">
        <f t="shared" si="131"/>
        <v>1</v>
      </c>
      <c r="P397" s="339">
        <f t="shared" si="132"/>
        <v>1</v>
      </c>
      <c r="Q397" s="338">
        <f t="shared" si="133"/>
        <v>0.29234972677595628</v>
      </c>
      <c r="R397" s="337">
        <f t="shared" si="134"/>
        <v>1000000</v>
      </c>
      <c r="S397" s="336">
        <f t="shared" si="135"/>
        <v>1000000</v>
      </c>
      <c r="T397" s="336">
        <f t="shared" si="136"/>
        <v>1000000</v>
      </c>
      <c r="U397" s="336">
        <f t="shared" si="137"/>
        <v>1000000</v>
      </c>
      <c r="V397" s="335">
        <f t="shared" si="138"/>
        <v>292349.72677595628</v>
      </c>
      <c r="W397" s="337">
        <f t="shared" si="145"/>
        <v>0</v>
      </c>
      <c r="X397" s="336">
        <f t="shared" si="145"/>
        <v>0</v>
      </c>
      <c r="Y397" s="336">
        <f t="shared" si="145"/>
        <v>0</v>
      </c>
      <c r="Z397" s="336">
        <f t="shared" si="145"/>
        <v>0</v>
      </c>
      <c r="AA397" s="335">
        <f t="shared" si="145"/>
        <v>0</v>
      </c>
    </row>
    <row r="398" spans="1:27">
      <c r="A398" s="320">
        <f>'Q Experience Study 2e'!A381</f>
        <v>361</v>
      </c>
      <c r="B398" s="319">
        <f>'Q Experience Study 2e'!B381</f>
        <v>19862</v>
      </c>
      <c r="C398" s="319" t="str">
        <f>'Q Experience Study 2e'!C381</f>
        <v/>
      </c>
      <c r="D398" s="319" t="str">
        <f>'Q Experience Study 2e'!D381</f>
        <v/>
      </c>
      <c r="E398" s="318">
        <f>'Q Experience Study 2e'!E381</f>
        <v>500000</v>
      </c>
      <c r="F398" s="343" t="str">
        <f t="shared" si="126"/>
        <v/>
      </c>
      <c r="G398" s="341" t="str">
        <f t="shared" si="127"/>
        <v/>
      </c>
      <c r="H398" s="343">
        <f t="shared" ref="H398:L407" si="146">IF(AND(OR($C398&lt;&gt;"",$D398&lt;&gt;""),MAX($F398,$G398)&lt;H$37),0,MIN($C$34,DATE(YEAR($B398)+H$37+1,MONTH($B398),DAY($B398)))-MAX($B$34,DATE(YEAR($B398)+H$37,MONTH($B398),DAY($B398))))</f>
        <v>366</v>
      </c>
      <c r="I398" s="342">
        <f t="shared" si="146"/>
        <v>365</v>
      </c>
      <c r="J398" s="342">
        <f t="shared" si="146"/>
        <v>365</v>
      </c>
      <c r="K398" s="342">
        <f t="shared" si="146"/>
        <v>365</v>
      </c>
      <c r="L398" s="341">
        <f t="shared" si="146"/>
        <v>228</v>
      </c>
      <c r="M398" s="340">
        <f t="shared" si="129"/>
        <v>1</v>
      </c>
      <c r="N398" s="339">
        <f t="shared" si="130"/>
        <v>1</v>
      </c>
      <c r="O398" s="339">
        <f t="shared" si="131"/>
        <v>1</v>
      </c>
      <c r="P398" s="339">
        <f t="shared" si="132"/>
        <v>1</v>
      </c>
      <c r="Q398" s="338">
        <f t="shared" si="133"/>
        <v>0.62295081967213117</v>
      </c>
      <c r="R398" s="337">
        <f t="shared" si="134"/>
        <v>500000</v>
      </c>
      <c r="S398" s="336">
        <f t="shared" si="135"/>
        <v>500000</v>
      </c>
      <c r="T398" s="336">
        <f t="shared" si="136"/>
        <v>500000</v>
      </c>
      <c r="U398" s="336">
        <f t="shared" si="137"/>
        <v>500000</v>
      </c>
      <c r="V398" s="335">
        <f t="shared" si="138"/>
        <v>311475.40983606561</v>
      </c>
      <c r="W398" s="337">
        <f t="shared" ref="W398:AA407" si="147">IF($F398=W$37,$E398,0)</f>
        <v>0</v>
      </c>
      <c r="X398" s="336">
        <f t="shared" si="147"/>
        <v>0</v>
      </c>
      <c r="Y398" s="336">
        <f t="shared" si="147"/>
        <v>0</v>
      </c>
      <c r="Z398" s="336">
        <f t="shared" si="147"/>
        <v>0</v>
      </c>
      <c r="AA398" s="335">
        <f t="shared" si="147"/>
        <v>0</v>
      </c>
    </row>
    <row r="399" spans="1:27">
      <c r="A399" s="320">
        <f>'Q Experience Study 2e'!A382</f>
        <v>362</v>
      </c>
      <c r="B399" s="319">
        <f>'Q Experience Study 2e'!B382</f>
        <v>19879</v>
      </c>
      <c r="C399" s="319" t="str">
        <f>'Q Experience Study 2e'!C382</f>
        <v/>
      </c>
      <c r="D399" s="319" t="str">
        <f>'Q Experience Study 2e'!D382</f>
        <v/>
      </c>
      <c r="E399" s="318">
        <f>'Q Experience Study 2e'!E382</f>
        <v>1000000</v>
      </c>
      <c r="F399" s="343" t="str">
        <f t="shared" si="126"/>
        <v/>
      </c>
      <c r="G399" s="341" t="str">
        <f t="shared" si="127"/>
        <v/>
      </c>
      <c r="H399" s="343">
        <f t="shared" si="146"/>
        <v>366</v>
      </c>
      <c r="I399" s="342">
        <f t="shared" si="146"/>
        <v>365</v>
      </c>
      <c r="J399" s="342">
        <f t="shared" si="146"/>
        <v>365</v>
      </c>
      <c r="K399" s="342">
        <f t="shared" si="146"/>
        <v>365</v>
      </c>
      <c r="L399" s="341">
        <f t="shared" si="146"/>
        <v>211</v>
      </c>
      <c r="M399" s="340">
        <f t="shared" si="129"/>
        <v>1</v>
      </c>
      <c r="N399" s="339">
        <f t="shared" si="130"/>
        <v>1</v>
      </c>
      <c r="O399" s="339">
        <f t="shared" si="131"/>
        <v>1</v>
      </c>
      <c r="P399" s="339">
        <f t="shared" si="132"/>
        <v>1</v>
      </c>
      <c r="Q399" s="338">
        <f t="shared" si="133"/>
        <v>0.57650273224043713</v>
      </c>
      <c r="R399" s="337">
        <f t="shared" si="134"/>
        <v>1000000</v>
      </c>
      <c r="S399" s="336">
        <f t="shared" si="135"/>
        <v>1000000</v>
      </c>
      <c r="T399" s="336">
        <f t="shared" si="136"/>
        <v>1000000</v>
      </c>
      <c r="U399" s="336">
        <f t="shared" si="137"/>
        <v>1000000</v>
      </c>
      <c r="V399" s="335">
        <f t="shared" si="138"/>
        <v>576502.73224043718</v>
      </c>
      <c r="W399" s="337">
        <f t="shared" si="147"/>
        <v>0</v>
      </c>
      <c r="X399" s="336">
        <f t="shared" si="147"/>
        <v>0</v>
      </c>
      <c r="Y399" s="336">
        <f t="shared" si="147"/>
        <v>0</v>
      </c>
      <c r="Z399" s="336">
        <f t="shared" si="147"/>
        <v>0</v>
      </c>
      <c r="AA399" s="335">
        <f t="shared" si="147"/>
        <v>0</v>
      </c>
    </row>
    <row r="400" spans="1:27">
      <c r="A400" s="320">
        <f>'Q Experience Study 2e'!A383</f>
        <v>363</v>
      </c>
      <c r="B400" s="319">
        <f>'Q Experience Study 2e'!B383</f>
        <v>19934</v>
      </c>
      <c r="C400" s="319">
        <f>'Q Experience Study 2e'!C383</f>
        <v>43761</v>
      </c>
      <c r="D400" s="319" t="str">
        <f>'Q Experience Study 2e'!D383</f>
        <v/>
      </c>
      <c r="E400" s="318">
        <f>'Q Experience Study 2e'!E383</f>
        <v>1000000</v>
      </c>
      <c r="F400" s="343" t="str">
        <f t="shared" si="126"/>
        <v/>
      </c>
      <c r="G400" s="341">
        <f t="shared" si="127"/>
        <v>65</v>
      </c>
      <c r="H400" s="343">
        <f t="shared" si="146"/>
        <v>366</v>
      </c>
      <c r="I400" s="342">
        <f t="shared" si="146"/>
        <v>0</v>
      </c>
      <c r="J400" s="342">
        <f t="shared" si="146"/>
        <v>0</v>
      </c>
      <c r="K400" s="342">
        <f t="shared" si="146"/>
        <v>0</v>
      </c>
      <c r="L400" s="341">
        <f t="shared" si="146"/>
        <v>0</v>
      </c>
      <c r="M400" s="340">
        <f t="shared" si="129"/>
        <v>1</v>
      </c>
      <c r="N400" s="339">
        <f t="shared" si="130"/>
        <v>0</v>
      </c>
      <c r="O400" s="339">
        <f t="shared" si="131"/>
        <v>0</v>
      </c>
      <c r="P400" s="339">
        <f t="shared" si="132"/>
        <v>0</v>
      </c>
      <c r="Q400" s="338">
        <f t="shared" si="133"/>
        <v>0</v>
      </c>
      <c r="R400" s="337">
        <f t="shared" si="134"/>
        <v>1000000</v>
      </c>
      <c r="S400" s="336">
        <f t="shared" si="135"/>
        <v>0</v>
      </c>
      <c r="T400" s="336">
        <f t="shared" si="136"/>
        <v>0</v>
      </c>
      <c r="U400" s="336">
        <f t="shared" si="137"/>
        <v>0</v>
      </c>
      <c r="V400" s="335">
        <f t="shared" si="138"/>
        <v>0</v>
      </c>
      <c r="W400" s="337">
        <f t="shared" si="147"/>
        <v>0</v>
      </c>
      <c r="X400" s="336">
        <f t="shared" si="147"/>
        <v>0</v>
      </c>
      <c r="Y400" s="336">
        <f t="shared" si="147"/>
        <v>0</v>
      </c>
      <c r="Z400" s="336">
        <f t="shared" si="147"/>
        <v>0</v>
      </c>
      <c r="AA400" s="335">
        <f t="shared" si="147"/>
        <v>0</v>
      </c>
    </row>
    <row r="401" spans="1:27">
      <c r="A401" s="320">
        <f>'Q Experience Study 2e'!A384</f>
        <v>364</v>
      </c>
      <c r="B401" s="319">
        <f>'Q Experience Study 2e'!B384</f>
        <v>19799</v>
      </c>
      <c r="C401" s="319" t="str">
        <f>'Q Experience Study 2e'!C384</f>
        <v/>
      </c>
      <c r="D401" s="319" t="str">
        <f>'Q Experience Study 2e'!D384</f>
        <v/>
      </c>
      <c r="E401" s="318">
        <f>'Q Experience Study 2e'!E384</f>
        <v>500000</v>
      </c>
      <c r="F401" s="343" t="str">
        <f t="shared" si="126"/>
        <v/>
      </c>
      <c r="G401" s="341" t="str">
        <f t="shared" si="127"/>
        <v/>
      </c>
      <c r="H401" s="343">
        <f t="shared" si="146"/>
        <v>366</v>
      </c>
      <c r="I401" s="342">
        <f t="shared" si="146"/>
        <v>365</v>
      </c>
      <c r="J401" s="342">
        <f t="shared" si="146"/>
        <v>365</v>
      </c>
      <c r="K401" s="342">
        <f t="shared" si="146"/>
        <v>365</v>
      </c>
      <c r="L401" s="341">
        <f t="shared" si="146"/>
        <v>291</v>
      </c>
      <c r="M401" s="340">
        <f t="shared" si="129"/>
        <v>1</v>
      </c>
      <c r="N401" s="339">
        <f t="shared" si="130"/>
        <v>1</v>
      </c>
      <c r="O401" s="339">
        <f t="shared" si="131"/>
        <v>1</v>
      </c>
      <c r="P401" s="339">
        <f t="shared" si="132"/>
        <v>1</v>
      </c>
      <c r="Q401" s="338">
        <f t="shared" si="133"/>
        <v>0.79508196721311475</v>
      </c>
      <c r="R401" s="337">
        <f t="shared" si="134"/>
        <v>500000</v>
      </c>
      <c r="S401" s="336">
        <f t="shared" si="135"/>
        <v>500000</v>
      </c>
      <c r="T401" s="336">
        <f t="shared" si="136"/>
        <v>500000</v>
      </c>
      <c r="U401" s="336">
        <f t="shared" si="137"/>
        <v>500000</v>
      </c>
      <c r="V401" s="335">
        <f t="shared" si="138"/>
        <v>397540.98360655736</v>
      </c>
      <c r="W401" s="337">
        <f t="shared" si="147"/>
        <v>0</v>
      </c>
      <c r="X401" s="336">
        <f t="shared" si="147"/>
        <v>0</v>
      </c>
      <c r="Y401" s="336">
        <f t="shared" si="147"/>
        <v>0</v>
      </c>
      <c r="Z401" s="336">
        <f t="shared" si="147"/>
        <v>0</v>
      </c>
      <c r="AA401" s="335">
        <f t="shared" si="147"/>
        <v>0</v>
      </c>
    </row>
    <row r="402" spans="1:27">
      <c r="A402" s="320">
        <f>'Q Experience Study 2e'!A385</f>
        <v>365</v>
      </c>
      <c r="B402" s="319">
        <f>'Q Experience Study 2e'!B385</f>
        <v>20086</v>
      </c>
      <c r="C402" s="319" t="str">
        <f>'Q Experience Study 2e'!C385</f>
        <v/>
      </c>
      <c r="D402" s="319" t="str">
        <f>'Q Experience Study 2e'!D385</f>
        <v/>
      </c>
      <c r="E402" s="318">
        <f>'Q Experience Study 2e'!E385</f>
        <v>500000</v>
      </c>
      <c r="F402" s="343" t="str">
        <f t="shared" si="126"/>
        <v/>
      </c>
      <c r="G402" s="341" t="str">
        <f t="shared" si="127"/>
        <v/>
      </c>
      <c r="H402" s="343">
        <f t="shared" si="146"/>
        <v>366</v>
      </c>
      <c r="I402" s="342">
        <f t="shared" si="146"/>
        <v>365</v>
      </c>
      <c r="J402" s="342">
        <f t="shared" si="146"/>
        <v>365</v>
      </c>
      <c r="K402" s="342">
        <f t="shared" si="146"/>
        <v>365</v>
      </c>
      <c r="L402" s="341">
        <f t="shared" si="146"/>
        <v>4</v>
      </c>
      <c r="M402" s="340">
        <f t="shared" si="129"/>
        <v>1</v>
      </c>
      <c r="N402" s="339">
        <f t="shared" si="130"/>
        <v>1</v>
      </c>
      <c r="O402" s="339">
        <f t="shared" si="131"/>
        <v>1</v>
      </c>
      <c r="P402" s="339">
        <f t="shared" si="132"/>
        <v>1</v>
      </c>
      <c r="Q402" s="338">
        <f t="shared" si="133"/>
        <v>1.092896174863388E-2</v>
      </c>
      <c r="R402" s="337">
        <f t="shared" si="134"/>
        <v>500000</v>
      </c>
      <c r="S402" s="336">
        <f t="shared" si="135"/>
        <v>500000</v>
      </c>
      <c r="T402" s="336">
        <f t="shared" si="136"/>
        <v>500000</v>
      </c>
      <c r="U402" s="336">
        <f t="shared" si="137"/>
        <v>500000</v>
      </c>
      <c r="V402" s="335">
        <f t="shared" si="138"/>
        <v>5464.4808743169397</v>
      </c>
      <c r="W402" s="337">
        <f t="shared" si="147"/>
        <v>0</v>
      </c>
      <c r="X402" s="336">
        <f t="shared" si="147"/>
        <v>0</v>
      </c>
      <c r="Y402" s="336">
        <f t="shared" si="147"/>
        <v>0</v>
      </c>
      <c r="Z402" s="336">
        <f t="shared" si="147"/>
        <v>0</v>
      </c>
      <c r="AA402" s="335">
        <f t="shared" si="147"/>
        <v>0</v>
      </c>
    </row>
    <row r="403" spans="1:27">
      <c r="A403" s="320">
        <f>'Q Experience Study 2e'!A386</f>
        <v>366</v>
      </c>
      <c r="B403" s="319">
        <f>'Q Experience Study 2e'!B386</f>
        <v>19754</v>
      </c>
      <c r="C403" s="319" t="str">
        <f>'Q Experience Study 2e'!C386</f>
        <v/>
      </c>
      <c r="D403" s="319" t="str">
        <f>'Q Experience Study 2e'!D386</f>
        <v/>
      </c>
      <c r="E403" s="318">
        <f>'Q Experience Study 2e'!E386</f>
        <v>1000000</v>
      </c>
      <c r="F403" s="343" t="str">
        <f t="shared" si="126"/>
        <v/>
      </c>
      <c r="G403" s="341" t="str">
        <f t="shared" si="127"/>
        <v/>
      </c>
      <c r="H403" s="343">
        <f t="shared" si="146"/>
        <v>365</v>
      </c>
      <c r="I403" s="342">
        <f t="shared" si="146"/>
        <v>366</v>
      </c>
      <c r="J403" s="342">
        <f t="shared" si="146"/>
        <v>365</v>
      </c>
      <c r="K403" s="342">
        <f t="shared" si="146"/>
        <v>365</v>
      </c>
      <c r="L403" s="341">
        <f t="shared" si="146"/>
        <v>336</v>
      </c>
      <c r="M403" s="340">
        <f t="shared" si="129"/>
        <v>1</v>
      </c>
      <c r="N403" s="339">
        <f t="shared" si="130"/>
        <v>1</v>
      </c>
      <c r="O403" s="339">
        <f t="shared" si="131"/>
        <v>1</v>
      </c>
      <c r="P403" s="339">
        <f t="shared" si="132"/>
        <v>1</v>
      </c>
      <c r="Q403" s="338">
        <f t="shared" si="133"/>
        <v>0.92054794520547945</v>
      </c>
      <c r="R403" s="337">
        <f t="shared" si="134"/>
        <v>1000000</v>
      </c>
      <c r="S403" s="336">
        <f t="shared" si="135"/>
        <v>1000000</v>
      </c>
      <c r="T403" s="336">
        <f t="shared" si="136"/>
        <v>1000000</v>
      </c>
      <c r="U403" s="336">
        <f t="shared" si="137"/>
        <v>1000000</v>
      </c>
      <c r="V403" s="335">
        <f t="shared" si="138"/>
        <v>920547.94520547939</v>
      </c>
      <c r="W403" s="337">
        <f t="shared" si="147"/>
        <v>0</v>
      </c>
      <c r="X403" s="336">
        <f t="shared" si="147"/>
        <v>0</v>
      </c>
      <c r="Y403" s="336">
        <f t="shared" si="147"/>
        <v>0</v>
      </c>
      <c r="Z403" s="336">
        <f t="shared" si="147"/>
        <v>0</v>
      </c>
      <c r="AA403" s="335">
        <f t="shared" si="147"/>
        <v>0</v>
      </c>
    </row>
    <row r="404" spans="1:27">
      <c r="A404" s="320">
        <f>'Q Experience Study 2e'!A387</f>
        <v>367</v>
      </c>
      <c r="B404" s="319">
        <f>'Q Experience Study 2e'!B387</f>
        <v>19871</v>
      </c>
      <c r="C404" s="319" t="str">
        <f>'Q Experience Study 2e'!C387</f>
        <v/>
      </c>
      <c r="D404" s="319">
        <f>'Q Experience Study 2e'!D387</f>
        <v>44375</v>
      </c>
      <c r="E404" s="318">
        <f>'Q Experience Study 2e'!E387</f>
        <v>1000000</v>
      </c>
      <c r="F404" s="343">
        <f t="shared" si="126"/>
        <v>67</v>
      </c>
      <c r="G404" s="341" t="str">
        <f t="shared" si="127"/>
        <v/>
      </c>
      <c r="H404" s="343">
        <f t="shared" si="146"/>
        <v>366</v>
      </c>
      <c r="I404" s="342">
        <f t="shared" si="146"/>
        <v>365</v>
      </c>
      <c r="J404" s="342">
        <f t="shared" si="146"/>
        <v>365</v>
      </c>
      <c r="K404" s="342">
        <f t="shared" si="146"/>
        <v>0</v>
      </c>
      <c r="L404" s="341">
        <f t="shared" si="146"/>
        <v>0</v>
      </c>
      <c r="M404" s="340">
        <f t="shared" si="129"/>
        <v>1</v>
      </c>
      <c r="N404" s="339">
        <f t="shared" si="130"/>
        <v>1</v>
      </c>
      <c r="O404" s="339">
        <f t="shared" si="131"/>
        <v>1</v>
      </c>
      <c r="P404" s="339">
        <f t="shared" si="132"/>
        <v>0</v>
      </c>
      <c r="Q404" s="338">
        <f t="shared" si="133"/>
        <v>0</v>
      </c>
      <c r="R404" s="337">
        <f t="shared" si="134"/>
        <v>1000000</v>
      </c>
      <c r="S404" s="336">
        <f t="shared" si="135"/>
        <v>1000000</v>
      </c>
      <c r="T404" s="336">
        <f t="shared" si="136"/>
        <v>1000000</v>
      </c>
      <c r="U404" s="336">
        <f t="shared" si="137"/>
        <v>0</v>
      </c>
      <c r="V404" s="335">
        <f t="shared" si="138"/>
        <v>0</v>
      </c>
      <c r="W404" s="337">
        <f t="shared" si="147"/>
        <v>0</v>
      </c>
      <c r="X404" s="336">
        <f t="shared" si="147"/>
        <v>0</v>
      </c>
      <c r="Y404" s="336">
        <f t="shared" si="147"/>
        <v>1000000</v>
      </c>
      <c r="Z404" s="336">
        <f t="shared" si="147"/>
        <v>0</v>
      </c>
      <c r="AA404" s="335">
        <f t="shared" si="147"/>
        <v>0</v>
      </c>
    </row>
    <row r="405" spans="1:27">
      <c r="A405" s="320">
        <f>'Q Experience Study 2e'!A388</f>
        <v>368</v>
      </c>
      <c r="B405" s="319">
        <f>'Q Experience Study 2e'!B388</f>
        <v>19887</v>
      </c>
      <c r="C405" s="319" t="str">
        <f>'Q Experience Study 2e'!C388</f>
        <v/>
      </c>
      <c r="D405" s="319" t="str">
        <f>'Q Experience Study 2e'!D388</f>
        <v/>
      </c>
      <c r="E405" s="318">
        <f>'Q Experience Study 2e'!E388</f>
        <v>500000</v>
      </c>
      <c r="F405" s="343" t="str">
        <f t="shared" si="126"/>
        <v/>
      </c>
      <c r="G405" s="341" t="str">
        <f t="shared" si="127"/>
        <v/>
      </c>
      <c r="H405" s="343">
        <f t="shared" si="146"/>
        <v>366</v>
      </c>
      <c r="I405" s="342">
        <f t="shared" si="146"/>
        <v>365</v>
      </c>
      <c r="J405" s="342">
        <f t="shared" si="146"/>
        <v>365</v>
      </c>
      <c r="K405" s="342">
        <f t="shared" si="146"/>
        <v>365</v>
      </c>
      <c r="L405" s="341">
        <f t="shared" si="146"/>
        <v>203</v>
      </c>
      <c r="M405" s="340">
        <f t="shared" si="129"/>
        <v>1</v>
      </c>
      <c r="N405" s="339">
        <f t="shared" si="130"/>
        <v>1</v>
      </c>
      <c r="O405" s="339">
        <f t="shared" si="131"/>
        <v>1</v>
      </c>
      <c r="P405" s="339">
        <f t="shared" si="132"/>
        <v>1</v>
      </c>
      <c r="Q405" s="338">
        <f t="shared" si="133"/>
        <v>0.55464480874316935</v>
      </c>
      <c r="R405" s="337">
        <f t="shared" si="134"/>
        <v>500000</v>
      </c>
      <c r="S405" s="336">
        <f t="shared" si="135"/>
        <v>500000</v>
      </c>
      <c r="T405" s="336">
        <f t="shared" si="136"/>
        <v>500000</v>
      </c>
      <c r="U405" s="336">
        <f t="shared" si="137"/>
        <v>500000</v>
      </c>
      <c r="V405" s="335">
        <f t="shared" si="138"/>
        <v>277322.40437158465</v>
      </c>
      <c r="W405" s="337">
        <f t="shared" si="147"/>
        <v>0</v>
      </c>
      <c r="X405" s="336">
        <f t="shared" si="147"/>
        <v>0</v>
      </c>
      <c r="Y405" s="336">
        <f t="shared" si="147"/>
        <v>0</v>
      </c>
      <c r="Z405" s="336">
        <f t="shared" si="147"/>
        <v>0</v>
      </c>
      <c r="AA405" s="335">
        <f t="shared" si="147"/>
        <v>0</v>
      </c>
    </row>
    <row r="406" spans="1:27">
      <c r="A406" s="320">
        <f>'Q Experience Study 2e'!A389</f>
        <v>369</v>
      </c>
      <c r="B406" s="319">
        <f>'Q Experience Study 2e'!B389</f>
        <v>19745</v>
      </c>
      <c r="C406" s="319" t="str">
        <f>'Q Experience Study 2e'!C389</f>
        <v/>
      </c>
      <c r="D406" s="319" t="str">
        <f>'Q Experience Study 2e'!D389</f>
        <v/>
      </c>
      <c r="E406" s="318">
        <f>'Q Experience Study 2e'!E389</f>
        <v>500000</v>
      </c>
      <c r="F406" s="343" t="str">
        <f t="shared" si="126"/>
        <v/>
      </c>
      <c r="G406" s="341" t="str">
        <f t="shared" si="127"/>
        <v/>
      </c>
      <c r="H406" s="343">
        <f t="shared" si="146"/>
        <v>365</v>
      </c>
      <c r="I406" s="342">
        <f t="shared" si="146"/>
        <v>366</v>
      </c>
      <c r="J406" s="342">
        <f t="shared" si="146"/>
        <v>365</v>
      </c>
      <c r="K406" s="342">
        <f t="shared" si="146"/>
        <v>365</v>
      </c>
      <c r="L406" s="341">
        <f t="shared" si="146"/>
        <v>345</v>
      </c>
      <c r="M406" s="340">
        <f t="shared" si="129"/>
        <v>1</v>
      </c>
      <c r="N406" s="339">
        <f t="shared" si="130"/>
        <v>1</v>
      </c>
      <c r="O406" s="339">
        <f t="shared" si="131"/>
        <v>1</v>
      </c>
      <c r="P406" s="339">
        <f t="shared" si="132"/>
        <v>1</v>
      </c>
      <c r="Q406" s="338">
        <f t="shared" si="133"/>
        <v>0.9452054794520548</v>
      </c>
      <c r="R406" s="337">
        <f t="shared" si="134"/>
        <v>500000</v>
      </c>
      <c r="S406" s="336">
        <f t="shared" si="135"/>
        <v>500000</v>
      </c>
      <c r="T406" s="336">
        <f t="shared" si="136"/>
        <v>500000</v>
      </c>
      <c r="U406" s="336">
        <f t="shared" si="137"/>
        <v>500000</v>
      </c>
      <c r="V406" s="335">
        <f t="shared" si="138"/>
        <v>472602.73972602742</v>
      </c>
      <c r="W406" s="337">
        <f t="shared" si="147"/>
        <v>0</v>
      </c>
      <c r="X406" s="336">
        <f t="shared" si="147"/>
        <v>0</v>
      </c>
      <c r="Y406" s="336">
        <f t="shared" si="147"/>
        <v>0</v>
      </c>
      <c r="Z406" s="336">
        <f t="shared" si="147"/>
        <v>0</v>
      </c>
      <c r="AA406" s="335">
        <f t="shared" si="147"/>
        <v>0</v>
      </c>
    </row>
    <row r="407" spans="1:27">
      <c r="A407" s="320">
        <f>'Q Experience Study 2e'!A390</f>
        <v>370</v>
      </c>
      <c r="B407" s="319">
        <f>'Q Experience Study 2e'!B390</f>
        <v>20067</v>
      </c>
      <c r="C407" s="319" t="str">
        <f>'Q Experience Study 2e'!C390</f>
        <v/>
      </c>
      <c r="D407" s="319" t="str">
        <f>'Q Experience Study 2e'!D390</f>
        <v/>
      </c>
      <c r="E407" s="318">
        <f>'Q Experience Study 2e'!E390</f>
        <v>300000</v>
      </c>
      <c r="F407" s="343" t="str">
        <f t="shared" si="126"/>
        <v/>
      </c>
      <c r="G407" s="341" t="str">
        <f t="shared" si="127"/>
        <v/>
      </c>
      <c r="H407" s="343">
        <f t="shared" si="146"/>
        <v>366</v>
      </c>
      <c r="I407" s="342">
        <f t="shared" si="146"/>
        <v>365</v>
      </c>
      <c r="J407" s="342">
        <f t="shared" si="146"/>
        <v>365</v>
      </c>
      <c r="K407" s="342">
        <f t="shared" si="146"/>
        <v>365</v>
      </c>
      <c r="L407" s="341">
        <f t="shared" si="146"/>
        <v>23</v>
      </c>
      <c r="M407" s="340">
        <f t="shared" si="129"/>
        <v>1</v>
      </c>
      <c r="N407" s="339">
        <f t="shared" si="130"/>
        <v>1</v>
      </c>
      <c r="O407" s="339">
        <f t="shared" si="131"/>
        <v>1</v>
      </c>
      <c r="P407" s="339">
        <f t="shared" si="132"/>
        <v>1</v>
      </c>
      <c r="Q407" s="338">
        <f t="shared" si="133"/>
        <v>6.2841530054644809E-2</v>
      </c>
      <c r="R407" s="337">
        <f t="shared" si="134"/>
        <v>300000</v>
      </c>
      <c r="S407" s="336">
        <f t="shared" si="135"/>
        <v>300000</v>
      </c>
      <c r="T407" s="336">
        <f t="shared" si="136"/>
        <v>300000</v>
      </c>
      <c r="U407" s="336">
        <f t="shared" si="137"/>
        <v>300000</v>
      </c>
      <c r="V407" s="335">
        <f t="shared" si="138"/>
        <v>18852.459016393444</v>
      </c>
      <c r="W407" s="337">
        <f t="shared" si="147"/>
        <v>0</v>
      </c>
      <c r="X407" s="336">
        <f t="shared" si="147"/>
        <v>0</v>
      </c>
      <c r="Y407" s="336">
        <f t="shared" si="147"/>
        <v>0</v>
      </c>
      <c r="Z407" s="336">
        <f t="shared" si="147"/>
        <v>0</v>
      </c>
      <c r="AA407" s="335">
        <f t="shared" si="147"/>
        <v>0</v>
      </c>
    </row>
    <row r="408" spans="1:27">
      <c r="A408" s="320">
        <f>'Q Experience Study 2e'!A391</f>
        <v>371</v>
      </c>
      <c r="B408" s="319">
        <f>'Q Experience Study 2e'!B391</f>
        <v>19989</v>
      </c>
      <c r="C408" s="319" t="str">
        <f>'Q Experience Study 2e'!C391</f>
        <v/>
      </c>
      <c r="D408" s="319" t="str">
        <f>'Q Experience Study 2e'!D391</f>
        <v/>
      </c>
      <c r="E408" s="318">
        <f>'Q Experience Study 2e'!E391</f>
        <v>1000000</v>
      </c>
      <c r="F408" s="343" t="str">
        <f t="shared" si="126"/>
        <v/>
      </c>
      <c r="G408" s="341" t="str">
        <f t="shared" si="127"/>
        <v/>
      </c>
      <c r="H408" s="343">
        <f t="shared" ref="H408:L417" si="148">IF(AND(OR($C408&lt;&gt;"",$D408&lt;&gt;""),MAX($F408,$G408)&lt;H$37),0,MIN($C$34,DATE(YEAR($B408)+H$37+1,MONTH($B408),DAY($B408)))-MAX($B$34,DATE(YEAR($B408)+H$37,MONTH($B408),DAY($B408))))</f>
        <v>366</v>
      </c>
      <c r="I408" s="342">
        <f t="shared" si="148"/>
        <v>365</v>
      </c>
      <c r="J408" s="342">
        <f t="shared" si="148"/>
        <v>365</v>
      </c>
      <c r="K408" s="342">
        <f t="shared" si="148"/>
        <v>365</v>
      </c>
      <c r="L408" s="341">
        <f t="shared" si="148"/>
        <v>101</v>
      </c>
      <c r="M408" s="340">
        <f t="shared" si="129"/>
        <v>1</v>
      </c>
      <c r="N408" s="339">
        <f t="shared" si="130"/>
        <v>1</v>
      </c>
      <c r="O408" s="339">
        <f t="shared" si="131"/>
        <v>1</v>
      </c>
      <c r="P408" s="339">
        <f t="shared" si="132"/>
        <v>1</v>
      </c>
      <c r="Q408" s="338">
        <f t="shared" si="133"/>
        <v>0.27595628415300544</v>
      </c>
      <c r="R408" s="337">
        <f t="shared" si="134"/>
        <v>1000000</v>
      </c>
      <c r="S408" s="336">
        <f t="shared" si="135"/>
        <v>1000000</v>
      </c>
      <c r="T408" s="336">
        <f t="shared" si="136"/>
        <v>1000000</v>
      </c>
      <c r="U408" s="336">
        <f t="shared" si="137"/>
        <v>1000000</v>
      </c>
      <c r="V408" s="335">
        <f t="shared" si="138"/>
        <v>275956.28415300546</v>
      </c>
      <c r="W408" s="337">
        <f t="shared" ref="W408:AA417" si="149">IF($F408=W$37,$E408,0)</f>
        <v>0</v>
      </c>
      <c r="X408" s="336">
        <f t="shared" si="149"/>
        <v>0</v>
      </c>
      <c r="Y408" s="336">
        <f t="shared" si="149"/>
        <v>0</v>
      </c>
      <c r="Z408" s="336">
        <f t="shared" si="149"/>
        <v>0</v>
      </c>
      <c r="AA408" s="335">
        <f t="shared" si="149"/>
        <v>0</v>
      </c>
    </row>
    <row r="409" spans="1:27">
      <c r="A409" s="320">
        <f>'Q Experience Study 2e'!A392</f>
        <v>372</v>
      </c>
      <c r="B409" s="319">
        <f>'Q Experience Study 2e'!B392</f>
        <v>20026</v>
      </c>
      <c r="C409" s="319" t="str">
        <f>'Q Experience Study 2e'!C392</f>
        <v/>
      </c>
      <c r="D409" s="319" t="str">
        <f>'Q Experience Study 2e'!D392</f>
        <v/>
      </c>
      <c r="E409" s="318">
        <f>'Q Experience Study 2e'!E392</f>
        <v>1000000</v>
      </c>
      <c r="F409" s="343" t="str">
        <f t="shared" si="126"/>
        <v/>
      </c>
      <c r="G409" s="341" t="str">
        <f t="shared" si="127"/>
        <v/>
      </c>
      <c r="H409" s="343">
        <f t="shared" si="148"/>
        <v>366</v>
      </c>
      <c r="I409" s="342">
        <f t="shared" si="148"/>
        <v>365</v>
      </c>
      <c r="J409" s="342">
        <f t="shared" si="148"/>
        <v>365</v>
      </c>
      <c r="K409" s="342">
        <f t="shared" si="148"/>
        <v>365</v>
      </c>
      <c r="L409" s="341">
        <f t="shared" si="148"/>
        <v>64</v>
      </c>
      <c r="M409" s="340">
        <f t="shared" si="129"/>
        <v>1</v>
      </c>
      <c r="N409" s="339">
        <f t="shared" si="130"/>
        <v>1</v>
      </c>
      <c r="O409" s="339">
        <f t="shared" si="131"/>
        <v>1</v>
      </c>
      <c r="P409" s="339">
        <f t="shared" si="132"/>
        <v>1</v>
      </c>
      <c r="Q409" s="338">
        <f t="shared" si="133"/>
        <v>0.17486338797814208</v>
      </c>
      <c r="R409" s="337">
        <f t="shared" si="134"/>
        <v>1000000</v>
      </c>
      <c r="S409" s="336">
        <f t="shared" si="135"/>
        <v>1000000</v>
      </c>
      <c r="T409" s="336">
        <f t="shared" si="136"/>
        <v>1000000</v>
      </c>
      <c r="U409" s="336">
        <f t="shared" si="137"/>
        <v>1000000</v>
      </c>
      <c r="V409" s="335">
        <f t="shared" si="138"/>
        <v>174863.38797814207</v>
      </c>
      <c r="W409" s="337">
        <f t="shared" si="149"/>
        <v>0</v>
      </c>
      <c r="X409" s="336">
        <f t="shared" si="149"/>
        <v>0</v>
      </c>
      <c r="Y409" s="336">
        <f t="shared" si="149"/>
        <v>0</v>
      </c>
      <c r="Z409" s="336">
        <f t="shared" si="149"/>
        <v>0</v>
      </c>
      <c r="AA409" s="335">
        <f t="shared" si="149"/>
        <v>0</v>
      </c>
    </row>
    <row r="410" spans="1:27">
      <c r="A410" s="320">
        <f>'Q Experience Study 2e'!A393</f>
        <v>373</v>
      </c>
      <c r="B410" s="319">
        <f>'Q Experience Study 2e'!B393</f>
        <v>19927</v>
      </c>
      <c r="C410" s="319" t="str">
        <f>'Q Experience Study 2e'!C393</f>
        <v/>
      </c>
      <c r="D410" s="319" t="str">
        <f>'Q Experience Study 2e'!D393</f>
        <v/>
      </c>
      <c r="E410" s="318">
        <f>'Q Experience Study 2e'!E393</f>
        <v>300000</v>
      </c>
      <c r="F410" s="343" t="str">
        <f t="shared" si="126"/>
        <v/>
      </c>
      <c r="G410" s="341" t="str">
        <f t="shared" si="127"/>
        <v/>
      </c>
      <c r="H410" s="343">
        <f t="shared" si="148"/>
        <v>366</v>
      </c>
      <c r="I410" s="342">
        <f t="shared" si="148"/>
        <v>365</v>
      </c>
      <c r="J410" s="342">
        <f t="shared" si="148"/>
        <v>365</v>
      </c>
      <c r="K410" s="342">
        <f t="shared" si="148"/>
        <v>365</v>
      </c>
      <c r="L410" s="341">
        <f t="shared" si="148"/>
        <v>163</v>
      </c>
      <c r="M410" s="340">
        <f t="shared" si="129"/>
        <v>1</v>
      </c>
      <c r="N410" s="339">
        <f t="shared" si="130"/>
        <v>1</v>
      </c>
      <c r="O410" s="339">
        <f t="shared" si="131"/>
        <v>1</v>
      </c>
      <c r="P410" s="339">
        <f t="shared" si="132"/>
        <v>1</v>
      </c>
      <c r="Q410" s="338">
        <f t="shared" si="133"/>
        <v>0.4453551912568306</v>
      </c>
      <c r="R410" s="337">
        <f t="shared" si="134"/>
        <v>300000</v>
      </c>
      <c r="S410" s="336">
        <f t="shared" si="135"/>
        <v>300000</v>
      </c>
      <c r="T410" s="336">
        <f t="shared" si="136"/>
        <v>300000</v>
      </c>
      <c r="U410" s="336">
        <f t="shared" si="137"/>
        <v>300000</v>
      </c>
      <c r="V410" s="335">
        <f t="shared" si="138"/>
        <v>133606.55737704918</v>
      </c>
      <c r="W410" s="337">
        <f t="shared" si="149"/>
        <v>0</v>
      </c>
      <c r="X410" s="336">
        <f t="shared" si="149"/>
        <v>0</v>
      </c>
      <c r="Y410" s="336">
        <f t="shared" si="149"/>
        <v>0</v>
      </c>
      <c r="Z410" s="336">
        <f t="shared" si="149"/>
        <v>0</v>
      </c>
      <c r="AA410" s="335">
        <f t="shared" si="149"/>
        <v>0</v>
      </c>
    </row>
    <row r="411" spans="1:27">
      <c r="A411" s="320">
        <f>'Q Experience Study 2e'!A394</f>
        <v>374</v>
      </c>
      <c r="B411" s="319">
        <f>'Q Experience Study 2e'!B394</f>
        <v>20021</v>
      </c>
      <c r="C411" s="319" t="str">
        <f>'Q Experience Study 2e'!C394</f>
        <v/>
      </c>
      <c r="D411" s="319" t="str">
        <f>'Q Experience Study 2e'!D394</f>
        <v/>
      </c>
      <c r="E411" s="318">
        <f>'Q Experience Study 2e'!E394</f>
        <v>300000</v>
      </c>
      <c r="F411" s="343" t="str">
        <f t="shared" si="126"/>
        <v/>
      </c>
      <c r="G411" s="341" t="str">
        <f t="shared" si="127"/>
        <v/>
      </c>
      <c r="H411" s="343">
        <f t="shared" si="148"/>
        <v>366</v>
      </c>
      <c r="I411" s="342">
        <f t="shared" si="148"/>
        <v>365</v>
      </c>
      <c r="J411" s="342">
        <f t="shared" si="148"/>
        <v>365</v>
      </c>
      <c r="K411" s="342">
        <f t="shared" si="148"/>
        <v>365</v>
      </c>
      <c r="L411" s="341">
        <f t="shared" si="148"/>
        <v>69</v>
      </c>
      <c r="M411" s="340">
        <f t="shared" si="129"/>
        <v>1</v>
      </c>
      <c r="N411" s="339">
        <f t="shared" si="130"/>
        <v>1</v>
      </c>
      <c r="O411" s="339">
        <f t="shared" si="131"/>
        <v>1</v>
      </c>
      <c r="P411" s="339">
        <f t="shared" si="132"/>
        <v>1</v>
      </c>
      <c r="Q411" s="338">
        <f t="shared" si="133"/>
        <v>0.18852459016393441</v>
      </c>
      <c r="R411" s="337">
        <f t="shared" si="134"/>
        <v>300000</v>
      </c>
      <c r="S411" s="336">
        <f t="shared" si="135"/>
        <v>300000</v>
      </c>
      <c r="T411" s="336">
        <f t="shared" si="136"/>
        <v>300000</v>
      </c>
      <c r="U411" s="336">
        <f t="shared" si="137"/>
        <v>300000</v>
      </c>
      <c r="V411" s="335">
        <f t="shared" si="138"/>
        <v>56557.377049180323</v>
      </c>
      <c r="W411" s="337">
        <f t="shared" si="149"/>
        <v>0</v>
      </c>
      <c r="X411" s="336">
        <f t="shared" si="149"/>
        <v>0</v>
      </c>
      <c r="Y411" s="336">
        <f t="shared" si="149"/>
        <v>0</v>
      </c>
      <c r="Z411" s="336">
        <f t="shared" si="149"/>
        <v>0</v>
      </c>
      <c r="AA411" s="335">
        <f t="shared" si="149"/>
        <v>0</v>
      </c>
    </row>
    <row r="412" spans="1:27">
      <c r="A412" s="320">
        <f>'Q Experience Study 2e'!A395</f>
        <v>375</v>
      </c>
      <c r="B412" s="319">
        <f>'Q Experience Study 2e'!B395</f>
        <v>20082</v>
      </c>
      <c r="C412" s="319" t="str">
        <f>'Q Experience Study 2e'!C395</f>
        <v/>
      </c>
      <c r="D412" s="319" t="str">
        <f>'Q Experience Study 2e'!D395</f>
        <v/>
      </c>
      <c r="E412" s="318">
        <f>'Q Experience Study 2e'!E395</f>
        <v>1000000</v>
      </c>
      <c r="F412" s="343" t="str">
        <f t="shared" si="126"/>
        <v/>
      </c>
      <c r="G412" s="341" t="str">
        <f t="shared" si="127"/>
        <v/>
      </c>
      <c r="H412" s="343">
        <f t="shared" si="148"/>
        <v>366</v>
      </c>
      <c r="I412" s="342">
        <f t="shared" si="148"/>
        <v>365</v>
      </c>
      <c r="J412" s="342">
        <f t="shared" si="148"/>
        <v>365</v>
      </c>
      <c r="K412" s="342">
        <f t="shared" si="148"/>
        <v>365</v>
      </c>
      <c r="L412" s="341">
        <f t="shared" si="148"/>
        <v>8</v>
      </c>
      <c r="M412" s="340">
        <f t="shared" si="129"/>
        <v>1</v>
      </c>
      <c r="N412" s="339">
        <f t="shared" si="130"/>
        <v>1</v>
      </c>
      <c r="O412" s="339">
        <f t="shared" si="131"/>
        <v>1</v>
      </c>
      <c r="P412" s="339">
        <f t="shared" si="132"/>
        <v>1</v>
      </c>
      <c r="Q412" s="338">
        <f t="shared" si="133"/>
        <v>2.185792349726776E-2</v>
      </c>
      <c r="R412" s="337">
        <f t="shared" si="134"/>
        <v>1000000</v>
      </c>
      <c r="S412" s="336">
        <f t="shared" si="135"/>
        <v>1000000</v>
      </c>
      <c r="T412" s="336">
        <f t="shared" si="136"/>
        <v>1000000</v>
      </c>
      <c r="U412" s="336">
        <f t="shared" si="137"/>
        <v>1000000</v>
      </c>
      <c r="V412" s="335">
        <f t="shared" si="138"/>
        <v>21857.923497267759</v>
      </c>
      <c r="W412" s="337">
        <f t="shared" si="149"/>
        <v>0</v>
      </c>
      <c r="X412" s="336">
        <f t="shared" si="149"/>
        <v>0</v>
      </c>
      <c r="Y412" s="336">
        <f t="shared" si="149"/>
        <v>0</v>
      </c>
      <c r="Z412" s="336">
        <f t="shared" si="149"/>
        <v>0</v>
      </c>
      <c r="AA412" s="335">
        <f t="shared" si="149"/>
        <v>0</v>
      </c>
    </row>
    <row r="413" spans="1:27">
      <c r="A413" s="320">
        <f>'Q Experience Study 2e'!A396</f>
        <v>376</v>
      </c>
      <c r="B413" s="319">
        <f>'Q Experience Study 2e'!B396</f>
        <v>19903</v>
      </c>
      <c r="C413" s="319" t="str">
        <f>'Q Experience Study 2e'!C396</f>
        <v/>
      </c>
      <c r="D413" s="319" t="str">
        <f>'Q Experience Study 2e'!D396</f>
        <v/>
      </c>
      <c r="E413" s="318">
        <f>'Q Experience Study 2e'!E396</f>
        <v>1000000</v>
      </c>
      <c r="F413" s="343" t="str">
        <f t="shared" si="126"/>
        <v/>
      </c>
      <c r="G413" s="341" t="str">
        <f t="shared" si="127"/>
        <v/>
      </c>
      <c r="H413" s="343">
        <f t="shared" si="148"/>
        <v>366</v>
      </c>
      <c r="I413" s="342">
        <f t="shared" si="148"/>
        <v>365</v>
      </c>
      <c r="J413" s="342">
        <f t="shared" si="148"/>
        <v>365</v>
      </c>
      <c r="K413" s="342">
        <f t="shared" si="148"/>
        <v>365</v>
      </c>
      <c r="L413" s="341">
        <f t="shared" si="148"/>
        <v>187</v>
      </c>
      <c r="M413" s="340">
        <f t="shared" si="129"/>
        <v>1</v>
      </c>
      <c r="N413" s="339">
        <f t="shared" si="130"/>
        <v>1</v>
      </c>
      <c r="O413" s="339">
        <f t="shared" si="131"/>
        <v>1</v>
      </c>
      <c r="P413" s="339">
        <f t="shared" si="132"/>
        <v>1</v>
      </c>
      <c r="Q413" s="338">
        <f t="shared" si="133"/>
        <v>0.51092896174863389</v>
      </c>
      <c r="R413" s="337">
        <f t="shared" si="134"/>
        <v>1000000</v>
      </c>
      <c r="S413" s="336">
        <f t="shared" si="135"/>
        <v>1000000</v>
      </c>
      <c r="T413" s="336">
        <f t="shared" si="136"/>
        <v>1000000</v>
      </c>
      <c r="U413" s="336">
        <f t="shared" si="137"/>
        <v>1000000</v>
      </c>
      <c r="V413" s="335">
        <f t="shared" si="138"/>
        <v>510928.96174863388</v>
      </c>
      <c r="W413" s="337">
        <f t="shared" si="149"/>
        <v>0</v>
      </c>
      <c r="X413" s="336">
        <f t="shared" si="149"/>
        <v>0</v>
      </c>
      <c r="Y413" s="336">
        <f t="shared" si="149"/>
        <v>0</v>
      </c>
      <c r="Z413" s="336">
        <f t="shared" si="149"/>
        <v>0</v>
      </c>
      <c r="AA413" s="335">
        <f t="shared" si="149"/>
        <v>0</v>
      </c>
    </row>
    <row r="414" spans="1:27">
      <c r="A414" s="320">
        <f>'Q Experience Study 2e'!A397</f>
        <v>377</v>
      </c>
      <c r="B414" s="319">
        <f>'Q Experience Study 2e'!B397</f>
        <v>19843</v>
      </c>
      <c r="C414" s="319" t="str">
        <f>'Q Experience Study 2e'!C397</f>
        <v/>
      </c>
      <c r="D414" s="319" t="str">
        <f>'Q Experience Study 2e'!D397</f>
        <v/>
      </c>
      <c r="E414" s="318">
        <f>'Q Experience Study 2e'!E397</f>
        <v>500000</v>
      </c>
      <c r="F414" s="343" t="str">
        <f t="shared" si="126"/>
        <v/>
      </c>
      <c r="G414" s="341" t="str">
        <f t="shared" si="127"/>
        <v/>
      </c>
      <c r="H414" s="343">
        <f t="shared" si="148"/>
        <v>366</v>
      </c>
      <c r="I414" s="342">
        <f t="shared" si="148"/>
        <v>365</v>
      </c>
      <c r="J414" s="342">
        <f t="shared" si="148"/>
        <v>365</v>
      </c>
      <c r="K414" s="342">
        <f t="shared" si="148"/>
        <v>365</v>
      </c>
      <c r="L414" s="341">
        <f t="shared" si="148"/>
        <v>247</v>
      </c>
      <c r="M414" s="340">
        <f t="shared" si="129"/>
        <v>1</v>
      </c>
      <c r="N414" s="339">
        <f t="shared" si="130"/>
        <v>1</v>
      </c>
      <c r="O414" s="339">
        <f t="shared" si="131"/>
        <v>1</v>
      </c>
      <c r="P414" s="339">
        <f t="shared" si="132"/>
        <v>1</v>
      </c>
      <c r="Q414" s="338">
        <f t="shared" si="133"/>
        <v>0.67486338797814205</v>
      </c>
      <c r="R414" s="337">
        <f t="shared" si="134"/>
        <v>500000</v>
      </c>
      <c r="S414" s="336">
        <f t="shared" si="135"/>
        <v>500000</v>
      </c>
      <c r="T414" s="336">
        <f t="shared" si="136"/>
        <v>500000</v>
      </c>
      <c r="U414" s="336">
        <f t="shared" si="137"/>
        <v>500000</v>
      </c>
      <c r="V414" s="335">
        <f t="shared" si="138"/>
        <v>337431.69398907101</v>
      </c>
      <c r="W414" s="337">
        <f t="shared" si="149"/>
        <v>0</v>
      </c>
      <c r="X414" s="336">
        <f t="shared" si="149"/>
        <v>0</v>
      </c>
      <c r="Y414" s="336">
        <f t="shared" si="149"/>
        <v>0</v>
      </c>
      <c r="Z414" s="336">
        <f t="shared" si="149"/>
        <v>0</v>
      </c>
      <c r="AA414" s="335">
        <f t="shared" si="149"/>
        <v>0</v>
      </c>
    </row>
    <row r="415" spans="1:27">
      <c r="A415" s="320">
        <f>'Q Experience Study 2e'!A398</f>
        <v>378</v>
      </c>
      <c r="B415" s="319">
        <f>'Q Experience Study 2e'!B398</f>
        <v>19982</v>
      </c>
      <c r="C415" s="319" t="str">
        <f>'Q Experience Study 2e'!C398</f>
        <v/>
      </c>
      <c r="D415" s="319" t="str">
        <f>'Q Experience Study 2e'!D398</f>
        <v/>
      </c>
      <c r="E415" s="318">
        <f>'Q Experience Study 2e'!E398</f>
        <v>300000</v>
      </c>
      <c r="F415" s="343" t="str">
        <f t="shared" si="126"/>
        <v/>
      </c>
      <c r="G415" s="341" t="str">
        <f t="shared" si="127"/>
        <v/>
      </c>
      <c r="H415" s="343">
        <f t="shared" si="148"/>
        <v>366</v>
      </c>
      <c r="I415" s="342">
        <f t="shared" si="148"/>
        <v>365</v>
      </c>
      <c r="J415" s="342">
        <f t="shared" si="148"/>
        <v>365</v>
      </c>
      <c r="K415" s="342">
        <f t="shared" si="148"/>
        <v>365</v>
      </c>
      <c r="L415" s="341">
        <f t="shared" si="148"/>
        <v>108</v>
      </c>
      <c r="M415" s="340">
        <f t="shared" si="129"/>
        <v>1</v>
      </c>
      <c r="N415" s="339">
        <f t="shared" si="130"/>
        <v>1</v>
      </c>
      <c r="O415" s="339">
        <f t="shared" si="131"/>
        <v>1</v>
      </c>
      <c r="P415" s="339">
        <f t="shared" si="132"/>
        <v>1</v>
      </c>
      <c r="Q415" s="338">
        <f t="shared" si="133"/>
        <v>0.29508196721311475</v>
      </c>
      <c r="R415" s="337">
        <f t="shared" si="134"/>
        <v>300000</v>
      </c>
      <c r="S415" s="336">
        <f t="shared" si="135"/>
        <v>300000</v>
      </c>
      <c r="T415" s="336">
        <f t="shared" si="136"/>
        <v>300000</v>
      </c>
      <c r="U415" s="336">
        <f t="shared" si="137"/>
        <v>300000</v>
      </c>
      <c r="V415" s="335">
        <f t="shared" si="138"/>
        <v>88524.590163934423</v>
      </c>
      <c r="W415" s="337">
        <f t="shared" si="149"/>
        <v>0</v>
      </c>
      <c r="X415" s="336">
        <f t="shared" si="149"/>
        <v>0</v>
      </c>
      <c r="Y415" s="336">
        <f t="shared" si="149"/>
        <v>0</v>
      </c>
      <c r="Z415" s="336">
        <f t="shared" si="149"/>
        <v>0</v>
      </c>
      <c r="AA415" s="335">
        <f t="shared" si="149"/>
        <v>0</v>
      </c>
    </row>
    <row r="416" spans="1:27">
      <c r="A416" s="320">
        <f>'Q Experience Study 2e'!A399</f>
        <v>379</v>
      </c>
      <c r="B416" s="319">
        <f>'Q Experience Study 2e'!B399</f>
        <v>19836</v>
      </c>
      <c r="C416" s="319" t="str">
        <f>'Q Experience Study 2e'!C399</f>
        <v/>
      </c>
      <c r="D416" s="319" t="str">
        <f>'Q Experience Study 2e'!D399</f>
        <v/>
      </c>
      <c r="E416" s="318">
        <f>'Q Experience Study 2e'!E399</f>
        <v>300000</v>
      </c>
      <c r="F416" s="343" t="str">
        <f t="shared" si="126"/>
        <v/>
      </c>
      <c r="G416" s="341" t="str">
        <f t="shared" si="127"/>
        <v/>
      </c>
      <c r="H416" s="343">
        <f t="shared" si="148"/>
        <v>366</v>
      </c>
      <c r="I416" s="342">
        <f t="shared" si="148"/>
        <v>365</v>
      </c>
      <c r="J416" s="342">
        <f t="shared" si="148"/>
        <v>365</v>
      </c>
      <c r="K416" s="342">
        <f t="shared" si="148"/>
        <v>365</v>
      </c>
      <c r="L416" s="341">
        <f t="shared" si="148"/>
        <v>254</v>
      </c>
      <c r="M416" s="340">
        <f t="shared" si="129"/>
        <v>1</v>
      </c>
      <c r="N416" s="339">
        <f t="shared" si="130"/>
        <v>1</v>
      </c>
      <c r="O416" s="339">
        <f t="shared" si="131"/>
        <v>1</v>
      </c>
      <c r="P416" s="339">
        <f t="shared" si="132"/>
        <v>1</v>
      </c>
      <c r="Q416" s="338">
        <f t="shared" si="133"/>
        <v>0.69398907103825136</v>
      </c>
      <c r="R416" s="337">
        <f t="shared" si="134"/>
        <v>300000</v>
      </c>
      <c r="S416" s="336">
        <f t="shared" si="135"/>
        <v>300000</v>
      </c>
      <c r="T416" s="336">
        <f t="shared" si="136"/>
        <v>300000</v>
      </c>
      <c r="U416" s="336">
        <f t="shared" si="137"/>
        <v>300000</v>
      </c>
      <c r="V416" s="335">
        <f t="shared" si="138"/>
        <v>208196.72131147541</v>
      </c>
      <c r="W416" s="337">
        <f t="shared" si="149"/>
        <v>0</v>
      </c>
      <c r="X416" s="336">
        <f t="shared" si="149"/>
        <v>0</v>
      </c>
      <c r="Y416" s="336">
        <f t="shared" si="149"/>
        <v>0</v>
      </c>
      <c r="Z416" s="336">
        <f t="shared" si="149"/>
        <v>0</v>
      </c>
      <c r="AA416" s="335">
        <f t="shared" si="149"/>
        <v>0</v>
      </c>
    </row>
    <row r="417" spans="1:27">
      <c r="A417" s="320">
        <f>'Q Experience Study 2e'!A400</f>
        <v>380</v>
      </c>
      <c r="B417" s="319">
        <f>'Q Experience Study 2e'!B400</f>
        <v>19939</v>
      </c>
      <c r="C417" s="319" t="str">
        <f>'Q Experience Study 2e'!C400</f>
        <v/>
      </c>
      <c r="D417" s="319" t="str">
        <f>'Q Experience Study 2e'!D400</f>
        <v/>
      </c>
      <c r="E417" s="318">
        <f>'Q Experience Study 2e'!E400</f>
        <v>500000</v>
      </c>
      <c r="F417" s="343" t="str">
        <f t="shared" si="126"/>
        <v/>
      </c>
      <c r="G417" s="341" t="str">
        <f t="shared" si="127"/>
        <v/>
      </c>
      <c r="H417" s="343">
        <f t="shared" si="148"/>
        <v>366</v>
      </c>
      <c r="I417" s="342">
        <f t="shared" si="148"/>
        <v>365</v>
      </c>
      <c r="J417" s="342">
        <f t="shared" si="148"/>
        <v>365</v>
      </c>
      <c r="K417" s="342">
        <f t="shared" si="148"/>
        <v>365</v>
      </c>
      <c r="L417" s="341">
        <f t="shared" si="148"/>
        <v>151</v>
      </c>
      <c r="M417" s="340">
        <f t="shared" si="129"/>
        <v>1</v>
      </c>
      <c r="N417" s="339">
        <f t="shared" si="130"/>
        <v>1</v>
      </c>
      <c r="O417" s="339">
        <f t="shared" si="131"/>
        <v>1</v>
      </c>
      <c r="P417" s="339">
        <f t="shared" si="132"/>
        <v>1</v>
      </c>
      <c r="Q417" s="338">
        <f t="shared" si="133"/>
        <v>0.41256830601092898</v>
      </c>
      <c r="R417" s="337">
        <f t="shared" si="134"/>
        <v>500000</v>
      </c>
      <c r="S417" s="336">
        <f t="shared" si="135"/>
        <v>500000</v>
      </c>
      <c r="T417" s="336">
        <f t="shared" si="136"/>
        <v>500000</v>
      </c>
      <c r="U417" s="336">
        <f t="shared" si="137"/>
        <v>500000</v>
      </c>
      <c r="V417" s="335">
        <f t="shared" si="138"/>
        <v>206284.1530054645</v>
      </c>
      <c r="W417" s="337">
        <f t="shared" si="149"/>
        <v>0</v>
      </c>
      <c r="X417" s="336">
        <f t="shared" si="149"/>
        <v>0</v>
      </c>
      <c r="Y417" s="336">
        <f t="shared" si="149"/>
        <v>0</v>
      </c>
      <c r="Z417" s="336">
        <f t="shared" si="149"/>
        <v>0</v>
      </c>
      <c r="AA417" s="335">
        <f t="shared" si="149"/>
        <v>0</v>
      </c>
    </row>
    <row r="418" spans="1:27">
      <c r="A418" s="320">
        <f>'Q Experience Study 2e'!A401</f>
        <v>381</v>
      </c>
      <c r="B418" s="319">
        <f>'Q Experience Study 2e'!B401</f>
        <v>20066</v>
      </c>
      <c r="C418" s="319" t="str">
        <f>'Q Experience Study 2e'!C401</f>
        <v/>
      </c>
      <c r="D418" s="319" t="str">
        <f>'Q Experience Study 2e'!D401</f>
        <v/>
      </c>
      <c r="E418" s="318">
        <f>'Q Experience Study 2e'!E401</f>
        <v>300000</v>
      </c>
      <c r="F418" s="343" t="str">
        <f t="shared" si="126"/>
        <v/>
      </c>
      <c r="G418" s="341" t="str">
        <f t="shared" si="127"/>
        <v/>
      </c>
      <c r="H418" s="343">
        <f t="shared" ref="H418:L427" si="150">IF(AND(OR($C418&lt;&gt;"",$D418&lt;&gt;""),MAX($F418,$G418)&lt;H$37),0,MIN($C$34,DATE(YEAR($B418)+H$37+1,MONTH($B418),DAY($B418)))-MAX($B$34,DATE(YEAR($B418)+H$37,MONTH($B418),DAY($B418))))</f>
        <v>366</v>
      </c>
      <c r="I418" s="342">
        <f t="shared" si="150"/>
        <v>365</v>
      </c>
      <c r="J418" s="342">
        <f t="shared" si="150"/>
        <v>365</v>
      </c>
      <c r="K418" s="342">
        <f t="shared" si="150"/>
        <v>365</v>
      </c>
      <c r="L418" s="341">
        <f t="shared" si="150"/>
        <v>24</v>
      </c>
      <c r="M418" s="340">
        <f t="shared" si="129"/>
        <v>1</v>
      </c>
      <c r="N418" s="339">
        <f t="shared" si="130"/>
        <v>1</v>
      </c>
      <c r="O418" s="339">
        <f t="shared" si="131"/>
        <v>1</v>
      </c>
      <c r="P418" s="339">
        <f t="shared" si="132"/>
        <v>1</v>
      </c>
      <c r="Q418" s="338">
        <f t="shared" si="133"/>
        <v>6.5573770491803282E-2</v>
      </c>
      <c r="R418" s="337">
        <f t="shared" si="134"/>
        <v>300000</v>
      </c>
      <c r="S418" s="336">
        <f t="shared" si="135"/>
        <v>300000</v>
      </c>
      <c r="T418" s="336">
        <f t="shared" si="136"/>
        <v>300000</v>
      </c>
      <c r="U418" s="336">
        <f t="shared" si="137"/>
        <v>300000</v>
      </c>
      <c r="V418" s="335">
        <f t="shared" si="138"/>
        <v>19672.131147540986</v>
      </c>
      <c r="W418" s="337">
        <f t="shared" ref="W418:AA427" si="151">IF($F418=W$37,$E418,0)</f>
        <v>0</v>
      </c>
      <c r="X418" s="336">
        <f t="shared" si="151"/>
        <v>0</v>
      </c>
      <c r="Y418" s="336">
        <f t="shared" si="151"/>
        <v>0</v>
      </c>
      <c r="Z418" s="336">
        <f t="shared" si="151"/>
        <v>0</v>
      </c>
      <c r="AA418" s="335">
        <f t="shared" si="151"/>
        <v>0</v>
      </c>
    </row>
    <row r="419" spans="1:27">
      <c r="A419" s="320">
        <f>'Q Experience Study 2e'!A402</f>
        <v>382</v>
      </c>
      <c r="B419" s="319">
        <f>'Q Experience Study 2e'!B402</f>
        <v>19932</v>
      </c>
      <c r="C419" s="319" t="str">
        <f>'Q Experience Study 2e'!C402</f>
        <v/>
      </c>
      <c r="D419" s="319" t="str">
        <f>'Q Experience Study 2e'!D402</f>
        <v/>
      </c>
      <c r="E419" s="318">
        <f>'Q Experience Study 2e'!E402</f>
        <v>1000000</v>
      </c>
      <c r="F419" s="343" t="str">
        <f t="shared" si="126"/>
        <v/>
      </c>
      <c r="G419" s="341" t="str">
        <f t="shared" si="127"/>
        <v/>
      </c>
      <c r="H419" s="343">
        <f t="shared" si="150"/>
        <v>366</v>
      </c>
      <c r="I419" s="342">
        <f t="shared" si="150"/>
        <v>365</v>
      </c>
      <c r="J419" s="342">
        <f t="shared" si="150"/>
        <v>365</v>
      </c>
      <c r="K419" s="342">
        <f t="shared" si="150"/>
        <v>365</v>
      </c>
      <c r="L419" s="341">
        <f t="shared" si="150"/>
        <v>158</v>
      </c>
      <c r="M419" s="340">
        <f t="shared" si="129"/>
        <v>1</v>
      </c>
      <c r="N419" s="339">
        <f t="shared" si="130"/>
        <v>1</v>
      </c>
      <c r="O419" s="339">
        <f t="shared" si="131"/>
        <v>1</v>
      </c>
      <c r="P419" s="339">
        <f t="shared" si="132"/>
        <v>1</v>
      </c>
      <c r="Q419" s="338">
        <f t="shared" si="133"/>
        <v>0.43169398907103823</v>
      </c>
      <c r="R419" s="337">
        <f t="shared" si="134"/>
        <v>1000000</v>
      </c>
      <c r="S419" s="336">
        <f t="shared" si="135"/>
        <v>1000000</v>
      </c>
      <c r="T419" s="336">
        <f t="shared" si="136"/>
        <v>1000000</v>
      </c>
      <c r="U419" s="336">
        <f t="shared" si="137"/>
        <v>1000000</v>
      </c>
      <c r="V419" s="335">
        <f t="shared" si="138"/>
        <v>431693.9890710382</v>
      </c>
      <c r="W419" s="337">
        <f t="shared" si="151"/>
        <v>0</v>
      </c>
      <c r="X419" s="336">
        <f t="shared" si="151"/>
        <v>0</v>
      </c>
      <c r="Y419" s="336">
        <f t="shared" si="151"/>
        <v>0</v>
      </c>
      <c r="Z419" s="336">
        <f t="shared" si="151"/>
        <v>0</v>
      </c>
      <c r="AA419" s="335">
        <f t="shared" si="151"/>
        <v>0</v>
      </c>
    </row>
    <row r="420" spans="1:27">
      <c r="A420" s="320">
        <f>'Q Experience Study 2e'!A403</f>
        <v>383</v>
      </c>
      <c r="B420" s="319">
        <f>'Q Experience Study 2e'!B403</f>
        <v>19923</v>
      </c>
      <c r="C420" s="319" t="str">
        <f>'Q Experience Study 2e'!C403</f>
        <v/>
      </c>
      <c r="D420" s="319" t="str">
        <f>'Q Experience Study 2e'!D403</f>
        <v/>
      </c>
      <c r="E420" s="318">
        <f>'Q Experience Study 2e'!E403</f>
        <v>500000</v>
      </c>
      <c r="F420" s="343" t="str">
        <f t="shared" si="126"/>
        <v/>
      </c>
      <c r="G420" s="341" t="str">
        <f t="shared" si="127"/>
        <v/>
      </c>
      <c r="H420" s="343">
        <f t="shared" si="150"/>
        <v>366</v>
      </c>
      <c r="I420" s="342">
        <f t="shared" si="150"/>
        <v>365</v>
      </c>
      <c r="J420" s="342">
        <f t="shared" si="150"/>
        <v>365</v>
      </c>
      <c r="K420" s="342">
        <f t="shared" si="150"/>
        <v>365</v>
      </c>
      <c r="L420" s="341">
        <f t="shared" si="150"/>
        <v>167</v>
      </c>
      <c r="M420" s="340">
        <f t="shared" si="129"/>
        <v>1</v>
      </c>
      <c r="N420" s="339">
        <f t="shared" si="130"/>
        <v>1</v>
      </c>
      <c r="O420" s="339">
        <f t="shared" si="131"/>
        <v>1</v>
      </c>
      <c r="P420" s="339">
        <f t="shared" si="132"/>
        <v>1</v>
      </c>
      <c r="Q420" s="338">
        <f t="shared" si="133"/>
        <v>0.45628415300546449</v>
      </c>
      <c r="R420" s="337">
        <f t="shared" si="134"/>
        <v>500000</v>
      </c>
      <c r="S420" s="336">
        <f t="shared" si="135"/>
        <v>500000</v>
      </c>
      <c r="T420" s="336">
        <f t="shared" si="136"/>
        <v>500000</v>
      </c>
      <c r="U420" s="336">
        <f t="shared" si="137"/>
        <v>500000</v>
      </c>
      <c r="V420" s="335">
        <f t="shared" si="138"/>
        <v>228142.07650273223</v>
      </c>
      <c r="W420" s="337">
        <f t="shared" si="151"/>
        <v>0</v>
      </c>
      <c r="X420" s="336">
        <f t="shared" si="151"/>
        <v>0</v>
      </c>
      <c r="Y420" s="336">
        <f t="shared" si="151"/>
        <v>0</v>
      </c>
      <c r="Z420" s="336">
        <f t="shared" si="151"/>
        <v>0</v>
      </c>
      <c r="AA420" s="335">
        <f t="shared" si="151"/>
        <v>0</v>
      </c>
    </row>
    <row r="421" spans="1:27">
      <c r="A421" s="320">
        <f>'Q Experience Study 2e'!A404</f>
        <v>384</v>
      </c>
      <c r="B421" s="319">
        <f>'Q Experience Study 2e'!B404</f>
        <v>19844</v>
      </c>
      <c r="C421" s="319" t="str">
        <f>'Q Experience Study 2e'!C404</f>
        <v/>
      </c>
      <c r="D421" s="319" t="str">
        <f>'Q Experience Study 2e'!D404</f>
        <v/>
      </c>
      <c r="E421" s="318">
        <f>'Q Experience Study 2e'!E404</f>
        <v>300000</v>
      </c>
      <c r="F421" s="343" t="str">
        <f t="shared" si="126"/>
        <v/>
      </c>
      <c r="G421" s="341" t="str">
        <f t="shared" si="127"/>
        <v/>
      </c>
      <c r="H421" s="343">
        <f t="shared" si="150"/>
        <v>366</v>
      </c>
      <c r="I421" s="342">
        <f t="shared" si="150"/>
        <v>365</v>
      </c>
      <c r="J421" s="342">
        <f t="shared" si="150"/>
        <v>365</v>
      </c>
      <c r="K421" s="342">
        <f t="shared" si="150"/>
        <v>365</v>
      </c>
      <c r="L421" s="341">
        <f t="shared" si="150"/>
        <v>246</v>
      </c>
      <c r="M421" s="340">
        <f t="shared" si="129"/>
        <v>1</v>
      </c>
      <c r="N421" s="339">
        <f t="shared" si="130"/>
        <v>1</v>
      </c>
      <c r="O421" s="339">
        <f t="shared" si="131"/>
        <v>1</v>
      </c>
      <c r="P421" s="339">
        <f t="shared" si="132"/>
        <v>1</v>
      </c>
      <c r="Q421" s="338">
        <f t="shared" si="133"/>
        <v>0.67213114754098358</v>
      </c>
      <c r="R421" s="337">
        <f t="shared" si="134"/>
        <v>300000</v>
      </c>
      <c r="S421" s="336">
        <f t="shared" si="135"/>
        <v>300000</v>
      </c>
      <c r="T421" s="336">
        <f t="shared" si="136"/>
        <v>300000</v>
      </c>
      <c r="U421" s="336">
        <f t="shared" si="137"/>
        <v>300000</v>
      </c>
      <c r="V421" s="335">
        <f t="shared" si="138"/>
        <v>201639.34426229508</v>
      </c>
      <c r="W421" s="337">
        <f t="shared" si="151"/>
        <v>0</v>
      </c>
      <c r="X421" s="336">
        <f t="shared" si="151"/>
        <v>0</v>
      </c>
      <c r="Y421" s="336">
        <f t="shared" si="151"/>
        <v>0</v>
      </c>
      <c r="Z421" s="336">
        <f t="shared" si="151"/>
        <v>0</v>
      </c>
      <c r="AA421" s="335">
        <f t="shared" si="151"/>
        <v>0</v>
      </c>
    </row>
    <row r="422" spans="1:27">
      <c r="A422" s="320">
        <f>'Q Experience Study 2e'!A405</f>
        <v>385</v>
      </c>
      <c r="B422" s="319">
        <f>'Q Experience Study 2e'!B405</f>
        <v>20055</v>
      </c>
      <c r="C422" s="319" t="str">
        <f>'Q Experience Study 2e'!C405</f>
        <v/>
      </c>
      <c r="D422" s="319" t="str">
        <f>'Q Experience Study 2e'!D405</f>
        <v/>
      </c>
      <c r="E422" s="318">
        <f>'Q Experience Study 2e'!E405</f>
        <v>300000</v>
      </c>
      <c r="F422" s="343" t="str">
        <f t="shared" ref="F422:F485" si="152">IF(D422&lt;&gt;"",YEAR(D422)-YEAR(B422)+IF(DATE(YEAR(D422),MONTH(B422),DAY(B422))&gt;D422,-1,0),"")</f>
        <v/>
      </c>
      <c r="G422" s="341" t="str">
        <f t="shared" ref="G422:G485" si="153">IF(C422&lt;&gt;"",YEAR(C422)-YEAR(B422)+IF(DATE(YEAR(C422),MONTH(B422),DAY(B422))&gt;C422,-1,0),"")</f>
        <v/>
      </c>
      <c r="H422" s="343">
        <f t="shared" si="150"/>
        <v>366</v>
      </c>
      <c r="I422" s="342">
        <f t="shared" si="150"/>
        <v>365</v>
      </c>
      <c r="J422" s="342">
        <f t="shared" si="150"/>
        <v>365</v>
      </c>
      <c r="K422" s="342">
        <f t="shared" si="150"/>
        <v>365</v>
      </c>
      <c r="L422" s="341">
        <f t="shared" si="150"/>
        <v>35</v>
      </c>
      <c r="M422" s="340">
        <f t="shared" ref="M422:M485" si="154">H422/(DATE(YEAR($B422)+H$37+1,MONTH($B422),DAY($B422))-DATE(YEAR($B422)+H$37,MONTH($B422),DAY($B422)))</f>
        <v>1</v>
      </c>
      <c r="N422" s="339">
        <f t="shared" ref="N422:N485" si="155">I422/(DATE(YEAR($B422)+I$37+1,MONTH($B422),DAY($B422))-DATE(YEAR($B422)+I$37,MONTH($B422),DAY($B422)))</f>
        <v>1</v>
      </c>
      <c r="O422" s="339">
        <f t="shared" ref="O422:O485" si="156">J422/(DATE(YEAR($B422)+J$37+1,MONTH($B422),DAY($B422))-DATE(YEAR($B422)+J$37,MONTH($B422),DAY($B422)))</f>
        <v>1</v>
      </c>
      <c r="P422" s="339">
        <f t="shared" ref="P422:P485" si="157">K422/(DATE(YEAR($B422)+K$37+1,MONTH($B422),DAY($B422))-DATE(YEAR($B422)+K$37,MONTH($B422),DAY($B422)))</f>
        <v>1</v>
      </c>
      <c r="Q422" s="338">
        <f t="shared" ref="Q422:Q485" si="158">L422/(DATE(YEAR($B422)+L$37+1,MONTH($B422),DAY($B422))-DATE(YEAR($B422)+L$37,MONTH($B422),DAY($B422)))</f>
        <v>9.5628415300546443E-2</v>
      </c>
      <c r="R422" s="337">
        <f t="shared" ref="R422:R485" si="159">M422*$E422</f>
        <v>300000</v>
      </c>
      <c r="S422" s="336">
        <f t="shared" ref="S422:S485" si="160">N422*$E422</f>
        <v>300000</v>
      </c>
      <c r="T422" s="336">
        <f t="shared" ref="T422:T485" si="161">O422*$E422</f>
        <v>300000</v>
      </c>
      <c r="U422" s="336">
        <f t="shared" ref="U422:U485" si="162">P422*$E422</f>
        <v>300000</v>
      </c>
      <c r="V422" s="335">
        <f t="shared" ref="V422:V485" si="163">Q422*$E422</f>
        <v>28688.524590163932</v>
      </c>
      <c r="W422" s="337">
        <f t="shared" si="151"/>
        <v>0</v>
      </c>
      <c r="X422" s="336">
        <f t="shared" si="151"/>
        <v>0</v>
      </c>
      <c r="Y422" s="336">
        <f t="shared" si="151"/>
        <v>0</v>
      </c>
      <c r="Z422" s="336">
        <f t="shared" si="151"/>
        <v>0</v>
      </c>
      <c r="AA422" s="335">
        <f t="shared" si="151"/>
        <v>0</v>
      </c>
    </row>
    <row r="423" spans="1:27">
      <c r="A423" s="320">
        <f>'Q Experience Study 2e'!A406</f>
        <v>386</v>
      </c>
      <c r="B423" s="319">
        <f>'Q Experience Study 2e'!B406</f>
        <v>20009</v>
      </c>
      <c r="C423" s="319" t="str">
        <f>'Q Experience Study 2e'!C406</f>
        <v/>
      </c>
      <c r="D423" s="319" t="str">
        <f>'Q Experience Study 2e'!D406</f>
        <v/>
      </c>
      <c r="E423" s="318">
        <f>'Q Experience Study 2e'!E406</f>
        <v>1000000</v>
      </c>
      <c r="F423" s="343" t="str">
        <f t="shared" si="152"/>
        <v/>
      </c>
      <c r="G423" s="341" t="str">
        <f t="shared" si="153"/>
        <v/>
      </c>
      <c r="H423" s="343">
        <f t="shared" si="150"/>
        <v>366</v>
      </c>
      <c r="I423" s="342">
        <f t="shared" si="150"/>
        <v>365</v>
      </c>
      <c r="J423" s="342">
        <f t="shared" si="150"/>
        <v>365</v>
      </c>
      <c r="K423" s="342">
        <f t="shared" si="150"/>
        <v>365</v>
      </c>
      <c r="L423" s="341">
        <f t="shared" si="150"/>
        <v>81</v>
      </c>
      <c r="M423" s="340">
        <f t="shared" si="154"/>
        <v>1</v>
      </c>
      <c r="N423" s="339">
        <f t="shared" si="155"/>
        <v>1</v>
      </c>
      <c r="O423" s="339">
        <f t="shared" si="156"/>
        <v>1</v>
      </c>
      <c r="P423" s="339">
        <f t="shared" si="157"/>
        <v>1</v>
      </c>
      <c r="Q423" s="338">
        <f t="shared" si="158"/>
        <v>0.22131147540983606</v>
      </c>
      <c r="R423" s="337">
        <f t="shared" si="159"/>
        <v>1000000</v>
      </c>
      <c r="S423" s="336">
        <f t="shared" si="160"/>
        <v>1000000</v>
      </c>
      <c r="T423" s="336">
        <f t="shared" si="161"/>
        <v>1000000</v>
      </c>
      <c r="U423" s="336">
        <f t="shared" si="162"/>
        <v>1000000</v>
      </c>
      <c r="V423" s="335">
        <f t="shared" si="163"/>
        <v>221311.47540983607</v>
      </c>
      <c r="W423" s="337">
        <f t="shared" si="151"/>
        <v>0</v>
      </c>
      <c r="X423" s="336">
        <f t="shared" si="151"/>
        <v>0</v>
      </c>
      <c r="Y423" s="336">
        <f t="shared" si="151"/>
        <v>0</v>
      </c>
      <c r="Z423" s="336">
        <f t="shared" si="151"/>
        <v>0</v>
      </c>
      <c r="AA423" s="335">
        <f t="shared" si="151"/>
        <v>0</v>
      </c>
    </row>
    <row r="424" spans="1:27">
      <c r="A424" s="320">
        <f>'Q Experience Study 2e'!A407</f>
        <v>387</v>
      </c>
      <c r="B424" s="319">
        <f>'Q Experience Study 2e'!B407</f>
        <v>19924</v>
      </c>
      <c r="C424" s="319" t="str">
        <f>'Q Experience Study 2e'!C407</f>
        <v/>
      </c>
      <c r="D424" s="319" t="str">
        <f>'Q Experience Study 2e'!D407</f>
        <v/>
      </c>
      <c r="E424" s="318">
        <f>'Q Experience Study 2e'!E407</f>
        <v>1000000</v>
      </c>
      <c r="F424" s="343" t="str">
        <f t="shared" si="152"/>
        <v/>
      </c>
      <c r="G424" s="341" t="str">
        <f t="shared" si="153"/>
        <v/>
      </c>
      <c r="H424" s="343">
        <f t="shared" si="150"/>
        <v>366</v>
      </c>
      <c r="I424" s="342">
        <f t="shared" si="150"/>
        <v>365</v>
      </c>
      <c r="J424" s="342">
        <f t="shared" si="150"/>
        <v>365</v>
      </c>
      <c r="K424" s="342">
        <f t="shared" si="150"/>
        <v>365</v>
      </c>
      <c r="L424" s="341">
        <f t="shared" si="150"/>
        <v>166</v>
      </c>
      <c r="M424" s="340">
        <f t="shared" si="154"/>
        <v>1</v>
      </c>
      <c r="N424" s="339">
        <f t="shared" si="155"/>
        <v>1</v>
      </c>
      <c r="O424" s="339">
        <f t="shared" si="156"/>
        <v>1</v>
      </c>
      <c r="P424" s="339">
        <f t="shared" si="157"/>
        <v>1</v>
      </c>
      <c r="Q424" s="338">
        <f t="shared" si="158"/>
        <v>0.45355191256830601</v>
      </c>
      <c r="R424" s="337">
        <f t="shared" si="159"/>
        <v>1000000</v>
      </c>
      <c r="S424" s="336">
        <f t="shared" si="160"/>
        <v>1000000</v>
      </c>
      <c r="T424" s="336">
        <f t="shared" si="161"/>
        <v>1000000</v>
      </c>
      <c r="U424" s="336">
        <f t="shared" si="162"/>
        <v>1000000</v>
      </c>
      <c r="V424" s="335">
        <f t="shared" si="163"/>
        <v>453551.91256830603</v>
      </c>
      <c r="W424" s="337">
        <f t="shared" si="151"/>
        <v>0</v>
      </c>
      <c r="X424" s="336">
        <f t="shared" si="151"/>
        <v>0</v>
      </c>
      <c r="Y424" s="336">
        <f t="shared" si="151"/>
        <v>0</v>
      </c>
      <c r="Z424" s="336">
        <f t="shared" si="151"/>
        <v>0</v>
      </c>
      <c r="AA424" s="335">
        <f t="shared" si="151"/>
        <v>0</v>
      </c>
    </row>
    <row r="425" spans="1:27">
      <c r="A425" s="320">
        <f>'Q Experience Study 2e'!A408</f>
        <v>388</v>
      </c>
      <c r="B425" s="319">
        <f>'Q Experience Study 2e'!B408</f>
        <v>19742</v>
      </c>
      <c r="C425" s="319" t="str">
        <f>'Q Experience Study 2e'!C408</f>
        <v/>
      </c>
      <c r="D425" s="319" t="str">
        <f>'Q Experience Study 2e'!D408</f>
        <v/>
      </c>
      <c r="E425" s="318">
        <f>'Q Experience Study 2e'!E408</f>
        <v>1000000</v>
      </c>
      <c r="F425" s="343" t="str">
        <f t="shared" si="152"/>
        <v/>
      </c>
      <c r="G425" s="341" t="str">
        <f t="shared" si="153"/>
        <v/>
      </c>
      <c r="H425" s="343">
        <f t="shared" si="150"/>
        <v>365</v>
      </c>
      <c r="I425" s="342">
        <f t="shared" si="150"/>
        <v>366</v>
      </c>
      <c r="J425" s="342">
        <f t="shared" si="150"/>
        <v>365</v>
      </c>
      <c r="K425" s="342">
        <f t="shared" si="150"/>
        <v>365</v>
      </c>
      <c r="L425" s="341">
        <f t="shared" si="150"/>
        <v>348</v>
      </c>
      <c r="M425" s="340">
        <f t="shared" si="154"/>
        <v>1</v>
      </c>
      <c r="N425" s="339">
        <f t="shared" si="155"/>
        <v>1</v>
      </c>
      <c r="O425" s="339">
        <f t="shared" si="156"/>
        <v>1</v>
      </c>
      <c r="P425" s="339">
        <f t="shared" si="157"/>
        <v>1</v>
      </c>
      <c r="Q425" s="338">
        <f t="shared" si="158"/>
        <v>0.95342465753424654</v>
      </c>
      <c r="R425" s="337">
        <f t="shared" si="159"/>
        <v>1000000</v>
      </c>
      <c r="S425" s="336">
        <f t="shared" si="160"/>
        <v>1000000</v>
      </c>
      <c r="T425" s="336">
        <f t="shared" si="161"/>
        <v>1000000</v>
      </c>
      <c r="U425" s="336">
        <f t="shared" si="162"/>
        <v>1000000</v>
      </c>
      <c r="V425" s="335">
        <f t="shared" si="163"/>
        <v>953424.65753424657</v>
      </c>
      <c r="W425" s="337">
        <f t="shared" si="151"/>
        <v>0</v>
      </c>
      <c r="X425" s="336">
        <f t="shared" si="151"/>
        <v>0</v>
      </c>
      <c r="Y425" s="336">
        <f t="shared" si="151"/>
        <v>0</v>
      </c>
      <c r="Z425" s="336">
        <f t="shared" si="151"/>
        <v>0</v>
      </c>
      <c r="AA425" s="335">
        <f t="shared" si="151"/>
        <v>0</v>
      </c>
    </row>
    <row r="426" spans="1:27">
      <c r="A426" s="320">
        <f>'Q Experience Study 2e'!A409</f>
        <v>389</v>
      </c>
      <c r="B426" s="319">
        <f>'Q Experience Study 2e'!B409</f>
        <v>19893</v>
      </c>
      <c r="C426" s="319" t="str">
        <f>'Q Experience Study 2e'!C409</f>
        <v/>
      </c>
      <c r="D426" s="319" t="str">
        <f>'Q Experience Study 2e'!D409</f>
        <v/>
      </c>
      <c r="E426" s="318">
        <f>'Q Experience Study 2e'!E409</f>
        <v>1000000</v>
      </c>
      <c r="F426" s="343" t="str">
        <f t="shared" si="152"/>
        <v/>
      </c>
      <c r="G426" s="341" t="str">
        <f t="shared" si="153"/>
        <v/>
      </c>
      <c r="H426" s="343">
        <f t="shared" si="150"/>
        <v>366</v>
      </c>
      <c r="I426" s="342">
        <f t="shared" si="150"/>
        <v>365</v>
      </c>
      <c r="J426" s="342">
        <f t="shared" si="150"/>
        <v>365</v>
      </c>
      <c r="K426" s="342">
        <f t="shared" si="150"/>
        <v>365</v>
      </c>
      <c r="L426" s="341">
        <f t="shared" si="150"/>
        <v>197</v>
      </c>
      <c r="M426" s="340">
        <f t="shared" si="154"/>
        <v>1</v>
      </c>
      <c r="N426" s="339">
        <f t="shared" si="155"/>
        <v>1</v>
      </c>
      <c r="O426" s="339">
        <f t="shared" si="156"/>
        <v>1</v>
      </c>
      <c r="P426" s="339">
        <f t="shared" si="157"/>
        <v>1</v>
      </c>
      <c r="Q426" s="338">
        <f t="shared" si="158"/>
        <v>0.53825136612021862</v>
      </c>
      <c r="R426" s="337">
        <f t="shared" si="159"/>
        <v>1000000</v>
      </c>
      <c r="S426" s="336">
        <f t="shared" si="160"/>
        <v>1000000</v>
      </c>
      <c r="T426" s="336">
        <f t="shared" si="161"/>
        <v>1000000</v>
      </c>
      <c r="U426" s="336">
        <f t="shared" si="162"/>
        <v>1000000</v>
      </c>
      <c r="V426" s="335">
        <f t="shared" si="163"/>
        <v>538251.36612021865</v>
      </c>
      <c r="W426" s="337">
        <f t="shared" si="151"/>
        <v>0</v>
      </c>
      <c r="X426" s="336">
        <f t="shared" si="151"/>
        <v>0</v>
      </c>
      <c r="Y426" s="336">
        <f t="shared" si="151"/>
        <v>0</v>
      </c>
      <c r="Z426" s="336">
        <f t="shared" si="151"/>
        <v>0</v>
      </c>
      <c r="AA426" s="335">
        <f t="shared" si="151"/>
        <v>0</v>
      </c>
    </row>
    <row r="427" spans="1:27">
      <c r="A427" s="320">
        <f>'Q Experience Study 2e'!A410</f>
        <v>390</v>
      </c>
      <c r="B427" s="319">
        <f>'Q Experience Study 2e'!B410</f>
        <v>20085</v>
      </c>
      <c r="C427" s="319" t="str">
        <f>'Q Experience Study 2e'!C410</f>
        <v/>
      </c>
      <c r="D427" s="319" t="str">
        <f>'Q Experience Study 2e'!D410</f>
        <v/>
      </c>
      <c r="E427" s="318">
        <f>'Q Experience Study 2e'!E410</f>
        <v>300000</v>
      </c>
      <c r="F427" s="343" t="str">
        <f t="shared" si="152"/>
        <v/>
      </c>
      <c r="G427" s="341" t="str">
        <f t="shared" si="153"/>
        <v/>
      </c>
      <c r="H427" s="343">
        <f t="shared" si="150"/>
        <v>366</v>
      </c>
      <c r="I427" s="342">
        <f t="shared" si="150"/>
        <v>365</v>
      </c>
      <c r="J427" s="342">
        <f t="shared" si="150"/>
        <v>365</v>
      </c>
      <c r="K427" s="342">
        <f t="shared" si="150"/>
        <v>365</v>
      </c>
      <c r="L427" s="341">
        <f t="shared" si="150"/>
        <v>5</v>
      </c>
      <c r="M427" s="340">
        <f t="shared" si="154"/>
        <v>1</v>
      </c>
      <c r="N427" s="339">
        <f t="shared" si="155"/>
        <v>1</v>
      </c>
      <c r="O427" s="339">
        <f t="shared" si="156"/>
        <v>1</v>
      </c>
      <c r="P427" s="339">
        <f t="shared" si="157"/>
        <v>1</v>
      </c>
      <c r="Q427" s="338">
        <f t="shared" si="158"/>
        <v>1.3661202185792349E-2</v>
      </c>
      <c r="R427" s="337">
        <f t="shared" si="159"/>
        <v>300000</v>
      </c>
      <c r="S427" s="336">
        <f t="shared" si="160"/>
        <v>300000</v>
      </c>
      <c r="T427" s="336">
        <f t="shared" si="161"/>
        <v>300000</v>
      </c>
      <c r="U427" s="336">
        <f t="shared" si="162"/>
        <v>300000</v>
      </c>
      <c r="V427" s="335">
        <f t="shared" si="163"/>
        <v>4098.3606557377052</v>
      </c>
      <c r="W427" s="337">
        <f t="shared" si="151"/>
        <v>0</v>
      </c>
      <c r="X427" s="336">
        <f t="shared" si="151"/>
        <v>0</v>
      </c>
      <c r="Y427" s="336">
        <f t="shared" si="151"/>
        <v>0</v>
      </c>
      <c r="Z427" s="336">
        <f t="shared" si="151"/>
        <v>0</v>
      </c>
      <c r="AA427" s="335">
        <f t="shared" si="151"/>
        <v>0</v>
      </c>
    </row>
    <row r="428" spans="1:27">
      <c r="A428" s="320">
        <f>'Q Experience Study 2e'!A411</f>
        <v>391</v>
      </c>
      <c r="B428" s="319">
        <f>'Q Experience Study 2e'!B411</f>
        <v>19981</v>
      </c>
      <c r="C428" s="319" t="str">
        <f>'Q Experience Study 2e'!C411</f>
        <v/>
      </c>
      <c r="D428" s="319" t="str">
        <f>'Q Experience Study 2e'!D411</f>
        <v/>
      </c>
      <c r="E428" s="318">
        <f>'Q Experience Study 2e'!E411</f>
        <v>1000000</v>
      </c>
      <c r="F428" s="343" t="str">
        <f t="shared" si="152"/>
        <v/>
      </c>
      <c r="G428" s="341" t="str">
        <f t="shared" si="153"/>
        <v/>
      </c>
      <c r="H428" s="343">
        <f t="shared" ref="H428:L437" si="164">IF(AND(OR($C428&lt;&gt;"",$D428&lt;&gt;""),MAX($F428,$G428)&lt;H$37),0,MIN($C$34,DATE(YEAR($B428)+H$37+1,MONTH($B428),DAY($B428)))-MAX($B$34,DATE(YEAR($B428)+H$37,MONTH($B428),DAY($B428))))</f>
        <v>366</v>
      </c>
      <c r="I428" s="342">
        <f t="shared" si="164"/>
        <v>365</v>
      </c>
      <c r="J428" s="342">
        <f t="shared" si="164"/>
        <v>365</v>
      </c>
      <c r="K428" s="342">
        <f t="shared" si="164"/>
        <v>365</v>
      </c>
      <c r="L428" s="341">
        <f t="shared" si="164"/>
        <v>109</v>
      </c>
      <c r="M428" s="340">
        <f t="shared" si="154"/>
        <v>1</v>
      </c>
      <c r="N428" s="339">
        <f t="shared" si="155"/>
        <v>1</v>
      </c>
      <c r="O428" s="339">
        <f t="shared" si="156"/>
        <v>1</v>
      </c>
      <c r="P428" s="339">
        <f t="shared" si="157"/>
        <v>1</v>
      </c>
      <c r="Q428" s="338">
        <f t="shared" si="158"/>
        <v>0.29781420765027322</v>
      </c>
      <c r="R428" s="337">
        <f t="shared" si="159"/>
        <v>1000000</v>
      </c>
      <c r="S428" s="336">
        <f t="shared" si="160"/>
        <v>1000000</v>
      </c>
      <c r="T428" s="336">
        <f t="shared" si="161"/>
        <v>1000000</v>
      </c>
      <c r="U428" s="336">
        <f t="shared" si="162"/>
        <v>1000000</v>
      </c>
      <c r="V428" s="335">
        <f t="shared" si="163"/>
        <v>297814.20765027322</v>
      </c>
      <c r="W428" s="337">
        <f t="shared" ref="W428:AA437" si="165">IF($F428=W$37,$E428,0)</f>
        <v>0</v>
      </c>
      <c r="X428" s="336">
        <f t="shared" si="165"/>
        <v>0</v>
      </c>
      <c r="Y428" s="336">
        <f t="shared" si="165"/>
        <v>0</v>
      </c>
      <c r="Z428" s="336">
        <f t="shared" si="165"/>
        <v>0</v>
      </c>
      <c r="AA428" s="335">
        <f t="shared" si="165"/>
        <v>0</v>
      </c>
    </row>
    <row r="429" spans="1:27">
      <c r="A429" s="320">
        <f>'Q Experience Study 2e'!A412</f>
        <v>392</v>
      </c>
      <c r="B429" s="319">
        <f>'Q Experience Study 2e'!B412</f>
        <v>19841</v>
      </c>
      <c r="C429" s="319" t="str">
        <f>'Q Experience Study 2e'!C412</f>
        <v/>
      </c>
      <c r="D429" s="319" t="str">
        <f>'Q Experience Study 2e'!D412</f>
        <v/>
      </c>
      <c r="E429" s="318">
        <f>'Q Experience Study 2e'!E412</f>
        <v>1000000</v>
      </c>
      <c r="F429" s="343" t="str">
        <f t="shared" si="152"/>
        <v/>
      </c>
      <c r="G429" s="341" t="str">
        <f t="shared" si="153"/>
        <v/>
      </c>
      <c r="H429" s="343">
        <f t="shared" si="164"/>
        <v>366</v>
      </c>
      <c r="I429" s="342">
        <f t="shared" si="164"/>
        <v>365</v>
      </c>
      <c r="J429" s="342">
        <f t="shared" si="164"/>
        <v>365</v>
      </c>
      <c r="K429" s="342">
        <f t="shared" si="164"/>
        <v>365</v>
      </c>
      <c r="L429" s="341">
        <f t="shared" si="164"/>
        <v>249</v>
      </c>
      <c r="M429" s="340">
        <f t="shared" si="154"/>
        <v>1</v>
      </c>
      <c r="N429" s="339">
        <f t="shared" si="155"/>
        <v>1</v>
      </c>
      <c r="O429" s="339">
        <f t="shared" si="156"/>
        <v>1</v>
      </c>
      <c r="P429" s="339">
        <f t="shared" si="157"/>
        <v>1</v>
      </c>
      <c r="Q429" s="338">
        <f t="shared" si="158"/>
        <v>0.68032786885245899</v>
      </c>
      <c r="R429" s="337">
        <f t="shared" si="159"/>
        <v>1000000</v>
      </c>
      <c r="S429" s="336">
        <f t="shared" si="160"/>
        <v>1000000</v>
      </c>
      <c r="T429" s="336">
        <f t="shared" si="161"/>
        <v>1000000</v>
      </c>
      <c r="U429" s="336">
        <f t="shared" si="162"/>
        <v>1000000</v>
      </c>
      <c r="V429" s="335">
        <f t="shared" si="163"/>
        <v>680327.86885245901</v>
      </c>
      <c r="W429" s="337">
        <f t="shared" si="165"/>
        <v>0</v>
      </c>
      <c r="X429" s="336">
        <f t="shared" si="165"/>
        <v>0</v>
      </c>
      <c r="Y429" s="336">
        <f t="shared" si="165"/>
        <v>0</v>
      </c>
      <c r="Z429" s="336">
        <f t="shared" si="165"/>
        <v>0</v>
      </c>
      <c r="AA429" s="335">
        <f t="shared" si="165"/>
        <v>0</v>
      </c>
    </row>
    <row r="430" spans="1:27">
      <c r="A430" s="320">
        <f>'Q Experience Study 2e'!A413</f>
        <v>393</v>
      </c>
      <c r="B430" s="319">
        <f>'Q Experience Study 2e'!B413</f>
        <v>20063</v>
      </c>
      <c r="C430" s="319" t="str">
        <f>'Q Experience Study 2e'!C413</f>
        <v/>
      </c>
      <c r="D430" s="319" t="str">
        <f>'Q Experience Study 2e'!D413</f>
        <v/>
      </c>
      <c r="E430" s="318">
        <f>'Q Experience Study 2e'!E413</f>
        <v>500000</v>
      </c>
      <c r="F430" s="343" t="str">
        <f t="shared" si="152"/>
        <v/>
      </c>
      <c r="G430" s="341" t="str">
        <f t="shared" si="153"/>
        <v/>
      </c>
      <c r="H430" s="343">
        <f t="shared" si="164"/>
        <v>366</v>
      </c>
      <c r="I430" s="342">
        <f t="shared" si="164"/>
        <v>365</v>
      </c>
      <c r="J430" s="342">
        <f t="shared" si="164"/>
        <v>365</v>
      </c>
      <c r="K430" s="342">
        <f t="shared" si="164"/>
        <v>365</v>
      </c>
      <c r="L430" s="341">
        <f t="shared" si="164"/>
        <v>27</v>
      </c>
      <c r="M430" s="340">
        <f t="shared" si="154"/>
        <v>1</v>
      </c>
      <c r="N430" s="339">
        <f t="shared" si="155"/>
        <v>1</v>
      </c>
      <c r="O430" s="339">
        <f t="shared" si="156"/>
        <v>1</v>
      </c>
      <c r="P430" s="339">
        <f t="shared" si="157"/>
        <v>1</v>
      </c>
      <c r="Q430" s="338">
        <f t="shared" si="158"/>
        <v>7.3770491803278687E-2</v>
      </c>
      <c r="R430" s="337">
        <f t="shared" si="159"/>
        <v>500000</v>
      </c>
      <c r="S430" s="336">
        <f t="shared" si="160"/>
        <v>500000</v>
      </c>
      <c r="T430" s="336">
        <f t="shared" si="161"/>
        <v>500000</v>
      </c>
      <c r="U430" s="336">
        <f t="shared" si="162"/>
        <v>500000</v>
      </c>
      <c r="V430" s="335">
        <f t="shared" si="163"/>
        <v>36885.24590163934</v>
      </c>
      <c r="W430" s="337">
        <f t="shared" si="165"/>
        <v>0</v>
      </c>
      <c r="X430" s="336">
        <f t="shared" si="165"/>
        <v>0</v>
      </c>
      <c r="Y430" s="336">
        <f t="shared" si="165"/>
        <v>0</v>
      </c>
      <c r="Z430" s="336">
        <f t="shared" si="165"/>
        <v>0</v>
      </c>
      <c r="AA430" s="335">
        <f t="shared" si="165"/>
        <v>0</v>
      </c>
    </row>
    <row r="431" spans="1:27">
      <c r="A431" s="320">
        <f>'Q Experience Study 2e'!A414</f>
        <v>394</v>
      </c>
      <c r="B431" s="319">
        <f>'Q Experience Study 2e'!B414</f>
        <v>20005</v>
      </c>
      <c r="C431" s="319" t="str">
        <f>'Q Experience Study 2e'!C414</f>
        <v/>
      </c>
      <c r="D431" s="319" t="str">
        <f>'Q Experience Study 2e'!D414</f>
        <v/>
      </c>
      <c r="E431" s="318">
        <f>'Q Experience Study 2e'!E414</f>
        <v>1000000</v>
      </c>
      <c r="F431" s="343" t="str">
        <f t="shared" si="152"/>
        <v/>
      </c>
      <c r="G431" s="341" t="str">
        <f t="shared" si="153"/>
        <v/>
      </c>
      <c r="H431" s="343">
        <f t="shared" si="164"/>
        <v>366</v>
      </c>
      <c r="I431" s="342">
        <f t="shared" si="164"/>
        <v>365</v>
      </c>
      <c r="J431" s="342">
        <f t="shared" si="164"/>
        <v>365</v>
      </c>
      <c r="K431" s="342">
        <f t="shared" si="164"/>
        <v>365</v>
      </c>
      <c r="L431" s="341">
        <f t="shared" si="164"/>
        <v>85</v>
      </c>
      <c r="M431" s="340">
        <f t="shared" si="154"/>
        <v>1</v>
      </c>
      <c r="N431" s="339">
        <f t="shared" si="155"/>
        <v>1</v>
      </c>
      <c r="O431" s="339">
        <f t="shared" si="156"/>
        <v>1</v>
      </c>
      <c r="P431" s="339">
        <f t="shared" si="157"/>
        <v>1</v>
      </c>
      <c r="Q431" s="338">
        <f t="shared" si="158"/>
        <v>0.23224043715846995</v>
      </c>
      <c r="R431" s="337">
        <f t="shared" si="159"/>
        <v>1000000</v>
      </c>
      <c r="S431" s="336">
        <f t="shared" si="160"/>
        <v>1000000</v>
      </c>
      <c r="T431" s="336">
        <f t="shared" si="161"/>
        <v>1000000</v>
      </c>
      <c r="U431" s="336">
        <f t="shared" si="162"/>
        <v>1000000</v>
      </c>
      <c r="V431" s="335">
        <f t="shared" si="163"/>
        <v>232240.43715846995</v>
      </c>
      <c r="W431" s="337">
        <f t="shared" si="165"/>
        <v>0</v>
      </c>
      <c r="X431" s="336">
        <f t="shared" si="165"/>
        <v>0</v>
      </c>
      <c r="Y431" s="336">
        <f t="shared" si="165"/>
        <v>0</v>
      </c>
      <c r="Z431" s="336">
        <f t="shared" si="165"/>
        <v>0</v>
      </c>
      <c r="AA431" s="335">
        <f t="shared" si="165"/>
        <v>0</v>
      </c>
    </row>
    <row r="432" spans="1:27">
      <c r="A432" s="320">
        <f>'Q Experience Study 2e'!A415</f>
        <v>395</v>
      </c>
      <c r="B432" s="319">
        <f>'Q Experience Study 2e'!B415</f>
        <v>19938</v>
      </c>
      <c r="C432" s="319" t="str">
        <f>'Q Experience Study 2e'!C415</f>
        <v/>
      </c>
      <c r="D432" s="319" t="str">
        <f>'Q Experience Study 2e'!D415</f>
        <v/>
      </c>
      <c r="E432" s="318">
        <f>'Q Experience Study 2e'!E415</f>
        <v>300000</v>
      </c>
      <c r="F432" s="343" t="str">
        <f t="shared" si="152"/>
        <v/>
      </c>
      <c r="G432" s="341" t="str">
        <f t="shared" si="153"/>
        <v/>
      </c>
      <c r="H432" s="343">
        <f t="shared" si="164"/>
        <v>366</v>
      </c>
      <c r="I432" s="342">
        <f t="shared" si="164"/>
        <v>365</v>
      </c>
      <c r="J432" s="342">
        <f t="shared" si="164"/>
        <v>365</v>
      </c>
      <c r="K432" s="342">
        <f t="shared" si="164"/>
        <v>365</v>
      </c>
      <c r="L432" s="341">
        <f t="shared" si="164"/>
        <v>152</v>
      </c>
      <c r="M432" s="340">
        <f t="shared" si="154"/>
        <v>1</v>
      </c>
      <c r="N432" s="339">
        <f t="shared" si="155"/>
        <v>1</v>
      </c>
      <c r="O432" s="339">
        <f t="shared" si="156"/>
        <v>1</v>
      </c>
      <c r="P432" s="339">
        <f t="shared" si="157"/>
        <v>1</v>
      </c>
      <c r="Q432" s="338">
        <f t="shared" si="158"/>
        <v>0.41530054644808745</v>
      </c>
      <c r="R432" s="337">
        <f t="shared" si="159"/>
        <v>300000</v>
      </c>
      <c r="S432" s="336">
        <f t="shared" si="160"/>
        <v>300000</v>
      </c>
      <c r="T432" s="336">
        <f t="shared" si="161"/>
        <v>300000</v>
      </c>
      <c r="U432" s="336">
        <f t="shared" si="162"/>
        <v>300000</v>
      </c>
      <c r="V432" s="335">
        <f t="shared" si="163"/>
        <v>124590.16393442624</v>
      </c>
      <c r="W432" s="337">
        <f t="shared" si="165"/>
        <v>0</v>
      </c>
      <c r="X432" s="336">
        <f t="shared" si="165"/>
        <v>0</v>
      </c>
      <c r="Y432" s="336">
        <f t="shared" si="165"/>
        <v>0</v>
      </c>
      <c r="Z432" s="336">
        <f t="shared" si="165"/>
        <v>0</v>
      </c>
      <c r="AA432" s="335">
        <f t="shared" si="165"/>
        <v>0</v>
      </c>
    </row>
    <row r="433" spans="1:27">
      <c r="A433" s="320">
        <f>'Q Experience Study 2e'!A416</f>
        <v>396</v>
      </c>
      <c r="B433" s="319">
        <f>'Q Experience Study 2e'!B416</f>
        <v>20078</v>
      </c>
      <c r="C433" s="319" t="str">
        <f>'Q Experience Study 2e'!C416</f>
        <v/>
      </c>
      <c r="D433" s="319" t="str">
        <f>'Q Experience Study 2e'!D416</f>
        <v/>
      </c>
      <c r="E433" s="318">
        <f>'Q Experience Study 2e'!E416</f>
        <v>500000</v>
      </c>
      <c r="F433" s="343" t="str">
        <f t="shared" si="152"/>
        <v/>
      </c>
      <c r="G433" s="341" t="str">
        <f t="shared" si="153"/>
        <v/>
      </c>
      <c r="H433" s="343">
        <f t="shared" si="164"/>
        <v>366</v>
      </c>
      <c r="I433" s="342">
        <f t="shared" si="164"/>
        <v>365</v>
      </c>
      <c r="J433" s="342">
        <f t="shared" si="164"/>
        <v>365</v>
      </c>
      <c r="K433" s="342">
        <f t="shared" si="164"/>
        <v>365</v>
      </c>
      <c r="L433" s="341">
        <f t="shared" si="164"/>
        <v>12</v>
      </c>
      <c r="M433" s="340">
        <f t="shared" si="154"/>
        <v>1</v>
      </c>
      <c r="N433" s="339">
        <f t="shared" si="155"/>
        <v>1</v>
      </c>
      <c r="O433" s="339">
        <f t="shared" si="156"/>
        <v>1</v>
      </c>
      <c r="P433" s="339">
        <f t="shared" si="157"/>
        <v>1</v>
      </c>
      <c r="Q433" s="338">
        <f t="shared" si="158"/>
        <v>3.2786885245901641E-2</v>
      </c>
      <c r="R433" s="337">
        <f t="shared" si="159"/>
        <v>500000</v>
      </c>
      <c r="S433" s="336">
        <f t="shared" si="160"/>
        <v>500000</v>
      </c>
      <c r="T433" s="336">
        <f t="shared" si="161"/>
        <v>500000</v>
      </c>
      <c r="U433" s="336">
        <f t="shared" si="162"/>
        <v>500000</v>
      </c>
      <c r="V433" s="335">
        <f t="shared" si="163"/>
        <v>16393.442622950821</v>
      </c>
      <c r="W433" s="337">
        <f t="shared" si="165"/>
        <v>0</v>
      </c>
      <c r="X433" s="336">
        <f t="shared" si="165"/>
        <v>0</v>
      </c>
      <c r="Y433" s="336">
        <f t="shared" si="165"/>
        <v>0</v>
      </c>
      <c r="Z433" s="336">
        <f t="shared" si="165"/>
        <v>0</v>
      </c>
      <c r="AA433" s="335">
        <f t="shared" si="165"/>
        <v>0</v>
      </c>
    </row>
    <row r="434" spans="1:27">
      <c r="A434" s="320">
        <f>'Q Experience Study 2e'!A417</f>
        <v>397</v>
      </c>
      <c r="B434" s="319">
        <f>'Q Experience Study 2e'!B417</f>
        <v>19737</v>
      </c>
      <c r="C434" s="319" t="str">
        <f>'Q Experience Study 2e'!C417</f>
        <v/>
      </c>
      <c r="D434" s="319" t="str">
        <f>'Q Experience Study 2e'!D417</f>
        <v/>
      </c>
      <c r="E434" s="318">
        <f>'Q Experience Study 2e'!E417</f>
        <v>500000</v>
      </c>
      <c r="F434" s="343" t="str">
        <f t="shared" si="152"/>
        <v/>
      </c>
      <c r="G434" s="341" t="str">
        <f t="shared" si="153"/>
        <v/>
      </c>
      <c r="H434" s="343">
        <f t="shared" si="164"/>
        <v>365</v>
      </c>
      <c r="I434" s="342">
        <f t="shared" si="164"/>
        <v>366</v>
      </c>
      <c r="J434" s="342">
        <f t="shared" si="164"/>
        <v>365</v>
      </c>
      <c r="K434" s="342">
        <f t="shared" si="164"/>
        <v>365</v>
      </c>
      <c r="L434" s="341">
        <f t="shared" si="164"/>
        <v>353</v>
      </c>
      <c r="M434" s="340">
        <f t="shared" si="154"/>
        <v>1</v>
      </c>
      <c r="N434" s="339">
        <f t="shared" si="155"/>
        <v>1</v>
      </c>
      <c r="O434" s="339">
        <f t="shared" si="156"/>
        <v>1</v>
      </c>
      <c r="P434" s="339">
        <f t="shared" si="157"/>
        <v>1</v>
      </c>
      <c r="Q434" s="338">
        <f t="shared" si="158"/>
        <v>0.9671232876712329</v>
      </c>
      <c r="R434" s="337">
        <f t="shared" si="159"/>
        <v>500000</v>
      </c>
      <c r="S434" s="336">
        <f t="shared" si="160"/>
        <v>500000</v>
      </c>
      <c r="T434" s="336">
        <f t="shared" si="161"/>
        <v>500000</v>
      </c>
      <c r="U434" s="336">
        <f t="shared" si="162"/>
        <v>500000</v>
      </c>
      <c r="V434" s="335">
        <f t="shared" si="163"/>
        <v>483561.64383561647</v>
      </c>
      <c r="W434" s="337">
        <f t="shared" si="165"/>
        <v>0</v>
      </c>
      <c r="X434" s="336">
        <f t="shared" si="165"/>
        <v>0</v>
      </c>
      <c r="Y434" s="336">
        <f t="shared" si="165"/>
        <v>0</v>
      </c>
      <c r="Z434" s="336">
        <f t="shared" si="165"/>
        <v>0</v>
      </c>
      <c r="AA434" s="335">
        <f t="shared" si="165"/>
        <v>0</v>
      </c>
    </row>
    <row r="435" spans="1:27">
      <c r="A435" s="320">
        <f>'Q Experience Study 2e'!A418</f>
        <v>398</v>
      </c>
      <c r="B435" s="319">
        <f>'Q Experience Study 2e'!B418</f>
        <v>19769</v>
      </c>
      <c r="C435" s="319" t="str">
        <f>'Q Experience Study 2e'!C418</f>
        <v/>
      </c>
      <c r="D435" s="319" t="str">
        <f>'Q Experience Study 2e'!D418</f>
        <v/>
      </c>
      <c r="E435" s="318">
        <f>'Q Experience Study 2e'!E418</f>
        <v>1000000</v>
      </c>
      <c r="F435" s="343" t="str">
        <f t="shared" si="152"/>
        <v/>
      </c>
      <c r="G435" s="341" t="str">
        <f t="shared" si="153"/>
        <v/>
      </c>
      <c r="H435" s="343">
        <f t="shared" si="164"/>
        <v>365</v>
      </c>
      <c r="I435" s="342">
        <f t="shared" si="164"/>
        <v>366</v>
      </c>
      <c r="J435" s="342">
        <f t="shared" si="164"/>
        <v>365</v>
      </c>
      <c r="K435" s="342">
        <f t="shared" si="164"/>
        <v>365</v>
      </c>
      <c r="L435" s="341">
        <f t="shared" si="164"/>
        <v>321</v>
      </c>
      <c r="M435" s="340">
        <f t="shared" si="154"/>
        <v>1</v>
      </c>
      <c r="N435" s="339">
        <f t="shared" si="155"/>
        <v>1</v>
      </c>
      <c r="O435" s="339">
        <f t="shared" si="156"/>
        <v>1</v>
      </c>
      <c r="P435" s="339">
        <f t="shared" si="157"/>
        <v>1</v>
      </c>
      <c r="Q435" s="338">
        <f t="shared" si="158"/>
        <v>0.8794520547945206</v>
      </c>
      <c r="R435" s="337">
        <f t="shared" si="159"/>
        <v>1000000</v>
      </c>
      <c r="S435" s="336">
        <f t="shared" si="160"/>
        <v>1000000</v>
      </c>
      <c r="T435" s="336">
        <f t="shared" si="161"/>
        <v>1000000</v>
      </c>
      <c r="U435" s="336">
        <f t="shared" si="162"/>
        <v>1000000</v>
      </c>
      <c r="V435" s="335">
        <f t="shared" si="163"/>
        <v>879452.05479452061</v>
      </c>
      <c r="W435" s="337">
        <f t="shared" si="165"/>
        <v>0</v>
      </c>
      <c r="X435" s="336">
        <f t="shared" si="165"/>
        <v>0</v>
      </c>
      <c r="Y435" s="336">
        <f t="shared" si="165"/>
        <v>0</v>
      </c>
      <c r="Z435" s="336">
        <f t="shared" si="165"/>
        <v>0</v>
      </c>
      <c r="AA435" s="335">
        <f t="shared" si="165"/>
        <v>0</v>
      </c>
    </row>
    <row r="436" spans="1:27">
      <c r="A436" s="320">
        <f>'Q Experience Study 2e'!A419</f>
        <v>399</v>
      </c>
      <c r="B436" s="319">
        <f>'Q Experience Study 2e'!B419</f>
        <v>19904</v>
      </c>
      <c r="C436" s="319" t="str">
        <f>'Q Experience Study 2e'!C419</f>
        <v/>
      </c>
      <c r="D436" s="319" t="str">
        <f>'Q Experience Study 2e'!D419</f>
        <v/>
      </c>
      <c r="E436" s="318">
        <f>'Q Experience Study 2e'!E419</f>
        <v>1000000</v>
      </c>
      <c r="F436" s="343" t="str">
        <f t="shared" si="152"/>
        <v/>
      </c>
      <c r="G436" s="341" t="str">
        <f t="shared" si="153"/>
        <v/>
      </c>
      <c r="H436" s="343">
        <f t="shared" si="164"/>
        <v>366</v>
      </c>
      <c r="I436" s="342">
        <f t="shared" si="164"/>
        <v>365</v>
      </c>
      <c r="J436" s="342">
        <f t="shared" si="164"/>
        <v>365</v>
      </c>
      <c r="K436" s="342">
        <f t="shared" si="164"/>
        <v>365</v>
      </c>
      <c r="L436" s="341">
        <f t="shared" si="164"/>
        <v>186</v>
      </c>
      <c r="M436" s="340">
        <f t="shared" si="154"/>
        <v>1</v>
      </c>
      <c r="N436" s="339">
        <f t="shared" si="155"/>
        <v>1</v>
      </c>
      <c r="O436" s="339">
        <f t="shared" si="156"/>
        <v>1</v>
      </c>
      <c r="P436" s="339">
        <f t="shared" si="157"/>
        <v>1</v>
      </c>
      <c r="Q436" s="338">
        <f t="shared" si="158"/>
        <v>0.50819672131147542</v>
      </c>
      <c r="R436" s="337">
        <f t="shared" si="159"/>
        <v>1000000</v>
      </c>
      <c r="S436" s="336">
        <f t="shared" si="160"/>
        <v>1000000</v>
      </c>
      <c r="T436" s="336">
        <f t="shared" si="161"/>
        <v>1000000</v>
      </c>
      <c r="U436" s="336">
        <f t="shared" si="162"/>
        <v>1000000</v>
      </c>
      <c r="V436" s="335">
        <f t="shared" si="163"/>
        <v>508196.72131147544</v>
      </c>
      <c r="W436" s="337">
        <f t="shared" si="165"/>
        <v>0</v>
      </c>
      <c r="X436" s="336">
        <f t="shared" si="165"/>
        <v>0</v>
      </c>
      <c r="Y436" s="336">
        <f t="shared" si="165"/>
        <v>0</v>
      </c>
      <c r="Z436" s="336">
        <f t="shared" si="165"/>
        <v>0</v>
      </c>
      <c r="AA436" s="335">
        <f t="shared" si="165"/>
        <v>0</v>
      </c>
    </row>
    <row r="437" spans="1:27">
      <c r="A437" s="320">
        <f>'Q Experience Study 2e'!A420</f>
        <v>400</v>
      </c>
      <c r="B437" s="319">
        <f>'Q Experience Study 2e'!B420</f>
        <v>20077</v>
      </c>
      <c r="C437" s="319" t="str">
        <f>'Q Experience Study 2e'!C420</f>
        <v/>
      </c>
      <c r="D437" s="319" t="str">
        <f>'Q Experience Study 2e'!D420</f>
        <v/>
      </c>
      <c r="E437" s="318">
        <f>'Q Experience Study 2e'!E420</f>
        <v>500000</v>
      </c>
      <c r="F437" s="343" t="str">
        <f t="shared" si="152"/>
        <v/>
      </c>
      <c r="G437" s="341" t="str">
        <f t="shared" si="153"/>
        <v/>
      </c>
      <c r="H437" s="343">
        <f t="shared" si="164"/>
        <v>366</v>
      </c>
      <c r="I437" s="342">
        <f t="shared" si="164"/>
        <v>365</v>
      </c>
      <c r="J437" s="342">
        <f t="shared" si="164"/>
        <v>365</v>
      </c>
      <c r="K437" s="342">
        <f t="shared" si="164"/>
        <v>365</v>
      </c>
      <c r="L437" s="341">
        <f t="shared" si="164"/>
        <v>13</v>
      </c>
      <c r="M437" s="340">
        <f t="shared" si="154"/>
        <v>1</v>
      </c>
      <c r="N437" s="339">
        <f t="shared" si="155"/>
        <v>1</v>
      </c>
      <c r="O437" s="339">
        <f t="shared" si="156"/>
        <v>1</v>
      </c>
      <c r="P437" s="339">
        <f t="shared" si="157"/>
        <v>1</v>
      </c>
      <c r="Q437" s="338">
        <f t="shared" si="158"/>
        <v>3.5519125683060107E-2</v>
      </c>
      <c r="R437" s="337">
        <f t="shared" si="159"/>
        <v>500000</v>
      </c>
      <c r="S437" s="336">
        <f t="shared" si="160"/>
        <v>500000</v>
      </c>
      <c r="T437" s="336">
        <f t="shared" si="161"/>
        <v>500000</v>
      </c>
      <c r="U437" s="336">
        <f t="shared" si="162"/>
        <v>500000</v>
      </c>
      <c r="V437" s="335">
        <f t="shared" si="163"/>
        <v>17759.562841530053</v>
      </c>
      <c r="W437" s="337">
        <f t="shared" si="165"/>
        <v>0</v>
      </c>
      <c r="X437" s="336">
        <f t="shared" si="165"/>
        <v>0</v>
      </c>
      <c r="Y437" s="336">
        <f t="shared" si="165"/>
        <v>0</v>
      </c>
      <c r="Z437" s="336">
        <f t="shared" si="165"/>
        <v>0</v>
      </c>
      <c r="AA437" s="335">
        <f t="shared" si="165"/>
        <v>0</v>
      </c>
    </row>
    <row r="438" spans="1:27">
      <c r="A438" s="320">
        <f>'Q Experience Study 2e'!A421</f>
        <v>401</v>
      </c>
      <c r="B438" s="319">
        <f>'Q Experience Study 2e'!B421</f>
        <v>19884</v>
      </c>
      <c r="C438" s="319" t="str">
        <f>'Q Experience Study 2e'!C421</f>
        <v/>
      </c>
      <c r="D438" s="319" t="str">
        <f>'Q Experience Study 2e'!D421</f>
        <v/>
      </c>
      <c r="E438" s="318">
        <f>'Q Experience Study 2e'!E421</f>
        <v>300000</v>
      </c>
      <c r="F438" s="343" t="str">
        <f t="shared" si="152"/>
        <v/>
      </c>
      <c r="G438" s="341" t="str">
        <f t="shared" si="153"/>
        <v/>
      </c>
      <c r="H438" s="343">
        <f t="shared" ref="H438:L447" si="166">IF(AND(OR($C438&lt;&gt;"",$D438&lt;&gt;""),MAX($F438,$G438)&lt;H$37),0,MIN($C$34,DATE(YEAR($B438)+H$37+1,MONTH($B438),DAY($B438)))-MAX($B$34,DATE(YEAR($B438)+H$37,MONTH($B438),DAY($B438))))</f>
        <v>366</v>
      </c>
      <c r="I438" s="342">
        <f t="shared" si="166"/>
        <v>365</v>
      </c>
      <c r="J438" s="342">
        <f t="shared" si="166"/>
        <v>365</v>
      </c>
      <c r="K438" s="342">
        <f t="shared" si="166"/>
        <v>365</v>
      </c>
      <c r="L438" s="341">
        <f t="shared" si="166"/>
        <v>206</v>
      </c>
      <c r="M438" s="340">
        <f t="shared" si="154"/>
        <v>1</v>
      </c>
      <c r="N438" s="339">
        <f t="shared" si="155"/>
        <v>1</v>
      </c>
      <c r="O438" s="339">
        <f t="shared" si="156"/>
        <v>1</v>
      </c>
      <c r="P438" s="339">
        <f t="shared" si="157"/>
        <v>1</v>
      </c>
      <c r="Q438" s="338">
        <f t="shared" si="158"/>
        <v>0.56284153005464477</v>
      </c>
      <c r="R438" s="337">
        <f t="shared" si="159"/>
        <v>300000</v>
      </c>
      <c r="S438" s="336">
        <f t="shared" si="160"/>
        <v>300000</v>
      </c>
      <c r="T438" s="336">
        <f t="shared" si="161"/>
        <v>300000</v>
      </c>
      <c r="U438" s="336">
        <f t="shared" si="162"/>
        <v>300000</v>
      </c>
      <c r="V438" s="335">
        <f t="shared" si="163"/>
        <v>168852.45901639343</v>
      </c>
      <c r="W438" s="337">
        <f t="shared" ref="W438:AA447" si="167">IF($F438=W$37,$E438,0)</f>
        <v>0</v>
      </c>
      <c r="X438" s="336">
        <f t="shared" si="167"/>
        <v>0</v>
      </c>
      <c r="Y438" s="336">
        <f t="shared" si="167"/>
        <v>0</v>
      </c>
      <c r="Z438" s="336">
        <f t="shared" si="167"/>
        <v>0</v>
      </c>
      <c r="AA438" s="335">
        <f t="shared" si="167"/>
        <v>0</v>
      </c>
    </row>
    <row r="439" spans="1:27">
      <c r="A439" s="320">
        <f>'Q Experience Study 2e'!A422</f>
        <v>402</v>
      </c>
      <c r="B439" s="319">
        <f>'Q Experience Study 2e'!B422</f>
        <v>19813</v>
      </c>
      <c r="C439" s="319" t="str">
        <f>'Q Experience Study 2e'!C422</f>
        <v/>
      </c>
      <c r="D439" s="319" t="str">
        <f>'Q Experience Study 2e'!D422</f>
        <v/>
      </c>
      <c r="E439" s="318">
        <f>'Q Experience Study 2e'!E422</f>
        <v>300000</v>
      </c>
      <c r="F439" s="343" t="str">
        <f t="shared" si="152"/>
        <v/>
      </c>
      <c r="G439" s="341" t="str">
        <f t="shared" si="153"/>
        <v/>
      </c>
      <c r="H439" s="343">
        <f t="shared" si="166"/>
        <v>366</v>
      </c>
      <c r="I439" s="342">
        <f t="shared" si="166"/>
        <v>365</v>
      </c>
      <c r="J439" s="342">
        <f t="shared" si="166"/>
        <v>365</v>
      </c>
      <c r="K439" s="342">
        <f t="shared" si="166"/>
        <v>365</v>
      </c>
      <c r="L439" s="341">
        <f t="shared" si="166"/>
        <v>277</v>
      </c>
      <c r="M439" s="340">
        <f t="shared" si="154"/>
        <v>1</v>
      </c>
      <c r="N439" s="339">
        <f t="shared" si="155"/>
        <v>1</v>
      </c>
      <c r="O439" s="339">
        <f t="shared" si="156"/>
        <v>1</v>
      </c>
      <c r="P439" s="339">
        <f t="shared" si="157"/>
        <v>1</v>
      </c>
      <c r="Q439" s="338">
        <f t="shared" si="158"/>
        <v>0.75683060109289613</v>
      </c>
      <c r="R439" s="337">
        <f t="shared" si="159"/>
        <v>300000</v>
      </c>
      <c r="S439" s="336">
        <f t="shared" si="160"/>
        <v>300000</v>
      </c>
      <c r="T439" s="336">
        <f t="shared" si="161"/>
        <v>300000</v>
      </c>
      <c r="U439" s="336">
        <f t="shared" si="162"/>
        <v>300000</v>
      </c>
      <c r="V439" s="335">
        <f t="shared" si="163"/>
        <v>227049.18032786885</v>
      </c>
      <c r="W439" s="337">
        <f t="shared" si="167"/>
        <v>0</v>
      </c>
      <c r="X439" s="336">
        <f t="shared" si="167"/>
        <v>0</v>
      </c>
      <c r="Y439" s="336">
        <f t="shared" si="167"/>
        <v>0</v>
      </c>
      <c r="Z439" s="336">
        <f t="shared" si="167"/>
        <v>0</v>
      </c>
      <c r="AA439" s="335">
        <f t="shared" si="167"/>
        <v>0</v>
      </c>
    </row>
    <row r="440" spans="1:27">
      <c r="A440" s="320">
        <f>'Q Experience Study 2e'!A423</f>
        <v>403</v>
      </c>
      <c r="B440" s="319">
        <f>'Q Experience Study 2e'!B423</f>
        <v>19787</v>
      </c>
      <c r="C440" s="319" t="str">
        <f>'Q Experience Study 2e'!C423</f>
        <v/>
      </c>
      <c r="D440" s="319" t="str">
        <f>'Q Experience Study 2e'!D423</f>
        <v/>
      </c>
      <c r="E440" s="318">
        <f>'Q Experience Study 2e'!E423</f>
        <v>1000000</v>
      </c>
      <c r="F440" s="343" t="str">
        <f t="shared" si="152"/>
        <v/>
      </c>
      <c r="G440" s="341" t="str">
        <f t="shared" si="153"/>
        <v/>
      </c>
      <c r="H440" s="343">
        <f t="shared" si="166"/>
        <v>366</v>
      </c>
      <c r="I440" s="342">
        <f t="shared" si="166"/>
        <v>365</v>
      </c>
      <c r="J440" s="342">
        <f t="shared" si="166"/>
        <v>365</v>
      </c>
      <c r="K440" s="342">
        <f t="shared" si="166"/>
        <v>365</v>
      </c>
      <c r="L440" s="341">
        <f t="shared" si="166"/>
        <v>303</v>
      </c>
      <c r="M440" s="340">
        <f t="shared" si="154"/>
        <v>1</v>
      </c>
      <c r="N440" s="339">
        <f t="shared" si="155"/>
        <v>1</v>
      </c>
      <c r="O440" s="339">
        <f t="shared" si="156"/>
        <v>1</v>
      </c>
      <c r="P440" s="339">
        <f t="shared" si="157"/>
        <v>1</v>
      </c>
      <c r="Q440" s="338">
        <f t="shared" si="158"/>
        <v>0.82786885245901642</v>
      </c>
      <c r="R440" s="337">
        <f t="shared" si="159"/>
        <v>1000000</v>
      </c>
      <c r="S440" s="336">
        <f t="shared" si="160"/>
        <v>1000000</v>
      </c>
      <c r="T440" s="336">
        <f t="shared" si="161"/>
        <v>1000000</v>
      </c>
      <c r="U440" s="336">
        <f t="shared" si="162"/>
        <v>1000000</v>
      </c>
      <c r="V440" s="335">
        <f t="shared" si="163"/>
        <v>827868.85245901637</v>
      </c>
      <c r="W440" s="337">
        <f t="shared" si="167"/>
        <v>0</v>
      </c>
      <c r="X440" s="336">
        <f t="shared" si="167"/>
        <v>0</v>
      </c>
      <c r="Y440" s="336">
        <f t="shared" si="167"/>
        <v>0</v>
      </c>
      <c r="Z440" s="336">
        <f t="shared" si="167"/>
        <v>0</v>
      </c>
      <c r="AA440" s="335">
        <f t="shared" si="167"/>
        <v>0</v>
      </c>
    </row>
    <row r="441" spans="1:27">
      <c r="A441" s="320">
        <f>'Q Experience Study 2e'!A424</f>
        <v>404</v>
      </c>
      <c r="B441" s="319">
        <f>'Q Experience Study 2e'!B424</f>
        <v>20070</v>
      </c>
      <c r="C441" s="319" t="str">
        <f>'Q Experience Study 2e'!C424</f>
        <v/>
      </c>
      <c r="D441" s="319" t="str">
        <f>'Q Experience Study 2e'!D424</f>
        <v/>
      </c>
      <c r="E441" s="318">
        <f>'Q Experience Study 2e'!E424</f>
        <v>300000</v>
      </c>
      <c r="F441" s="343" t="str">
        <f t="shared" si="152"/>
        <v/>
      </c>
      <c r="G441" s="341" t="str">
        <f t="shared" si="153"/>
        <v/>
      </c>
      <c r="H441" s="343">
        <f t="shared" si="166"/>
        <v>366</v>
      </c>
      <c r="I441" s="342">
        <f t="shared" si="166"/>
        <v>365</v>
      </c>
      <c r="J441" s="342">
        <f t="shared" si="166"/>
        <v>365</v>
      </c>
      <c r="K441" s="342">
        <f t="shared" si="166"/>
        <v>365</v>
      </c>
      <c r="L441" s="341">
        <f t="shared" si="166"/>
        <v>20</v>
      </c>
      <c r="M441" s="340">
        <f t="shared" si="154"/>
        <v>1</v>
      </c>
      <c r="N441" s="339">
        <f t="shared" si="155"/>
        <v>1</v>
      </c>
      <c r="O441" s="339">
        <f t="shared" si="156"/>
        <v>1</v>
      </c>
      <c r="P441" s="339">
        <f t="shared" si="157"/>
        <v>1</v>
      </c>
      <c r="Q441" s="338">
        <f t="shared" si="158"/>
        <v>5.4644808743169397E-2</v>
      </c>
      <c r="R441" s="337">
        <f t="shared" si="159"/>
        <v>300000</v>
      </c>
      <c r="S441" s="336">
        <f t="shared" si="160"/>
        <v>300000</v>
      </c>
      <c r="T441" s="336">
        <f t="shared" si="161"/>
        <v>300000</v>
      </c>
      <c r="U441" s="336">
        <f t="shared" si="162"/>
        <v>300000</v>
      </c>
      <c r="V441" s="335">
        <f t="shared" si="163"/>
        <v>16393.442622950821</v>
      </c>
      <c r="W441" s="337">
        <f t="shared" si="167"/>
        <v>0</v>
      </c>
      <c r="X441" s="336">
        <f t="shared" si="167"/>
        <v>0</v>
      </c>
      <c r="Y441" s="336">
        <f t="shared" si="167"/>
        <v>0</v>
      </c>
      <c r="Z441" s="336">
        <f t="shared" si="167"/>
        <v>0</v>
      </c>
      <c r="AA441" s="335">
        <f t="shared" si="167"/>
        <v>0</v>
      </c>
    </row>
    <row r="442" spans="1:27">
      <c r="A442" s="320">
        <f>'Q Experience Study 2e'!A425</f>
        <v>405</v>
      </c>
      <c r="B442" s="319">
        <f>'Q Experience Study 2e'!B425</f>
        <v>20063</v>
      </c>
      <c r="C442" s="319" t="str">
        <f>'Q Experience Study 2e'!C425</f>
        <v/>
      </c>
      <c r="D442" s="319" t="str">
        <f>'Q Experience Study 2e'!D425</f>
        <v/>
      </c>
      <c r="E442" s="318">
        <f>'Q Experience Study 2e'!E425</f>
        <v>300000</v>
      </c>
      <c r="F442" s="343" t="str">
        <f t="shared" si="152"/>
        <v/>
      </c>
      <c r="G442" s="341" t="str">
        <f t="shared" si="153"/>
        <v/>
      </c>
      <c r="H442" s="343">
        <f t="shared" si="166"/>
        <v>366</v>
      </c>
      <c r="I442" s="342">
        <f t="shared" si="166"/>
        <v>365</v>
      </c>
      <c r="J442" s="342">
        <f t="shared" si="166"/>
        <v>365</v>
      </c>
      <c r="K442" s="342">
        <f t="shared" si="166"/>
        <v>365</v>
      </c>
      <c r="L442" s="341">
        <f t="shared" si="166"/>
        <v>27</v>
      </c>
      <c r="M442" s="340">
        <f t="shared" si="154"/>
        <v>1</v>
      </c>
      <c r="N442" s="339">
        <f t="shared" si="155"/>
        <v>1</v>
      </c>
      <c r="O442" s="339">
        <f t="shared" si="156"/>
        <v>1</v>
      </c>
      <c r="P442" s="339">
        <f t="shared" si="157"/>
        <v>1</v>
      </c>
      <c r="Q442" s="338">
        <f t="shared" si="158"/>
        <v>7.3770491803278687E-2</v>
      </c>
      <c r="R442" s="337">
        <f t="shared" si="159"/>
        <v>300000</v>
      </c>
      <c r="S442" s="336">
        <f t="shared" si="160"/>
        <v>300000</v>
      </c>
      <c r="T442" s="336">
        <f t="shared" si="161"/>
        <v>300000</v>
      </c>
      <c r="U442" s="336">
        <f t="shared" si="162"/>
        <v>300000</v>
      </c>
      <c r="V442" s="335">
        <f t="shared" si="163"/>
        <v>22131.147540983606</v>
      </c>
      <c r="W442" s="337">
        <f t="shared" si="167"/>
        <v>0</v>
      </c>
      <c r="X442" s="336">
        <f t="shared" si="167"/>
        <v>0</v>
      </c>
      <c r="Y442" s="336">
        <f t="shared" si="167"/>
        <v>0</v>
      </c>
      <c r="Z442" s="336">
        <f t="shared" si="167"/>
        <v>0</v>
      </c>
      <c r="AA442" s="335">
        <f t="shared" si="167"/>
        <v>0</v>
      </c>
    </row>
    <row r="443" spans="1:27">
      <c r="A443" s="320">
        <f>'Q Experience Study 2e'!A426</f>
        <v>406</v>
      </c>
      <c r="B443" s="319">
        <f>'Q Experience Study 2e'!B426</f>
        <v>19742</v>
      </c>
      <c r="C443" s="319" t="str">
        <f>'Q Experience Study 2e'!C426</f>
        <v/>
      </c>
      <c r="D443" s="319" t="str">
        <f>'Q Experience Study 2e'!D426</f>
        <v/>
      </c>
      <c r="E443" s="318">
        <f>'Q Experience Study 2e'!E426</f>
        <v>1000000</v>
      </c>
      <c r="F443" s="343" t="str">
        <f t="shared" si="152"/>
        <v/>
      </c>
      <c r="G443" s="341" t="str">
        <f t="shared" si="153"/>
        <v/>
      </c>
      <c r="H443" s="343">
        <f t="shared" si="166"/>
        <v>365</v>
      </c>
      <c r="I443" s="342">
        <f t="shared" si="166"/>
        <v>366</v>
      </c>
      <c r="J443" s="342">
        <f t="shared" si="166"/>
        <v>365</v>
      </c>
      <c r="K443" s="342">
        <f t="shared" si="166"/>
        <v>365</v>
      </c>
      <c r="L443" s="341">
        <f t="shared" si="166"/>
        <v>348</v>
      </c>
      <c r="M443" s="340">
        <f t="shared" si="154"/>
        <v>1</v>
      </c>
      <c r="N443" s="339">
        <f t="shared" si="155"/>
        <v>1</v>
      </c>
      <c r="O443" s="339">
        <f t="shared" si="156"/>
        <v>1</v>
      </c>
      <c r="P443" s="339">
        <f t="shared" si="157"/>
        <v>1</v>
      </c>
      <c r="Q443" s="338">
        <f t="shared" si="158"/>
        <v>0.95342465753424654</v>
      </c>
      <c r="R443" s="337">
        <f t="shared" si="159"/>
        <v>1000000</v>
      </c>
      <c r="S443" s="336">
        <f t="shared" si="160"/>
        <v>1000000</v>
      </c>
      <c r="T443" s="336">
        <f t="shared" si="161"/>
        <v>1000000</v>
      </c>
      <c r="U443" s="336">
        <f t="shared" si="162"/>
        <v>1000000</v>
      </c>
      <c r="V443" s="335">
        <f t="shared" si="163"/>
        <v>953424.65753424657</v>
      </c>
      <c r="W443" s="337">
        <f t="shared" si="167"/>
        <v>0</v>
      </c>
      <c r="X443" s="336">
        <f t="shared" si="167"/>
        <v>0</v>
      </c>
      <c r="Y443" s="336">
        <f t="shared" si="167"/>
        <v>0</v>
      </c>
      <c r="Z443" s="336">
        <f t="shared" si="167"/>
        <v>0</v>
      </c>
      <c r="AA443" s="335">
        <f t="shared" si="167"/>
        <v>0</v>
      </c>
    </row>
    <row r="444" spans="1:27">
      <c r="A444" s="320">
        <f>'Q Experience Study 2e'!A427</f>
        <v>407</v>
      </c>
      <c r="B444" s="319">
        <f>'Q Experience Study 2e'!B427</f>
        <v>20089</v>
      </c>
      <c r="C444" s="319" t="str">
        <f>'Q Experience Study 2e'!C427</f>
        <v/>
      </c>
      <c r="D444" s="319" t="str">
        <f>'Q Experience Study 2e'!D427</f>
        <v/>
      </c>
      <c r="E444" s="318">
        <f>'Q Experience Study 2e'!E427</f>
        <v>500000</v>
      </c>
      <c r="F444" s="343" t="str">
        <f t="shared" si="152"/>
        <v/>
      </c>
      <c r="G444" s="341" t="str">
        <f t="shared" si="153"/>
        <v/>
      </c>
      <c r="H444" s="343">
        <f t="shared" si="166"/>
        <v>366</v>
      </c>
      <c r="I444" s="342">
        <f t="shared" si="166"/>
        <v>365</v>
      </c>
      <c r="J444" s="342">
        <f t="shared" si="166"/>
        <v>365</v>
      </c>
      <c r="K444" s="342">
        <f t="shared" si="166"/>
        <v>365</v>
      </c>
      <c r="L444" s="341">
        <f t="shared" si="166"/>
        <v>1</v>
      </c>
      <c r="M444" s="340">
        <f t="shared" si="154"/>
        <v>1</v>
      </c>
      <c r="N444" s="339">
        <f t="shared" si="155"/>
        <v>1</v>
      </c>
      <c r="O444" s="339">
        <f t="shared" si="156"/>
        <v>1</v>
      </c>
      <c r="P444" s="339">
        <f t="shared" si="157"/>
        <v>1</v>
      </c>
      <c r="Q444" s="338">
        <f t="shared" si="158"/>
        <v>2.7322404371584699E-3</v>
      </c>
      <c r="R444" s="337">
        <f t="shared" si="159"/>
        <v>500000</v>
      </c>
      <c r="S444" s="336">
        <f t="shared" si="160"/>
        <v>500000</v>
      </c>
      <c r="T444" s="336">
        <f t="shared" si="161"/>
        <v>500000</v>
      </c>
      <c r="U444" s="336">
        <f t="shared" si="162"/>
        <v>500000</v>
      </c>
      <c r="V444" s="335">
        <f t="shared" si="163"/>
        <v>1366.1202185792349</v>
      </c>
      <c r="W444" s="337">
        <f t="shared" si="167"/>
        <v>0</v>
      </c>
      <c r="X444" s="336">
        <f t="shared" si="167"/>
        <v>0</v>
      </c>
      <c r="Y444" s="336">
        <f t="shared" si="167"/>
        <v>0</v>
      </c>
      <c r="Z444" s="336">
        <f t="shared" si="167"/>
        <v>0</v>
      </c>
      <c r="AA444" s="335">
        <f t="shared" si="167"/>
        <v>0</v>
      </c>
    </row>
    <row r="445" spans="1:27">
      <c r="A445" s="320">
        <f>'Q Experience Study 2e'!A428</f>
        <v>408</v>
      </c>
      <c r="B445" s="319">
        <f>'Q Experience Study 2e'!B428</f>
        <v>19927</v>
      </c>
      <c r="C445" s="319" t="str">
        <f>'Q Experience Study 2e'!C428</f>
        <v/>
      </c>
      <c r="D445" s="319" t="str">
        <f>'Q Experience Study 2e'!D428</f>
        <v/>
      </c>
      <c r="E445" s="318">
        <f>'Q Experience Study 2e'!E428</f>
        <v>500000</v>
      </c>
      <c r="F445" s="343" t="str">
        <f t="shared" si="152"/>
        <v/>
      </c>
      <c r="G445" s="341" t="str">
        <f t="shared" si="153"/>
        <v/>
      </c>
      <c r="H445" s="343">
        <f t="shared" si="166"/>
        <v>366</v>
      </c>
      <c r="I445" s="342">
        <f t="shared" si="166"/>
        <v>365</v>
      </c>
      <c r="J445" s="342">
        <f t="shared" si="166"/>
        <v>365</v>
      </c>
      <c r="K445" s="342">
        <f t="shared" si="166"/>
        <v>365</v>
      </c>
      <c r="L445" s="341">
        <f t="shared" si="166"/>
        <v>163</v>
      </c>
      <c r="M445" s="340">
        <f t="shared" si="154"/>
        <v>1</v>
      </c>
      <c r="N445" s="339">
        <f t="shared" si="155"/>
        <v>1</v>
      </c>
      <c r="O445" s="339">
        <f t="shared" si="156"/>
        <v>1</v>
      </c>
      <c r="P445" s="339">
        <f t="shared" si="157"/>
        <v>1</v>
      </c>
      <c r="Q445" s="338">
        <f t="shared" si="158"/>
        <v>0.4453551912568306</v>
      </c>
      <c r="R445" s="337">
        <f t="shared" si="159"/>
        <v>500000</v>
      </c>
      <c r="S445" s="336">
        <f t="shared" si="160"/>
        <v>500000</v>
      </c>
      <c r="T445" s="336">
        <f t="shared" si="161"/>
        <v>500000</v>
      </c>
      <c r="U445" s="336">
        <f t="shared" si="162"/>
        <v>500000</v>
      </c>
      <c r="V445" s="335">
        <f t="shared" si="163"/>
        <v>222677.59562841529</v>
      </c>
      <c r="W445" s="337">
        <f t="shared" si="167"/>
        <v>0</v>
      </c>
      <c r="X445" s="336">
        <f t="shared" si="167"/>
        <v>0</v>
      </c>
      <c r="Y445" s="336">
        <f t="shared" si="167"/>
        <v>0</v>
      </c>
      <c r="Z445" s="336">
        <f t="shared" si="167"/>
        <v>0</v>
      </c>
      <c r="AA445" s="335">
        <f t="shared" si="167"/>
        <v>0</v>
      </c>
    </row>
    <row r="446" spans="1:27">
      <c r="A446" s="320">
        <f>'Q Experience Study 2e'!A429</f>
        <v>409</v>
      </c>
      <c r="B446" s="319">
        <f>'Q Experience Study 2e'!B429</f>
        <v>20083</v>
      </c>
      <c r="C446" s="319" t="str">
        <f>'Q Experience Study 2e'!C429</f>
        <v/>
      </c>
      <c r="D446" s="319" t="str">
        <f>'Q Experience Study 2e'!D429</f>
        <v/>
      </c>
      <c r="E446" s="318">
        <f>'Q Experience Study 2e'!E429</f>
        <v>500000</v>
      </c>
      <c r="F446" s="343" t="str">
        <f t="shared" si="152"/>
        <v/>
      </c>
      <c r="G446" s="341" t="str">
        <f t="shared" si="153"/>
        <v/>
      </c>
      <c r="H446" s="343">
        <f t="shared" si="166"/>
        <v>366</v>
      </c>
      <c r="I446" s="342">
        <f t="shared" si="166"/>
        <v>365</v>
      </c>
      <c r="J446" s="342">
        <f t="shared" si="166"/>
        <v>365</v>
      </c>
      <c r="K446" s="342">
        <f t="shared" si="166"/>
        <v>365</v>
      </c>
      <c r="L446" s="341">
        <f t="shared" si="166"/>
        <v>7</v>
      </c>
      <c r="M446" s="340">
        <f t="shared" si="154"/>
        <v>1</v>
      </c>
      <c r="N446" s="339">
        <f t="shared" si="155"/>
        <v>1</v>
      </c>
      <c r="O446" s="339">
        <f t="shared" si="156"/>
        <v>1</v>
      </c>
      <c r="P446" s="339">
        <f t="shared" si="157"/>
        <v>1</v>
      </c>
      <c r="Q446" s="338">
        <f t="shared" si="158"/>
        <v>1.912568306010929E-2</v>
      </c>
      <c r="R446" s="337">
        <f t="shared" si="159"/>
        <v>500000</v>
      </c>
      <c r="S446" s="336">
        <f t="shared" si="160"/>
        <v>500000</v>
      </c>
      <c r="T446" s="336">
        <f t="shared" si="161"/>
        <v>500000</v>
      </c>
      <c r="U446" s="336">
        <f t="shared" si="162"/>
        <v>500000</v>
      </c>
      <c r="V446" s="335">
        <f t="shared" si="163"/>
        <v>9562.8415300546458</v>
      </c>
      <c r="W446" s="337">
        <f t="shared" si="167"/>
        <v>0</v>
      </c>
      <c r="X446" s="336">
        <f t="shared" si="167"/>
        <v>0</v>
      </c>
      <c r="Y446" s="336">
        <f t="shared" si="167"/>
        <v>0</v>
      </c>
      <c r="Z446" s="336">
        <f t="shared" si="167"/>
        <v>0</v>
      </c>
      <c r="AA446" s="335">
        <f t="shared" si="167"/>
        <v>0</v>
      </c>
    </row>
    <row r="447" spans="1:27">
      <c r="A447" s="320">
        <f>'Q Experience Study 2e'!A430</f>
        <v>410</v>
      </c>
      <c r="B447" s="319">
        <f>'Q Experience Study 2e'!B430</f>
        <v>20027</v>
      </c>
      <c r="C447" s="319" t="str">
        <f>'Q Experience Study 2e'!C430</f>
        <v/>
      </c>
      <c r="D447" s="319" t="str">
        <f>'Q Experience Study 2e'!D430</f>
        <v/>
      </c>
      <c r="E447" s="318">
        <f>'Q Experience Study 2e'!E430</f>
        <v>500000</v>
      </c>
      <c r="F447" s="343" t="str">
        <f t="shared" si="152"/>
        <v/>
      </c>
      <c r="G447" s="341" t="str">
        <f t="shared" si="153"/>
        <v/>
      </c>
      <c r="H447" s="343">
        <f t="shared" si="166"/>
        <v>366</v>
      </c>
      <c r="I447" s="342">
        <f t="shared" si="166"/>
        <v>365</v>
      </c>
      <c r="J447" s="342">
        <f t="shared" si="166"/>
        <v>365</v>
      </c>
      <c r="K447" s="342">
        <f t="shared" si="166"/>
        <v>365</v>
      </c>
      <c r="L447" s="341">
        <f t="shared" si="166"/>
        <v>63</v>
      </c>
      <c r="M447" s="340">
        <f t="shared" si="154"/>
        <v>1</v>
      </c>
      <c r="N447" s="339">
        <f t="shared" si="155"/>
        <v>1</v>
      </c>
      <c r="O447" s="339">
        <f t="shared" si="156"/>
        <v>1</v>
      </c>
      <c r="P447" s="339">
        <f t="shared" si="157"/>
        <v>1</v>
      </c>
      <c r="Q447" s="338">
        <f t="shared" si="158"/>
        <v>0.1721311475409836</v>
      </c>
      <c r="R447" s="337">
        <f t="shared" si="159"/>
        <v>500000</v>
      </c>
      <c r="S447" s="336">
        <f t="shared" si="160"/>
        <v>500000</v>
      </c>
      <c r="T447" s="336">
        <f t="shared" si="161"/>
        <v>500000</v>
      </c>
      <c r="U447" s="336">
        <f t="shared" si="162"/>
        <v>500000</v>
      </c>
      <c r="V447" s="335">
        <f t="shared" si="163"/>
        <v>86065.573770491799</v>
      </c>
      <c r="W447" s="337">
        <f t="shared" si="167"/>
        <v>0</v>
      </c>
      <c r="X447" s="336">
        <f t="shared" si="167"/>
        <v>0</v>
      </c>
      <c r="Y447" s="336">
        <f t="shared" si="167"/>
        <v>0</v>
      </c>
      <c r="Z447" s="336">
        <f t="shared" si="167"/>
        <v>0</v>
      </c>
      <c r="AA447" s="335">
        <f t="shared" si="167"/>
        <v>0</v>
      </c>
    </row>
    <row r="448" spans="1:27">
      <c r="A448" s="320">
        <f>'Q Experience Study 2e'!A431</f>
        <v>411</v>
      </c>
      <c r="B448" s="319">
        <f>'Q Experience Study 2e'!B431</f>
        <v>20034</v>
      </c>
      <c r="C448" s="319" t="str">
        <f>'Q Experience Study 2e'!C431</f>
        <v/>
      </c>
      <c r="D448" s="319" t="str">
        <f>'Q Experience Study 2e'!D431</f>
        <v/>
      </c>
      <c r="E448" s="318">
        <f>'Q Experience Study 2e'!E431</f>
        <v>300000</v>
      </c>
      <c r="F448" s="343" t="str">
        <f t="shared" si="152"/>
        <v/>
      </c>
      <c r="G448" s="341" t="str">
        <f t="shared" si="153"/>
        <v/>
      </c>
      <c r="H448" s="343">
        <f t="shared" ref="H448:L457" si="168">IF(AND(OR($C448&lt;&gt;"",$D448&lt;&gt;""),MAX($F448,$G448)&lt;H$37),0,MIN($C$34,DATE(YEAR($B448)+H$37+1,MONTH($B448),DAY($B448)))-MAX($B$34,DATE(YEAR($B448)+H$37,MONTH($B448),DAY($B448))))</f>
        <v>366</v>
      </c>
      <c r="I448" s="342">
        <f t="shared" si="168"/>
        <v>365</v>
      </c>
      <c r="J448" s="342">
        <f t="shared" si="168"/>
        <v>365</v>
      </c>
      <c r="K448" s="342">
        <f t="shared" si="168"/>
        <v>365</v>
      </c>
      <c r="L448" s="341">
        <f t="shared" si="168"/>
        <v>56</v>
      </c>
      <c r="M448" s="340">
        <f t="shared" si="154"/>
        <v>1</v>
      </c>
      <c r="N448" s="339">
        <f t="shared" si="155"/>
        <v>1</v>
      </c>
      <c r="O448" s="339">
        <f t="shared" si="156"/>
        <v>1</v>
      </c>
      <c r="P448" s="339">
        <f t="shared" si="157"/>
        <v>1</v>
      </c>
      <c r="Q448" s="338">
        <f t="shared" si="158"/>
        <v>0.15300546448087432</v>
      </c>
      <c r="R448" s="337">
        <f t="shared" si="159"/>
        <v>300000</v>
      </c>
      <c r="S448" s="336">
        <f t="shared" si="160"/>
        <v>300000</v>
      </c>
      <c r="T448" s="336">
        <f t="shared" si="161"/>
        <v>300000</v>
      </c>
      <c r="U448" s="336">
        <f t="shared" si="162"/>
        <v>300000</v>
      </c>
      <c r="V448" s="335">
        <f t="shared" si="163"/>
        <v>45901.639344262294</v>
      </c>
      <c r="W448" s="337">
        <f t="shared" ref="W448:AA457" si="169">IF($F448=W$37,$E448,0)</f>
        <v>0</v>
      </c>
      <c r="X448" s="336">
        <f t="shared" si="169"/>
        <v>0</v>
      </c>
      <c r="Y448" s="336">
        <f t="shared" si="169"/>
        <v>0</v>
      </c>
      <c r="Z448" s="336">
        <f t="shared" si="169"/>
        <v>0</v>
      </c>
      <c r="AA448" s="335">
        <f t="shared" si="169"/>
        <v>0</v>
      </c>
    </row>
    <row r="449" spans="1:27">
      <c r="A449" s="320">
        <f>'Q Experience Study 2e'!A432</f>
        <v>412</v>
      </c>
      <c r="B449" s="319">
        <f>'Q Experience Study 2e'!B432</f>
        <v>19990</v>
      </c>
      <c r="C449" s="319" t="str">
        <f>'Q Experience Study 2e'!C432</f>
        <v/>
      </c>
      <c r="D449" s="319" t="str">
        <f>'Q Experience Study 2e'!D432</f>
        <v/>
      </c>
      <c r="E449" s="318">
        <f>'Q Experience Study 2e'!E432</f>
        <v>500000</v>
      </c>
      <c r="F449" s="343" t="str">
        <f t="shared" si="152"/>
        <v/>
      </c>
      <c r="G449" s="341" t="str">
        <f t="shared" si="153"/>
        <v/>
      </c>
      <c r="H449" s="343">
        <f t="shared" si="168"/>
        <v>366</v>
      </c>
      <c r="I449" s="342">
        <f t="shared" si="168"/>
        <v>365</v>
      </c>
      <c r="J449" s="342">
        <f t="shared" si="168"/>
        <v>365</v>
      </c>
      <c r="K449" s="342">
        <f t="shared" si="168"/>
        <v>365</v>
      </c>
      <c r="L449" s="341">
        <f t="shared" si="168"/>
        <v>100</v>
      </c>
      <c r="M449" s="340">
        <f t="shared" si="154"/>
        <v>1</v>
      </c>
      <c r="N449" s="339">
        <f t="shared" si="155"/>
        <v>1</v>
      </c>
      <c r="O449" s="339">
        <f t="shared" si="156"/>
        <v>1</v>
      </c>
      <c r="P449" s="339">
        <f t="shared" si="157"/>
        <v>1</v>
      </c>
      <c r="Q449" s="338">
        <f t="shared" si="158"/>
        <v>0.27322404371584702</v>
      </c>
      <c r="R449" s="337">
        <f t="shared" si="159"/>
        <v>500000</v>
      </c>
      <c r="S449" s="336">
        <f t="shared" si="160"/>
        <v>500000</v>
      </c>
      <c r="T449" s="336">
        <f t="shared" si="161"/>
        <v>500000</v>
      </c>
      <c r="U449" s="336">
        <f t="shared" si="162"/>
        <v>500000</v>
      </c>
      <c r="V449" s="335">
        <f t="shared" si="163"/>
        <v>136612.02185792351</v>
      </c>
      <c r="W449" s="337">
        <f t="shared" si="169"/>
        <v>0</v>
      </c>
      <c r="X449" s="336">
        <f t="shared" si="169"/>
        <v>0</v>
      </c>
      <c r="Y449" s="336">
        <f t="shared" si="169"/>
        <v>0</v>
      </c>
      <c r="Z449" s="336">
        <f t="shared" si="169"/>
        <v>0</v>
      </c>
      <c r="AA449" s="335">
        <f t="shared" si="169"/>
        <v>0</v>
      </c>
    </row>
    <row r="450" spans="1:27">
      <c r="A450" s="320">
        <f>'Q Experience Study 2e'!A433</f>
        <v>413</v>
      </c>
      <c r="B450" s="319">
        <f>'Q Experience Study 2e'!B433</f>
        <v>19948</v>
      </c>
      <c r="C450" s="319" t="str">
        <f>'Q Experience Study 2e'!C433</f>
        <v/>
      </c>
      <c r="D450" s="319" t="str">
        <f>'Q Experience Study 2e'!D433</f>
        <v/>
      </c>
      <c r="E450" s="318">
        <f>'Q Experience Study 2e'!E433</f>
        <v>1000000</v>
      </c>
      <c r="F450" s="343" t="str">
        <f t="shared" si="152"/>
        <v/>
      </c>
      <c r="G450" s="341" t="str">
        <f t="shared" si="153"/>
        <v/>
      </c>
      <c r="H450" s="343">
        <f t="shared" si="168"/>
        <v>366</v>
      </c>
      <c r="I450" s="342">
        <f t="shared" si="168"/>
        <v>365</v>
      </c>
      <c r="J450" s="342">
        <f t="shared" si="168"/>
        <v>365</v>
      </c>
      <c r="K450" s="342">
        <f t="shared" si="168"/>
        <v>365</v>
      </c>
      <c r="L450" s="341">
        <f t="shared" si="168"/>
        <v>142</v>
      </c>
      <c r="M450" s="340">
        <f t="shared" si="154"/>
        <v>1</v>
      </c>
      <c r="N450" s="339">
        <f t="shared" si="155"/>
        <v>1</v>
      </c>
      <c r="O450" s="339">
        <f t="shared" si="156"/>
        <v>1</v>
      </c>
      <c r="P450" s="339">
        <f t="shared" si="157"/>
        <v>1</v>
      </c>
      <c r="Q450" s="338">
        <f t="shared" si="158"/>
        <v>0.38797814207650272</v>
      </c>
      <c r="R450" s="337">
        <f t="shared" si="159"/>
        <v>1000000</v>
      </c>
      <c r="S450" s="336">
        <f t="shared" si="160"/>
        <v>1000000</v>
      </c>
      <c r="T450" s="336">
        <f t="shared" si="161"/>
        <v>1000000</v>
      </c>
      <c r="U450" s="336">
        <f t="shared" si="162"/>
        <v>1000000</v>
      </c>
      <c r="V450" s="335">
        <f t="shared" si="163"/>
        <v>387978.14207650273</v>
      </c>
      <c r="W450" s="337">
        <f t="shared" si="169"/>
        <v>0</v>
      </c>
      <c r="X450" s="336">
        <f t="shared" si="169"/>
        <v>0</v>
      </c>
      <c r="Y450" s="336">
        <f t="shared" si="169"/>
        <v>0</v>
      </c>
      <c r="Z450" s="336">
        <f t="shared" si="169"/>
        <v>0</v>
      </c>
      <c r="AA450" s="335">
        <f t="shared" si="169"/>
        <v>0</v>
      </c>
    </row>
    <row r="451" spans="1:27">
      <c r="A451" s="320">
        <f>'Q Experience Study 2e'!A434</f>
        <v>414</v>
      </c>
      <c r="B451" s="319">
        <f>'Q Experience Study 2e'!B434</f>
        <v>20085</v>
      </c>
      <c r="C451" s="319" t="str">
        <f>'Q Experience Study 2e'!C434</f>
        <v/>
      </c>
      <c r="D451" s="319" t="str">
        <f>'Q Experience Study 2e'!D434</f>
        <v/>
      </c>
      <c r="E451" s="318">
        <f>'Q Experience Study 2e'!E434</f>
        <v>1000000</v>
      </c>
      <c r="F451" s="343" t="str">
        <f t="shared" si="152"/>
        <v/>
      </c>
      <c r="G451" s="341" t="str">
        <f t="shared" si="153"/>
        <v/>
      </c>
      <c r="H451" s="343">
        <f t="shared" si="168"/>
        <v>366</v>
      </c>
      <c r="I451" s="342">
        <f t="shared" si="168"/>
        <v>365</v>
      </c>
      <c r="J451" s="342">
        <f t="shared" si="168"/>
        <v>365</v>
      </c>
      <c r="K451" s="342">
        <f t="shared" si="168"/>
        <v>365</v>
      </c>
      <c r="L451" s="341">
        <f t="shared" si="168"/>
        <v>5</v>
      </c>
      <c r="M451" s="340">
        <f t="shared" si="154"/>
        <v>1</v>
      </c>
      <c r="N451" s="339">
        <f t="shared" si="155"/>
        <v>1</v>
      </c>
      <c r="O451" s="339">
        <f t="shared" si="156"/>
        <v>1</v>
      </c>
      <c r="P451" s="339">
        <f t="shared" si="157"/>
        <v>1</v>
      </c>
      <c r="Q451" s="338">
        <f t="shared" si="158"/>
        <v>1.3661202185792349E-2</v>
      </c>
      <c r="R451" s="337">
        <f t="shared" si="159"/>
        <v>1000000</v>
      </c>
      <c r="S451" s="336">
        <f t="shared" si="160"/>
        <v>1000000</v>
      </c>
      <c r="T451" s="336">
        <f t="shared" si="161"/>
        <v>1000000</v>
      </c>
      <c r="U451" s="336">
        <f t="shared" si="162"/>
        <v>1000000</v>
      </c>
      <c r="V451" s="335">
        <f t="shared" si="163"/>
        <v>13661.20218579235</v>
      </c>
      <c r="W451" s="337">
        <f t="shared" si="169"/>
        <v>0</v>
      </c>
      <c r="X451" s="336">
        <f t="shared" si="169"/>
        <v>0</v>
      </c>
      <c r="Y451" s="336">
        <f t="shared" si="169"/>
        <v>0</v>
      </c>
      <c r="Z451" s="336">
        <f t="shared" si="169"/>
        <v>0</v>
      </c>
      <c r="AA451" s="335">
        <f t="shared" si="169"/>
        <v>0</v>
      </c>
    </row>
    <row r="452" spans="1:27">
      <c r="A452" s="320">
        <f>'Q Experience Study 2e'!A435</f>
        <v>415</v>
      </c>
      <c r="B452" s="319">
        <f>'Q Experience Study 2e'!B435</f>
        <v>20041</v>
      </c>
      <c r="C452" s="319" t="str">
        <f>'Q Experience Study 2e'!C435</f>
        <v/>
      </c>
      <c r="D452" s="319" t="str">
        <f>'Q Experience Study 2e'!D435</f>
        <v/>
      </c>
      <c r="E452" s="318">
        <f>'Q Experience Study 2e'!E435</f>
        <v>1000000</v>
      </c>
      <c r="F452" s="343" t="str">
        <f t="shared" si="152"/>
        <v/>
      </c>
      <c r="G452" s="341" t="str">
        <f t="shared" si="153"/>
        <v/>
      </c>
      <c r="H452" s="343">
        <f t="shared" si="168"/>
        <v>366</v>
      </c>
      <c r="I452" s="342">
        <f t="shared" si="168"/>
        <v>365</v>
      </c>
      <c r="J452" s="342">
        <f t="shared" si="168"/>
        <v>365</v>
      </c>
      <c r="K452" s="342">
        <f t="shared" si="168"/>
        <v>365</v>
      </c>
      <c r="L452" s="341">
        <f t="shared" si="168"/>
        <v>49</v>
      </c>
      <c r="M452" s="340">
        <f t="shared" si="154"/>
        <v>1</v>
      </c>
      <c r="N452" s="339">
        <f t="shared" si="155"/>
        <v>1</v>
      </c>
      <c r="O452" s="339">
        <f t="shared" si="156"/>
        <v>1</v>
      </c>
      <c r="P452" s="339">
        <f t="shared" si="157"/>
        <v>1</v>
      </c>
      <c r="Q452" s="338">
        <f t="shared" si="158"/>
        <v>0.13387978142076504</v>
      </c>
      <c r="R452" s="337">
        <f t="shared" si="159"/>
        <v>1000000</v>
      </c>
      <c r="S452" s="336">
        <f t="shared" si="160"/>
        <v>1000000</v>
      </c>
      <c r="T452" s="336">
        <f t="shared" si="161"/>
        <v>1000000</v>
      </c>
      <c r="U452" s="336">
        <f t="shared" si="162"/>
        <v>1000000</v>
      </c>
      <c r="V452" s="335">
        <f t="shared" si="163"/>
        <v>133879.78142076504</v>
      </c>
      <c r="W452" s="337">
        <f t="shared" si="169"/>
        <v>0</v>
      </c>
      <c r="X452" s="336">
        <f t="shared" si="169"/>
        <v>0</v>
      </c>
      <c r="Y452" s="336">
        <f t="shared" si="169"/>
        <v>0</v>
      </c>
      <c r="Z452" s="336">
        <f t="shared" si="169"/>
        <v>0</v>
      </c>
      <c r="AA452" s="335">
        <f t="shared" si="169"/>
        <v>0</v>
      </c>
    </row>
    <row r="453" spans="1:27">
      <c r="A453" s="320">
        <f>'Q Experience Study 2e'!A436</f>
        <v>416</v>
      </c>
      <c r="B453" s="319">
        <f>'Q Experience Study 2e'!B436</f>
        <v>19760</v>
      </c>
      <c r="C453" s="319" t="str">
        <f>'Q Experience Study 2e'!C436</f>
        <v/>
      </c>
      <c r="D453" s="319" t="str">
        <f>'Q Experience Study 2e'!D436</f>
        <v/>
      </c>
      <c r="E453" s="318">
        <f>'Q Experience Study 2e'!E436</f>
        <v>500000</v>
      </c>
      <c r="F453" s="343" t="str">
        <f t="shared" si="152"/>
        <v/>
      </c>
      <c r="G453" s="341" t="str">
        <f t="shared" si="153"/>
        <v/>
      </c>
      <c r="H453" s="343">
        <f t="shared" si="168"/>
        <v>365</v>
      </c>
      <c r="I453" s="342">
        <f t="shared" si="168"/>
        <v>366</v>
      </c>
      <c r="J453" s="342">
        <f t="shared" si="168"/>
        <v>365</v>
      </c>
      <c r="K453" s="342">
        <f t="shared" si="168"/>
        <v>365</v>
      </c>
      <c r="L453" s="341">
        <f t="shared" si="168"/>
        <v>330</v>
      </c>
      <c r="M453" s="340">
        <f t="shared" si="154"/>
        <v>1</v>
      </c>
      <c r="N453" s="339">
        <f t="shared" si="155"/>
        <v>1</v>
      </c>
      <c r="O453" s="339">
        <f t="shared" si="156"/>
        <v>1</v>
      </c>
      <c r="P453" s="339">
        <f t="shared" si="157"/>
        <v>1</v>
      </c>
      <c r="Q453" s="338">
        <f t="shared" si="158"/>
        <v>0.90410958904109584</v>
      </c>
      <c r="R453" s="337">
        <f t="shared" si="159"/>
        <v>500000</v>
      </c>
      <c r="S453" s="336">
        <f t="shared" si="160"/>
        <v>500000</v>
      </c>
      <c r="T453" s="336">
        <f t="shared" si="161"/>
        <v>500000</v>
      </c>
      <c r="U453" s="336">
        <f t="shared" si="162"/>
        <v>500000</v>
      </c>
      <c r="V453" s="335">
        <f t="shared" si="163"/>
        <v>452054.7945205479</v>
      </c>
      <c r="W453" s="337">
        <f t="shared" si="169"/>
        <v>0</v>
      </c>
      <c r="X453" s="336">
        <f t="shared" si="169"/>
        <v>0</v>
      </c>
      <c r="Y453" s="336">
        <f t="shared" si="169"/>
        <v>0</v>
      </c>
      <c r="Z453" s="336">
        <f t="shared" si="169"/>
        <v>0</v>
      </c>
      <c r="AA453" s="335">
        <f t="shared" si="169"/>
        <v>0</v>
      </c>
    </row>
    <row r="454" spans="1:27">
      <c r="A454" s="320">
        <f>'Q Experience Study 2e'!A437</f>
        <v>417</v>
      </c>
      <c r="B454" s="319">
        <f>'Q Experience Study 2e'!B437</f>
        <v>19837</v>
      </c>
      <c r="C454" s="319" t="str">
        <f>'Q Experience Study 2e'!C437</f>
        <v/>
      </c>
      <c r="D454" s="319" t="str">
        <f>'Q Experience Study 2e'!D437</f>
        <v/>
      </c>
      <c r="E454" s="318">
        <f>'Q Experience Study 2e'!E437</f>
        <v>500000</v>
      </c>
      <c r="F454" s="343" t="str">
        <f t="shared" si="152"/>
        <v/>
      </c>
      <c r="G454" s="341" t="str">
        <f t="shared" si="153"/>
        <v/>
      </c>
      <c r="H454" s="343">
        <f t="shared" si="168"/>
        <v>366</v>
      </c>
      <c r="I454" s="342">
        <f t="shared" si="168"/>
        <v>365</v>
      </c>
      <c r="J454" s="342">
        <f t="shared" si="168"/>
        <v>365</v>
      </c>
      <c r="K454" s="342">
        <f t="shared" si="168"/>
        <v>365</v>
      </c>
      <c r="L454" s="341">
        <f t="shared" si="168"/>
        <v>253</v>
      </c>
      <c r="M454" s="340">
        <f t="shared" si="154"/>
        <v>1</v>
      </c>
      <c r="N454" s="339">
        <f t="shared" si="155"/>
        <v>1</v>
      </c>
      <c r="O454" s="339">
        <f t="shared" si="156"/>
        <v>1</v>
      </c>
      <c r="P454" s="339">
        <f t="shared" si="157"/>
        <v>1</v>
      </c>
      <c r="Q454" s="338">
        <f t="shared" si="158"/>
        <v>0.69125683060109289</v>
      </c>
      <c r="R454" s="337">
        <f t="shared" si="159"/>
        <v>500000</v>
      </c>
      <c r="S454" s="336">
        <f t="shared" si="160"/>
        <v>500000</v>
      </c>
      <c r="T454" s="336">
        <f t="shared" si="161"/>
        <v>500000</v>
      </c>
      <c r="U454" s="336">
        <f t="shared" si="162"/>
        <v>500000</v>
      </c>
      <c r="V454" s="335">
        <f t="shared" si="163"/>
        <v>345628.41530054645</v>
      </c>
      <c r="W454" s="337">
        <f t="shared" si="169"/>
        <v>0</v>
      </c>
      <c r="X454" s="336">
        <f t="shared" si="169"/>
        <v>0</v>
      </c>
      <c r="Y454" s="336">
        <f t="shared" si="169"/>
        <v>0</v>
      </c>
      <c r="Z454" s="336">
        <f t="shared" si="169"/>
        <v>0</v>
      </c>
      <c r="AA454" s="335">
        <f t="shared" si="169"/>
        <v>0</v>
      </c>
    </row>
    <row r="455" spans="1:27">
      <c r="A455" s="320">
        <f>'Q Experience Study 2e'!A438</f>
        <v>418</v>
      </c>
      <c r="B455" s="319">
        <f>'Q Experience Study 2e'!B438</f>
        <v>19932</v>
      </c>
      <c r="C455" s="319" t="str">
        <f>'Q Experience Study 2e'!C438</f>
        <v/>
      </c>
      <c r="D455" s="319" t="str">
        <f>'Q Experience Study 2e'!D438</f>
        <v/>
      </c>
      <c r="E455" s="318">
        <f>'Q Experience Study 2e'!E438</f>
        <v>500000</v>
      </c>
      <c r="F455" s="343" t="str">
        <f t="shared" si="152"/>
        <v/>
      </c>
      <c r="G455" s="341" t="str">
        <f t="shared" si="153"/>
        <v/>
      </c>
      <c r="H455" s="343">
        <f t="shared" si="168"/>
        <v>366</v>
      </c>
      <c r="I455" s="342">
        <f t="shared" si="168"/>
        <v>365</v>
      </c>
      <c r="J455" s="342">
        <f t="shared" si="168"/>
        <v>365</v>
      </c>
      <c r="K455" s="342">
        <f t="shared" si="168"/>
        <v>365</v>
      </c>
      <c r="L455" s="341">
        <f t="shared" si="168"/>
        <v>158</v>
      </c>
      <c r="M455" s="340">
        <f t="shared" si="154"/>
        <v>1</v>
      </c>
      <c r="N455" s="339">
        <f t="shared" si="155"/>
        <v>1</v>
      </c>
      <c r="O455" s="339">
        <f t="shared" si="156"/>
        <v>1</v>
      </c>
      <c r="P455" s="339">
        <f t="shared" si="157"/>
        <v>1</v>
      </c>
      <c r="Q455" s="338">
        <f t="shared" si="158"/>
        <v>0.43169398907103823</v>
      </c>
      <c r="R455" s="337">
        <f t="shared" si="159"/>
        <v>500000</v>
      </c>
      <c r="S455" s="336">
        <f t="shared" si="160"/>
        <v>500000</v>
      </c>
      <c r="T455" s="336">
        <f t="shared" si="161"/>
        <v>500000</v>
      </c>
      <c r="U455" s="336">
        <f t="shared" si="162"/>
        <v>500000</v>
      </c>
      <c r="V455" s="335">
        <f t="shared" si="163"/>
        <v>215846.9945355191</v>
      </c>
      <c r="W455" s="337">
        <f t="shared" si="169"/>
        <v>0</v>
      </c>
      <c r="X455" s="336">
        <f t="shared" si="169"/>
        <v>0</v>
      </c>
      <c r="Y455" s="336">
        <f t="shared" si="169"/>
        <v>0</v>
      </c>
      <c r="Z455" s="336">
        <f t="shared" si="169"/>
        <v>0</v>
      </c>
      <c r="AA455" s="335">
        <f t="shared" si="169"/>
        <v>0</v>
      </c>
    </row>
    <row r="456" spans="1:27">
      <c r="A456" s="320">
        <f>'Q Experience Study 2e'!A439</f>
        <v>419</v>
      </c>
      <c r="B456" s="319">
        <f>'Q Experience Study 2e'!B439</f>
        <v>20045</v>
      </c>
      <c r="C456" s="319" t="str">
        <f>'Q Experience Study 2e'!C439</f>
        <v/>
      </c>
      <c r="D456" s="319" t="str">
        <f>'Q Experience Study 2e'!D439</f>
        <v/>
      </c>
      <c r="E456" s="318">
        <f>'Q Experience Study 2e'!E439</f>
        <v>1000000</v>
      </c>
      <c r="F456" s="343" t="str">
        <f t="shared" si="152"/>
        <v/>
      </c>
      <c r="G456" s="341" t="str">
        <f t="shared" si="153"/>
        <v/>
      </c>
      <c r="H456" s="343">
        <f t="shared" si="168"/>
        <v>366</v>
      </c>
      <c r="I456" s="342">
        <f t="shared" si="168"/>
        <v>365</v>
      </c>
      <c r="J456" s="342">
        <f t="shared" si="168"/>
        <v>365</v>
      </c>
      <c r="K456" s="342">
        <f t="shared" si="168"/>
        <v>365</v>
      </c>
      <c r="L456" s="341">
        <f t="shared" si="168"/>
        <v>45</v>
      </c>
      <c r="M456" s="340">
        <f t="shared" si="154"/>
        <v>1</v>
      </c>
      <c r="N456" s="339">
        <f t="shared" si="155"/>
        <v>1</v>
      </c>
      <c r="O456" s="339">
        <f t="shared" si="156"/>
        <v>1</v>
      </c>
      <c r="P456" s="339">
        <f t="shared" si="157"/>
        <v>1</v>
      </c>
      <c r="Q456" s="338">
        <f t="shared" si="158"/>
        <v>0.12295081967213115</v>
      </c>
      <c r="R456" s="337">
        <f t="shared" si="159"/>
        <v>1000000</v>
      </c>
      <c r="S456" s="336">
        <f t="shared" si="160"/>
        <v>1000000</v>
      </c>
      <c r="T456" s="336">
        <f t="shared" si="161"/>
        <v>1000000</v>
      </c>
      <c r="U456" s="336">
        <f t="shared" si="162"/>
        <v>1000000</v>
      </c>
      <c r="V456" s="335">
        <f t="shared" si="163"/>
        <v>122950.81967213114</v>
      </c>
      <c r="W456" s="337">
        <f t="shared" si="169"/>
        <v>0</v>
      </c>
      <c r="X456" s="336">
        <f t="shared" si="169"/>
        <v>0</v>
      </c>
      <c r="Y456" s="336">
        <f t="shared" si="169"/>
        <v>0</v>
      </c>
      <c r="Z456" s="336">
        <f t="shared" si="169"/>
        <v>0</v>
      </c>
      <c r="AA456" s="335">
        <f t="shared" si="169"/>
        <v>0</v>
      </c>
    </row>
    <row r="457" spans="1:27">
      <c r="A457" s="320">
        <f>'Q Experience Study 2e'!A440</f>
        <v>420</v>
      </c>
      <c r="B457" s="319">
        <f>'Q Experience Study 2e'!B440</f>
        <v>19950</v>
      </c>
      <c r="C457" s="319" t="str">
        <f>'Q Experience Study 2e'!C440</f>
        <v/>
      </c>
      <c r="D457" s="319" t="str">
        <f>'Q Experience Study 2e'!D440</f>
        <v/>
      </c>
      <c r="E457" s="318">
        <f>'Q Experience Study 2e'!E440</f>
        <v>1000000</v>
      </c>
      <c r="F457" s="343" t="str">
        <f t="shared" si="152"/>
        <v/>
      </c>
      <c r="G457" s="341" t="str">
        <f t="shared" si="153"/>
        <v/>
      </c>
      <c r="H457" s="343">
        <f t="shared" si="168"/>
        <v>366</v>
      </c>
      <c r="I457" s="342">
        <f t="shared" si="168"/>
        <v>365</v>
      </c>
      <c r="J457" s="342">
        <f t="shared" si="168"/>
        <v>365</v>
      </c>
      <c r="K457" s="342">
        <f t="shared" si="168"/>
        <v>365</v>
      </c>
      <c r="L457" s="341">
        <f t="shared" si="168"/>
        <v>140</v>
      </c>
      <c r="M457" s="340">
        <f t="shared" si="154"/>
        <v>1</v>
      </c>
      <c r="N457" s="339">
        <f t="shared" si="155"/>
        <v>1</v>
      </c>
      <c r="O457" s="339">
        <f t="shared" si="156"/>
        <v>1</v>
      </c>
      <c r="P457" s="339">
        <f t="shared" si="157"/>
        <v>1</v>
      </c>
      <c r="Q457" s="338">
        <f t="shared" si="158"/>
        <v>0.38251366120218577</v>
      </c>
      <c r="R457" s="337">
        <f t="shared" si="159"/>
        <v>1000000</v>
      </c>
      <c r="S457" s="336">
        <f t="shared" si="160"/>
        <v>1000000</v>
      </c>
      <c r="T457" s="336">
        <f t="shared" si="161"/>
        <v>1000000</v>
      </c>
      <c r="U457" s="336">
        <f t="shared" si="162"/>
        <v>1000000</v>
      </c>
      <c r="V457" s="335">
        <f t="shared" si="163"/>
        <v>382513.66120218579</v>
      </c>
      <c r="W457" s="337">
        <f t="shared" si="169"/>
        <v>0</v>
      </c>
      <c r="X457" s="336">
        <f t="shared" si="169"/>
        <v>0</v>
      </c>
      <c r="Y457" s="336">
        <f t="shared" si="169"/>
        <v>0</v>
      </c>
      <c r="Z457" s="336">
        <f t="shared" si="169"/>
        <v>0</v>
      </c>
      <c r="AA457" s="335">
        <f t="shared" si="169"/>
        <v>0</v>
      </c>
    </row>
    <row r="458" spans="1:27">
      <c r="A458" s="320">
        <f>'Q Experience Study 2e'!A441</f>
        <v>421</v>
      </c>
      <c r="B458" s="319">
        <f>'Q Experience Study 2e'!B441</f>
        <v>19918</v>
      </c>
      <c r="C458" s="319" t="str">
        <f>'Q Experience Study 2e'!C441</f>
        <v/>
      </c>
      <c r="D458" s="319" t="str">
        <f>'Q Experience Study 2e'!D441</f>
        <v/>
      </c>
      <c r="E458" s="318">
        <f>'Q Experience Study 2e'!E441</f>
        <v>300000</v>
      </c>
      <c r="F458" s="343" t="str">
        <f t="shared" si="152"/>
        <v/>
      </c>
      <c r="G458" s="341" t="str">
        <f t="shared" si="153"/>
        <v/>
      </c>
      <c r="H458" s="343">
        <f t="shared" ref="H458:L467" si="170">IF(AND(OR($C458&lt;&gt;"",$D458&lt;&gt;""),MAX($F458,$G458)&lt;H$37),0,MIN($C$34,DATE(YEAR($B458)+H$37+1,MONTH($B458),DAY($B458)))-MAX($B$34,DATE(YEAR($B458)+H$37,MONTH($B458),DAY($B458))))</f>
        <v>366</v>
      </c>
      <c r="I458" s="342">
        <f t="shared" si="170"/>
        <v>365</v>
      </c>
      <c r="J458" s="342">
        <f t="shared" si="170"/>
        <v>365</v>
      </c>
      <c r="K458" s="342">
        <f t="shared" si="170"/>
        <v>365</v>
      </c>
      <c r="L458" s="341">
        <f t="shared" si="170"/>
        <v>172</v>
      </c>
      <c r="M458" s="340">
        <f t="shared" si="154"/>
        <v>1</v>
      </c>
      <c r="N458" s="339">
        <f t="shared" si="155"/>
        <v>1</v>
      </c>
      <c r="O458" s="339">
        <f t="shared" si="156"/>
        <v>1</v>
      </c>
      <c r="P458" s="339">
        <f t="shared" si="157"/>
        <v>1</v>
      </c>
      <c r="Q458" s="338">
        <f t="shared" si="158"/>
        <v>0.46994535519125685</v>
      </c>
      <c r="R458" s="337">
        <f t="shared" si="159"/>
        <v>300000</v>
      </c>
      <c r="S458" s="336">
        <f t="shared" si="160"/>
        <v>300000</v>
      </c>
      <c r="T458" s="336">
        <f t="shared" si="161"/>
        <v>300000</v>
      </c>
      <c r="U458" s="336">
        <f t="shared" si="162"/>
        <v>300000</v>
      </c>
      <c r="V458" s="335">
        <f t="shared" si="163"/>
        <v>140983.60655737706</v>
      </c>
      <c r="W458" s="337">
        <f t="shared" ref="W458:AA467" si="171">IF($F458=W$37,$E458,0)</f>
        <v>0</v>
      </c>
      <c r="X458" s="336">
        <f t="shared" si="171"/>
        <v>0</v>
      </c>
      <c r="Y458" s="336">
        <f t="shared" si="171"/>
        <v>0</v>
      </c>
      <c r="Z458" s="336">
        <f t="shared" si="171"/>
        <v>0</v>
      </c>
      <c r="AA458" s="335">
        <f t="shared" si="171"/>
        <v>0</v>
      </c>
    </row>
    <row r="459" spans="1:27">
      <c r="A459" s="320">
        <f>'Q Experience Study 2e'!A442</f>
        <v>422</v>
      </c>
      <c r="B459" s="319">
        <f>'Q Experience Study 2e'!B442</f>
        <v>19812</v>
      </c>
      <c r="C459" s="319" t="str">
        <f>'Q Experience Study 2e'!C442</f>
        <v/>
      </c>
      <c r="D459" s="319" t="str">
        <f>'Q Experience Study 2e'!D442</f>
        <v/>
      </c>
      <c r="E459" s="318">
        <f>'Q Experience Study 2e'!E442</f>
        <v>300000</v>
      </c>
      <c r="F459" s="343" t="str">
        <f t="shared" si="152"/>
        <v/>
      </c>
      <c r="G459" s="341" t="str">
        <f t="shared" si="153"/>
        <v/>
      </c>
      <c r="H459" s="343">
        <f t="shared" si="170"/>
        <v>366</v>
      </c>
      <c r="I459" s="342">
        <f t="shared" si="170"/>
        <v>365</v>
      </c>
      <c r="J459" s="342">
        <f t="shared" si="170"/>
        <v>365</v>
      </c>
      <c r="K459" s="342">
        <f t="shared" si="170"/>
        <v>365</v>
      </c>
      <c r="L459" s="341">
        <f t="shared" si="170"/>
        <v>278</v>
      </c>
      <c r="M459" s="340">
        <f t="shared" si="154"/>
        <v>1</v>
      </c>
      <c r="N459" s="339">
        <f t="shared" si="155"/>
        <v>1</v>
      </c>
      <c r="O459" s="339">
        <f t="shared" si="156"/>
        <v>1</v>
      </c>
      <c r="P459" s="339">
        <f t="shared" si="157"/>
        <v>1</v>
      </c>
      <c r="Q459" s="338">
        <f t="shared" si="158"/>
        <v>0.7595628415300546</v>
      </c>
      <c r="R459" s="337">
        <f t="shared" si="159"/>
        <v>300000</v>
      </c>
      <c r="S459" s="336">
        <f t="shared" si="160"/>
        <v>300000</v>
      </c>
      <c r="T459" s="336">
        <f t="shared" si="161"/>
        <v>300000</v>
      </c>
      <c r="U459" s="336">
        <f t="shared" si="162"/>
        <v>300000</v>
      </c>
      <c r="V459" s="335">
        <f t="shared" si="163"/>
        <v>227868.85245901637</v>
      </c>
      <c r="W459" s="337">
        <f t="shared" si="171"/>
        <v>0</v>
      </c>
      <c r="X459" s="336">
        <f t="shared" si="171"/>
        <v>0</v>
      </c>
      <c r="Y459" s="336">
        <f t="shared" si="171"/>
        <v>0</v>
      </c>
      <c r="Z459" s="336">
        <f t="shared" si="171"/>
        <v>0</v>
      </c>
      <c r="AA459" s="335">
        <f t="shared" si="171"/>
        <v>0</v>
      </c>
    </row>
    <row r="460" spans="1:27">
      <c r="A460" s="320">
        <f>'Q Experience Study 2e'!A443</f>
        <v>423</v>
      </c>
      <c r="B460" s="319">
        <f>'Q Experience Study 2e'!B443</f>
        <v>19877</v>
      </c>
      <c r="C460" s="319" t="str">
        <f>'Q Experience Study 2e'!C443</f>
        <v/>
      </c>
      <c r="D460" s="319" t="str">
        <f>'Q Experience Study 2e'!D443</f>
        <v/>
      </c>
      <c r="E460" s="318">
        <f>'Q Experience Study 2e'!E443</f>
        <v>500000</v>
      </c>
      <c r="F460" s="343" t="str">
        <f t="shared" si="152"/>
        <v/>
      </c>
      <c r="G460" s="341" t="str">
        <f t="shared" si="153"/>
        <v/>
      </c>
      <c r="H460" s="343">
        <f t="shared" si="170"/>
        <v>366</v>
      </c>
      <c r="I460" s="342">
        <f t="shared" si="170"/>
        <v>365</v>
      </c>
      <c r="J460" s="342">
        <f t="shared" si="170"/>
        <v>365</v>
      </c>
      <c r="K460" s="342">
        <f t="shared" si="170"/>
        <v>365</v>
      </c>
      <c r="L460" s="341">
        <f t="shared" si="170"/>
        <v>213</v>
      </c>
      <c r="M460" s="340">
        <f t="shared" si="154"/>
        <v>1</v>
      </c>
      <c r="N460" s="339">
        <f t="shared" si="155"/>
        <v>1</v>
      </c>
      <c r="O460" s="339">
        <f t="shared" si="156"/>
        <v>1</v>
      </c>
      <c r="P460" s="339">
        <f t="shared" si="157"/>
        <v>1</v>
      </c>
      <c r="Q460" s="338">
        <f t="shared" si="158"/>
        <v>0.58196721311475408</v>
      </c>
      <c r="R460" s="337">
        <f t="shared" si="159"/>
        <v>500000</v>
      </c>
      <c r="S460" s="336">
        <f t="shared" si="160"/>
        <v>500000</v>
      </c>
      <c r="T460" s="336">
        <f t="shared" si="161"/>
        <v>500000</v>
      </c>
      <c r="U460" s="336">
        <f t="shared" si="162"/>
        <v>500000</v>
      </c>
      <c r="V460" s="335">
        <f t="shared" si="163"/>
        <v>290983.60655737703</v>
      </c>
      <c r="W460" s="337">
        <f t="shared" si="171"/>
        <v>0</v>
      </c>
      <c r="X460" s="336">
        <f t="shared" si="171"/>
        <v>0</v>
      </c>
      <c r="Y460" s="336">
        <f t="shared" si="171"/>
        <v>0</v>
      </c>
      <c r="Z460" s="336">
        <f t="shared" si="171"/>
        <v>0</v>
      </c>
      <c r="AA460" s="335">
        <f t="shared" si="171"/>
        <v>0</v>
      </c>
    </row>
    <row r="461" spans="1:27">
      <c r="A461" s="320">
        <f>'Q Experience Study 2e'!A444</f>
        <v>424</v>
      </c>
      <c r="B461" s="319">
        <f>'Q Experience Study 2e'!B444</f>
        <v>19985</v>
      </c>
      <c r="C461" s="319" t="str">
        <f>'Q Experience Study 2e'!C444</f>
        <v/>
      </c>
      <c r="D461" s="319" t="str">
        <f>'Q Experience Study 2e'!D444</f>
        <v/>
      </c>
      <c r="E461" s="318">
        <f>'Q Experience Study 2e'!E444</f>
        <v>300000</v>
      </c>
      <c r="F461" s="343" t="str">
        <f t="shared" si="152"/>
        <v/>
      </c>
      <c r="G461" s="341" t="str">
        <f t="shared" si="153"/>
        <v/>
      </c>
      <c r="H461" s="343">
        <f t="shared" si="170"/>
        <v>366</v>
      </c>
      <c r="I461" s="342">
        <f t="shared" si="170"/>
        <v>365</v>
      </c>
      <c r="J461" s="342">
        <f t="shared" si="170"/>
        <v>365</v>
      </c>
      <c r="K461" s="342">
        <f t="shared" si="170"/>
        <v>365</v>
      </c>
      <c r="L461" s="341">
        <f t="shared" si="170"/>
        <v>105</v>
      </c>
      <c r="M461" s="340">
        <f t="shared" si="154"/>
        <v>1</v>
      </c>
      <c r="N461" s="339">
        <f t="shared" si="155"/>
        <v>1</v>
      </c>
      <c r="O461" s="339">
        <f t="shared" si="156"/>
        <v>1</v>
      </c>
      <c r="P461" s="339">
        <f t="shared" si="157"/>
        <v>1</v>
      </c>
      <c r="Q461" s="338">
        <f t="shared" si="158"/>
        <v>0.28688524590163933</v>
      </c>
      <c r="R461" s="337">
        <f t="shared" si="159"/>
        <v>300000</v>
      </c>
      <c r="S461" s="336">
        <f t="shared" si="160"/>
        <v>300000</v>
      </c>
      <c r="T461" s="336">
        <f t="shared" si="161"/>
        <v>300000</v>
      </c>
      <c r="U461" s="336">
        <f t="shared" si="162"/>
        <v>300000</v>
      </c>
      <c r="V461" s="335">
        <f t="shared" si="163"/>
        <v>86065.573770491799</v>
      </c>
      <c r="W461" s="337">
        <f t="shared" si="171"/>
        <v>0</v>
      </c>
      <c r="X461" s="336">
        <f t="shared" si="171"/>
        <v>0</v>
      </c>
      <c r="Y461" s="336">
        <f t="shared" si="171"/>
        <v>0</v>
      </c>
      <c r="Z461" s="336">
        <f t="shared" si="171"/>
        <v>0</v>
      </c>
      <c r="AA461" s="335">
        <f t="shared" si="171"/>
        <v>0</v>
      </c>
    </row>
    <row r="462" spans="1:27">
      <c r="A462" s="320">
        <f>'Q Experience Study 2e'!A445</f>
        <v>425</v>
      </c>
      <c r="B462" s="319">
        <f>'Q Experience Study 2e'!B445</f>
        <v>19757</v>
      </c>
      <c r="C462" s="319" t="str">
        <f>'Q Experience Study 2e'!C445</f>
        <v/>
      </c>
      <c r="D462" s="319" t="str">
        <f>'Q Experience Study 2e'!D445</f>
        <v/>
      </c>
      <c r="E462" s="318">
        <f>'Q Experience Study 2e'!E445</f>
        <v>500000</v>
      </c>
      <c r="F462" s="343" t="str">
        <f t="shared" si="152"/>
        <v/>
      </c>
      <c r="G462" s="341" t="str">
        <f t="shared" si="153"/>
        <v/>
      </c>
      <c r="H462" s="343">
        <f t="shared" si="170"/>
        <v>365</v>
      </c>
      <c r="I462" s="342">
        <f t="shared" si="170"/>
        <v>366</v>
      </c>
      <c r="J462" s="342">
        <f t="shared" si="170"/>
        <v>365</v>
      </c>
      <c r="K462" s="342">
        <f t="shared" si="170"/>
        <v>365</v>
      </c>
      <c r="L462" s="341">
        <f t="shared" si="170"/>
        <v>333</v>
      </c>
      <c r="M462" s="340">
        <f t="shared" si="154"/>
        <v>1</v>
      </c>
      <c r="N462" s="339">
        <f t="shared" si="155"/>
        <v>1</v>
      </c>
      <c r="O462" s="339">
        <f t="shared" si="156"/>
        <v>1</v>
      </c>
      <c r="P462" s="339">
        <f t="shared" si="157"/>
        <v>1</v>
      </c>
      <c r="Q462" s="338">
        <f t="shared" si="158"/>
        <v>0.9123287671232877</v>
      </c>
      <c r="R462" s="337">
        <f t="shared" si="159"/>
        <v>500000</v>
      </c>
      <c r="S462" s="336">
        <f t="shared" si="160"/>
        <v>500000</v>
      </c>
      <c r="T462" s="336">
        <f t="shared" si="161"/>
        <v>500000</v>
      </c>
      <c r="U462" s="336">
        <f t="shared" si="162"/>
        <v>500000</v>
      </c>
      <c r="V462" s="335">
        <f t="shared" si="163"/>
        <v>456164.38356164383</v>
      </c>
      <c r="W462" s="337">
        <f t="shared" si="171"/>
        <v>0</v>
      </c>
      <c r="X462" s="336">
        <f t="shared" si="171"/>
        <v>0</v>
      </c>
      <c r="Y462" s="336">
        <f t="shared" si="171"/>
        <v>0</v>
      </c>
      <c r="Z462" s="336">
        <f t="shared" si="171"/>
        <v>0</v>
      </c>
      <c r="AA462" s="335">
        <f t="shared" si="171"/>
        <v>0</v>
      </c>
    </row>
    <row r="463" spans="1:27">
      <c r="A463" s="320">
        <f>'Q Experience Study 2e'!A446</f>
        <v>426</v>
      </c>
      <c r="B463" s="319">
        <f>'Q Experience Study 2e'!B446</f>
        <v>20021</v>
      </c>
      <c r="C463" s="319" t="str">
        <f>'Q Experience Study 2e'!C446</f>
        <v/>
      </c>
      <c r="D463" s="319" t="str">
        <f>'Q Experience Study 2e'!D446</f>
        <v/>
      </c>
      <c r="E463" s="318">
        <f>'Q Experience Study 2e'!E446</f>
        <v>500000</v>
      </c>
      <c r="F463" s="343" t="str">
        <f t="shared" si="152"/>
        <v/>
      </c>
      <c r="G463" s="341" t="str">
        <f t="shared" si="153"/>
        <v/>
      </c>
      <c r="H463" s="343">
        <f t="shared" si="170"/>
        <v>366</v>
      </c>
      <c r="I463" s="342">
        <f t="shared" si="170"/>
        <v>365</v>
      </c>
      <c r="J463" s="342">
        <f t="shared" si="170"/>
        <v>365</v>
      </c>
      <c r="K463" s="342">
        <f t="shared" si="170"/>
        <v>365</v>
      </c>
      <c r="L463" s="341">
        <f t="shared" si="170"/>
        <v>69</v>
      </c>
      <c r="M463" s="340">
        <f t="shared" si="154"/>
        <v>1</v>
      </c>
      <c r="N463" s="339">
        <f t="shared" si="155"/>
        <v>1</v>
      </c>
      <c r="O463" s="339">
        <f t="shared" si="156"/>
        <v>1</v>
      </c>
      <c r="P463" s="339">
        <f t="shared" si="157"/>
        <v>1</v>
      </c>
      <c r="Q463" s="338">
        <f t="shared" si="158"/>
        <v>0.18852459016393441</v>
      </c>
      <c r="R463" s="337">
        <f t="shared" si="159"/>
        <v>500000</v>
      </c>
      <c r="S463" s="336">
        <f t="shared" si="160"/>
        <v>500000</v>
      </c>
      <c r="T463" s="336">
        <f t="shared" si="161"/>
        <v>500000</v>
      </c>
      <c r="U463" s="336">
        <f t="shared" si="162"/>
        <v>500000</v>
      </c>
      <c r="V463" s="335">
        <f t="shared" si="163"/>
        <v>94262.295081967211</v>
      </c>
      <c r="W463" s="337">
        <f t="shared" si="171"/>
        <v>0</v>
      </c>
      <c r="X463" s="336">
        <f t="shared" si="171"/>
        <v>0</v>
      </c>
      <c r="Y463" s="336">
        <f t="shared" si="171"/>
        <v>0</v>
      </c>
      <c r="Z463" s="336">
        <f t="shared" si="171"/>
        <v>0</v>
      </c>
      <c r="AA463" s="335">
        <f t="shared" si="171"/>
        <v>0</v>
      </c>
    </row>
    <row r="464" spans="1:27">
      <c r="A464" s="320">
        <f>'Q Experience Study 2e'!A447</f>
        <v>427</v>
      </c>
      <c r="B464" s="319">
        <f>'Q Experience Study 2e'!B447</f>
        <v>19822</v>
      </c>
      <c r="C464" s="319" t="str">
        <f>'Q Experience Study 2e'!C447</f>
        <v/>
      </c>
      <c r="D464" s="319" t="str">
        <f>'Q Experience Study 2e'!D447</f>
        <v/>
      </c>
      <c r="E464" s="318">
        <f>'Q Experience Study 2e'!E447</f>
        <v>500000</v>
      </c>
      <c r="F464" s="343" t="str">
        <f t="shared" si="152"/>
        <v/>
      </c>
      <c r="G464" s="341" t="str">
        <f t="shared" si="153"/>
        <v/>
      </c>
      <c r="H464" s="343">
        <f t="shared" si="170"/>
        <v>366</v>
      </c>
      <c r="I464" s="342">
        <f t="shared" si="170"/>
        <v>365</v>
      </c>
      <c r="J464" s="342">
        <f t="shared" si="170"/>
        <v>365</v>
      </c>
      <c r="K464" s="342">
        <f t="shared" si="170"/>
        <v>365</v>
      </c>
      <c r="L464" s="341">
        <f t="shared" si="170"/>
        <v>268</v>
      </c>
      <c r="M464" s="340">
        <f t="shared" si="154"/>
        <v>1</v>
      </c>
      <c r="N464" s="339">
        <f t="shared" si="155"/>
        <v>1</v>
      </c>
      <c r="O464" s="339">
        <f t="shared" si="156"/>
        <v>1</v>
      </c>
      <c r="P464" s="339">
        <f t="shared" si="157"/>
        <v>1</v>
      </c>
      <c r="Q464" s="338">
        <f t="shared" si="158"/>
        <v>0.73224043715846998</v>
      </c>
      <c r="R464" s="337">
        <f t="shared" si="159"/>
        <v>500000</v>
      </c>
      <c r="S464" s="336">
        <f t="shared" si="160"/>
        <v>500000</v>
      </c>
      <c r="T464" s="336">
        <f t="shared" si="161"/>
        <v>500000</v>
      </c>
      <c r="U464" s="336">
        <f t="shared" si="162"/>
        <v>500000</v>
      </c>
      <c r="V464" s="335">
        <f t="shared" si="163"/>
        <v>366120.21857923496</v>
      </c>
      <c r="W464" s="337">
        <f t="shared" si="171"/>
        <v>0</v>
      </c>
      <c r="X464" s="336">
        <f t="shared" si="171"/>
        <v>0</v>
      </c>
      <c r="Y464" s="336">
        <f t="shared" si="171"/>
        <v>0</v>
      </c>
      <c r="Z464" s="336">
        <f t="shared" si="171"/>
        <v>0</v>
      </c>
      <c r="AA464" s="335">
        <f t="shared" si="171"/>
        <v>0</v>
      </c>
    </row>
    <row r="465" spans="1:27">
      <c r="A465" s="320">
        <f>'Q Experience Study 2e'!A448</f>
        <v>428</v>
      </c>
      <c r="B465" s="319">
        <f>'Q Experience Study 2e'!B448</f>
        <v>20045</v>
      </c>
      <c r="C465" s="319" t="str">
        <f>'Q Experience Study 2e'!C448</f>
        <v/>
      </c>
      <c r="D465" s="319" t="str">
        <f>'Q Experience Study 2e'!D448</f>
        <v/>
      </c>
      <c r="E465" s="318">
        <f>'Q Experience Study 2e'!E448</f>
        <v>300000</v>
      </c>
      <c r="F465" s="343" t="str">
        <f t="shared" si="152"/>
        <v/>
      </c>
      <c r="G465" s="341" t="str">
        <f t="shared" si="153"/>
        <v/>
      </c>
      <c r="H465" s="343">
        <f t="shared" si="170"/>
        <v>366</v>
      </c>
      <c r="I465" s="342">
        <f t="shared" si="170"/>
        <v>365</v>
      </c>
      <c r="J465" s="342">
        <f t="shared" si="170"/>
        <v>365</v>
      </c>
      <c r="K465" s="342">
        <f t="shared" si="170"/>
        <v>365</v>
      </c>
      <c r="L465" s="341">
        <f t="shared" si="170"/>
        <v>45</v>
      </c>
      <c r="M465" s="340">
        <f t="shared" si="154"/>
        <v>1</v>
      </c>
      <c r="N465" s="339">
        <f t="shared" si="155"/>
        <v>1</v>
      </c>
      <c r="O465" s="339">
        <f t="shared" si="156"/>
        <v>1</v>
      </c>
      <c r="P465" s="339">
        <f t="shared" si="157"/>
        <v>1</v>
      </c>
      <c r="Q465" s="338">
        <f t="shared" si="158"/>
        <v>0.12295081967213115</v>
      </c>
      <c r="R465" s="337">
        <f t="shared" si="159"/>
        <v>300000</v>
      </c>
      <c r="S465" s="336">
        <f t="shared" si="160"/>
        <v>300000</v>
      </c>
      <c r="T465" s="336">
        <f t="shared" si="161"/>
        <v>300000</v>
      </c>
      <c r="U465" s="336">
        <f t="shared" si="162"/>
        <v>300000</v>
      </c>
      <c r="V465" s="335">
        <f t="shared" si="163"/>
        <v>36885.24590163934</v>
      </c>
      <c r="W465" s="337">
        <f t="shared" si="171"/>
        <v>0</v>
      </c>
      <c r="X465" s="336">
        <f t="shared" si="171"/>
        <v>0</v>
      </c>
      <c r="Y465" s="336">
        <f t="shared" si="171"/>
        <v>0</v>
      </c>
      <c r="Z465" s="336">
        <f t="shared" si="171"/>
        <v>0</v>
      </c>
      <c r="AA465" s="335">
        <f t="shared" si="171"/>
        <v>0</v>
      </c>
    </row>
    <row r="466" spans="1:27">
      <c r="A466" s="320">
        <f>'Q Experience Study 2e'!A449</f>
        <v>429</v>
      </c>
      <c r="B466" s="319">
        <f>'Q Experience Study 2e'!B449</f>
        <v>19823</v>
      </c>
      <c r="C466" s="319" t="str">
        <f>'Q Experience Study 2e'!C449</f>
        <v/>
      </c>
      <c r="D466" s="319" t="str">
        <f>'Q Experience Study 2e'!D449</f>
        <v/>
      </c>
      <c r="E466" s="318">
        <f>'Q Experience Study 2e'!E449</f>
        <v>1000000</v>
      </c>
      <c r="F466" s="343" t="str">
        <f t="shared" si="152"/>
        <v/>
      </c>
      <c r="G466" s="341" t="str">
        <f t="shared" si="153"/>
        <v/>
      </c>
      <c r="H466" s="343">
        <f t="shared" si="170"/>
        <v>366</v>
      </c>
      <c r="I466" s="342">
        <f t="shared" si="170"/>
        <v>365</v>
      </c>
      <c r="J466" s="342">
        <f t="shared" si="170"/>
        <v>365</v>
      </c>
      <c r="K466" s="342">
        <f t="shared" si="170"/>
        <v>365</v>
      </c>
      <c r="L466" s="341">
        <f t="shared" si="170"/>
        <v>267</v>
      </c>
      <c r="M466" s="340">
        <f t="shared" si="154"/>
        <v>1</v>
      </c>
      <c r="N466" s="339">
        <f t="shared" si="155"/>
        <v>1</v>
      </c>
      <c r="O466" s="339">
        <f t="shared" si="156"/>
        <v>1</v>
      </c>
      <c r="P466" s="339">
        <f t="shared" si="157"/>
        <v>1</v>
      </c>
      <c r="Q466" s="338">
        <f t="shared" si="158"/>
        <v>0.72950819672131151</v>
      </c>
      <c r="R466" s="337">
        <f t="shared" si="159"/>
        <v>1000000</v>
      </c>
      <c r="S466" s="336">
        <f t="shared" si="160"/>
        <v>1000000</v>
      </c>
      <c r="T466" s="336">
        <f t="shared" si="161"/>
        <v>1000000</v>
      </c>
      <c r="U466" s="336">
        <f t="shared" si="162"/>
        <v>1000000</v>
      </c>
      <c r="V466" s="335">
        <f t="shared" si="163"/>
        <v>729508.19672131154</v>
      </c>
      <c r="W466" s="337">
        <f t="shared" si="171"/>
        <v>0</v>
      </c>
      <c r="X466" s="336">
        <f t="shared" si="171"/>
        <v>0</v>
      </c>
      <c r="Y466" s="336">
        <f t="shared" si="171"/>
        <v>0</v>
      </c>
      <c r="Z466" s="336">
        <f t="shared" si="171"/>
        <v>0</v>
      </c>
      <c r="AA466" s="335">
        <f t="shared" si="171"/>
        <v>0</v>
      </c>
    </row>
    <row r="467" spans="1:27">
      <c r="A467" s="320">
        <f>'Q Experience Study 2e'!A450</f>
        <v>430</v>
      </c>
      <c r="B467" s="319">
        <f>'Q Experience Study 2e'!B450</f>
        <v>19978</v>
      </c>
      <c r="C467" s="319" t="str">
        <f>'Q Experience Study 2e'!C450</f>
        <v/>
      </c>
      <c r="D467" s="319" t="str">
        <f>'Q Experience Study 2e'!D450</f>
        <v/>
      </c>
      <c r="E467" s="318">
        <f>'Q Experience Study 2e'!E450</f>
        <v>300000</v>
      </c>
      <c r="F467" s="343" t="str">
        <f t="shared" si="152"/>
        <v/>
      </c>
      <c r="G467" s="341" t="str">
        <f t="shared" si="153"/>
        <v/>
      </c>
      <c r="H467" s="343">
        <f t="shared" si="170"/>
        <v>366</v>
      </c>
      <c r="I467" s="342">
        <f t="shared" si="170"/>
        <v>365</v>
      </c>
      <c r="J467" s="342">
        <f t="shared" si="170"/>
        <v>365</v>
      </c>
      <c r="K467" s="342">
        <f t="shared" si="170"/>
        <v>365</v>
      </c>
      <c r="L467" s="341">
        <f t="shared" si="170"/>
        <v>112</v>
      </c>
      <c r="M467" s="340">
        <f t="shared" si="154"/>
        <v>1</v>
      </c>
      <c r="N467" s="339">
        <f t="shared" si="155"/>
        <v>1</v>
      </c>
      <c r="O467" s="339">
        <f t="shared" si="156"/>
        <v>1</v>
      </c>
      <c r="P467" s="339">
        <f t="shared" si="157"/>
        <v>1</v>
      </c>
      <c r="Q467" s="338">
        <f t="shared" si="158"/>
        <v>0.30601092896174864</v>
      </c>
      <c r="R467" s="337">
        <f t="shared" si="159"/>
        <v>300000</v>
      </c>
      <c r="S467" s="336">
        <f t="shared" si="160"/>
        <v>300000</v>
      </c>
      <c r="T467" s="336">
        <f t="shared" si="161"/>
        <v>300000</v>
      </c>
      <c r="U467" s="336">
        <f t="shared" si="162"/>
        <v>300000</v>
      </c>
      <c r="V467" s="335">
        <f t="shared" si="163"/>
        <v>91803.278688524588</v>
      </c>
      <c r="W467" s="337">
        <f t="shared" si="171"/>
        <v>0</v>
      </c>
      <c r="X467" s="336">
        <f t="shared" si="171"/>
        <v>0</v>
      </c>
      <c r="Y467" s="336">
        <f t="shared" si="171"/>
        <v>0</v>
      </c>
      <c r="Z467" s="336">
        <f t="shared" si="171"/>
        <v>0</v>
      </c>
      <c r="AA467" s="335">
        <f t="shared" si="171"/>
        <v>0</v>
      </c>
    </row>
    <row r="468" spans="1:27">
      <c r="A468" s="320">
        <f>'Q Experience Study 2e'!A451</f>
        <v>431</v>
      </c>
      <c r="B468" s="319">
        <f>'Q Experience Study 2e'!B451</f>
        <v>19950</v>
      </c>
      <c r="C468" s="319" t="str">
        <f>'Q Experience Study 2e'!C451</f>
        <v/>
      </c>
      <c r="D468" s="319" t="str">
        <f>'Q Experience Study 2e'!D451</f>
        <v/>
      </c>
      <c r="E468" s="318">
        <f>'Q Experience Study 2e'!E451</f>
        <v>1000000</v>
      </c>
      <c r="F468" s="343" t="str">
        <f t="shared" si="152"/>
        <v/>
      </c>
      <c r="G468" s="341" t="str">
        <f t="shared" si="153"/>
        <v/>
      </c>
      <c r="H468" s="343">
        <f t="shared" ref="H468:L477" si="172">IF(AND(OR($C468&lt;&gt;"",$D468&lt;&gt;""),MAX($F468,$G468)&lt;H$37),0,MIN($C$34,DATE(YEAR($B468)+H$37+1,MONTH($B468),DAY($B468)))-MAX($B$34,DATE(YEAR($B468)+H$37,MONTH($B468),DAY($B468))))</f>
        <v>366</v>
      </c>
      <c r="I468" s="342">
        <f t="shared" si="172"/>
        <v>365</v>
      </c>
      <c r="J468" s="342">
        <f t="shared" si="172"/>
        <v>365</v>
      </c>
      <c r="K468" s="342">
        <f t="shared" si="172"/>
        <v>365</v>
      </c>
      <c r="L468" s="341">
        <f t="shared" si="172"/>
        <v>140</v>
      </c>
      <c r="M468" s="340">
        <f t="shared" si="154"/>
        <v>1</v>
      </c>
      <c r="N468" s="339">
        <f t="shared" si="155"/>
        <v>1</v>
      </c>
      <c r="O468" s="339">
        <f t="shared" si="156"/>
        <v>1</v>
      </c>
      <c r="P468" s="339">
        <f t="shared" si="157"/>
        <v>1</v>
      </c>
      <c r="Q468" s="338">
        <f t="shared" si="158"/>
        <v>0.38251366120218577</v>
      </c>
      <c r="R468" s="337">
        <f t="shared" si="159"/>
        <v>1000000</v>
      </c>
      <c r="S468" s="336">
        <f t="shared" si="160"/>
        <v>1000000</v>
      </c>
      <c r="T468" s="336">
        <f t="shared" si="161"/>
        <v>1000000</v>
      </c>
      <c r="U468" s="336">
        <f t="shared" si="162"/>
        <v>1000000</v>
      </c>
      <c r="V468" s="335">
        <f t="shared" si="163"/>
        <v>382513.66120218579</v>
      </c>
      <c r="W468" s="337">
        <f t="shared" ref="W468:AA477" si="173">IF($F468=W$37,$E468,0)</f>
        <v>0</v>
      </c>
      <c r="X468" s="336">
        <f t="shared" si="173"/>
        <v>0</v>
      </c>
      <c r="Y468" s="336">
        <f t="shared" si="173"/>
        <v>0</v>
      </c>
      <c r="Z468" s="336">
        <f t="shared" si="173"/>
        <v>0</v>
      </c>
      <c r="AA468" s="335">
        <f t="shared" si="173"/>
        <v>0</v>
      </c>
    </row>
    <row r="469" spans="1:27">
      <c r="A469" s="320">
        <f>'Q Experience Study 2e'!A452</f>
        <v>432</v>
      </c>
      <c r="B469" s="319">
        <f>'Q Experience Study 2e'!B452</f>
        <v>20087</v>
      </c>
      <c r="C469" s="319" t="str">
        <f>'Q Experience Study 2e'!C452</f>
        <v/>
      </c>
      <c r="D469" s="319" t="str">
        <f>'Q Experience Study 2e'!D452</f>
        <v/>
      </c>
      <c r="E469" s="318">
        <f>'Q Experience Study 2e'!E452</f>
        <v>500000</v>
      </c>
      <c r="F469" s="343" t="str">
        <f t="shared" si="152"/>
        <v/>
      </c>
      <c r="G469" s="341" t="str">
        <f t="shared" si="153"/>
        <v/>
      </c>
      <c r="H469" s="343">
        <f t="shared" si="172"/>
        <v>366</v>
      </c>
      <c r="I469" s="342">
        <f t="shared" si="172"/>
        <v>365</v>
      </c>
      <c r="J469" s="342">
        <f t="shared" si="172"/>
        <v>365</v>
      </c>
      <c r="K469" s="342">
        <f t="shared" si="172"/>
        <v>365</v>
      </c>
      <c r="L469" s="341">
        <f t="shared" si="172"/>
        <v>3</v>
      </c>
      <c r="M469" s="340">
        <f t="shared" si="154"/>
        <v>1</v>
      </c>
      <c r="N469" s="339">
        <f t="shared" si="155"/>
        <v>1</v>
      </c>
      <c r="O469" s="339">
        <f t="shared" si="156"/>
        <v>1</v>
      </c>
      <c r="P469" s="339">
        <f t="shared" si="157"/>
        <v>1</v>
      </c>
      <c r="Q469" s="338">
        <f t="shared" si="158"/>
        <v>8.1967213114754103E-3</v>
      </c>
      <c r="R469" s="337">
        <f t="shared" si="159"/>
        <v>500000</v>
      </c>
      <c r="S469" s="336">
        <f t="shared" si="160"/>
        <v>500000</v>
      </c>
      <c r="T469" s="336">
        <f t="shared" si="161"/>
        <v>500000</v>
      </c>
      <c r="U469" s="336">
        <f t="shared" si="162"/>
        <v>500000</v>
      </c>
      <c r="V469" s="335">
        <f t="shared" si="163"/>
        <v>4098.3606557377052</v>
      </c>
      <c r="W469" s="337">
        <f t="shared" si="173"/>
        <v>0</v>
      </c>
      <c r="X469" s="336">
        <f t="shared" si="173"/>
        <v>0</v>
      </c>
      <c r="Y469" s="336">
        <f t="shared" si="173"/>
        <v>0</v>
      </c>
      <c r="Z469" s="336">
        <f t="shared" si="173"/>
        <v>0</v>
      </c>
      <c r="AA469" s="335">
        <f t="shared" si="173"/>
        <v>0</v>
      </c>
    </row>
    <row r="470" spans="1:27">
      <c r="A470" s="320">
        <f>'Q Experience Study 2e'!A453</f>
        <v>433</v>
      </c>
      <c r="B470" s="319">
        <f>'Q Experience Study 2e'!B453</f>
        <v>19749</v>
      </c>
      <c r="C470" s="319" t="str">
        <f>'Q Experience Study 2e'!C453</f>
        <v/>
      </c>
      <c r="D470" s="319" t="str">
        <f>'Q Experience Study 2e'!D453</f>
        <v/>
      </c>
      <c r="E470" s="318">
        <f>'Q Experience Study 2e'!E453</f>
        <v>1000000</v>
      </c>
      <c r="F470" s="343" t="str">
        <f t="shared" si="152"/>
        <v/>
      </c>
      <c r="G470" s="341" t="str">
        <f t="shared" si="153"/>
        <v/>
      </c>
      <c r="H470" s="343">
        <f t="shared" si="172"/>
        <v>365</v>
      </c>
      <c r="I470" s="342">
        <f t="shared" si="172"/>
        <v>366</v>
      </c>
      <c r="J470" s="342">
        <f t="shared" si="172"/>
        <v>365</v>
      </c>
      <c r="K470" s="342">
        <f t="shared" si="172"/>
        <v>365</v>
      </c>
      <c r="L470" s="341">
        <f t="shared" si="172"/>
        <v>341</v>
      </c>
      <c r="M470" s="340">
        <f t="shared" si="154"/>
        <v>1</v>
      </c>
      <c r="N470" s="339">
        <f t="shared" si="155"/>
        <v>1</v>
      </c>
      <c r="O470" s="339">
        <f t="shared" si="156"/>
        <v>1</v>
      </c>
      <c r="P470" s="339">
        <f t="shared" si="157"/>
        <v>1</v>
      </c>
      <c r="Q470" s="338">
        <f t="shared" si="158"/>
        <v>0.9342465753424658</v>
      </c>
      <c r="R470" s="337">
        <f t="shared" si="159"/>
        <v>1000000</v>
      </c>
      <c r="S470" s="336">
        <f t="shared" si="160"/>
        <v>1000000</v>
      </c>
      <c r="T470" s="336">
        <f t="shared" si="161"/>
        <v>1000000</v>
      </c>
      <c r="U470" s="336">
        <f t="shared" si="162"/>
        <v>1000000</v>
      </c>
      <c r="V470" s="335">
        <f t="shared" si="163"/>
        <v>934246.57534246577</v>
      </c>
      <c r="W470" s="337">
        <f t="shared" si="173"/>
        <v>0</v>
      </c>
      <c r="X470" s="336">
        <f t="shared" si="173"/>
        <v>0</v>
      </c>
      <c r="Y470" s="336">
        <f t="shared" si="173"/>
        <v>0</v>
      </c>
      <c r="Z470" s="336">
        <f t="shared" si="173"/>
        <v>0</v>
      </c>
      <c r="AA470" s="335">
        <f t="shared" si="173"/>
        <v>0</v>
      </c>
    </row>
    <row r="471" spans="1:27">
      <c r="A471" s="320">
        <f>'Q Experience Study 2e'!A454</f>
        <v>434</v>
      </c>
      <c r="B471" s="319">
        <f>'Q Experience Study 2e'!B454</f>
        <v>19859</v>
      </c>
      <c r="C471" s="319" t="str">
        <f>'Q Experience Study 2e'!C454</f>
        <v/>
      </c>
      <c r="D471" s="319" t="str">
        <f>'Q Experience Study 2e'!D454</f>
        <v/>
      </c>
      <c r="E471" s="318">
        <f>'Q Experience Study 2e'!E454</f>
        <v>500000</v>
      </c>
      <c r="F471" s="343" t="str">
        <f t="shared" si="152"/>
        <v/>
      </c>
      <c r="G471" s="341" t="str">
        <f t="shared" si="153"/>
        <v/>
      </c>
      <c r="H471" s="343">
        <f t="shared" si="172"/>
        <v>366</v>
      </c>
      <c r="I471" s="342">
        <f t="shared" si="172"/>
        <v>365</v>
      </c>
      <c r="J471" s="342">
        <f t="shared" si="172"/>
        <v>365</v>
      </c>
      <c r="K471" s="342">
        <f t="shared" si="172"/>
        <v>365</v>
      </c>
      <c r="L471" s="341">
        <f t="shared" si="172"/>
        <v>231</v>
      </c>
      <c r="M471" s="340">
        <f t="shared" si="154"/>
        <v>1</v>
      </c>
      <c r="N471" s="339">
        <f t="shared" si="155"/>
        <v>1</v>
      </c>
      <c r="O471" s="339">
        <f t="shared" si="156"/>
        <v>1</v>
      </c>
      <c r="P471" s="339">
        <f t="shared" si="157"/>
        <v>1</v>
      </c>
      <c r="Q471" s="338">
        <f t="shared" si="158"/>
        <v>0.63114754098360659</v>
      </c>
      <c r="R471" s="337">
        <f t="shared" si="159"/>
        <v>500000</v>
      </c>
      <c r="S471" s="336">
        <f t="shared" si="160"/>
        <v>500000</v>
      </c>
      <c r="T471" s="336">
        <f t="shared" si="161"/>
        <v>500000</v>
      </c>
      <c r="U471" s="336">
        <f t="shared" si="162"/>
        <v>500000</v>
      </c>
      <c r="V471" s="335">
        <f t="shared" si="163"/>
        <v>315573.7704918033</v>
      </c>
      <c r="W471" s="337">
        <f t="shared" si="173"/>
        <v>0</v>
      </c>
      <c r="X471" s="336">
        <f t="shared" si="173"/>
        <v>0</v>
      </c>
      <c r="Y471" s="336">
        <f t="shared" si="173"/>
        <v>0</v>
      </c>
      <c r="Z471" s="336">
        <f t="shared" si="173"/>
        <v>0</v>
      </c>
      <c r="AA471" s="335">
        <f t="shared" si="173"/>
        <v>0</v>
      </c>
    </row>
    <row r="472" spans="1:27">
      <c r="A472" s="320">
        <f>'Q Experience Study 2e'!A455</f>
        <v>435</v>
      </c>
      <c r="B472" s="319">
        <f>'Q Experience Study 2e'!B455</f>
        <v>20086</v>
      </c>
      <c r="C472" s="319" t="str">
        <f>'Q Experience Study 2e'!C455</f>
        <v/>
      </c>
      <c r="D472" s="319" t="str">
        <f>'Q Experience Study 2e'!D455</f>
        <v/>
      </c>
      <c r="E472" s="318">
        <f>'Q Experience Study 2e'!E455</f>
        <v>300000</v>
      </c>
      <c r="F472" s="343" t="str">
        <f t="shared" si="152"/>
        <v/>
      </c>
      <c r="G472" s="341" t="str">
        <f t="shared" si="153"/>
        <v/>
      </c>
      <c r="H472" s="343">
        <f t="shared" si="172"/>
        <v>366</v>
      </c>
      <c r="I472" s="342">
        <f t="shared" si="172"/>
        <v>365</v>
      </c>
      <c r="J472" s="342">
        <f t="shared" si="172"/>
        <v>365</v>
      </c>
      <c r="K472" s="342">
        <f t="shared" si="172"/>
        <v>365</v>
      </c>
      <c r="L472" s="341">
        <f t="shared" si="172"/>
        <v>4</v>
      </c>
      <c r="M472" s="340">
        <f t="shared" si="154"/>
        <v>1</v>
      </c>
      <c r="N472" s="339">
        <f t="shared" si="155"/>
        <v>1</v>
      </c>
      <c r="O472" s="339">
        <f t="shared" si="156"/>
        <v>1</v>
      </c>
      <c r="P472" s="339">
        <f t="shared" si="157"/>
        <v>1</v>
      </c>
      <c r="Q472" s="338">
        <f t="shared" si="158"/>
        <v>1.092896174863388E-2</v>
      </c>
      <c r="R472" s="337">
        <f t="shared" si="159"/>
        <v>300000</v>
      </c>
      <c r="S472" s="336">
        <f t="shared" si="160"/>
        <v>300000</v>
      </c>
      <c r="T472" s="336">
        <f t="shared" si="161"/>
        <v>300000</v>
      </c>
      <c r="U472" s="336">
        <f t="shared" si="162"/>
        <v>300000</v>
      </c>
      <c r="V472" s="335">
        <f t="shared" si="163"/>
        <v>3278.688524590164</v>
      </c>
      <c r="W472" s="337">
        <f t="shared" si="173"/>
        <v>0</v>
      </c>
      <c r="X472" s="336">
        <f t="shared" si="173"/>
        <v>0</v>
      </c>
      <c r="Y472" s="336">
        <f t="shared" si="173"/>
        <v>0</v>
      </c>
      <c r="Z472" s="336">
        <f t="shared" si="173"/>
        <v>0</v>
      </c>
      <c r="AA472" s="335">
        <f t="shared" si="173"/>
        <v>0</v>
      </c>
    </row>
    <row r="473" spans="1:27">
      <c r="A473" s="320">
        <f>'Q Experience Study 2e'!A456</f>
        <v>436</v>
      </c>
      <c r="B473" s="319">
        <f>'Q Experience Study 2e'!B456</f>
        <v>19960</v>
      </c>
      <c r="C473" s="319" t="str">
        <f>'Q Experience Study 2e'!C456</f>
        <v/>
      </c>
      <c r="D473" s="319" t="str">
        <f>'Q Experience Study 2e'!D456</f>
        <v/>
      </c>
      <c r="E473" s="318">
        <f>'Q Experience Study 2e'!E456</f>
        <v>500000</v>
      </c>
      <c r="F473" s="343" t="str">
        <f t="shared" si="152"/>
        <v/>
      </c>
      <c r="G473" s="341" t="str">
        <f t="shared" si="153"/>
        <v/>
      </c>
      <c r="H473" s="343">
        <f t="shared" si="172"/>
        <v>366</v>
      </c>
      <c r="I473" s="342">
        <f t="shared" si="172"/>
        <v>365</v>
      </c>
      <c r="J473" s="342">
        <f t="shared" si="172"/>
        <v>365</v>
      </c>
      <c r="K473" s="342">
        <f t="shared" si="172"/>
        <v>365</v>
      </c>
      <c r="L473" s="341">
        <f t="shared" si="172"/>
        <v>130</v>
      </c>
      <c r="M473" s="340">
        <f t="shared" si="154"/>
        <v>1</v>
      </c>
      <c r="N473" s="339">
        <f t="shared" si="155"/>
        <v>1</v>
      </c>
      <c r="O473" s="339">
        <f t="shared" si="156"/>
        <v>1</v>
      </c>
      <c r="P473" s="339">
        <f t="shared" si="157"/>
        <v>1</v>
      </c>
      <c r="Q473" s="338">
        <f t="shared" si="158"/>
        <v>0.3551912568306011</v>
      </c>
      <c r="R473" s="337">
        <f t="shared" si="159"/>
        <v>500000</v>
      </c>
      <c r="S473" s="336">
        <f t="shared" si="160"/>
        <v>500000</v>
      </c>
      <c r="T473" s="336">
        <f t="shared" si="161"/>
        <v>500000</v>
      </c>
      <c r="U473" s="336">
        <f t="shared" si="162"/>
        <v>500000</v>
      </c>
      <c r="V473" s="335">
        <f t="shared" si="163"/>
        <v>177595.62841530054</v>
      </c>
      <c r="W473" s="337">
        <f t="shared" si="173"/>
        <v>0</v>
      </c>
      <c r="X473" s="336">
        <f t="shared" si="173"/>
        <v>0</v>
      </c>
      <c r="Y473" s="336">
        <f t="shared" si="173"/>
        <v>0</v>
      </c>
      <c r="Z473" s="336">
        <f t="shared" si="173"/>
        <v>0</v>
      </c>
      <c r="AA473" s="335">
        <f t="shared" si="173"/>
        <v>0</v>
      </c>
    </row>
    <row r="474" spans="1:27">
      <c r="A474" s="320">
        <f>'Q Experience Study 2e'!A457</f>
        <v>437</v>
      </c>
      <c r="B474" s="319">
        <f>'Q Experience Study 2e'!B457</f>
        <v>19742</v>
      </c>
      <c r="C474" s="319" t="str">
        <f>'Q Experience Study 2e'!C457</f>
        <v/>
      </c>
      <c r="D474" s="319" t="str">
        <f>'Q Experience Study 2e'!D457</f>
        <v/>
      </c>
      <c r="E474" s="318">
        <f>'Q Experience Study 2e'!E457</f>
        <v>1000000</v>
      </c>
      <c r="F474" s="343" t="str">
        <f t="shared" si="152"/>
        <v/>
      </c>
      <c r="G474" s="341" t="str">
        <f t="shared" si="153"/>
        <v/>
      </c>
      <c r="H474" s="343">
        <f t="shared" si="172"/>
        <v>365</v>
      </c>
      <c r="I474" s="342">
        <f t="shared" si="172"/>
        <v>366</v>
      </c>
      <c r="J474" s="342">
        <f t="shared" si="172"/>
        <v>365</v>
      </c>
      <c r="K474" s="342">
        <f t="shared" si="172"/>
        <v>365</v>
      </c>
      <c r="L474" s="341">
        <f t="shared" si="172"/>
        <v>348</v>
      </c>
      <c r="M474" s="340">
        <f t="shared" si="154"/>
        <v>1</v>
      </c>
      <c r="N474" s="339">
        <f t="shared" si="155"/>
        <v>1</v>
      </c>
      <c r="O474" s="339">
        <f t="shared" si="156"/>
        <v>1</v>
      </c>
      <c r="P474" s="339">
        <f t="shared" si="157"/>
        <v>1</v>
      </c>
      <c r="Q474" s="338">
        <f t="shared" si="158"/>
        <v>0.95342465753424654</v>
      </c>
      <c r="R474" s="337">
        <f t="shared" si="159"/>
        <v>1000000</v>
      </c>
      <c r="S474" s="336">
        <f t="shared" si="160"/>
        <v>1000000</v>
      </c>
      <c r="T474" s="336">
        <f t="shared" si="161"/>
        <v>1000000</v>
      </c>
      <c r="U474" s="336">
        <f t="shared" si="162"/>
        <v>1000000</v>
      </c>
      <c r="V474" s="335">
        <f t="shared" si="163"/>
        <v>953424.65753424657</v>
      </c>
      <c r="W474" s="337">
        <f t="shared" si="173"/>
        <v>0</v>
      </c>
      <c r="X474" s="336">
        <f t="shared" si="173"/>
        <v>0</v>
      </c>
      <c r="Y474" s="336">
        <f t="shared" si="173"/>
        <v>0</v>
      </c>
      <c r="Z474" s="336">
        <f t="shared" si="173"/>
        <v>0</v>
      </c>
      <c r="AA474" s="335">
        <f t="shared" si="173"/>
        <v>0</v>
      </c>
    </row>
    <row r="475" spans="1:27">
      <c r="A475" s="320">
        <f>'Q Experience Study 2e'!A458</f>
        <v>438</v>
      </c>
      <c r="B475" s="319">
        <f>'Q Experience Study 2e'!B458</f>
        <v>19798</v>
      </c>
      <c r="C475" s="319" t="str">
        <f>'Q Experience Study 2e'!C458</f>
        <v/>
      </c>
      <c r="D475" s="319" t="str">
        <f>'Q Experience Study 2e'!D458</f>
        <v/>
      </c>
      <c r="E475" s="318">
        <f>'Q Experience Study 2e'!E458</f>
        <v>300000</v>
      </c>
      <c r="F475" s="343" t="str">
        <f t="shared" si="152"/>
        <v/>
      </c>
      <c r="G475" s="341" t="str">
        <f t="shared" si="153"/>
        <v/>
      </c>
      <c r="H475" s="343">
        <f t="shared" si="172"/>
        <v>366</v>
      </c>
      <c r="I475" s="342">
        <f t="shared" si="172"/>
        <v>365</v>
      </c>
      <c r="J475" s="342">
        <f t="shared" si="172"/>
        <v>365</v>
      </c>
      <c r="K475" s="342">
        <f t="shared" si="172"/>
        <v>365</v>
      </c>
      <c r="L475" s="341">
        <f t="shared" si="172"/>
        <v>292</v>
      </c>
      <c r="M475" s="340">
        <f t="shared" si="154"/>
        <v>1</v>
      </c>
      <c r="N475" s="339">
        <f t="shared" si="155"/>
        <v>1</v>
      </c>
      <c r="O475" s="339">
        <f t="shared" si="156"/>
        <v>1</v>
      </c>
      <c r="P475" s="339">
        <f t="shared" si="157"/>
        <v>1</v>
      </c>
      <c r="Q475" s="338">
        <f t="shared" si="158"/>
        <v>0.79781420765027322</v>
      </c>
      <c r="R475" s="337">
        <f t="shared" si="159"/>
        <v>300000</v>
      </c>
      <c r="S475" s="336">
        <f t="shared" si="160"/>
        <v>300000</v>
      </c>
      <c r="T475" s="336">
        <f t="shared" si="161"/>
        <v>300000</v>
      </c>
      <c r="U475" s="336">
        <f t="shared" si="162"/>
        <v>300000</v>
      </c>
      <c r="V475" s="335">
        <f t="shared" si="163"/>
        <v>239344.26229508198</v>
      </c>
      <c r="W475" s="337">
        <f t="shared" si="173"/>
        <v>0</v>
      </c>
      <c r="X475" s="336">
        <f t="shared" si="173"/>
        <v>0</v>
      </c>
      <c r="Y475" s="336">
        <f t="shared" si="173"/>
        <v>0</v>
      </c>
      <c r="Z475" s="336">
        <f t="shared" si="173"/>
        <v>0</v>
      </c>
      <c r="AA475" s="335">
        <f t="shared" si="173"/>
        <v>0</v>
      </c>
    </row>
    <row r="476" spans="1:27">
      <c r="A476" s="320">
        <f>'Q Experience Study 2e'!A459</f>
        <v>439</v>
      </c>
      <c r="B476" s="319">
        <f>'Q Experience Study 2e'!B459</f>
        <v>19872</v>
      </c>
      <c r="C476" s="319" t="str">
        <f>'Q Experience Study 2e'!C459</f>
        <v/>
      </c>
      <c r="D476" s="319" t="str">
        <f>'Q Experience Study 2e'!D459</f>
        <v/>
      </c>
      <c r="E476" s="318">
        <f>'Q Experience Study 2e'!E459</f>
        <v>500000</v>
      </c>
      <c r="F476" s="343" t="str">
        <f t="shared" si="152"/>
        <v/>
      </c>
      <c r="G476" s="341" t="str">
        <f t="shared" si="153"/>
        <v/>
      </c>
      <c r="H476" s="343">
        <f t="shared" si="172"/>
        <v>366</v>
      </c>
      <c r="I476" s="342">
        <f t="shared" si="172"/>
        <v>365</v>
      </c>
      <c r="J476" s="342">
        <f t="shared" si="172"/>
        <v>365</v>
      </c>
      <c r="K476" s="342">
        <f t="shared" si="172"/>
        <v>365</v>
      </c>
      <c r="L476" s="341">
        <f t="shared" si="172"/>
        <v>218</v>
      </c>
      <c r="M476" s="340">
        <f t="shared" si="154"/>
        <v>1</v>
      </c>
      <c r="N476" s="339">
        <f t="shared" si="155"/>
        <v>1</v>
      </c>
      <c r="O476" s="339">
        <f t="shared" si="156"/>
        <v>1</v>
      </c>
      <c r="P476" s="339">
        <f t="shared" si="157"/>
        <v>1</v>
      </c>
      <c r="Q476" s="338">
        <f t="shared" si="158"/>
        <v>0.59562841530054644</v>
      </c>
      <c r="R476" s="337">
        <f t="shared" si="159"/>
        <v>500000</v>
      </c>
      <c r="S476" s="336">
        <f t="shared" si="160"/>
        <v>500000</v>
      </c>
      <c r="T476" s="336">
        <f t="shared" si="161"/>
        <v>500000</v>
      </c>
      <c r="U476" s="336">
        <f t="shared" si="162"/>
        <v>500000</v>
      </c>
      <c r="V476" s="335">
        <f t="shared" si="163"/>
        <v>297814.20765027322</v>
      </c>
      <c r="W476" s="337">
        <f t="shared" si="173"/>
        <v>0</v>
      </c>
      <c r="X476" s="336">
        <f t="shared" si="173"/>
        <v>0</v>
      </c>
      <c r="Y476" s="336">
        <f t="shared" si="173"/>
        <v>0</v>
      </c>
      <c r="Z476" s="336">
        <f t="shared" si="173"/>
        <v>0</v>
      </c>
      <c r="AA476" s="335">
        <f t="shared" si="173"/>
        <v>0</v>
      </c>
    </row>
    <row r="477" spans="1:27">
      <c r="A477" s="320">
        <f>'Q Experience Study 2e'!A460</f>
        <v>440</v>
      </c>
      <c r="B477" s="319">
        <f>'Q Experience Study 2e'!B460</f>
        <v>19894</v>
      </c>
      <c r="C477" s="319" t="str">
        <f>'Q Experience Study 2e'!C460</f>
        <v/>
      </c>
      <c r="D477" s="319" t="str">
        <f>'Q Experience Study 2e'!D460</f>
        <v/>
      </c>
      <c r="E477" s="318">
        <f>'Q Experience Study 2e'!E460</f>
        <v>300000</v>
      </c>
      <c r="F477" s="343" t="str">
        <f t="shared" si="152"/>
        <v/>
      </c>
      <c r="G477" s="341" t="str">
        <f t="shared" si="153"/>
        <v/>
      </c>
      <c r="H477" s="343">
        <f t="shared" si="172"/>
        <v>366</v>
      </c>
      <c r="I477" s="342">
        <f t="shared" si="172"/>
        <v>365</v>
      </c>
      <c r="J477" s="342">
        <f t="shared" si="172"/>
        <v>365</v>
      </c>
      <c r="K477" s="342">
        <f t="shared" si="172"/>
        <v>365</v>
      </c>
      <c r="L477" s="341">
        <f t="shared" si="172"/>
        <v>196</v>
      </c>
      <c r="M477" s="340">
        <f t="shared" si="154"/>
        <v>1</v>
      </c>
      <c r="N477" s="339">
        <f t="shared" si="155"/>
        <v>1</v>
      </c>
      <c r="O477" s="339">
        <f t="shared" si="156"/>
        <v>1</v>
      </c>
      <c r="P477" s="339">
        <f t="shared" si="157"/>
        <v>1</v>
      </c>
      <c r="Q477" s="338">
        <f t="shared" si="158"/>
        <v>0.53551912568306015</v>
      </c>
      <c r="R477" s="337">
        <f t="shared" si="159"/>
        <v>300000</v>
      </c>
      <c r="S477" s="336">
        <f t="shared" si="160"/>
        <v>300000</v>
      </c>
      <c r="T477" s="336">
        <f t="shared" si="161"/>
        <v>300000</v>
      </c>
      <c r="U477" s="336">
        <f t="shared" si="162"/>
        <v>300000</v>
      </c>
      <c r="V477" s="335">
        <f t="shared" si="163"/>
        <v>160655.73770491805</v>
      </c>
      <c r="W477" s="337">
        <f t="shared" si="173"/>
        <v>0</v>
      </c>
      <c r="X477" s="336">
        <f t="shared" si="173"/>
        <v>0</v>
      </c>
      <c r="Y477" s="336">
        <f t="shared" si="173"/>
        <v>0</v>
      </c>
      <c r="Z477" s="336">
        <f t="shared" si="173"/>
        <v>0</v>
      </c>
      <c r="AA477" s="335">
        <f t="shared" si="173"/>
        <v>0</v>
      </c>
    </row>
    <row r="478" spans="1:27">
      <c r="A478" s="320">
        <f>'Q Experience Study 2e'!A461</f>
        <v>441</v>
      </c>
      <c r="B478" s="319">
        <f>'Q Experience Study 2e'!B461</f>
        <v>20019</v>
      </c>
      <c r="C478" s="319" t="str">
        <f>'Q Experience Study 2e'!C461</f>
        <v/>
      </c>
      <c r="D478" s="319" t="str">
        <f>'Q Experience Study 2e'!D461</f>
        <v/>
      </c>
      <c r="E478" s="318">
        <f>'Q Experience Study 2e'!E461</f>
        <v>500000</v>
      </c>
      <c r="F478" s="343" t="str">
        <f t="shared" si="152"/>
        <v/>
      </c>
      <c r="G478" s="341" t="str">
        <f t="shared" si="153"/>
        <v/>
      </c>
      <c r="H478" s="343">
        <f t="shared" ref="H478:L487" si="174">IF(AND(OR($C478&lt;&gt;"",$D478&lt;&gt;""),MAX($F478,$G478)&lt;H$37),0,MIN($C$34,DATE(YEAR($B478)+H$37+1,MONTH($B478),DAY($B478)))-MAX($B$34,DATE(YEAR($B478)+H$37,MONTH($B478),DAY($B478))))</f>
        <v>366</v>
      </c>
      <c r="I478" s="342">
        <f t="shared" si="174"/>
        <v>365</v>
      </c>
      <c r="J478" s="342">
        <f t="shared" si="174"/>
        <v>365</v>
      </c>
      <c r="K478" s="342">
        <f t="shared" si="174"/>
        <v>365</v>
      </c>
      <c r="L478" s="341">
        <f t="shared" si="174"/>
        <v>71</v>
      </c>
      <c r="M478" s="340">
        <f t="shared" si="154"/>
        <v>1</v>
      </c>
      <c r="N478" s="339">
        <f t="shared" si="155"/>
        <v>1</v>
      </c>
      <c r="O478" s="339">
        <f t="shared" si="156"/>
        <v>1</v>
      </c>
      <c r="P478" s="339">
        <f t="shared" si="157"/>
        <v>1</v>
      </c>
      <c r="Q478" s="338">
        <f t="shared" si="158"/>
        <v>0.19398907103825136</v>
      </c>
      <c r="R478" s="337">
        <f t="shared" si="159"/>
        <v>500000</v>
      </c>
      <c r="S478" s="336">
        <f t="shared" si="160"/>
        <v>500000</v>
      </c>
      <c r="T478" s="336">
        <f t="shared" si="161"/>
        <v>500000</v>
      </c>
      <c r="U478" s="336">
        <f t="shared" si="162"/>
        <v>500000</v>
      </c>
      <c r="V478" s="335">
        <f t="shared" si="163"/>
        <v>96994.535519125682</v>
      </c>
      <c r="W478" s="337">
        <f t="shared" ref="W478:AA487" si="175">IF($F478=W$37,$E478,0)</f>
        <v>0</v>
      </c>
      <c r="X478" s="336">
        <f t="shared" si="175"/>
        <v>0</v>
      </c>
      <c r="Y478" s="336">
        <f t="shared" si="175"/>
        <v>0</v>
      </c>
      <c r="Z478" s="336">
        <f t="shared" si="175"/>
        <v>0</v>
      </c>
      <c r="AA478" s="335">
        <f t="shared" si="175"/>
        <v>0</v>
      </c>
    </row>
    <row r="479" spans="1:27">
      <c r="A479" s="320">
        <f>'Q Experience Study 2e'!A462</f>
        <v>442</v>
      </c>
      <c r="B479" s="319">
        <f>'Q Experience Study 2e'!B462</f>
        <v>19802</v>
      </c>
      <c r="C479" s="319" t="str">
        <f>'Q Experience Study 2e'!C462</f>
        <v/>
      </c>
      <c r="D479" s="319" t="str">
        <f>'Q Experience Study 2e'!D462</f>
        <v/>
      </c>
      <c r="E479" s="318">
        <f>'Q Experience Study 2e'!E462</f>
        <v>300000</v>
      </c>
      <c r="F479" s="343" t="str">
        <f t="shared" si="152"/>
        <v/>
      </c>
      <c r="G479" s="341" t="str">
        <f t="shared" si="153"/>
        <v/>
      </c>
      <c r="H479" s="343">
        <f t="shared" si="174"/>
        <v>366</v>
      </c>
      <c r="I479" s="342">
        <f t="shared" si="174"/>
        <v>365</v>
      </c>
      <c r="J479" s="342">
        <f t="shared" si="174"/>
        <v>365</v>
      </c>
      <c r="K479" s="342">
        <f t="shared" si="174"/>
        <v>365</v>
      </c>
      <c r="L479" s="341">
        <f t="shared" si="174"/>
        <v>288</v>
      </c>
      <c r="M479" s="340">
        <f t="shared" si="154"/>
        <v>1</v>
      </c>
      <c r="N479" s="339">
        <f t="shared" si="155"/>
        <v>1</v>
      </c>
      <c r="O479" s="339">
        <f t="shared" si="156"/>
        <v>1</v>
      </c>
      <c r="P479" s="339">
        <f t="shared" si="157"/>
        <v>1</v>
      </c>
      <c r="Q479" s="338">
        <f t="shared" si="158"/>
        <v>0.78688524590163933</v>
      </c>
      <c r="R479" s="337">
        <f t="shared" si="159"/>
        <v>300000</v>
      </c>
      <c r="S479" s="336">
        <f t="shared" si="160"/>
        <v>300000</v>
      </c>
      <c r="T479" s="336">
        <f t="shared" si="161"/>
        <v>300000</v>
      </c>
      <c r="U479" s="336">
        <f t="shared" si="162"/>
        <v>300000</v>
      </c>
      <c r="V479" s="335">
        <f t="shared" si="163"/>
        <v>236065.57377049178</v>
      </c>
      <c r="W479" s="337">
        <f t="shared" si="175"/>
        <v>0</v>
      </c>
      <c r="X479" s="336">
        <f t="shared" si="175"/>
        <v>0</v>
      </c>
      <c r="Y479" s="336">
        <f t="shared" si="175"/>
        <v>0</v>
      </c>
      <c r="Z479" s="336">
        <f t="shared" si="175"/>
        <v>0</v>
      </c>
      <c r="AA479" s="335">
        <f t="shared" si="175"/>
        <v>0</v>
      </c>
    </row>
    <row r="480" spans="1:27">
      <c r="A480" s="320">
        <f>'Q Experience Study 2e'!A463</f>
        <v>443</v>
      </c>
      <c r="B480" s="319">
        <f>'Q Experience Study 2e'!B463</f>
        <v>20002</v>
      </c>
      <c r="C480" s="319" t="str">
        <f>'Q Experience Study 2e'!C463</f>
        <v/>
      </c>
      <c r="D480" s="319" t="str">
        <f>'Q Experience Study 2e'!D463</f>
        <v/>
      </c>
      <c r="E480" s="318">
        <f>'Q Experience Study 2e'!E463</f>
        <v>300000</v>
      </c>
      <c r="F480" s="343" t="str">
        <f t="shared" si="152"/>
        <v/>
      </c>
      <c r="G480" s="341" t="str">
        <f t="shared" si="153"/>
        <v/>
      </c>
      <c r="H480" s="343">
        <f t="shared" si="174"/>
        <v>366</v>
      </c>
      <c r="I480" s="342">
        <f t="shared" si="174"/>
        <v>365</v>
      </c>
      <c r="J480" s="342">
        <f t="shared" si="174"/>
        <v>365</v>
      </c>
      <c r="K480" s="342">
        <f t="shared" si="174"/>
        <v>365</v>
      </c>
      <c r="L480" s="341">
        <f t="shared" si="174"/>
        <v>88</v>
      </c>
      <c r="M480" s="340">
        <f t="shared" si="154"/>
        <v>1</v>
      </c>
      <c r="N480" s="339">
        <f t="shared" si="155"/>
        <v>1</v>
      </c>
      <c r="O480" s="339">
        <f t="shared" si="156"/>
        <v>1</v>
      </c>
      <c r="P480" s="339">
        <f t="shared" si="157"/>
        <v>1</v>
      </c>
      <c r="Q480" s="338">
        <f t="shared" si="158"/>
        <v>0.24043715846994534</v>
      </c>
      <c r="R480" s="337">
        <f t="shared" si="159"/>
        <v>300000</v>
      </c>
      <c r="S480" s="336">
        <f t="shared" si="160"/>
        <v>300000</v>
      </c>
      <c r="T480" s="336">
        <f t="shared" si="161"/>
        <v>300000</v>
      </c>
      <c r="U480" s="336">
        <f t="shared" si="162"/>
        <v>300000</v>
      </c>
      <c r="V480" s="335">
        <f t="shared" si="163"/>
        <v>72131.147540983598</v>
      </c>
      <c r="W480" s="337">
        <f t="shared" si="175"/>
        <v>0</v>
      </c>
      <c r="X480" s="336">
        <f t="shared" si="175"/>
        <v>0</v>
      </c>
      <c r="Y480" s="336">
        <f t="shared" si="175"/>
        <v>0</v>
      </c>
      <c r="Z480" s="336">
        <f t="shared" si="175"/>
        <v>0</v>
      </c>
      <c r="AA480" s="335">
        <f t="shared" si="175"/>
        <v>0</v>
      </c>
    </row>
    <row r="481" spans="1:27">
      <c r="A481" s="320">
        <f>'Q Experience Study 2e'!A464</f>
        <v>444</v>
      </c>
      <c r="B481" s="319">
        <f>'Q Experience Study 2e'!B464</f>
        <v>19766</v>
      </c>
      <c r="C481" s="319" t="str">
        <f>'Q Experience Study 2e'!C464</f>
        <v/>
      </c>
      <c r="D481" s="319" t="str">
        <f>'Q Experience Study 2e'!D464</f>
        <v/>
      </c>
      <c r="E481" s="318">
        <f>'Q Experience Study 2e'!E464</f>
        <v>1000000</v>
      </c>
      <c r="F481" s="343" t="str">
        <f t="shared" si="152"/>
        <v/>
      </c>
      <c r="G481" s="341" t="str">
        <f t="shared" si="153"/>
        <v/>
      </c>
      <c r="H481" s="343">
        <f t="shared" si="174"/>
        <v>365</v>
      </c>
      <c r="I481" s="342">
        <f t="shared" si="174"/>
        <v>366</v>
      </c>
      <c r="J481" s="342">
        <f t="shared" si="174"/>
        <v>365</v>
      </c>
      <c r="K481" s="342">
        <f t="shared" si="174"/>
        <v>365</v>
      </c>
      <c r="L481" s="341">
        <f t="shared" si="174"/>
        <v>324</v>
      </c>
      <c r="M481" s="340">
        <f t="shared" si="154"/>
        <v>1</v>
      </c>
      <c r="N481" s="339">
        <f t="shared" si="155"/>
        <v>1</v>
      </c>
      <c r="O481" s="339">
        <f t="shared" si="156"/>
        <v>1</v>
      </c>
      <c r="P481" s="339">
        <f t="shared" si="157"/>
        <v>1</v>
      </c>
      <c r="Q481" s="338">
        <f t="shared" si="158"/>
        <v>0.88767123287671235</v>
      </c>
      <c r="R481" s="337">
        <f t="shared" si="159"/>
        <v>1000000</v>
      </c>
      <c r="S481" s="336">
        <f t="shared" si="160"/>
        <v>1000000</v>
      </c>
      <c r="T481" s="336">
        <f t="shared" si="161"/>
        <v>1000000</v>
      </c>
      <c r="U481" s="336">
        <f t="shared" si="162"/>
        <v>1000000</v>
      </c>
      <c r="V481" s="335">
        <f t="shared" si="163"/>
        <v>887671.23287671234</v>
      </c>
      <c r="W481" s="337">
        <f t="shared" si="175"/>
        <v>0</v>
      </c>
      <c r="X481" s="336">
        <f t="shared" si="175"/>
        <v>0</v>
      </c>
      <c r="Y481" s="336">
        <f t="shared" si="175"/>
        <v>0</v>
      </c>
      <c r="Z481" s="336">
        <f t="shared" si="175"/>
        <v>0</v>
      </c>
      <c r="AA481" s="335">
        <f t="shared" si="175"/>
        <v>0</v>
      </c>
    </row>
    <row r="482" spans="1:27">
      <c r="A482" s="320">
        <f>'Q Experience Study 2e'!A465</f>
        <v>445</v>
      </c>
      <c r="B482" s="319">
        <f>'Q Experience Study 2e'!B465</f>
        <v>19843</v>
      </c>
      <c r="C482" s="319" t="str">
        <f>'Q Experience Study 2e'!C465</f>
        <v/>
      </c>
      <c r="D482" s="319" t="str">
        <f>'Q Experience Study 2e'!D465</f>
        <v/>
      </c>
      <c r="E482" s="318">
        <f>'Q Experience Study 2e'!E465</f>
        <v>1000000</v>
      </c>
      <c r="F482" s="343" t="str">
        <f t="shared" si="152"/>
        <v/>
      </c>
      <c r="G482" s="341" t="str">
        <f t="shared" si="153"/>
        <v/>
      </c>
      <c r="H482" s="343">
        <f t="shared" si="174"/>
        <v>366</v>
      </c>
      <c r="I482" s="342">
        <f t="shared" si="174"/>
        <v>365</v>
      </c>
      <c r="J482" s="342">
        <f t="shared" si="174"/>
        <v>365</v>
      </c>
      <c r="K482" s="342">
        <f t="shared" si="174"/>
        <v>365</v>
      </c>
      <c r="L482" s="341">
        <f t="shared" si="174"/>
        <v>247</v>
      </c>
      <c r="M482" s="340">
        <f t="shared" si="154"/>
        <v>1</v>
      </c>
      <c r="N482" s="339">
        <f t="shared" si="155"/>
        <v>1</v>
      </c>
      <c r="O482" s="339">
        <f t="shared" si="156"/>
        <v>1</v>
      </c>
      <c r="P482" s="339">
        <f t="shared" si="157"/>
        <v>1</v>
      </c>
      <c r="Q482" s="338">
        <f t="shared" si="158"/>
        <v>0.67486338797814205</v>
      </c>
      <c r="R482" s="337">
        <f t="shared" si="159"/>
        <v>1000000</v>
      </c>
      <c r="S482" s="336">
        <f t="shared" si="160"/>
        <v>1000000</v>
      </c>
      <c r="T482" s="336">
        <f t="shared" si="161"/>
        <v>1000000</v>
      </c>
      <c r="U482" s="336">
        <f t="shared" si="162"/>
        <v>1000000</v>
      </c>
      <c r="V482" s="335">
        <f t="shared" si="163"/>
        <v>674863.38797814201</v>
      </c>
      <c r="W482" s="337">
        <f t="shared" si="175"/>
        <v>0</v>
      </c>
      <c r="X482" s="336">
        <f t="shared" si="175"/>
        <v>0</v>
      </c>
      <c r="Y482" s="336">
        <f t="shared" si="175"/>
        <v>0</v>
      </c>
      <c r="Z482" s="336">
        <f t="shared" si="175"/>
        <v>0</v>
      </c>
      <c r="AA482" s="335">
        <f t="shared" si="175"/>
        <v>0</v>
      </c>
    </row>
    <row r="483" spans="1:27">
      <c r="A483" s="320">
        <f>'Q Experience Study 2e'!A466</f>
        <v>446</v>
      </c>
      <c r="B483" s="319">
        <f>'Q Experience Study 2e'!B466</f>
        <v>19934</v>
      </c>
      <c r="C483" s="319" t="str">
        <f>'Q Experience Study 2e'!C466</f>
        <v/>
      </c>
      <c r="D483" s="319" t="str">
        <f>'Q Experience Study 2e'!D466</f>
        <v/>
      </c>
      <c r="E483" s="318">
        <f>'Q Experience Study 2e'!E466</f>
        <v>500000</v>
      </c>
      <c r="F483" s="343" t="str">
        <f t="shared" si="152"/>
        <v/>
      </c>
      <c r="G483" s="341" t="str">
        <f t="shared" si="153"/>
        <v/>
      </c>
      <c r="H483" s="343">
        <f t="shared" si="174"/>
        <v>366</v>
      </c>
      <c r="I483" s="342">
        <f t="shared" si="174"/>
        <v>365</v>
      </c>
      <c r="J483" s="342">
        <f t="shared" si="174"/>
        <v>365</v>
      </c>
      <c r="K483" s="342">
        <f t="shared" si="174"/>
        <v>365</v>
      </c>
      <c r="L483" s="341">
        <f t="shared" si="174"/>
        <v>156</v>
      </c>
      <c r="M483" s="340">
        <f t="shared" si="154"/>
        <v>1</v>
      </c>
      <c r="N483" s="339">
        <f t="shared" si="155"/>
        <v>1</v>
      </c>
      <c r="O483" s="339">
        <f t="shared" si="156"/>
        <v>1</v>
      </c>
      <c r="P483" s="339">
        <f t="shared" si="157"/>
        <v>1</v>
      </c>
      <c r="Q483" s="338">
        <f t="shared" si="158"/>
        <v>0.42622950819672129</v>
      </c>
      <c r="R483" s="337">
        <f t="shared" si="159"/>
        <v>500000</v>
      </c>
      <c r="S483" s="336">
        <f t="shared" si="160"/>
        <v>500000</v>
      </c>
      <c r="T483" s="336">
        <f t="shared" si="161"/>
        <v>500000</v>
      </c>
      <c r="U483" s="336">
        <f t="shared" si="162"/>
        <v>500000</v>
      </c>
      <c r="V483" s="335">
        <f t="shared" si="163"/>
        <v>213114.75409836063</v>
      </c>
      <c r="W483" s="337">
        <f t="shared" si="175"/>
        <v>0</v>
      </c>
      <c r="X483" s="336">
        <f t="shared" si="175"/>
        <v>0</v>
      </c>
      <c r="Y483" s="336">
        <f t="shared" si="175"/>
        <v>0</v>
      </c>
      <c r="Z483" s="336">
        <f t="shared" si="175"/>
        <v>0</v>
      </c>
      <c r="AA483" s="335">
        <f t="shared" si="175"/>
        <v>0</v>
      </c>
    </row>
    <row r="484" spans="1:27">
      <c r="A484" s="320">
        <f>'Q Experience Study 2e'!A467</f>
        <v>447</v>
      </c>
      <c r="B484" s="319">
        <f>'Q Experience Study 2e'!B467</f>
        <v>19917</v>
      </c>
      <c r="C484" s="319" t="str">
        <f>'Q Experience Study 2e'!C467</f>
        <v/>
      </c>
      <c r="D484" s="319" t="str">
        <f>'Q Experience Study 2e'!D467</f>
        <v/>
      </c>
      <c r="E484" s="318">
        <f>'Q Experience Study 2e'!E467</f>
        <v>500000</v>
      </c>
      <c r="F484" s="343" t="str">
        <f t="shared" si="152"/>
        <v/>
      </c>
      <c r="G484" s="341" t="str">
        <f t="shared" si="153"/>
        <v/>
      </c>
      <c r="H484" s="343">
        <f t="shared" si="174"/>
        <v>366</v>
      </c>
      <c r="I484" s="342">
        <f t="shared" si="174"/>
        <v>365</v>
      </c>
      <c r="J484" s="342">
        <f t="shared" si="174"/>
        <v>365</v>
      </c>
      <c r="K484" s="342">
        <f t="shared" si="174"/>
        <v>365</v>
      </c>
      <c r="L484" s="341">
        <f t="shared" si="174"/>
        <v>173</v>
      </c>
      <c r="M484" s="340">
        <f t="shared" si="154"/>
        <v>1</v>
      </c>
      <c r="N484" s="339">
        <f t="shared" si="155"/>
        <v>1</v>
      </c>
      <c r="O484" s="339">
        <f t="shared" si="156"/>
        <v>1</v>
      </c>
      <c r="P484" s="339">
        <f t="shared" si="157"/>
        <v>1</v>
      </c>
      <c r="Q484" s="338">
        <f t="shared" si="158"/>
        <v>0.47267759562841533</v>
      </c>
      <c r="R484" s="337">
        <f t="shared" si="159"/>
        <v>500000</v>
      </c>
      <c r="S484" s="336">
        <f t="shared" si="160"/>
        <v>500000</v>
      </c>
      <c r="T484" s="336">
        <f t="shared" si="161"/>
        <v>500000</v>
      </c>
      <c r="U484" s="336">
        <f t="shared" si="162"/>
        <v>500000</v>
      </c>
      <c r="V484" s="335">
        <f t="shared" si="163"/>
        <v>236338.79781420768</v>
      </c>
      <c r="W484" s="337">
        <f t="shared" si="175"/>
        <v>0</v>
      </c>
      <c r="X484" s="336">
        <f t="shared" si="175"/>
        <v>0</v>
      </c>
      <c r="Y484" s="336">
        <f t="shared" si="175"/>
        <v>0</v>
      </c>
      <c r="Z484" s="336">
        <f t="shared" si="175"/>
        <v>0</v>
      </c>
      <c r="AA484" s="335">
        <f t="shared" si="175"/>
        <v>0</v>
      </c>
    </row>
    <row r="485" spans="1:27">
      <c r="A485" s="320">
        <f>'Q Experience Study 2e'!A468</f>
        <v>448</v>
      </c>
      <c r="B485" s="319">
        <f>'Q Experience Study 2e'!B468</f>
        <v>19821</v>
      </c>
      <c r="C485" s="319" t="str">
        <f>'Q Experience Study 2e'!C468</f>
        <v/>
      </c>
      <c r="D485" s="319" t="str">
        <f>'Q Experience Study 2e'!D468</f>
        <v/>
      </c>
      <c r="E485" s="318">
        <f>'Q Experience Study 2e'!E468</f>
        <v>500000</v>
      </c>
      <c r="F485" s="343" t="str">
        <f t="shared" si="152"/>
        <v/>
      </c>
      <c r="G485" s="341" t="str">
        <f t="shared" si="153"/>
        <v/>
      </c>
      <c r="H485" s="343">
        <f t="shared" si="174"/>
        <v>366</v>
      </c>
      <c r="I485" s="342">
        <f t="shared" si="174"/>
        <v>365</v>
      </c>
      <c r="J485" s="342">
        <f t="shared" si="174"/>
        <v>365</v>
      </c>
      <c r="K485" s="342">
        <f t="shared" si="174"/>
        <v>365</v>
      </c>
      <c r="L485" s="341">
        <f t="shared" si="174"/>
        <v>269</v>
      </c>
      <c r="M485" s="340">
        <f t="shared" si="154"/>
        <v>1</v>
      </c>
      <c r="N485" s="339">
        <f t="shared" si="155"/>
        <v>1</v>
      </c>
      <c r="O485" s="339">
        <f t="shared" si="156"/>
        <v>1</v>
      </c>
      <c r="P485" s="339">
        <f t="shared" si="157"/>
        <v>1</v>
      </c>
      <c r="Q485" s="338">
        <f t="shared" si="158"/>
        <v>0.73497267759562845</v>
      </c>
      <c r="R485" s="337">
        <f t="shared" si="159"/>
        <v>500000</v>
      </c>
      <c r="S485" s="336">
        <f t="shared" si="160"/>
        <v>500000</v>
      </c>
      <c r="T485" s="336">
        <f t="shared" si="161"/>
        <v>500000</v>
      </c>
      <c r="U485" s="336">
        <f t="shared" si="162"/>
        <v>500000</v>
      </c>
      <c r="V485" s="335">
        <f t="shared" si="163"/>
        <v>367486.33879781421</v>
      </c>
      <c r="W485" s="337">
        <f t="shared" si="175"/>
        <v>0</v>
      </c>
      <c r="X485" s="336">
        <f t="shared" si="175"/>
        <v>0</v>
      </c>
      <c r="Y485" s="336">
        <f t="shared" si="175"/>
        <v>0</v>
      </c>
      <c r="Z485" s="336">
        <f t="shared" si="175"/>
        <v>0</v>
      </c>
      <c r="AA485" s="335">
        <f t="shared" si="175"/>
        <v>0</v>
      </c>
    </row>
    <row r="486" spans="1:27">
      <c r="A486" s="320">
        <f>'Q Experience Study 2e'!A469</f>
        <v>449</v>
      </c>
      <c r="B486" s="319">
        <f>'Q Experience Study 2e'!B469</f>
        <v>19821</v>
      </c>
      <c r="C486" s="319" t="str">
        <f>'Q Experience Study 2e'!C469</f>
        <v/>
      </c>
      <c r="D486" s="319" t="str">
        <f>'Q Experience Study 2e'!D469</f>
        <v/>
      </c>
      <c r="E486" s="318">
        <f>'Q Experience Study 2e'!E469</f>
        <v>1000000</v>
      </c>
      <c r="F486" s="343" t="str">
        <f t="shared" ref="F486:F549" si="176">IF(D486&lt;&gt;"",YEAR(D486)-YEAR(B486)+IF(DATE(YEAR(D486),MONTH(B486),DAY(B486))&gt;D486,-1,0),"")</f>
        <v/>
      </c>
      <c r="G486" s="341" t="str">
        <f t="shared" ref="G486:G549" si="177">IF(C486&lt;&gt;"",YEAR(C486)-YEAR(B486)+IF(DATE(YEAR(C486),MONTH(B486),DAY(B486))&gt;C486,-1,0),"")</f>
        <v/>
      </c>
      <c r="H486" s="343">
        <f t="shared" si="174"/>
        <v>366</v>
      </c>
      <c r="I486" s="342">
        <f t="shared" si="174"/>
        <v>365</v>
      </c>
      <c r="J486" s="342">
        <f t="shared" si="174"/>
        <v>365</v>
      </c>
      <c r="K486" s="342">
        <f t="shared" si="174"/>
        <v>365</v>
      </c>
      <c r="L486" s="341">
        <f t="shared" si="174"/>
        <v>269</v>
      </c>
      <c r="M486" s="340">
        <f t="shared" ref="M486:M549" si="178">H486/(DATE(YEAR($B486)+H$37+1,MONTH($B486),DAY($B486))-DATE(YEAR($B486)+H$37,MONTH($B486),DAY($B486)))</f>
        <v>1</v>
      </c>
      <c r="N486" s="339">
        <f t="shared" ref="N486:N549" si="179">I486/(DATE(YEAR($B486)+I$37+1,MONTH($B486),DAY($B486))-DATE(YEAR($B486)+I$37,MONTH($B486),DAY($B486)))</f>
        <v>1</v>
      </c>
      <c r="O486" s="339">
        <f t="shared" ref="O486:O549" si="180">J486/(DATE(YEAR($B486)+J$37+1,MONTH($B486),DAY($B486))-DATE(YEAR($B486)+J$37,MONTH($B486),DAY($B486)))</f>
        <v>1</v>
      </c>
      <c r="P486" s="339">
        <f t="shared" ref="P486:P549" si="181">K486/(DATE(YEAR($B486)+K$37+1,MONTH($B486),DAY($B486))-DATE(YEAR($B486)+K$37,MONTH($B486),DAY($B486)))</f>
        <v>1</v>
      </c>
      <c r="Q486" s="338">
        <f t="shared" ref="Q486:Q549" si="182">L486/(DATE(YEAR($B486)+L$37+1,MONTH($B486),DAY($B486))-DATE(YEAR($B486)+L$37,MONTH($B486),DAY($B486)))</f>
        <v>0.73497267759562845</v>
      </c>
      <c r="R486" s="337">
        <f t="shared" ref="R486:R549" si="183">M486*$E486</f>
        <v>1000000</v>
      </c>
      <c r="S486" s="336">
        <f t="shared" ref="S486:S549" si="184">N486*$E486</f>
        <v>1000000</v>
      </c>
      <c r="T486" s="336">
        <f t="shared" ref="T486:T549" si="185">O486*$E486</f>
        <v>1000000</v>
      </c>
      <c r="U486" s="336">
        <f t="shared" ref="U486:U549" si="186">P486*$E486</f>
        <v>1000000</v>
      </c>
      <c r="V486" s="335">
        <f t="shared" ref="V486:V549" si="187">Q486*$E486</f>
        <v>734972.67759562843</v>
      </c>
      <c r="W486" s="337">
        <f t="shared" si="175"/>
        <v>0</v>
      </c>
      <c r="X486" s="336">
        <f t="shared" si="175"/>
        <v>0</v>
      </c>
      <c r="Y486" s="336">
        <f t="shared" si="175"/>
        <v>0</v>
      </c>
      <c r="Z486" s="336">
        <f t="shared" si="175"/>
        <v>0</v>
      </c>
      <c r="AA486" s="335">
        <f t="shared" si="175"/>
        <v>0</v>
      </c>
    </row>
    <row r="487" spans="1:27">
      <c r="A487" s="320">
        <f>'Q Experience Study 2e'!A470</f>
        <v>450</v>
      </c>
      <c r="B487" s="319">
        <f>'Q Experience Study 2e'!B470</f>
        <v>19995</v>
      </c>
      <c r="C487" s="319" t="str">
        <f>'Q Experience Study 2e'!C470</f>
        <v/>
      </c>
      <c r="D487" s="319" t="str">
        <f>'Q Experience Study 2e'!D470</f>
        <v/>
      </c>
      <c r="E487" s="318">
        <f>'Q Experience Study 2e'!E470</f>
        <v>300000</v>
      </c>
      <c r="F487" s="343" t="str">
        <f t="shared" si="176"/>
        <v/>
      </c>
      <c r="G487" s="341" t="str">
        <f t="shared" si="177"/>
        <v/>
      </c>
      <c r="H487" s="343">
        <f t="shared" si="174"/>
        <v>366</v>
      </c>
      <c r="I487" s="342">
        <f t="shared" si="174"/>
        <v>365</v>
      </c>
      <c r="J487" s="342">
        <f t="shared" si="174"/>
        <v>365</v>
      </c>
      <c r="K487" s="342">
        <f t="shared" si="174"/>
        <v>365</v>
      </c>
      <c r="L487" s="341">
        <f t="shared" si="174"/>
        <v>95</v>
      </c>
      <c r="M487" s="340">
        <f t="shared" si="178"/>
        <v>1</v>
      </c>
      <c r="N487" s="339">
        <f t="shared" si="179"/>
        <v>1</v>
      </c>
      <c r="O487" s="339">
        <f t="shared" si="180"/>
        <v>1</v>
      </c>
      <c r="P487" s="339">
        <f t="shared" si="181"/>
        <v>1</v>
      </c>
      <c r="Q487" s="338">
        <f t="shared" si="182"/>
        <v>0.25956284153005466</v>
      </c>
      <c r="R487" s="337">
        <f t="shared" si="183"/>
        <v>300000</v>
      </c>
      <c r="S487" s="336">
        <f t="shared" si="184"/>
        <v>300000</v>
      </c>
      <c r="T487" s="336">
        <f t="shared" si="185"/>
        <v>300000</v>
      </c>
      <c r="U487" s="336">
        <f t="shared" si="186"/>
        <v>300000</v>
      </c>
      <c r="V487" s="335">
        <f t="shared" si="187"/>
        <v>77868.852459016402</v>
      </c>
      <c r="W487" s="337">
        <f t="shared" si="175"/>
        <v>0</v>
      </c>
      <c r="X487" s="336">
        <f t="shared" si="175"/>
        <v>0</v>
      </c>
      <c r="Y487" s="336">
        <f t="shared" si="175"/>
        <v>0</v>
      </c>
      <c r="Z487" s="336">
        <f t="shared" si="175"/>
        <v>0</v>
      </c>
      <c r="AA487" s="335">
        <f t="shared" si="175"/>
        <v>0</v>
      </c>
    </row>
    <row r="488" spans="1:27">
      <c r="A488" s="320">
        <f>'Q Experience Study 2e'!A471</f>
        <v>451</v>
      </c>
      <c r="B488" s="319">
        <f>'Q Experience Study 2e'!B471</f>
        <v>19994</v>
      </c>
      <c r="C488" s="319" t="str">
        <f>'Q Experience Study 2e'!C471</f>
        <v/>
      </c>
      <c r="D488" s="319" t="str">
        <f>'Q Experience Study 2e'!D471</f>
        <v/>
      </c>
      <c r="E488" s="318">
        <f>'Q Experience Study 2e'!E471</f>
        <v>1000000</v>
      </c>
      <c r="F488" s="343" t="str">
        <f t="shared" si="176"/>
        <v/>
      </c>
      <c r="G488" s="341" t="str">
        <f t="shared" si="177"/>
        <v/>
      </c>
      <c r="H488" s="343">
        <f t="shared" ref="H488:L497" si="188">IF(AND(OR($C488&lt;&gt;"",$D488&lt;&gt;""),MAX($F488,$G488)&lt;H$37),0,MIN($C$34,DATE(YEAR($B488)+H$37+1,MONTH($B488),DAY($B488)))-MAX($B$34,DATE(YEAR($B488)+H$37,MONTH($B488),DAY($B488))))</f>
        <v>366</v>
      </c>
      <c r="I488" s="342">
        <f t="shared" si="188"/>
        <v>365</v>
      </c>
      <c r="J488" s="342">
        <f t="shared" si="188"/>
        <v>365</v>
      </c>
      <c r="K488" s="342">
        <f t="shared" si="188"/>
        <v>365</v>
      </c>
      <c r="L488" s="341">
        <f t="shared" si="188"/>
        <v>96</v>
      </c>
      <c r="M488" s="340">
        <f t="shared" si="178"/>
        <v>1</v>
      </c>
      <c r="N488" s="339">
        <f t="shared" si="179"/>
        <v>1</v>
      </c>
      <c r="O488" s="339">
        <f t="shared" si="180"/>
        <v>1</v>
      </c>
      <c r="P488" s="339">
        <f t="shared" si="181"/>
        <v>1</v>
      </c>
      <c r="Q488" s="338">
        <f t="shared" si="182"/>
        <v>0.26229508196721313</v>
      </c>
      <c r="R488" s="337">
        <f t="shared" si="183"/>
        <v>1000000</v>
      </c>
      <c r="S488" s="336">
        <f t="shared" si="184"/>
        <v>1000000</v>
      </c>
      <c r="T488" s="336">
        <f t="shared" si="185"/>
        <v>1000000</v>
      </c>
      <c r="U488" s="336">
        <f t="shared" si="186"/>
        <v>1000000</v>
      </c>
      <c r="V488" s="335">
        <f t="shared" si="187"/>
        <v>262295.08196721313</v>
      </c>
      <c r="W488" s="337">
        <f t="shared" ref="W488:AA497" si="189">IF($F488=W$37,$E488,0)</f>
        <v>0</v>
      </c>
      <c r="X488" s="336">
        <f t="shared" si="189"/>
        <v>0</v>
      </c>
      <c r="Y488" s="336">
        <f t="shared" si="189"/>
        <v>0</v>
      </c>
      <c r="Z488" s="336">
        <f t="shared" si="189"/>
        <v>0</v>
      </c>
      <c r="AA488" s="335">
        <f t="shared" si="189"/>
        <v>0</v>
      </c>
    </row>
    <row r="489" spans="1:27">
      <c r="A489" s="320">
        <f>'Q Experience Study 2e'!A472</f>
        <v>452</v>
      </c>
      <c r="B489" s="319">
        <f>'Q Experience Study 2e'!B472</f>
        <v>19952</v>
      </c>
      <c r="C489" s="319" t="str">
        <f>'Q Experience Study 2e'!C472</f>
        <v/>
      </c>
      <c r="D489" s="319">
        <f>'Q Experience Study 2e'!D472</f>
        <v>45167</v>
      </c>
      <c r="E489" s="318">
        <f>'Q Experience Study 2e'!E472</f>
        <v>500000</v>
      </c>
      <c r="F489" s="343">
        <f t="shared" si="176"/>
        <v>69</v>
      </c>
      <c r="G489" s="341" t="str">
        <f t="shared" si="177"/>
        <v/>
      </c>
      <c r="H489" s="343">
        <f t="shared" si="188"/>
        <v>366</v>
      </c>
      <c r="I489" s="342">
        <f t="shared" si="188"/>
        <v>365</v>
      </c>
      <c r="J489" s="342">
        <f t="shared" si="188"/>
        <v>365</v>
      </c>
      <c r="K489" s="342">
        <f t="shared" si="188"/>
        <v>365</v>
      </c>
      <c r="L489" s="341">
        <f t="shared" si="188"/>
        <v>138</v>
      </c>
      <c r="M489" s="340">
        <f t="shared" si="178"/>
        <v>1</v>
      </c>
      <c r="N489" s="339">
        <f t="shared" si="179"/>
        <v>1</v>
      </c>
      <c r="O489" s="339">
        <f t="shared" si="180"/>
        <v>1</v>
      </c>
      <c r="P489" s="339">
        <f t="shared" si="181"/>
        <v>1</v>
      </c>
      <c r="Q489" s="338">
        <f t="shared" si="182"/>
        <v>0.37704918032786883</v>
      </c>
      <c r="R489" s="337">
        <f t="shared" si="183"/>
        <v>500000</v>
      </c>
      <c r="S489" s="336">
        <f t="shared" si="184"/>
        <v>500000</v>
      </c>
      <c r="T489" s="336">
        <f t="shared" si="185"/>
        <v>500000</v>
      </c>
      <c r="U489" s="336">
        <f t="shared" si="186"/>
        <v>500000</v>
      </c>
      <c r="V489" s="335">
        <f t="shared" si="187"/>
        <v>188524.59016393442</v>
      </c>
      <c r="W489" s="337">
        <f t="shared" si="189"/>
        <v>0</v>
      </c>
      <c r="X489" s="336">
        <f t="shared" si="189"/>
        <v>0</v>
      </c>
      <c r="Y489" s="336">
        <f t="shared" si="189"/>
        <v>0</v>
      </c>
      <c r="Z489" s="336">
        <f t="shared" si="189"/>
        <v>0</v>
      </c>
      <c r="AA489" s="335">
        <f t="shared" si="189"/>
        <v>500000</v>
      </c>
    </row>
    <row r="490" spans="1:27">
      <c r="A490" s="320">
        <f>'Q Experience Study 2e'!A473</f>
        <v>453</v>
      </c>
      <c r="B490" s="319">
        <f>'Q Experience Study 2e'!B473</f>
        <v>19856</v>
      </c>
      <c r="C490" s="319" t="str">
        <f>'Q Experience Study 2e'!C473</f>
        <v/>
      </c>
      <c r="D490" s="319">
        <f>'Q Experience Study 2e'!D473</f>
        <v>44875</v>
      </c>
      <c r="E490" s="318">
        <f>'Q Experience Study 2e'!E473</f>
        <v>1000000</v>
      </c>
      <c r="F490" s="343">
        <f t="shared" si="176"/>
        <v>68</v>
      </c>
      <c r="G490" s="341" t="str">
        <f t="shared" si="177"/>
        <v/>
      </c>
      <c r="H490" s="343">
        <f t="shared" si="188"/>
        <v>366</v>
      </c>
      <c r="I490" s="342">
        <f t="shared" si="188"/>
        <v>365</v>
      </c>
      <c r="J490" s="342">
        <f t="shared" si="188"/>
        <v>365</v>
      </c>
      <c r="K490" s="342">
        <f t="shared" si="188"/>
        <v>365</v>
      </c>
      <c r="L490" s="341">
        <f t="shared" si="188"/>
        <v>0</v>
      </c>
      <c r="M490" s="340">
        <f t="shared" si="178"/>
        <v>1</v>
      </c>
      <c r="N490" s="339">
        <f t="shared" si="179"/>
        <v>1</v>
      </c>
      <c r="O490" s="339">
        <f t="shared" si="180"/>
        <v>1</v>
      </c>
      <c r="P490" s="339">
        <f t="shared" si="181"/>
        <v>1</v>
      </c>
      <c r="Q490" s="338">
        <f t="shared" si="182"/>
        <v>0</v>
      </c>
      <c r="R490" s="337">
        <f t="shared" si="183"/>
        <v>1000000</v>
      </c>
      <c r="S490" s="336">
        <f t="shared" si="184"/>
        <v>1000000</v>
      </c>
      <c r="T490" s="336">
        <f t="shared" si="185"/>
        <v>1000000</v>
      </c>
      <c r="U490" s="336">
        <f t="shared" si="186"/>
        <v>1000000</v>
      </c>
      <c r="V490" s="335">
        <f t="shared" si="187"/>
        <v>0</v>
      </c>
      <c r="W490" s="337">
        <f t="shared" si="189"/>
        <v>0</v>
      </c>
      <c r="X490" s="336">
        <f t="shared" si="189"/>
        <v>0</v>
      </c>
      <c r="Y490" s="336">
        <f t="shared" si="189"/>
        <v>0</v>
      </c>
      <c r="Z490" s="336">
        <f t="shared" si="189"/>
        <v>1000000</v>
      </c>
      <c r="AA490" s="335">
        <f t="shared" si="189"/>
        <v>0</v>
      </c>
    </row>
    <row r="491" spans="1:27">
      <c r="A491" s="320">
        <f>'Q Experience Study 2e'!A474</f>
        <v>454</v>
      </c>
      <c r="B491" s="319">
        <f>'Q Experience Study 2e'!B474</f>
        <v>20085</v>
      </c>
      <c r="C491" s="319" t="str">
        <f>'Q Experience Study 2e'!C474</f>
        <v/>
      </c>
      <c r="D491" s="319" t="str">
        <f>'Q Experience Study 2e'!D474</f>
        <v/>
      </c>
      <c r="E491" s="318">
        <f>'Q Experience Study 2e'!E474</f>
        <v>300000</v>
      </c>
      <c r="F491" s="343" t="str">
        <f t="shared" si="176"/>
        <v/>
      </c>
      <c r="G491" s="341" t="str">
        <f t="shared" si="177"/>
        <v/>
      </c>
      <c r="H491" s="343">
        <f t="shared" si="188"/>
        <v>366</v>
      </c>
      <c r="I491" s="342">
        <f t="shared" si="188"/>
        <v>365</v>
      </c>
      <c r="J491" s="342">
        <f t="shared" si="188"/>
        <v>365</v>
      </c>
      <c r="K491" s="342">
        <f t="shared" si="188"/>
        <v>365</v>
      </c>
      <c r="L491" s="341">
        <f t="shared" si="188"/>
        <v>5</v>
      </c>
      <c r="M491" s="340">
        <f t="shared" si="178"/>
        <v>1</v>
      </c>
      <c r="N491" s="339">
        <f t="shared" si="179"/>
        <v>1</v>
      </c>
      <c r="O491" s="339">
        <f t="shared" si="180"/>
        <v>1</v>
      </c>
      <c r="P491" s="339">
        <f t="shared" si="181"/>
        <v>1</v>
      </c>
      <c r="Q491" s="338">
        <f t="shared" si="182"/>
        <v>1.3661202185792349E-2</v>
      </c>
      <c r="R491" s="337">
        <f t="shared" si="183"/>
        <v>300000</v>
      </c>
      <c r="S491" s="336">
        <f t="shared" si="184"/>
        <v>300000</v>
      </c>
      <c r="T491" s="336">
        <f t="shared" si="185"/>
        <v>300000</v>
      </c>
      <c r="U491" s="336">
        <f t="shared" si="186"/>
        <v>300000</v>
      </c>
      <c r="V491" s="335">
        <f t="shared" si="187"/>
        <v>4098.3606557377052</v>
      </c>
      <c r="W491" s="337">
        <f t="shared" si="189"/>
        <v>0</v>
      </c>
      <c r="X491" s="336">
        <f t="shared" si="189"/>
        <v>0</v>
      </c>
      <c r="Y491" s="336">
        <f t="shared" si="189"/>
        <v>0</v>
      </c>
      <c r="Z491" s="336">
        <f t="shared" si="189"/>
        <v>0</v>
      </c>
      <c r="AA491" s="335">
        <f t="shared" si="189"/>
        <v>0</v>
      </c>
    </row>
    <row r="492" spans="1:27">
      <c r="A492" s="320">
        <f>'Q Experience Study 2e'!A475</f>
        <v>455</v>
      </c>
      <c r="B492" s="319">
        <f>'Q Experience Study 2e'!B475</f>
        <v>19765</v>
      </c>
      <c r="C492" s="319" t="str">
        <f>'Q Experience Study 2e'!C475</f>
        <v/>
      </c>
      <c r="D492" s="319" t="str">
        <f>'Q Experience Study 2e'!D475</f>
        <v/>
      </c>
      <c r="E492" s="318">
        <f>'Q Experience Study 2e'!E475</f>
        <v>500000</v>
      </c>
      <c r="F492" s="343" t="str">
        <f t="shared" si="176"/>
        <v/>
      </c>
      <c r="G492" s="341" t="str">
        <f t="shared" si="177"/>
        <v/>
      </c>
      <c r="H492" s="343">
        <f t="shared" si="188"/>
        <v>365</v>
      </c>
      <c r="I492" s="342">
        <f t="shared" si="188"/>
        <v>366</v>
      </c>
      <c r="J492" s="342">
        <f t="shared" si="188"/>
        <v>365</v>
      </c>
      <c r="K492" s="342">
        <f t="shared" si="188"/>
        <v>365</v>
      </c>
      <c r="L492" s="341">
        <f t="shared" si="188"/>
        <v>325</v>
      </c>
      <c r="M492" s="340">
        <f t="shared" si="178"/>
        <v>1</v>
      </c>
      <c r="N492" s="339">
        <f t="shared" si="179"/>
        <v>1</v>
      </c>
      <c r="O492" s="339">
        <f t="shared" si="180"/>
        <v>1</v>
      </c>
      <c r="P492" s="339">
        <f t="shared" si="181"/>
        <v>1</v>
      </c>
      <c r="Q492" s="338">
        <f t="shared" si="182"/>
        <v>0.8904109589041096</v>
      </c>
      <c r="R492" s="337">
        <f t="shared" si="183"/>
        <v>500000</v>
      </c>
      <c r="S492" s="336">
        <f t="shared" si="184"/>
        <v>500000</v>
      </c>
      <c r="T492" s="336">
        <f t="shared" si="185"/>
        <v>500000</v>
      </c>
      <c r="U492" s="336">
        <f t="shared" si="186"/>
        <v>500000</v>
      </c>
      <c r="V492" s="335">
        <f t="shared" si="187"/>
        <v>445205.47945205477</v>
      </c>
      <c r="W492" s="337">
        <f t="shared" si="189"/>
        <v>0</v>
      </c>
      <c r="X492" s="336">
        <f t="shared" si="189"/>
        <v>0</v>
      </c>
      <c r="Y492" s="336">
        <f t="shared" si="189"/>
        <v>0</v>
      </c>
      <c r="Z492" s="336">
        <f t="shared" si="189"/>
        <v>0</v>
      </c>
      <c r="AA492" s="335">
        <f t="shared" si="189"/>
        <v>0</v>
      </c>
    </row>
    <row r="493" spans="1:27">
      <c r="A493" s="320">
        <f>'Q Experience Study 2e'!A476</f>
        <v>456</v>
      </c>
      <c r="B493" s="319">
        <f>'Q Experience Study 2e'!B476</f>
        <v>19889</v>
      </c>
      <c r="C493" s="319" t="str">
        <f>'Q Experience Study 2e'!C476</f>
        <v/>
      </c>
      <c r="D493" s="319" t="str">
        <f>'Q Experience Study 2e'!D476</f>
        <v/>
      </c>
      <c r="E493" s="318">
        <f>'Q Experience Study 2e'!E476</f>
        <v>500000</v>
      </c>
      <c r="F493" s="343" t="str">
        <f t="shared" si="176"/>
        <v/>
      </c>
      <c r="G493" s="341" t="str">
        <f t="shared" si="177"/>
        <v/>
      </c>
      <c r="H493" s="343">
        <f t="shared" si="188"/>
        <v>366</v>
      </c>
      <c r="I493" s="342">
        <f t="shared" si="188"/>
        <v>365</v>
      </c>
      <c r="J493" s="342">
        <f t="shared" si="188"/>
        <v>365</v>
      </c>
      <c r="K493" s="342">
        <f t="shared" si="188"/>
        <v>365</v>
      </c>
      <c r="L493" s="341">
        <f t="shared" si="188"/>
        <v>201</v>
      </c>
      <c r="M493" s="340">
        <f t="shared" si="178"/>
        <v>1</v>
      </c>
      <c r="N493" s="339">
        <f t="shared" si="179"/>
        <v>1</v>
      </c>
      <c r="O493" s="339">
        <f t="shared" si="180"/>
        <v>1</v>
      </c>
      <c r="P493" s="339">
        <f t="shared" si="181"/>
        <v>1</v>
      </c>
      <c r="Q493" s="338">
        <f t="shared" si="182"/>
        <v>0.54918032786885251</v>
      </c>
      <c r="R493" s="337">
        <f t="shared" si="183"/>
        <v>500000</v>
      </c>
      <c r="S493" s="336">
        <f t="shared" si="184"/>
        <v>500000</v>
      </c>
      <c r="T493" s="336">
        <f t="shared" si="185"/>
        <v>500000</v>
      </c>
      <c r="U493" s="336">
        <f t="shared" si="186"/>
        <v>500000</v>
      </c>
      <c r="V493" s="335">
        <f t="shared" si="187"/>
        <v>274590.16393442627</v>
      </c>
      <c r="W493" s="337">
        <f t="shared" si="189"/>
        <v>0</v>
      </c>
      <c r="X493" s="336">
        <f t="shared" si="189"/>
        <v>0</v>
      </c>
      <c r="Y493" s="336">
        <f t="shared" si="189"/>
        <v>0</v>
      </c>
      <c r="Z493" s="336">
        <f t="shared" si="189"/>
        <v>0</v>
      </c>
      <c r="AA493" s="335">
        <f t="shared" si="189"/>
        <v>0</v>
      </c>
    </row>
    <row r="494" spans="1:27">
      <c r="A494" s="320">
        <f>'Q Experience Study 2e'!A477</f>
        <v>457</v>
      </c>
      <c r="B494" s="319">
        <f>'Q Experience Study 2e'!B477</f>
        <v>20081</v>
      </c>
      <c r="C494" s="319" t="str">
        <f>'Q Experience Study 2e'!C477</f>
        <v/>
      </c>
      <c r="D494" s="319" t="str">
        <f>'Q Experience Study 2e'!D477</f>
        <v/>
      </c>
      <c r="E494" s="318">
        <f>'Q Experience Study 2e'!E477</f>
        <v>300000</v>
      </c>
      <c r="F494" s="343" t="str">
        <f t="shared" si="176"/>
        <v/>
      </c>
      <c r="G494" s="341" t="str">
        <f t="shared" si="177"/>
        <v/>
      </c>
      <c r="H494" s="343">
        <f t="shared" si="188"/>
        <v>366</v>
      </c>
      <c r="I494" s="342">
        <f t="shared" si="188"/>
        <v>365</v>
      </c>
      <c r="J494" s="342">
        <f t="shared" si="188"/>
        <v>365</v>
      </c>
      <c r="K494" s="342">
        <f t="shared" si="188"/>
        <v>365</v>
      </c>
      <c r="L494" s="341">
        <f t="shared" si="188"/>
        <v>9</v>
      </c>
      <c r="M494" s="340">
        <f t="shared" si="178"/>
        <v>1</v>
      </c>
      <c r="N494" s="339">
        <f t="shared" si="179"/>
        <v>1</v>
      </c>
      <c r="O494" s="339">
        <f t="shared" si="180"/>
        <v>1</v>
      </c>
      <c r="P494" s="339">
        <f t="shared" si="181"/>
        <v>1</v>
      </c>
      <c r="Q494" s="338">
        <f t="shared" si="182"/>
        <v>2.4590163934426229E-2</v>
      </c>
      <c r="R494" s="337">
        <f t="shared" si="183"/>
        <v>300000</v>
      </c>
      <c r="S494" s="336">
        <f t="shared" si="184"/>
        <v>300000</v>
      </c>
      <c r="T494" s="336">
        <f t="shared" si="185"/>
        <v>300000</v>
      </c>
      <c r="U494" s="336">
        <f t="shared" si="186"/>
        <v>300000</v>
      </c>
      <c r="V494" s="335">
        <f t="shared" si="187"/>
        <v>7377.0491803278683</v>
      </c>
      <c r="W494" s="337">
        <f t="shared" si="189"/>
        <v>0</v>
      </c>
      <c r="X494" s="336">
        <f t="shared" si="189"/>
        <v>0</v>
      </c>
      <c r="Y494" s="336">
        <f t="shared" si="189"/>
        <v>0</v>
      </c>
      <c r="Z494" s="336">
        <f t="shared" si="189"/>
        <v>0</v>
      </c>
      <c r="AA494" s="335">
        <f t="shared" si="189"/>
        <v>0</v>
      </c>
    </row>
    <row r="495" spans="1:27">
      <c r="A495" s="320">
        <f>'Q Experience Study 2e'!A478</f>
        <v>458</v>
      </c>
      <c r="B495" s="319">
        <f>'Q Experience Study 2e'!B478</f>
        <v>20023</v>
      </c>
      <c r="C495" s="319" t="str">
        <f>'Q Experience Study 2e'!C478</f>
        <v/>
      </c>
      <c r="D495" s="319" t="str">
        <f>'Q Experience Study 2e'!D478</f>
        <v/>
      </c>
      <c r="E495" s="318">
        <f>'Q Experience Study 2e'!E478</f>
        <v>300000</v>
      </c>
      <c r="F495" s="343" t="str">
        <f t="shared" si="176"/>
        <v/>
      </c>
      <c r="G495" s="341" t="str">
        <f t="shared" si="177"/>
        <v/>
      </c>
      <c r="H495" s="343">
        <f t="shared" si="188"/>
        <v>366</v>
      </c>
      <c r="I495" s="342">
        <f t="shared" si="188"/>
        <v>365</v>
      </c>
      <c r="J495" s="342">
        <f t="shared" si="188"/>
        <v>365</v>
      </c>
      <c r="K495" s="342">
        <f t="shared" si="188"/>
        <v>365</v>
      </c>
      <c r="L495" s="341">
        <f t="shared" si="188"/>
        <v>67</v>
      </c>
      <c r="M495" s="340">
        <f t="shared" si="178"/>
        <v>1</v>
      </c>
      <c r="N495" s="339">
        <f t="shared" si="179"/>
        <v>1</v>
      </c>
      <c r="O495" s="339">
        <f t="shared" si="180"/>
        <v>1</v>
      </c>
      <c r="P495" s="339">
        <f t="shared" si="181"/>
        <v>1</v>
      </c>
      <c r="Q495" s="338">
        <f t="shared" si="182"/>
        <v>0.1830601092896175</v>
      </c>
      <c r="R495" s="337">
        <f t="shared" si="183"/>
        <v>300000</v>
      </c>
      <c r="S495" s="336">
        <f t="shared" si="184"/>
        <v>300000</v>
      </c>
      <c r="T495" s="336">
        <f t="shared" si="185"/>
        <v>300000</v>
      </c>
      <c r="U495" s="336">
        <f t="shared" si="186"/>
        <v>300000</v>
      </c>
      <c r="V495" s="335">
        <f t="shared" si="187"/>
        <v>54918.032786885247</v>
      </c>
      <c r="W495" s="337">
        <f t="shared" si="189"/>
        <v>0</v>
      </c>
      <c r="X495" s="336">
        <f t="shared" si="189"/>
        <v>0</v>
      </c>
      <c r="Y495" s="336">
        <f t="shared" si="189"/>
        <v>0</v>
      </c>
      <c r="Z495" s="336">
        <f t="shared" si="189"/>
        <v>0</v>
      </c>
      <c r="AA495" s="335">
        <f t="shared" si="189"/>
        <v>0</v>
      </c>
    </row>
    <row r="496" spans="1:27">
      <c r="A496" s="320">
        <f>'Q Experience Study 2e'!A479</f>
        <v>459</v>
      </c>
      <c r="B496" s="319">
        <f>'Q Experience Study 2e'!B479</f>
        <v>20077</v>
      </c>
      <c r="C496" s="319" t="str">
        <f>'Q Experience Study 2e'!C479</f>
        <v/>
      </c>
      <c r="D496" s="319" t="str">
        <f>'Q Experience Study 2e'!D479</f>
        <v/>
      </c>
      <c r="E496" s="318">
        <f>'Q Experience Study 2e'!E479</f>
        <v>500000</v>
      </c>
      <c r="F496" s="343" t="str">
        <f t="shared" si="176"/>
        <v/>
      </c>
      <c r="G496" s="341" t="str">
        <f t="shared" si="177"/>
        <v/>
      </c>
      <c r="H496" s="343">
        <f t="shared" si="188"/>
        <v>366</v>
      </c>
      <c r="I496" s="342">
        <f t="shared" si="188"/>
        <v>365</v>
      </c>
      <c r="J496" s="342">
        <f t="shared" si="188"/>
        <v>365</v>
      </c>
      <c r="K496" s="342">
        <f t="shared" si="188"/>
        <v>365</v>
      </c>
      <c r="L496" s="341">
        <f t="shared" si="188"/>
        <v>13</v>
      </c>
      <c r="M496" s="340">
        <f t="shared" si="178"/>
        <v>1</v>
      </c>
      <c r="N496" s="339">
        <f t="shared" si="179"/>
        <v>1</v>
      </c>
      <c r="O496" s="339">
        <f t="shared" si="180"/>
        <v>1</v>
      </c>
      <c r="P496" s="339">
        <f t="shared" si="181"/>
        <v>1</v>
      </c>
      <c r="Q496" s="338">
        <f t="shared" si="182"/>
        <v>3.5519125683060107E-2</v>
      </c>
      <c r="R496" s="337">
        <f t="shared" si="183"/>
        <v>500000</v>
      </c>
      <c r="S496" s="336">
        <f t="shared" si="184"/>
        <v>500000</v>
      </c>
      <c r="T496" s="336">
        <f t="shared" si="185"/>
        <v>500000</v>
      </c>
      <c r="U496" s="336">
        <f t="shared" si="186"/>
        <v>500000</v>
      </c>
      <c r="V496" s="335">
        <f t="shared" si="187"/>
        <v>17759.562841530053</v>
      </c>
      <c r="W496" s="337">
        <f t="shared" si="189"/>
        <v>0</v>
      </c>
      <c r="X496" s="336">
        <f t="shared" si="189"/>
        <v>0</v>
      </c>
      <c r="Y496" s="336">
        <f t="shared" si="189"/>
        <v>0</v>
      </c>
      <c r="Z496" s="336">
        <f t="shared" si="189"/>
        <v>0</v>
      </c>
      <c r="AA496" s="335">
        <f t="shared" si="189"/>
        <v>0</v>
      </c>
    </row>
    <row r="497" spans="1:27">
      <c r="A497" s="320">
        <f>'Q Experience Study 2e'!A480</f>
        <v>460</v>
      </c>
      <c r="B497" s="319">
        <f>'Q Experience Study 2e'!B480</f>
        <v>19776</v>
      </c>
      <c r="C497" s="319" t="str">
        <f>'Q Experience Study 2e'!C480</f>
        <v/>
      </c>
      <c r="D497" s="319" t="str">
        <f>'Q Experience Study 2e'!D480</f>
        <v/>
      </c>
      <c r="E497" s="318">
        <f>'Q Experience Study 2e'!E480</f>
        <v>500000</v>
      </c>
      <c r="F497" s="343" t="str">
        <f t="shared" si="176"/>
        <v/>
      </c>
      <c r="G497" s="341" t="str">
        <f t="shared" si="177"/>
        <v/>
      </c>
      <c r="H497" s="343">
        <f t="shared" si="188"/>
        <v>365</v>
      </c>
      <c r="I497" s="342">
        <f t="shared" si="188"/>
        <v>366</v>
      </c>
      <c r="J497" s="342">
        <f t="shared" si="188"/>
        <v>365</v>
      </c>
      <c r="K497" s="342">
        <f t="shared" si="188"/>
        <v>365</v>
      </c>
      <c r="L497" s="341">
        <f t="shared" si="188"/>
        <v>314</v>
      </c>
      <c r="M497" s="340">
        <f t="shared" si="178"/>
        <v>1</v>
      </c>
      <c r="N497" s="339">
        <f t="shared" si="179"/>
        <v>1</v>
      </c>
      <c r="O497" s="339">
        <f t="shared" si="180"/>
        <v>1</v>
      </c>
      <c r="P497" s="339">
        <f t="shared" si="181"/>
        <v>1</v>
      </c>
      <c r="Q497" s="338">
        <f t="shared" si="182"/>
        <v>0.86027397260273974</v>
      </c>
      <c r="R497" s="337">
        <f t="shared" si="183"/>
        <v>500000</v>
      </c>
      <c r="S497" s="336">
        <f t="shared" si="184"/>
        <v>500000</v>
      </c>
      <c r="T497" s="336">
        <f t="shared" si="185"/>
        <v>500000</v>
      </c>
      <c r="U497" s="336">
        <f t="shared" si="186"/>
        <v>500000</v>
      </c>
      <c r="V497" s="335">
        <f t="shared" si="187"/>
        <v>430136.98630136985</v>
      </c>
      <c r="W497" s="337">
        <f t="shared" si="189"/>
        <v>0</v>
      </c>
      <c r="X497" s="336">
        <f t="shared" si="189"/>
        <v>0</v>
      </c>
      <c r="Y497" s="336">
        <f t="shared" si="189"/>
        <v>0</v>
      </c>
      <c r="Z497" s="336">
        <f t="shared" si="189"/>
        <v>0</v>
      </c>
      <c r="AA497" s="335">
        <f t="shared" si="189"/>
        <v>0</v>
      </c>
    </row>
    <row r="498" spans="1:27">
      <c r="A498" s="320">
        <f>'Q Experience Study 2e'!A481</f>
        <v>461</v>
      </c>
      <c r="B498" s="319">
        <f>'Q Experience Study 2e'!B481</f>
        <v>19734</v>
      </c>
      <c r="C498" s="319" t="str">
        <f>'Q Experience Study 2e'!C481</f>
        <v/>
      </c>
      <c r="D498" s="319" t="str">
        <f>'Q Experience Study 2e'!D481</f>
        <v/>
      </c>
      <c r="E498" s="318">
        <f>'Q Experience Study 2e'!E481</f>
        <v>1000000</v>
      </c>
      <c r="F498" s="343" t="str">
        <f t="shared" si="176"/>
        <v/>
      </c>
      <c r="G498" s="341" t="str">
        <f t="shared" si="177"/>
        <v/>
      </c>
      <c r="H498" s="343">
        <f t="shared" ref="H498:L507" si="190">IF(AND(OR($C498&lt;&gt;"",$D498&lt;&gt;""),MAX($F498,$G498)&lt;H$37),0,MIN($C$34,DATE(YEAR($B498)+H$37+1,MONTH($B498),DAY($B498)))-MAX($B$34,DATE(YEAR($B498)+H$37,MONTH($B498),DAY($B498))))</f>
        <v>365</v>
      </c>
      <c r="I498" s="342">
        <f t="shared" si="190"/>
        <v>366</v>
      </c>
      <c r="J498" s="342">
        <f t="shared" si="190"/>
        <v>365</v>
      </c>
      <c r="K498" s="342">
        <f t="shared" si="190"/>
        <v>365</v>
      </c>
      <c r="L498" s="341">
        <f t="shared" si="190"/>
        <v>356</v>
      </c>
      <c r="M498" s="340">
        <f t="shared" si="178"/>
        <v>1</v>
      </c>
      <c r="N498" s="339">
        <f t="shared" si="179"/>
        <v>1</v>
      </c>
      <c r="O498" s="339">
        <f t="shared" si="180"/>
        <v>1</v>
      </c>
      <c r="P498" s="339">
        <f t="shared" si="181"/>
        <v>1</v>
      </c>
      <c r="Q498" s="338">
        <f t="shared" si="182"/>
        <v>0.97534246575342465</v>
      </c>
      <c r="R498" s="337">
        <f t="shared" si="183"/>
        <v>1000000</v>
      </c>
      <c r="S498" s="336">
        <f t="shared" si="184"/>
        <v>1000000</v>
      </c>
      <c r="T498" s="336">
        <f t="shared" si="185"/>
        <v>1000000</v>
      </c>
      <c r="U498" s="336">
        <f t="shared" si="186"/>
        <v>1000000</v>
      </c>
      <c r="V498" s="335">
        <f t="shared" si="187"/>
        <v>975342.46575342468</v>
      </c>
      <c r="W498" s="337">
        <f t="shared" ref="W498:AA507" si="191">IF($F498=W$37,$E498,0)</f>
        <v>0</v>
      </c>
      <c r="X498" s="336">
        <f t="shared" si="191"/>
        <v>0</v>
      </c>
      <c r="Y498" s="336">
        <f t="shared" si="191"/>
        <v>0</v>
      </c>
      <c r="Z498" s="336">
        <f t="shared" si="191"/>
        <v>0</v>
      </c>
      <c r="AA498" s="335">
        <f t="shared" si="191"/>
        <v>0</v>
      </c>
    </row>
    <row r="499" spans="1:27">
      <c r="A499" s="320">
        <f>'Q Experience Study 2e'!A482</f>
        <v>462</v>
      </c>
      <c r="B499" s="319">
        <f>'Q Experience Study 2e'!B482</f>
        <v>20039</v>
      </c>
      <c r="C499" s="319" t="str">
        <f>'Q Experience Study 2e'!C482</f>
        <v/>
      </c>
      <c r="D499" s="319" t="str">
        <f>'Q Experience Study 2e'!D482</f>
        <v/>
      </c>
      <c r="E499" s="318">
        <f>'Q Experience Study 2e'!E482</f>
        <v>300000</v>
      </c>
      <c r="F499" s="343" t="str">
        <f t="shared" si="176"/>
        <v/>
      </c>
      <c r="G499" s="341" t="str">
        <f t="shared" si="177"/>
        <v/>
      </c>
      <c r="H499" s="343">
        <f t="shared" si="190"/>
        <v>366</v>
      </c>
      <c r="I499" s="342">
        <f t="shared" si="190"/>
        <v>365</v>
      </c>
      <c r="J499" s="342">
        <f t="shared" si="190"/>
        <v>365</v>
      </c>
      <c r="K499" s="342">
        <f t="shared" si="190"/>
        <v>365</v>
      </c>
      <c r="L499" s="341">
        <f t="shared" si="190"/>
        <v>51</v>
      </c>
      <c r="M499" s="340">
        <f t="shared" si="178"/>
        <v>1</v>
      </c>
      <c r="N499" s="339">
        <f t="shared" si="179"/>
        <v>1</v>
      </c>
      <c r="O499" s="339">
        <f t="shared" si="180"/>
        <v>1</v>
      </c>
      <c r="P499" s="339">
        <f t="shared" si="181"/>
        <v>1</v>
      </c>
      <c r="Q499" s="338">
        <f t="shared" si="182"/>
        <v>0.13934426229508196</v>
      </c>
      <c r="R499" s="337">
        <f t="shared" si="183"/>
        <v>300000</v>
      </c>
      <c r="S499" s="336">
        <f t="shared" si="184"/>
        <v>300000</v>
      </c>
      <c r="T499" s="336">
        <f t="shared" si="185"/>
        <v>300000</v>
      </c>
      <c r="U499" s="336">
        <f t="shared" si="186"/>
        <v>300000</v>
      </c>
      <c r="V499" s="335">
        <f t="shared" si="187"/>
        <v>41803.278688524588</v>
      </c>
      <c r="W499" s="337">
        <f t="shared" si="191"/>
        <v>0</v>
      </c>
      <c r="X499" s="336">
        <f t="shared" si="191"/>
        <v>0</v>
      </c>
      <c r="Y499" s="336">
        <f t="shared" si="191"/>
        <v>0</v>
      </c>
      <c r="Z499" s="336">
        <f t="shared" si="191"/>
        <v>0</v>
      </c>
      <c r="AA499" s="335">
        <f t="shared" si="191"/>
        <v>0</v>
      </c>
    </row>
    <row r="500" spans="1:27">
      <c r="A500" s="320">
        <f>'Q Experience Study 2e'!A483</f>
        <v>463</v>
      </c>
      <c r="B500" s="319">
        <f>'Q Experience Study 2e'!B483</f>
        <v>19902</v>
      </c>
      <c r="C500" s="319" t="str">
        <f>'Q Experience Study 2e'!C483</f>
        <v/>
      </c>
      <c r="D500" s="319" t="str">
        <f>'Q Experience Study 2e'!D483</f>
        <v/>
      </c>
      <c r="E500" s="318">
        <f>'Q Experience Study 2e'!E483</f>
        <v>500000</v>
      </c>
      <c r="F500" s="343" t="str">
        <f t="shared" si="176"/>
        <v/>
      </c>
      <c r="G500" s="341" t="str">
        <f t="shared" si="177"/>
        <v/>
      </c>
      <c r="H500" s="343">
        <f t="shared" si="190"/>
        <v>366</v>
      </c>
      <c r="I500" s="342">
        <f t="shared" si="190"/>
        <v>365</v>
      </c>
      <c r="J500" s="342">
        <f t="shared" si="190"/>
        <v>365</v>
      </c>
      <c r="K500" s="342">
        <f t="shared" si="190"/>
        <v>365</v>
      </c>
      <c r="L500" s="341">
        <f t="shared" si="190"/>
        <v>188</v>
      </c>
      <c r="M500" s="340">
        <f t="shared" si="178"/>
        <v>1</v>
      </c>
      <c r="N500" s="339">
        <f t="shared" si="179"/>
        <v>1</v>
      </c>
      <c r="O500" s="339">
        <f t="shared" si="180"/>
        <v>1</v>
      </c>
      <c r="P500" s="339">
        <f t="shared" si="181"/>
        <v>1</v>
      </c>
      <c r="Q500" s="338">
        <f t="shared" si="182"/>
        <v>0.51366120218579236</v>
      </c>
      <c r="R500" s="337">
        <f t="shared" si="183"/>
        <v>500000</v>
      </c>
      <c r="S500" s="336">
        <f t="shared" si="184"/>
        <v>500000</v>
      </c>
      <c r="T500" s="336">
        <f t="shared" si="185"/>
        <v>500000</v>
      </c>
      <c r="U500" s="336">
        <f t="shared" si="186"/>
        <v>500000</v>
      </c>
      <c r="V500" s="335">
        <f t="shared" si="187"/>
        <v>256830.60109289619</v>
      </c>
      <c r="W500" s="337">
        <f t="shared" si="191"/>
        <v>0</v>
      </c>
      <c r="X500" s="336">
        <f t="shared" si="191"/>
        <v>0</v>
      </c>
      <c r="Y500" s="336">
        <f t="shared" si="191"/>
        <v>0</v>
      </c>
      <c r="Z500" s="336">
        <f t="shared" si="191"/>
        <v>0</v>
      </c>
      <c r="AA500" s="335">
        <f t="shared" si="191"/>
        <v>0</v>
      </c>
    </row>
    <row r="501" spans="1:27">
      <c r="A501" s="320">
        <f>'Q Experience Study 2e'!A484</f>
        <v>464</v>
      </c>
      <c r="B501" s="319">
        <f>'Q Experience Study 2e'!B484</f>
        <v>19751</v>
      </c>
      <c r="C501" s="319" t="str">
        <f>'Q Experience Study 2e'!C484</f>
        <v/>
      </c>
      <c r="D501" s="319" t="str">
        <f>'Q Experience Study 2e'!D484</f>
        <v/>
      </c>
      <c r="E501" s="318">
        <f>'Q Experience Study 2e'!E484</f>
        <v>300000</v>
      </c>
      <c r="F501" s="343" t="str">
        <f t="shared" si="176"/>
        <v/>
      </c>
      <c r="G501" s="341" t="str">
        <f t="shared" si="177"/>
        <v/>
      </c>
      <c r="H501" s="343">
        <f t="shared" si="190"/>
        <v>365</v>
      </c>
      <c r="I501" s="342">
        <f t="shared" si="190"/>
        <v>366</v>
      </c>
      <c r="J501" s="342">
        <f t="shared" si="190"/>
        <v>365</v>
      </c>
      <c r="K501" s="342">
        <f t="shared" si="190"/>
        <v>365</v>
      </c>
      <c r="L501" s="341">
        <f t="shared" si="190"/>
        <v>339</v>
      </c>
      <c r="M501" s="340">
        <f t="shared" si="178"/>
        <v>1</v>
      </c>
      <c r="N501" s="339">
        <f t="shared" si="179"/>
        <v>1</v>
      </c>
      <c r="O501" s="339">
        <f t="shared" si="180"/>
        <v>1</v>
      </c>
      <c r="P501" s="339">
        <f t="shared" si="181"/>
        <v>1</v>
      </c>
      <c r="Q501" s="338">
        <f t="shared" si="182"/>
        <v>0.92876712328767119</v>
      </c>
      <c r="R501" s="337">
        <f t="shared" si="183"/>
        <v>300000</v>
      </c>
      <c r="S501" s="336">
        <f t="shared" si="184"/>
        <v>300000</v>
      </c>
      <c r="T501" s="336">
        <f t="shared" si="185"/>
        <v>300000</v>
      </c>
      <c r="U501" s="336">
        <f t="shared" si="186"/>
        <v>300000</v>
      </c>
      <c r="V501" s="335">
        <f t="shared" si="187"/>
        <v>278630.13698630134</v>
      </c>
      <c r="W501" s="337">
        <f t="shared" si="191"/>
        <v>0</v>
      </c>
      <c r="X501" s="336">
        <f t="shared" si="191"/>
        <v>0</v>
      </c>
      <c r="Y501" s="336">
        <f t="shared" si="191"/>
        <v>0</v>
      </c>
      <c r="Z501" s="336">
        <f t="shared" si="191"/>
        <v>0</v>
      </c>
      <c r="AA501" s="335">
        <f t="shared" si="191"/>
        <v>0</v>
      </c>
    </row>
    <row r="502" spans="1:27">
      <c r="A502" s="320">
        <f>'Q Experience Study 2e'!A485</f>
        <v>465</v>
      </c>
      <c r="B502" s="319">
        <f>'Q Experience Study 2e'!B485</f>
        <v>19902</v>
      </c>
      <c r="C502" s="319" t="str">
        <f>'Q Experience Study 2e'!C485</f>
        <v/>
      </c>
      <c r="D502" s="319" t="str">
        <f>'Q Experience Study 2e'!D485</f>
        <v/>
      </c>
      <c r="E502" s="318">
        <f>'Q Experience Study 2e'!E485</f>
        <v>300000</v>
      </c>
      <c r="F502" s="343" t="str">
        <f t="shared" si="176"/>
        <v/>
      </c>
      <c r="G502" s="341" t="str">
        <f t="shared" si="177"/>
        <v/>
      </c>
      <c r="H502" s="343">
        <f t="shared" si="190"/>
        <v>366</v>
      </c>
      <c r="I502" s="342">
        <f t="shared" si="190"/>
        <v>365</v>
      </c>
      <c r="J502" s="342">
        <f t="shared" si="190"/>
        <v>365</v>
      </c>
      <c r="K502" s="342">
        <f t="shared" si="190"/>
        <v>365</v>
      </c>
      <c r="L502" s="341">
        <f t="shared" si="190"/>
        <v>188</v>
      </c>
      <c r="M502" s="340">
        <f t="shared" si="178"/>
        <v>1</v>
      </c>
      <c r="N502" s="339">
        <f t="shared" si="179"/>
        <v>1</v>
      </c>
      <c r="O502" s="339">
        <f t="shared" si="180"/>
        <v>1</v>
      </c>
      <c r="P502" s="339">
        <f t="shared" si="181"/>
        <v>1</v>
      </c>
      <c r="Q502" s="338">
        <f t="shared" si="182"/>
        <v>0.51366120218579236</v>
      </c>
      <c r="R502" s="337">
        <f t="shared" si="183"/>
        <v>300000</v>
      </c>
      <c r="S502" s="336">
        <f t="shared" si="184"/>
        <v>300000</v>
      </c>
      <c r="T502" s="336">
        <f t="shared" si="185"/>
        <v>300000</v>
      </c>
      <c r="U502" s="336">
        <f t="shared" si="186"/>
        <v>300000</v>
      </c>
      <c r="V502" s="335">
        <f t="shared" si="187"/>
        <v>154098.36065573772</v>
      </c>
      <c r="W502" s="337">
        <f t="shared" si="191"/>
        <v>0</v>
      </c>
      <c r="X502" s="336">
        <f t="shared" si="191"/>
        <v>0</v>
      </c>
      <c r="Y502" s="336">
        <f t="shared" si="191"/>
        <v>0</v>
      </c>
      <c r="Z502" s="336">
        <f t="shared" si="191"/>
        <v>0</v>
      </c>
      <c r="AA502" s="335">
        <f t="shared" si="191"/>
        <v>0</v>
      </c>
    </row>
    <row r="503" spans="1:27">
      <c r="A503" s="320">
        <f>'Q Experience Study 2e'!A486</f>
        <v>466</v>
      </c>
      <c r="B503" s="319">
        <f>'Q Experience Study 2e'!B486</f>
        <v>20072</v>
      </c>
      <c r="C503" s="319" t="str">
        <f>'Q Experience Study 2e'!C486</f>
        <v/>
      </c>
      <c r="D503" s="319" t="str">
        <f>'Q Experience Study 2e'!D486</f>
        <v/>
      </c>
      <c r="E503" s="318">
        <f>'Q Experience Study 2e'!E486</f>
        <v>300000</v>
      </c>
      <c r="F503" s="343" t="str">
        <f t="shared" si="176"/>
        <v/>
      </c>
      <c r="G503" s="341" t="str">
        <f t="shared" si="177"/>
        <v/>
      </c>
      <c r="H503" s="343">
        <f t="shared" si="190"/>
        <v>366</v>
      </c>
      <c r="I503" s="342">
        <f t="shared" si="190"/>
        <v>365</v>
      </c>
      <c r="J503" s="342">
        <f t="shared" si="190"/>
        <v>365</v>
      </c>
      <c r="K503" s="342">
        <f t="shared" si="190"/>
        <v>365</v>
      </c>
      <c r="L503" s="341">
        <f t="shared" si="190"/>
        <v>18</v>
      </c>
      <c r="M503" s="340">
        <f t="shared" si="178"/>
        <v>1</v>
      </c>
      <c r="N503" s="339">
        <f t="shared" si="179"/>
        <v>1</v>
      </c>
      <c r="O503" s="339">
        <f t="shared" si="180"/>
        <v>1</v>
      </c>
      <c r="P503" s="339">
        <f t="shared" si="181"/>
        <v>1</v>
      </c>
      <c r="Q503" s="338">
        <f t="shared" si="182"/>
        <v>4.9180327868852458E-2</v>
      </c>
      <c r="R503" s="337">
        <f t="shared" si="183"/>
        <v>300000</v>
      </c>
      <c r="S503" s="336">
        <f t="shared" si="184"/>
        <v>300000</v>
      </c>
      <c r="T503" s="336">
        <f t="shared" si="185"/>
        <v>300000</v>
      </c>
      <c r="U503" s="336">
        <f t="shared" si="186"/>
        <v>300000</v>
      </c>
      <c r="V503" s="335">
        <f t="shared" si="187"/>
        <v>14754.098360655737</v>
      </c>
      <c r="W503" s="337">
        <f t="shared" si="191"/>
        <v>0</v>
      </c>
      <c r="X503" s="336">
        <f t="shared" si="191"/>
        <v>0</v>
      </c>
      <c r="Y503" s="336">
        <f t="shared" si="191"/>
        <v>0</v>
      </c>
      <c r="Z503" s="336">
        <f t="shared" si="191"/>
        <v>0</v>
      </c>
      <c r="AA503" s="335">
        <f t="shared" si="191"/>
        <v>0</v>
      </c>
    </row>
    <row r="504" spans="1:27">
      <c r="A504" s="320">
        <f>'Q Experience Study 2e'!A487</f>
        <v>467</v>
      </c>
      <c r="B504" s="319">
        <f>'Q Experience Study 2e'!B487</f>
        <v>20078</v>
      </c>
      <c r="C504" s="319" t="str">
        <f>'Q Experience Study 2e'!C487</f>
        <v/>
      </c>
      <c r="D504" s="319" t="str">
        <f>'Q Experience Study 2e'!D487</f>
        <v/>
      </c>
      <c r="E504" s="318">
        <f>'Q Experience Study 2e'!E487</f>
        <v>300000</v>
      </c>
      <c r="F504" s="343" t="str">
        <f t="shared" si="176"/>
        <v/>
      </c>
      <c r="G504" s="341" t="str">
        <f t="shared" si="177"/>
        <v/>
      </c>
      <c r="H504" s="343">
        <f t="shared" si="190"/>
        <v>366</v>
      </c>
      <c r="I504" s="342">
        <f t="shared" si="190"/>
        <v>365</v>
      </c>
      <c r="J504" s="342">
        <f t="shared" si="190"/>
        <v>365</v>
      </c>
      <c r="K504" s="342">
        <f t="shared" si="190"/>
        <v>365</v>
      </c>
      <c r="L504" s="341">
        <f t="shared" si="190"/>
        <v>12</v>
      </c>
      <c r="M504" s="340">
        <f t="shared" si="178"/>
        <v>1</v>
      </c>
      <c r="N504" s="339">
        <f t="shared" si="179"/>
        <v>1</v>
      </c>
      <c r="O504" s="339">
        <f t="shared" si="180"/>
        <v>1</v>
      </c>
      <c r="P504" s="339">
        <f t="shared" si="181"/>
        <v>1</v>
      </c>
      <c r="Q504" s="338">
        <f t="shared" si="182"/>
        <v>3.2786885245901641E-2</v>
      </c>
      <c r="R504" s="337">
        <f t="shared" si="183"/>
        <v>300000</v>
      </c>
      <c r="S504" s="336">
        <f t="shared" si="184"/>
        <v>300000</v>
      </c>
      <c r="T504" s="336">
        <f t="shared" si="185"/>
        <v>300000</v>
      </c>
      <c r="U504" s="336">
        <f t="shared" si="186"/>
        <v>300000</v>
      </c>
      <c r="V504" s="335">
        <f t="shared" si="187"/>
        <v>9836.0655737704928</v>
      </c>
      <c r="W504" s="337">
        <f t="shared" si="191"/>
        <v>0</v>
      </c>
      <c r="X504" s="336">
        <f t="shared" si="191"/>
        <v>0</v>
      </c>
      <c r="Y504" s="336">
        <f t="shared" si="191"/>
        <v>0</v>
      </c>
      <c r="Z504" s="336">
        <f t="shared" si="191"/>
        <v>0</v>
      </c>
      <c r="AA504" s="335">
        <f t="shared" si="191"/>
        <v>0</v>
      </c>
    </row>
    <row r="505" spans="1:27">
      <c r="A505" s="320">
        <f>'Q Experience Study 2e'!A488</f>
        <v>468</v>
      </c>
      <c r="B505" s="319">
        <f>'Q Experience Study 2e'!B488</f>
        <v>19753</v>
      </c>
      <c r="C505" s="319" t="str">
        <f>'Q Experience Study 2e'!C488</f>
        <v/>
      </c>
      <c r="D505" s="319" t="str">
        <f>'Q Experience Study 2e'!D488</f>
        <v/>
      </c>
      <c r="E505" s="318">
        <f>'Q Experience Study 2e'!E488</f>
        <v>1000000</v>
      </c>
      <c r="F505" s="343" t="str">
        <f t="shared" si="176"/>
        <v/>
      </c>
      <c r="G505" s="341" t="str">
        <f t="shared" si="177"/>
        <v/>
      </c>
      <c r="H505" s="343">
        <f t="shared" si="190"/>
        <v>365</v>
      </c>
      <c r="I505" s="342">
        <f t="shared" si="190"/>
        <v>366</v>
      </c>
      <c r="J505" s="342">
        <f t="shared" si="190"/>
        <v>365</v>
      </c>
      <c r="K505" s="342">
        <f t="shared" si="190"/>
        <v>365</v>
      </c>
      <c r="L505" s="341">
        <f t="shared" si="190"/>
        <v>337</v>
      </c>
      <c r="M505" s="340">
        <f t="shared" si="178"/>
        <v>1</v>
      </c>
      <c r="N505" s="339">
        <f t="shared" si="179"/>
        <v>1</v>
      </c>
      <c r="O505" s="339">
        <f t="shared" si="180"/>
        <v>1</v>
      </c>
      <c r="P505" s="339">
        <f t="shared" si="181"/>
        <v>1</v>
      </c>
      <c r="Q505" s="338">
        <f t="shared" si="182"/>
        <v>0.92328767123287669</v>
      </c>
      <c r="R505" s="337">
        <f t="shared" si="183"/>
        <v>1000000</v>
      </c>
      <c r="S505" s="336">
        <f t="shared" si="184"/>
        <v>1000000</v>
      </c>
      <c r="T505" s="336">
        <f t="shared" si="185"/>
        <v>1000000</v>
      </c>
      <c r="U505" s="336">
        <f t="shared" si="186"/>
        <v>1000000</v>
      </c>
      <c r="V505" s="335">
        <f t="shared" si="187"/>
        <v>923287.67123287672</v>
      </c>
      <c r="W505" s="337">
        <f t="shared" si="191"/>
        <v>0</v>
      </c>
      <c r="X505" s="336">
        <f t="shared" si="191"/>
        <v>0</v>
      </c>
      <c r="Y505" s="336">
        <f t="shared" si="191"/>
        <v>0</v>
      </c>
      <c r="Z505" s="336">
        <f t="shared" si="191"/>
        <v>0</v>
      </c>
      <c r="AA505" s="335">
        <f t="shared" si="191"/>
        <v>0</v>
      </c>
    </row>
    <row r="506" spans="1:27">
      <c r="A506" s="320">
        <f>'Q Experience Study 2e'!A489</f>
        <v>469</v>
      </c>
      <c r="B506" s="319">
        <f>'Q Experience Study 2e'!B489</f>
        <v>19934</v>
      </c>
      <c r="C506" s="319" t="str">
        <f>'Q Experience Study 2e'!C489</f>
        <v/>
      </c>
      <c r="D506" s="319" t="str">
        <f>'Q Experience Study 2e'!D489</f>
        <v/>
      </c>
      <c r="E506" s="318">
        <f>'Q Experience Study 2e'!E489</f>
        <v>1000000</v>
      </c>
      <c r="F506" s="343" t="str">
        <f t="shared" si="176"/>
        <v/>
      </c>
      <c r="G506" s="341" t="str">
        <f t="shared" si="177"/>
        <v/>
      </c>
      <c r="H506" s="343">
        <f t="shared" si="190"/>
        <v>366</v>
      </c>
      <c r="I506" s="342">
        <f t="shared" si="190"/>
        <v>365</v>
      </c>
      <c r="J506" s="342">
        <f t="shared" si="190"/>
        <v>365</v>
      </c>
      <c r="K506" s="342">
        <f t="shared" si="190"/>
        <v>365</v>
      </c>
      <c r="L506" s="341">
        <f t="shared" si="190"/>
        <v>156</v>
      </c>
      <c r="M506" s="340">
        <f t="shared" si="178"/>
        <v>1</v>
      </c>
      <c r="N506" s="339">
        <f t="shared" si="179"/>
        <v>1</v>
      </c>
      <c r="O506" s="339">
        <f t="shared" si="180"/>
        <v>1</v>
      </c>
      <c r="P506" s="339">
        <f t="shared" si="181"/>
        <v>1</v>
      </c>
      <c r="Q506" s="338">
        <f t="shared" si="182"/>
        <v>0.42622950819672129</v>
      </c>
      <c r="R506" s="337">
        <f t="shared" si="183"/>
        <v>1000000</v>
      </c>
      <c r="S506" s="336">
        <f t="shared" si="184"/>
        <v>1000000</v>
      </c>
      <c r="T506" s="336">
        <f t="shared" si="185"/>
        <v>1000000</v>
      </c>
      <c r="U506" s="336">
        <f t="shared" si="186"/>
        <v>1000000</v>
      </c>
      <c r="V506" s="335">
        <f t="shared" si="187"/>
        <v>426229.50819672126</v>
      </c>
      <c r="W506" s="337">
        <f t="shared" si="191"/>
        <v>0</v>
      </c>
      <c r="X506" s="336">
        <f t="shared" si="191"/>
        <v>0</v>
      </c>
      <c r="Y506" s="336">
        <f t="shared" si="191"/>
        <v>0</v>
      </c>
      <c r="Z506" s="336">
        <f t="shared" si="191"/>
        <v>0</v>
      </c>
      <c r="AA506" s="335">
        <f t="shared" si="191"/>
        <v>0</v>
      </c>
    </row>
    <row r="507" spans="1:27">
      <c r="A507" s="320">
        <f>'Q Experience Study 2e'!A490</f>
        <v>470</v>
      </c>
      <c r="B507" s="319">
        <f>'Q Experience Study 2e'!B490</f>
        <v>20074</v>
      </c>
      <c r="C507" s="319" t="str">
        <f>'Q Experience Study 2e'!C490</f>
        <v/>
      </c>
      <c r="D507" s="319" t="str">
        <f>'Q Experience Study 2e'!D490</f>
        <v/>
      </c>
      <c r="E507" s="318">
        <f>'Q Experience Study 2e'!E490</f>
        <v>300000</v>
      </c>
      <c r="F507" s="343" t="str">
        <f t="shared" si="176"/>
        <v/>
      </c>
      <c r="G507" s="341" t="str">
        <f t="shared" si="177"/>
        <v/>
      </c>
      <c r="H507" s="343">
        <f t="shared" si="190"/>
        <v>366</v>
      </c>
      <c r="I507" s="342">
        <f t="shared" si="190"/>
        <v>365</v>
      </c>
      <c r="J507" s="342">
        <f t="shared" si="190"/>
        <v>365</v>
      </c>
      <c r="K507" s="342">
        <f t="shared" si="190"/>
        <v>365</v>
      </c>
      <c r="L507" s="341">
        <f t="shared" si="190"/>
        <v>16</v>
      </c>
      <c r="M507" s="340">
        <f t="shared" si="178"/>
        <v>1</v>
      </c>
      <c r="N507" s="339">
        <f t="shared" si="179"/>
        <v>1</v>
      </c>
      <c r="O507" s="339">
        <f t="shared" si="180"/>
        <v>1</v>
      </c>
      <c r="P507" s="339">
        <f t="shared" si="181"/>
        <v>1</v>
      </c>
      <c r="Q507" s="338">
        <f t="shared" si="182"/>
        <v>4.3715846994535519E-2</v>
      </c>
      <c r="R507" s="337">
        <f t="shared" si="183"/>
        <v>300000</v>
      </c>
      <c r="S507" s="336">
        <f t="shared" si="184"/>
        <v>300000</v>
      </c>
      <c r="T507" s="336">
        <f t="shared" si="185"/>
        <v>300000</v>
      </c>
      <c r="U507" s="336">
        <f t="shared" si="186"/>
        <v>300000</v>
      </c>
      <c r="V507" s="335">
        <f t="shared" si="187"/>
        <v>13114.754098360656</v>
      </c>
      <c r="W507" s="337">
        <f t="shared" si="191"/>
        <v>0</v>
      </c>
      <c r="X507" s="336">
        <f t="shared" si="191"/>
        <v>0</v>
      </c>
      <c r="Y507" s="336">
        <f t="shared" si="191"/>
        <v>0</v>
      </c>
      <c r="Z507" s="336">
        <f t="shared" si="191"/>
        <v>0</v>
      </c>
      <c r="AA507" s="335">
        <f t="shared" si="191"/>
        <v>0</v>
      </c>
    </row>
    <row r="508" spans="1:27">
      <c r="A508" s="320">
        <f>'Q Experience Study 2e'!A491</f>
        <v>471</v>
      </c>
      <c r="B508" s="319">
        <f>'Q Experience Study 2e'!B491</f>
        <v>19965</v>
      </c>
      <c r="C508" s="319" t="str">
        <f>'Q Experience Study 2e'!C491</f>
        <v/>
      </c>
      <c r="D508" s="319" t="str">
        <f>'Q Experience Study 2e'!D491</f>
        <v/>
      </c>
      <c r="E508" s="318">
        <f>'Q Experience Study 2e'!E491</f>
        <v>300000</v>
      </c>
      <c r="F508" s="343" t="str">
        <f t="shared" si="176"/>
        <v/>
      </c>
      <c r="G508" s="341" t="str">
        <f t="shared" si="177"/>
        <v/>
      </c>
      <c r="H508" s="343">
        <f t="shared" ref="H508:L517" si="192">IF(AND(OR($C508&lt;&gt;"",$D508&lt;&gt;""),MAX($F508,$G508)&lt;H$37),0,MIN($C$34,DATE(YEAR($B508)+H$37+1,MONTH($B508),DAY($B508)))-MAX($B$34,DATE(YEAR($B508)+H$37,MONTH($B508),DAY($B508))))</f>
        <v>366</v>
      </c>
      <c r="I508" s="342">
        <f t="shared" si="192"/>
        <v>365</v>
      </c>
      <c r="J508" s="342">
        <f t="shared" si="192"/>
        <v>365</v>
      </c>
      <c r="K508" s="342">
        <f t="shared" si="192"/>
        <v>365</v>
      </c>
      <c r="L508" s="341">
        <f t="shared" si="192"/>
        <v>125</v>
      </c>
      <c r="M508" s="340">
        <f t="shared" si="178"/>
        <v>1</v>
      </c>
      <c r="N508" s="339">
        <f t="shared" si="179"/>
        <v>1</v>
      </c>
      <c r="O508" s="339">
        <f t="shared" si="180"/>
        <v>1</v>
      </c>
      <c r="P508" s="339">
        <f t="shared" si="181"/>
        <v>1</v>
      </c>
      <c r="Q508" s="338">
        <f t="shared" si="182"/>
        <v>0.34153005464480873</v>
      </c>
      <c r="R508" s="337">
        <f t="shared" si="183"/>
        <v>300000</v>
      </c>
      <c r="S508" s="336">
        <f t="shared" si="184"/>
        <v>300000</v>
      </c>
      <c r="T508" s="336">
        <f t="shared" si="185"/>
        <v>300000</v>
      </c>
      <c r="U508" s="336">
        <f t="shared" si="186"/>
        <v>300000</v>
      </c>
      <c r="V508" s="335">
        <f t="shared" si="187"/>
        <v>102459.01639344262</v>
      </c>
      <c r="W508" s="337">
        <f t="shared" ref="W508:AA517" si="193">IF($F508=W$37,$E508,0)</f>
        <v>0</v>
      </c>
      <c r="X508" s="336">
        <f t="shared" si="193"/>
        <v>0</v>
      </c>
      <c r="Y508" s="336">
        <f t="shared" si="193"/>
        <v>0</v>
      </c>
      <c r="Z508" s="336">
        <f t="shared" si="193"/>
        <v>0</v>
      </c>
      <c r="AA508" s="335">
        <f t="shared" si="193"/>
        <v>0</v>
      </c>
    </row>
    <row r="509" spans="1:27">
      <c r="A509" s="320">
        <f>'Q Experience Study 2e'!A492</f>
        <v>472</v>
      </c>
      <c r="B509" s="319">
        <f>'Q Experience Study 2e'!B492</f>
        <v>19949</v>
      </c>
      <c r="C509" s="319" t="str">
        <f>'Q Experience Study 2e'!C492</f>
        <v/>
      </c>
      <c r="D509" s="319" t="str">
        <f>'Q Experience Study 2e'!D492</f>
        <v/>
      </c>
      <c r="E509" s="318">
        <f>'Q Experience Study 2e'!E492</f>
        <v>300000</v>
      </c>
      <c r="F509" s="343" t="str">
        <f t="shared" si="176"/>
        <v/>
      </c>
      <c r="G509" s="341" t="str">
        <f t="shared" si="177"/>
        <v/>
      </c>
      <c r="H509" s="343">
        <f t="shared" si="192"/>
        <v>366</v>
      </c>
      <c r="I509" s="342">
        <f t="shared" si="192"/>
        <v>365</v>
      </c>
      <c r="J509" s="342">
        <f t="shared" si="192"/>
        <v>365</v>
      </c>
      <c r="K509" s="342">
        <f t="shared" si="192"/>
        <v>365</v>
      </c>
      <c r="L509" s="341">
        <f t="shared" si="192"/>
        <v>141</v>
      </c>
      <c r="M509" s="340">
        <f t="shared" si="178"/>
        <v>1</v>
      </c>
      <c r="N509" s="339">
        <f t="shared" si="179"/>
        <v>1</v>
      </c>
      <c r="O509" s="339">
        <f t="shared" si="180"/>
        <v>1</v>
      </c>
      <c r="P509" s="339">
        <f t="shared" si="181"/>
        <v>1</v>
      </c>
      <c r="Q509" s="338">
        <f t="shared" si="182"/>
        <v>0.38524590163934425</v>
      </c>
      <c r="R509" s="337">
        <f t="shared" si="183"/>
        <v>300000</v>
      </c>
      <c r="S509" s="336">
        <f t="shared" si="184"/>
        <v>300000</v>
      </c>
      <c r="T509" s="336">
        <f t="shared" si="185"/>
        <v>300000</v>
      </c>
      <c r="U509" s="336">
        <f t="shared" si="186"/>
        <v>300000</v>
      </c>
      <c r="V509" s="335">
        <f t="shared" si="187"/>
        <v>115573.77049180327</v>
      </c>
      <c r="W509" s="337">
        <f t="shared" si="193"/>
        <v>0</v>
      </c>
      <c r="X509" s="336">
        <f t="shared" si="193"/>
        <v>0</v>
      </c>
      <c r="Y509" s="336">
        <f t="shared" si="193"/>
        <v>0</v>
      </c>
      <c r="Z509" s="336">
        <f t="shared" si="193"/>
        <v>0</v>
      </c>
      <c r="AA509" s="335">
        <f t="shared" si="193"/>
        <v>0</v>
      </c>
    </row>
    <row r="510" spans="1:27">
      <c r="A510" s="320">
        <f>'Q Experience Study 2e'!A493</f>
        <v>473</v>
      </c>
      <c r="B510" s="319">
        <f>'Q Experience Study 2e'!B493</f>
        <v>19734</v>
      </c>
      <c r="C510" s="319" t="str">
        <f>'Q Experience Study 2e'!C493</f>
        <v/>
      </c>
      <c r="D510" s="319" t="str">
        <f>'Q Experience Study 2e'!D493</f>
        <v/>
      </c>
      <c r="E510" s="318">
        <f>'Q Experience Study 2e'!E493</f>
        <v>300000</v>
      </c>
      <c r="F510" s="343" t="str">
        <f t="shared" si="176"/>
        <v/>
      </c>
      <c r="G510" s="341" t="str">
        <f t="shared" si="177"/>
        <v/>
      </c>
      <c r="H510" s="343">
        <f t="shared" si="192"/>
        <v>365</v>
      </c>
      <c r="I510" s="342">
        <f t="shared" si="192"/>
        <v>366</v>
      </c>
      <c r="J510" s="342">
        <f t="shared" si="192"/>
        <v>365</v>
      </c>
      <c r="K510" s="342">
        <f t="shared" si="192"/>
        <v>365</v>
      </c>
      <c r="L510" s="341">
        <f t="shared" si="192"/>
        <v>356</v>
      </c>
      <c r="M510" s="340">
        <f t="shared" si="178"/>
        <v>1</v>
      </c>
      <c r="N510" s="339">
        <f t="shared" si="179"/>
        <v>1</v>
      </c>
      <c r="O510" s="339">
        <f t="shared" si="180"/>
        <v>1</v>
      </c>
      <c r="P510" s="339">
        <f t="shared" si="181"/>
        <v>1</v>
      </c>
      <c r="Q510" s="338">
        <f t="shared" si="182"/>
        <v>0.97534246575342465</v>
      </c>
      <c r="R510" s="337">
        <f t="shared" si="183"/>
        <v>300000</v>
      </c>
      <c r="S510" s="336">
        <f t="shared" si="184"/>
        <v>300000</v>
      </c>
      <c r="T510" s="336">
        <f t="shared" si="185"/>
        <v>300000</v>
      </c>
      <c r="U510" s="336">
        <f t="shared" si="186"/>
        <v>300000</v>
      </c>
      <c r="V510" s="335">
        <f t="shared" si="187"/>
        <v>292602.73972602742</v>
      </c>
      <c r="W510" s="337">
        <f t="shared" si="193"/>
        <v>0</v>
      </c>
      <c r="X510" s="336">
        <f t="shared" si="193"/>
        <v>0</v>
      </c>
      <c r="Y510" s="336">
        <f t="shared" si="193"/>
        <v>0</v>
      </c>
      <c r="Z510" s="336">
        <f t="shared" si="193"/>
        <v>0</v>
      </c>
      <c r="AA510" s="335">
        <f t="shared" si="193"/>
        <v>0</v>
      </c>
    </row>
    <row r="511" spans="1:27">
      <c r="A511" s="320">
        <f>'Q Experience Study 2e'!A494</f>
        <v>474</v>
      </c>
      <c r="B511" s="319">
        <f>'Q Experience Study 2e'!B494</f>
        <v>19777</v>
      </c>
      <c r="C511" s="319" t="str">
        <f>'Q Experience Study 2e'!C494</f>
        <v/>
      </c>
      <c r="D511" s="319" t="str">
        <f>'Q Experience Study 2e'!D494</f>
        <v/>
      </c>
      <c r="E511" s="318">
        <f>'Q Experience Study 2e'!E494</f>
        <v>1000000</v>
      </c>
      <c r="F511" s="343" t="str">
        <f t="shared" si="176"/>
        <v/>
      </c>
      <c r="G511" s="341" t="str">
        <f t="shared" si="177"/>
        <v/>
      </c>
      <c r="H511" s="343">
        <f t="shared" si="192"/>
        <v>365</v>
      </c>
      <c r="I511" s="342">
        <f t="shared" si="192"/>
        <v>366</v>
      </c>
      <c r="J511" s="342">
        <f t="shared" si="192"/>
        <v>365</v>
      </c>
      <c r="K511" s="342">
        <f t="shared" si="192"/>
        <v>365</v>
      </c>
      <c r="L511" s="341">
        <f t="shared" si="192"/>
        <v>313</v>
      </c>
      <c r="M511" s="340">
        <f t="shared" si="178"/>
        <v>1</v>
      </c>
      <c r="N511" s="339">
        <f t="shared" si="179"/>
        <v>1</v>
      </c>
      <c r="O511" s="339">
        <f t="shared" si="180"/>
        <v>1</v>
      </c>
      <c r="P511" s="339">
        <f t="shared" si="181"/>
        <v>1</v>
      </c>
      <c r="Q511" s="338">
        <f t="shared" si="182"/>
        <v>0.8575342465753425</v>
      </c>
      <c r="R511" s="337">
        <f t="shared" si="183"/>
        <v>1000000</v>
      </c>
      <c r="S511" s="336">
        <f t="shared" si="184"/>
        <v>1000000</v>
      </c>
      <c r="T511" s="336">
        <f t="shared" si="185"/>
        <v>1000000</v>
      </c>
      <c r="U511" s="336">
        <f t="shared" si="186"/>
        <v>1000000</v>
      </c>
      <c r="V511" s="335">
        <f t="shared" si="187"/>
        <v>857534.24657534249</v>
      </c>
      <c r="W511" s="337">
        <f t="shared" si="193"/>
        <v>0</v>
      </c>
      <c r="X511" s="336">
        <f t="shared" si="193"/>
        <v>0</v>
      </c>
      <c r="Y511" s="336">
        <f t="shared" si="193"/>
        <v>0</v>
      </c>
      <c r="Z511" s="336">
        <f t="shared" si="193"/>
        <v>0</v>
      </c>
      <c r="AA511" s="335">
        <f t="shared" si="193"/>
        <v>0</v>
      </c>
    </row>
    <row r="512" spans="1:27">
      <c r="A512" s="320">
        <f>'Q Experience Study 2e'!A495</f>
        <v>475</v>
      </c>
      <c r="B512" s="319">
        <f>'Q Experience Study 2e'!B495</f>
        <v>19899</v>
      </c>
      <c r="C512" s="319" t="str">
        <f>'Q Experience Study 2e'!C495</f>
        <v/>
      </c>
      <c r="D512" s="319" t="str">
        <f>'Q Experience Study 2e'!D495</f>
        <v/>
      </c>
      <c r="E512" s="318">
        <f>'Q Experience Study 2e'!E495</f>
        <v>1000000</v>
      </c>
      <c r="F512" s="343" t="str">
        <f t="shared" si="176"/>
        <v/>
      </c>
      <c r="G512" s="341" t="str">
        <f t="shared" si="177"/>
        <v/>
      </c>
      <c r="H512" s="343">
        <f t="shared" si="192"/>
        <v>366</v>
      </c>
      <c r="I512" s="342">
        <f t="shared" si="192"/>
        <v>365</v>
      </c>
      <c r="J512" s="342">
        <f t="shared" si="192"/>
        <v>365</v>
      </c>
      <c r="K512" s="342">
        <f t="shared" si="192"/>
        <v>365</v>
      </c>
      <c r="L512" s="341">
        <f t="shared" si="192"/>
        <v>191</v>
      </c>
      <c r="M512" s="340">
        <f t="shared" si="178"/>
        <v>1</v>
      </c>
      <c r="N512" s="339">
        <f t="shared" si="179"/>
        <v>1</v>
      </c>
      <c r="O512" s="339">
        <f t="shared" si="180"/>
        <v>1</v>
      </c>
      <c r="P512" s="339">
        <f t="shared" si="181"/>
        <v>1</v>
      </c>
      <c r="Q512" s="338">
        <f t="shared" si="182"/>
        <v>0.52185792349726778</v>
      </c>
      <c r="R512" s="337">
        <f t="shared" si="183"/>
        <v>1000000</v>
      </c>
      <c r="S512" s="336">
        <f t="shared" si="184"/>
        <v>1000000</v>
      </c>
      <c r="T512" s="336">
        <f t="shared" si="185"/>
        <v>1000000</v>
      </c>
      <c r="U512" s="336">
        <f t="shared" si="186"/>
        <v>1000000</v>
      </c>
      <c r="V512" s="335">
        <f t="shared" si="187"/>
        <v>521857.92349726777</v>
      </c>
      <c r="W512" s="337">
        <f t="shared" si="193"/>
        <v>0</v>
      </c>
      <c r="X512" s="336">
        <f t="shared" si="193"/>
        <v>0</v>
      </c>
      <c r="Y512" s="336">
        <f t="shared" si="193"/>
        <v>0</v>
      </c>
      <c r="Z512" s="336">
        <f t="shared" si="193"/>
        <v>0</v>
      </c>
      <c r="AA512" s="335">
        <f t="shared" si="193"/>
        <v>0</v>
      </c>
    </row>
    <row r="513" spans="1:27">
      <c r="A513" s="320">
        <f>'Q Experience Study 2e'!A496</f>
        <v>476</v>
      </c>
      <c r="B513" s="319">
        <f>'Q Experience Study 2e'!B496</f>
        <v>19965</v>
      </c>
      <c r="C513" s="319" t="str">
        <f>'Q Experience Study 2e'!C496</f>
        <v/>
      </c>
      <c r="D513" s="319" t="str">
        <f>'Q Experience Study 2e'!D496</f>
        <v/>
      </c>
      <c r="E513" s="318">
        <f>'Q Experience Study 2e'!E496</f>
        <v>1000000</v>
      </c>
      <c r="F513" s="343" t="str">
        <f t="shared" si="176"/>
        <v/>
      </c>
      <c r="G513" s="341" t="str">
        <f t="shared" si="177"/>
        <v/>
      </c>
      <c r="H513" s="343">
        <f t="shared" si="192"/>
        <v>366</v>
      </c>
      <c r="I513" s="342">
        <f t="shared" si="192"/>
        <v>365</v>
      </c>
      <c r="J513" s="342">
        <f t="shared" si="192"/>
        <v>365</v>
      </c>
      <c r="K513" s="342">
        <f t="shared" si="192"/>
        <v>365</v>
      </c>
      <c r="L513" s="341">
        <f t="shared" si="192"/>
        <v>125</v>
      </c>
      <c r="M513" s="340">
        <f t="shared" si="178"/>
        <v>1</v>
      </c>
      <c r="N513" s="339">
        <f t="shared" si="179"/>
        <v>1</v>
      </c>
      <c r="O513" s="339">
        <f t="shared" si="180"/>
        <v>1</v>
      </c>
      <c r="P513" s="339">
        <f t="shared" si="181"/>
        <v>1</v>
      </c>
      <c r="Q513" s="338">
        <f t="shared" si="182"/>
        <v>0.34153005464480873</v>
      </c>
      <c r="R513" s="337">
        <f t="shared" si="183"/>
        <v>1000000</v>
      </c>
      <c r="S513" s="336">
        <f t="shared" si="184"/>
        <v>1000000</v>
      </c>
      <c r="T513" s="336">
        <f t="shared" si="185"/>
        <v>1000000</v>
      </c>
      <c r="U513" s="336">
        <f t="shared" si="186"/>
        <v>1000000</v>
      </c>
      <c r="V513" s="335">
        <f t="shared" si="187"/>
        <v>341530.05464480876</v>
      </c>
      <c r="W513" s="337">
        <f t="shared" si="193"/>
        <v>0</v>
      </c>
      <c r="X513" s="336">
        <f t="shared" si="193"/>
        <v>0</v>
      </c>
      <c r="Y513" s="336">
        <f t="shared" si="193"/>
        <v>0</v>
      </c>
      <c r="Z513" s="336">
        <f t="shared" si="193"/>
        <v>0</v>
      </c>
      <c r="AA513" s="335">
        <f t="shared" si="193"/>
        <v>0</v>
      </c>
    </row>
    <row r="514" spans="1:27">
      <c r="A514" s="320">
        <f>'Q Experience Study 2e'!A497</f>
        <v>477</v>
      </c>
      <c r="B514" s="319">
        <f>'Q Experience Study 2e'!B497</f>
        <v>19812</v>
      </c>
      <c r="C514" s="319" t="str">
        <f>'Q Experience Study 2e'!C497</f>
        <v/>
      </c>
      <c r="D514" s="319" t="str">
        <f>'Q Experience Study 2e'!D497</f>
        <v/>
      </c>
      <c r="E514" s="318">
        <f>'Q Experience Study 2e'!E497</f>
        <v>300000</v>
      </c>
      <c r="F514" s="343" t="str">
        <f t="shared" si="176"/>
        <v/>
      </c>
      <c r="G514" s="341" t="str">
        <f t="shared" si="177"/>
        <v/>
      </c>
      <c r="H514" s="343">
        <f t="shared" si="192"/>
        <v>366</v>
      </c>
      <c r="I514" s="342">
        <f t="shared" si="192"/>
        <v>365</v>
      </c>
      <c r="J514" s="342">
        <f t="shared" si="192"/>
        <v>365</v>
      </c>
      <c r="K514" s="342">
        <f t="shared" si="192"/>
        <v>365</v>
      </c>
      <c r="L514" s="341">
        <f t="shared" si="192"/>
        <v>278</v>
      </c>
      <c r="M514" s="340">
        <f t="shared" si="178"/>
        <v>1</v>
      </c>
      <c r="N514" s="339">
        <f t="shared" si="179"/>
        <v>1</v>
      </c>
      <c r="O514" s="339">
        <f t="shared" si="180"/>
        <v>1</v>
      </c>
      <c r="P514" s="339">
        <f t="shared" si="181"/>
        <v>1</v>
      </c>
      <c r="Q514" s="338">
        <f t="shared" si="182"/>
        <v>0.7595628415300546</v>
      </c>
      <c r="R514" s="337">
        <f t="shared" si="183"/>
        <v>300000</v>
      </c>
      <c r="S514" s="336">
        <f t="shared" si="184"/>
        <v>300000</v>
      </c>
      <c r="T514" s="336">
        <f t="shared" si="185"/>
        <v>300000</v>
      </c>
      <c r="U514" s="336">
        <f t="shared" si="186"/>
        <v>300000</v>
      </c>
      <c r="V514" s="335">
        <f t="shared" si="187"/>
        <v>227868.85245901637</v>
      </c>
      <c r="W514" s="337">
        <f t="shared" si="193"/>
        <v>0</v>
      </c>
      <c r="X514" s="336">
        <f t="shared" si="193"/>
        <v>0</v>
      </c>
      <c r="Y514" s="336">
        <f t="shared" si="193"/>
        <v>0</v>
      </c>
      <c r="Z514" s="336">
        <f t="shared" si="193"/>
        <v>0</v>
      </c>
      <c r="AA514" s="335">
        <f t="shared" si="193"/>
        <v>0</v>
      </c>
    </row>
    <row r="515" spans="1:27">
      <c r="A515" s="320">
        <f>'Q Experience Study 2e'!A498</f>
        <v>478</v>
      </c>
      <c r="B515" s="319">
        <f>'Q Experience Study 2e'!B498</f>
        <v>20033</v>
      </c>
      <c r="C515" s="319" t="str">
        <f>'Q Experience Study 2e'!C498</f>
        <v/>
      </c>
      <c r="D515" s="319" t="str">
        <f>'Q Experience Study 2e'!D498</f>
        <v/>
      </c>
      <c r="E515" s="318">
        <f>'Q Experience Study 2e'!E498</f>
        <v>500000</v>
      </c>
      <c r="F515" s="343" t="str">
        <f t="shared" si="176"/>
        <v/>
      </c>
      <c r="G515" s="341" t="str">
        <f t="shared" si="177"/>
        <v/>
      </c>
      <c r="H515" s="343">
        <f t="shared" si="192"/>
        <v>366</v>
      </c>
      <c r="I515" s="342">
        <f t="shared" si="192"/>
        <v>365</v>
      </c>
      <c r="J515" s="342">
        <f t="shared" si="192"/>
        <v>365</v>
      </c>
      <c r="K515" s="342">
        <f t="shared" si="192"/>
        <v>365</v>
      </c>
      <c r="L515" s="341">
        <f t="shared" si="192"/>
        <v>57</v>
      </c>
      <c r="M515" s="340">
        <f t="shared" si="178"/>
        <v>1</v>
      </c>
      <c r="N515" s="339">
        <f t="shared" si="179"/>
        <v>1</v>
      </c>
      <c r="O515" s="339">
        <f t="shared" si="180"/>
        <v>1</v>
      </c>
      <c r="P515" s="339">
        <f t="shared" si="181"/>
        <v>1</v>
      </c>
      <c r="Q515" s="338">
        <f t="shared" si="182"/>
        <v>0.15573770491803279</v>
      </c>
      <c r="R515" s="337">
        <f t="shared" si="183"/>
        <v>500000</v>
      </c>
      <c r="S515" s="336">
        <f t="shared" si="184"/>
        <v>500000</v>
      </c>
      <c r="T515" s="336">
        <f t="shared" si="185"/>
        <v>500000</v>
      </c>
      <c r="U515" s="336">
        <f t="shared" si="186"/>
        <v>500000</v>
      </c>
      <c r="V515" s="335">
        <f t="shared" si="187"/>
        <v>77868.852459016402</v>
      </c>
      <c r="W515" s="337">
        <f t="shared" si="193"/>
        <v>0</v>
      </c>
      <c r="X515" s="336">
        <f t="shared" si="193"/>
        <v>0</v>
      </c>
      <c r="Y515" s="336">
        <f t="shared" si="193"/>
        <v>0</v>
      </c>
      <c r="Z515" s="336">
        <f t="shared" si="193"/>
        <v>0</v>
      </c>
      <c r="AA515" s="335">
        <f t="shared" si="193"/>
        <v>0</v>
      </c>
    </row>
    <row r="516" spans="1:27">
      <c r="A516" s="320">
        <f>'Q Experience Study 2e'!A499</f>
        <v>479</v>
      </c>
      <c r="B516" s="319">
        <f>'Q Experience Study 2e'!B499</f>
        <v>19817</v>
      </c>
      <c r="C516" s="319" t="str">
        <f>'Q Experience Study 2e'!C499</f>
        <v/>
      </c>
      <c r="D516" s="319" t="str">
        <f>'Q Experience Study 2e'!D499</f>
        <v/>
      </c>
      <c r="E516" s="318">
        <f>'Q Experience Study 2e'!E499</f>
        <v>500000</v>
      </c>
      <c r="F516" s="343" t="str">
        <f t="shared" si="176"/>
        <v/>
      </c>
      <c r="G516" s="341" t="str">
        <f t="shared" si="177"/>
        <v/>
      </c>
      <c r="H516" s="343">
        <f t="shared" si="192"/>
        <v>366</v>
      </c>
      <c r="I516" s="342">
        <f t="shared" si="192"/>
        <v>365</v>
      </c>
      <c r="J516" s="342">
        <f t="shared" si="192"/>
        <v>365</v>
      </c>
      <c r="K516" s="342">
        <f t="shared" si="192"/>
        <v>365</v>
      </c>
      <c r="L516" s="341">
        <f t="shared" si="192"/>
        <v>273</v>
      </c>
      <c r="M516" s="340">
        <f t="shared" si="178"/>
        <v>1</v>
      </c>
      <c r="N516" s="339">
        <f t="shared" si="179"/>
        <v>1</v>
      </c>
      <c r="O516" s="339">
        <f t="shared" si="180"/>
        <v>1</v>
      </c>
      <c r="P516" s="339">
        <f t="shared" si="181"/>
        <v>1</v>
      </c>
      <c r="Q516" s="338">
        <f t="shared" si="182"/>
        <v>0.74590163934426235</v>
      </c>
      <c r="R516" s="337">
        <f t="shared" si="183"/>
        <v>500000</v>
      </c>
      <c r="S516" s="336">
        <f t="shared" si="184"/>
        <v>500000</v>
      </c>
      <c r="T516" s="336">
        <f t="shared" si="185"/>
        <v>500000</v>
      </c>
      <c r="U516" s="336">
        <f t="shared" si="186"/>
        <v>500000</v>
      </c>
      <c r="V516" s="335">
        <f t="shared" si="187"/>
        <v>372950.81967213115</v>
      </c>
      <c r="W516" s="337">
        <f t="shared" si="193"/>
        <v>0</v>
      </c>
      <c r="X516" s="336">
        <f t="shared" si="193"/>
        <v>0</v>
      </c>
      <c r="Y516" s="336">
        <f t="shared" si="193"/>
        <v>0</v>
      </c>
      <c r="Z516" s="336">
        <f t="shared" si="193"/>
        <v>0</v>
      </c>
      <c r="AA516" s="335">
        <f t="shared" si="193"/>
        <v>0</v>
      </c>
    </row>
    <row r="517" spans="1:27">
      <c r="A517" s="320">
        <f>'Q Experience Study 2e'!A500</f>
        <v>480</v>
      </c>
      <c r="B517" s="319">
        <f>'Q Experience Study 2e'!B500</f>
        <v>19766</v>
      </c>
      <c r="C517" s="319" t="str">
        <f>'Q Experience Study 2e'!C500</f>
        <v/>
      </c>
      <c r="D517" s="319" t="str">
        <f>'Q Experience Study 2e'!D500</f>
        <v/>
      </c>
      <c r="E517" s="318">
        <f>'Q Experience Study 2e'!E500</f>
        <v>300000</v>
      </c>
      <c r="F517" s="343" t="str">
        <f t="shared" si="176"/>
        <v/>
      </c>
      <c r="G517" s="341" t="str">
        <f t="shared" si="177"/>
        <v/>
      </c>
      <c r="H517" s="343">
        <f t="shared" si="192"/>
        <v>365</v>
      </c>
      <c r="I517" s="342">
        <f t="shared" si="192"/>
        <v>366</v>
      </c>
      <c r="J517" s="342">
        <f t="shared" si="192"/>
        <v>365</v>
      </c>
      <c r="K517" s="342">
        <f t="shared" si="192"/>
        <v>365</v>
      </c>
      <c r="L517" s="341">
        <f t="shared" si="192"/>
        <v>324</v>
      </c>
      <c r="M517" s="340">
        <f t="shared" si="178"/>
        <v>1</v>
      </c>
      <c r="N517" s="339">
        <f t="shared" si="179"/>
        <v>1</v>
      </c>
      <c r="O517" s="339">
        <f t="shared" si="180"/>
        <v>1</v>
      </c>
      <c r="P517" s="339">
        <f t="shared" si="181"/>
        <v>1</v>
      </c>
      <c r="Q517" s="338">
        <f t="shared" si="182"/>
        <v>0.88767123287671235</v>
      </c>
      <c r="R517" s="337">
        <f t="shared" si="183"/>
        <v>300000</v>
      </c>
      <c r="S517" s="336">
        <f t="shared" si="184"/>
        <v>300000</v>
      </c>
      <c r="T517" s="336">
        <f t="shared" si="185"/>
        <v>300000</v>
      </c>
      <c r="U517" s="336">
        <f t="shared" si="186"/>
        <v>300000</v>
      </c>
      <c r="V517" s="335">
        <f t="shared" si="187"/>
        <v>266301.36986301368</v>
      </c>
      <c r="W517" s="337">
        <f t="shared" si="193"/>
        <v>0</v>
      </c>
      <c r="X517" s="336">
        <f t="shared" si="193"/>
        <v>0</v>
      </c>
      <c r="Y517" s="336">
        <f t="shared" si="193"/>
        <v>0</v>
      </c>
      <c r="Z517" s="336">
        <f t="shared" si="193"/>
        <v>0</v>
      </c>
      <c r="AA517" s="335">
        <f t="shared" si="193"/>
        <v>0</v>
      </c>
    </row>
    <row r="518" spans="1:27">
      <c r="A518" s="320">
        <f>'Q Experience Study 2e'!A501</f>
        <v>481</v>
      </c>
      <c r="B518" s="319">
        <f>'Q Experience Study 2e'!B501</f>
        <v>19776</v>
      </c>
      <c r="C518" s="319" t="str">
        <f>'Q Experience Study 2e'!C501</f>
        <v/>
      </c>
      <c r="D518" s="319" t="str">
        <f>'Q Experience Study 2e'!D501</f>
        <v/>
      </c>
      <c r="E518" s="318">
        <f>'Q Experience Study 2e'!E501</f>
        <v>1000000</v>
      </c>
      <c r="F518" s="343" t="str">
        <f t="shared" si="176"/>
        <v/>
      </c>
      <c r="G518" s="341" t="str">
        <f t="shared" si="177"/>
        <v/>
      </c>
      <c r="H518" s="343">
        <f t="shared" ref="H518:L527" si="194">IF(AND(OR($C518&lt;&gt;"",$D518&lt;&gt;""),MAX($F518,$G518)&lt;H$37),0,MIN($C$34,DATE(YEAR($B518)+H$37+1,MONTH($B518),DAY($B518)))-MAX($B$34,DATE(YEAR($B518)+H$37,MONTH($B518),DAY($B518))))</f>
        <v>365</v>
      </c>
      <c r="I518" s="342">
        <f t="shared" si="194"/>
        <v>366</v>
      </c>
      <c r="J518" s="342">
        <f t="shared" si="194"/>
        <v>365</v>
      </c>
      <c r="K518" s="342">
        <f t="shared" si="194"/>
        <v>365</v>
      </c>
      <c r="L518" s="341">
        <f t="shared" si="194"/>
        <v>314</v>
      </c>
      <c r="M518" s="340">
        <f t="shared" si="178"/>
        <v>1</v>
      </c>
      <c r="N518" s="339">
        <f t="shared" si="179"/>
        <v>1</v>
      </c>
      <c r="O518" s="339">
        <f t="shared" si="180"/>
        <v>1</v>
      </c>
      <c r="P518" s="339">
        <f t="shared" si="181"/>
        <v>1</v>
      </c>
      <c r="Q518" s="338">
        <f t="shared" si="182"/>
        <v>0.86027397260273974</v>
      </c>
      <c r="R518" s="337">
        <f t="shared" si="183"/>
        <v>1000000</v>
      </c>
      <c r="S518" s="336">
        <f t="shared" si="184"/>
        <v>1000000</v>
      </c>
      <c r="T518" s="336">
        <f t="shared" si="185"/>
        <v>1000000</v>
      </c>
      <c r="U518" s="336">
        <f t="shared" si="186"/>
        <v>1000000</v>
      </c>
      <c r="V518" s="335">
        <f t="shared" si="187"/>
        <v>860273.9726027397</v>
      </c>
      <c r="W518" s="337">
        <f t="shared" ref="W518:AA527" si="195">IF($F518=W$37,$E518,0)</f>
        <v>0</v>
      </c>
      <c r="X518" s="336">
        <f t="shared" si="195"/>
        <v>0</v>
      </c>
      <c r="Y518" s="336">
        <f t="shared" si="195"/>
        <v>0</v>
      </c>
      <c r="Z518" s="336">
        <f t="shared" si="195"/>
        <v>0</v>
      </c>
      <c r="AA518" s="335">
        <f t="shared" si="195"/>
        <v>0</v>
      </c>
    </row>
    <row r="519" spans="1:27">
      <c r="A519" s="320">
        <f>'Q Experience Study 2e'!A502</f>
        <v>482</v>
      </c>
      <c r="B519" s="319">
        <f>'Q Experience Study 2e'!B502</f>
        <v>19883</v>
      </c>
      <c r="C519" s="319" t="str">
        <f>'Q Experience Study 2e'!C502</f>
        <v/>
      </c>
      <c r="D519" s="319">
        <f>'Q Experience Study 2e'!D502</f>
        <v>43678</v>
      </c>
      <c r="E519" s="318">
        <f>'Q Experience Study 2e'!E502</f>
        <v>500000</v>
      </c>
      <c r="F519" s="343">
        <f t="shared" si="176"/>
        <v>65</v>
      </c>
      <c r="G519" s="341" t="str">
        <f t="shared" si="177"/>
        <v/>
      </c>
      <c r="H519" s="343">
        <f t="shared" si="194"/>
        <v>366</v>
      </c>
      <c r="I519" s="342">
        <f t="shared" si="194"/>
        <v>0</v>
      </c>
      <c r="J519" s="342">
        <f t="shared" si="194"/>
        <v>0</v>
      </c>
      <c r="K519" s="342">
        <f t="shared" si="194"/>
        <v>0</v>
      </c>
      <c r="L519" s="341">
        <f t="shared" si="194"/>
        <v>0</v>
      </c>
      <c r="M519" s="340">
        <f t="shared" si="178"/>
        <v>1</v>
      </c>
      <c r="N519" s="339">
        <f t="shared" si="179"/>
        <v>0</v>
      </c>
      <c r="O519" s="339">
        <f t="shared" si="180"/>
        <v>0</v>
      </c>
      <c r="P519" s="339">
        <f t="shared" si="181"/>
        <v>0</v>
      </c>
      <c r="Q519" s="338">
        <f t="shared" si="182"/>
        <v>0</v>
      </c>
      <c r="R519" s="337">
        <f t="shared" si="183"/>
        <v>500000</v>
      </c>
      <c r="S519" s="336">
        <f t="shared" si="184"/>
        <v>0</v>
      </c>
      <c r="T519" s="336">
        <f t="shared" si="185"/>
        <v>0</v>
      </c>
      <c r="U519" s="336">
        <f t="shared" si="186"/>
        <v>0</v>
      </c>
      <c r="V519" s="335">
        <f t="shared" si="187"/>
        <v>0</v>
      </c>
      <c r="W519" s="337">
        <f t="shared" si="195"/>
        <v>500000</v>
      </c>
      <c r="X519" s="336">
        <f t="shared" si="195"/>
        <v>0</v>
      </c>
      <c r="Y519" s="336">
        <f t="shared" si="195"/>
        <v>0</v>
      </c>
      <c r="Z519" s="336">
        <f t="shared" si="195"/>
        <v>0</v>
      </c>
      <c r="AA519" s="335">
        <f t="shared" si="195"/>
        <v>0</v>
      </c>
    </row>
    <row r="520" spans="1:27">
      <c r="A520" s="320">
        <f>'Q Experience Study 2e'!A503</f>
        <v>483</v>
      </c>
      <c r="B520" s="319">
        <f>'Q Experience Study 2e'!B503</f>
        <v>19754</v>
      </c>
      <c r="C520" s="319" t="str">
        <f>'Q Experience Study 2e'!C503</f>
        <v/>
      </c>
      <c r="D520" s="319" t="str">
        <f>'Q Experience Study 2e'!D503</f>
        <v/>
      </c>
      <c r="E520" s="318">
        <f>'Q Experience Study 2e'!E503</f>
        <v>300000</v>
      </c>
      <c r="F520" s="343" t="str">
        <f t="shared" si="176"/>
        <v/>
      </c>
      <c r="G520" s="341" t="str">
        <f t="shared" si="177"/>
        <v/>
      </c>
      <c r="H520" s="343">
        <f t="shared" si="194"/>
        <v>365</v>
      </c>
      <c r="I520" s="342">
        <f t="shared" si="194"/>
        <v>366</v>
      </c>
      <c r="J520" s="342">
        <f t="shared" si="194"/>
        <v>365</v>
      </c>
      <c r="K520" s="342">
        <f t="shared" si="194"/>
        <v>365</v>
      </c>
      <c r="L520" s="341">
        <f t="shared" si="194"/>
        <v>336</v>
      </c>
      <c r="M520" s="340">
        <f t="shared" si="178"/>
        <v>1</v>
      </c>
      <c r="N520" s="339">
        <f t="shared" si="179"/>
        <v>1</v>
      </c>
      <c r="O520" s="339">
        <f t="shared" si="180"/>
        <v>1</v>
      </c>
      <c r="P520" s="339">
        <f t="shared" si="181"/>
        <v>1</v>
      </c>
      <c r="Q520" s="338">
        <f t="shared" si="182"/>
        <v>0.92054794520547945</v>
      </c>
      <c r="R520" s="337">
        <f t="shared" si="183"/>
        <v>300000</v>
      </c>
      <c r="S520" s="336">
        <f t="shared" si="184"/>
        <v>300000</v>
      </c>
      <c r="T520" s="336">
        <f t="shared" si="185"/>
        <v>300000</v>
      </c>
      <c r="U520" s="336">
        <f t="shared" si="186"/>
        <v>300000</v>
      </c>
      <c r="V520" s="335">
        <f t="shared" si="187"/>
        <v>276164.38356164383</v>
      </c>
      <c r="W520" s="337">
        <f t="shared" si="195"/>
        <v>0</v>
      </c>
      <c r="X520" s="336">
        <f t="shared" si="195"/>
        <v>0</v>
      </c>
      <c r="Y520" s="336">
        <f t="shared" si="195"/>
        <v>0</v>
      </c>
      <c r="Z520" s="336">
        <f t="shared" si="195"/>
        <v>0</v>
      </c>
      <c r="AA520" s="335">
        <f t="shared" si="195"/>
        <v>0</v>
      </c>
    </row>
    <row r="521" spans="1:27">
      <c r="A521" s="320">
        <f>'Q Experience Study 2e'!A504</f>
        <v>484</v>
      </c>
      <c r="B521" s="319">
        <f>'Q Experience Study 2e'!B504</f>
        <v>19896</v>
      </c>
      <c r="C521" s="319" t="str">
        <f>'Q Experience Study 2e'!C504</f>
        <v/>
      </c>
      <c r="D521" s="319" t="str">
        <f>'Q Experience Study 2e'!D504</f>
        <v/>
      </c>
      <c r="E521" s="318">
        <f>'Q Experience Study 2e'!E504</f>
        <v>500000</v>
      </c>
      <c r="F521" s="343" t="str">
        <f t="shared" si="176"/>
        <v/>
      </c>
      <c r="G521" s="341" t="str">
        <f t="shared" si="177"/>
        <v/>
      </c>
      <c r="H521" s="343">
        <f t="shared" si="194"/>
        <v>366</v>
      </c>
      <c r="I521" s="342">
        <f t="shared" si="194"/>
        <v>365</v>
      </c>
      <c r="J521" s="342">
        <f t="shared" si="194"/>
        <v>365</v>
      </c>
      <c r="K521" s="342">
        <f t="shared" si="194"/>
        <v>365</v>
      </c>
      <c r="L521" s="341">
        <f t="shared" si="194"/>
        <v>194</v>
      </c>
      <c r="M521" s="340">
        <f t="shared" si="178"/>
        <v>1</v>
      </c>
      <c r="N521" s="339">
        <f t="shared" si="179"/>
        <v>1</v>
      </c>
      <c r="O521" s="339">
        <f t="shared" si="180"/>
        <v>1</v>
      </c>
      <c r="P521" s="339">
        <f t="shared" si="181"/>
        <v>1</v>
      </c>
      <c r="Q521" s="338">
        <f t="shared" si="182"/>
        <v>0.5300546448087432</v>
      </c>
      <c r="R521" s="337">
        <f t="shared" si="183"/>
        <v>500000</v>
      </c>
      <c r="S521" s="336">
        <f t="shared" si="184"/>
        <v>500000</v>
      </c>
      <c r="T521" s="336">
        <f t="shared" si="185"/>
        <v>500000</v>
      </c>
      <c r="U521" s="336">
        <f t="shared" si="186"/>
        <v>500000</v>
      </c>
      <c r="V521" s="335">
        <f t="shared" si="187"/>
        <v>265027.32240437157</v>
      </c>
      <c r="W521" s="337">
        <f t="shared" si="195"/>
        <v>0</v>
      </c>
      <c r="X521" s="336">
        <f t="shared" si="195"/>
        <v>0</v>
      </c>
      <c r="Y521" s="336">
        <f t="shared" si="195"/>
        <v>0</v>
      </c>
      <c r="Z521" s="336">
        <f t="shared" si="195"/>
        <v>0</v>
      </c>
      <c r="AA521" s="335">
        <f t="shared" si="195"/>
        <v>0</v>
      </c>
    </row>
    <row r="522" spans="1:27">
      <c r="A522" s="320">
        <f>'Q Experience Study 2e'!A505</f>
        <v>485</v>
      </c>
      <c r="B522" s="319">
        <f>'Q Experience Study 2e'!B505</f>
        <v>19799</v>
      </c>
      <c r="C522" s="319" t="str">
        <f>'Q Experience Study 2e'!C505</f>
        <v/>
      </c>
      <c r="D522" s="319" t="str">
        <f>'Q Experience Study 2e'!D505</f>
        <v/>
      </c>
      <c r="E522" s="318">
        <f>'Q Experience Study 2e'!E505</f>
        <v>1000000</v>
      </c>
      <c r="F522" s="343" t="str">
        <f t="shared" si="176"/>
        <v/>
      </c>
      <c r="G522" s="341" t="str">
        <f t="shared" si="177"/>
        <v/>
      </c>
      <c r="H522" s="343">
        <f t="shared" si="194"/>
        <v>366</v>
      </c>
      <c r="I522" s="342">
        <f t="shared" si="194"/>
        <v>365</v>
      </c>
      <c r="J522" s="342">
        <f t="shared" si="194"/>
        <v>365</v>
      </c>
      <c r="K522" s="342">
        <f t="shared" si="194"/>
        <v>365</v>
      </c>
      <c r="L522" s="341">
        <f t="shared" si="194"/>
        <v>291</v>
      </c>
      <c r="M522" s="340">
        <f t="shared" si="178"/>
        <v>1</v>
      </c>
      <c r="N522" s="339">
        <f t="shared" si="179"/>
        <v>1</v>
      </c>
      <c r="O522" s="339">
        <f t="shared" si="180"/>
        <v>1</v>
      </c>
      <c r="P522" s="339">
        <f t="shared" si="181"/>
        <v>1</v>
      </c>
      <c r="Q522" s="338">
        <f t="shared" si="182"/>
        <v>0.79508196721311475</v>
      </c>
      <c r="R522" s="337">
        <f t="shared" si="183"/>
        <v>1000000</v>
      </c>
      <c r="S522" s="336">
        <f t="shared" si="184"/>
        <v>1000000</v>
      </c>
      <c r="T522" s="336">
        <f t="shared" si="185"/>
        <v>1000000</v>
      </c>
      <c r="U522" s="336">
        <f t="shared" si="186"/>
        <v>1000000</v>
      </c>
      <c r="V522" s="335">
        <f t="shared" si="187"/>
        <v>795081.96721311472</v>
      </c>
      <c r="W522" s="337">
        <f t="shared" si="195"/>
        <v>0</v>
      </c>
      <c r="X522" s="336">
        <f t="shared" si="195"/>
        <v>0</v>
      </c>
      <c r="Y522" s="336">
        <f t="shared" si="195"/>
        <v>0</v>
      </c>
      <c r="Z522" s="336">
        <f t="shared" si="195"/>
        <v>0</v>
      </c>
      <c r="AA522" s="335">
        <f t="shared" si="195"/>
        <v>0</v>
      </c>
    </row>
    <row r="523" spans="1:27">
      <c r="A523" s="320">
        <f>'Q Experience Study 2e'!A506</f>
        <v>486</v>
      </c>
      <c r="B523" s="319">
        <f>'Q Experience Study 2e'!B506</f>
        <v>19784</v>
      </c>
      <c r="C523" s="319" t="str">
        <f>'Q Experience Study 2e'!C506</f>
        <v/>
      </c>
      <c r="D523" s="319" t="str">
        <f>'Q Experience Study 2e'!D506</f>
        <v/>
      </c>
      <c r="E523" s="318">
        <f>'Q Experience Study 2e'!E506</f>
        <v>300000</v>
      </c>
      <c r="F523" s="343" t="str">
        <f t="shared" si="176"/>
        <v/>
      </c>
      <c r="G523" s="341" t="str">
        <f t="shared" si="177"/>
        <v/>
      </c>
      <c r="H523" s="343">
        <f t="shared" si="194"/>
        <v>366</v>
      </c>
      <c r="I523" s="342">
        <f t="shared" si="194"/>
        <v>365</v>
      </c>
      <c r="J523" s="342">
        <f t="shared" si="194"/>
        <v>365</v>
      </c>
      <c r="K523" s="342">
        <f t="shared" si="194"/>
        <v>365</v>
      </c>
      <c r="L523" s="341">
        <f t="shared" si="194"/>
        <v>306</v>
      </c>
      <c r="M523" s="340">
        <f t="shared" si="178"/>
        <v>1</v>
      </c>
      <c r="N523" s="339">
        <f t="shared" si="179"/>
        <v>1</v>
      </c>
      <c r="O523" s="339">
        <f t="shared" si="180"/>
        <v>1</v>
      </c>
      <c r="P523" s="339">
        <f t="shared" si="181"/>
        <v>1</v>
      </c>
      <c r="Q523" s="338">
        <f t="shared" si="182"/>
        <v>0.83606557377049184</v>
      </c>
      <c r="R523" s="337">
        <f t="shared" si="183"/>
        <v>300000</v>
      </c>
      <c r="S523" s="336">
        <f t="shared" si="184"/>
        <v>300000</v>
      </c>
      <c r="T523" s="336">
        <f t="shared" si="185"/>
        <v>300000</v>
      </c>
      <c r="U523" s="336">
        <f t="shared" si="186"/>
        <v>300000</v>
      </c>
      <c r="V523" s="335">
        <f t="shared" si="187"/>
        <v>250819.67213114756</v>
      </c>
      <c r="W523" s="337">
        <f t="shared" si="195"/>
        <v>0</v>
      </c>
      <c r="X523" s="336">
        <f t="shared" si="195"/>
        <v>0</v>
      </c>
      <c r="Y523" s="336">
        <f t="shared" si="195"/>
        <v>0</v>
      </c>
      <c r="Z523" s="336">
        <f t="shared" si="195"/>
        <v>0</v>
      </c>
      <c r="AA523" s="335">
        <f t="shared" si="195"/>
        <v>0</v>
      </c>
    </row>
    <row r="524" spans="1:27">
      <c r="A524" s="320">
        <f>'Q Experience Study 2e'!A507</f>
        <v>487</v>
      </c>
      <c r="B524" s="319">
        <f>'Q Experience Study 2e'!B507</f>
        <v>19946</v>
      </c>
      <c r="C524" s="319" t="str">
        <f>'Q Experience Study 2e'!C507</f>
        <v/>
      </c>
      <c r="D524" s="319" t="str">
        <f>'Q Experience Study 2e'!D507</f>
        <v/>
      </c>
      <c r="E524" s="318">
        <f>'Q Experience Study 2e'!E507</f>
        <v>1000000</v>
      </c>
      <c r="F524" s="343" t="str">
        <f t="shared" si="176"/>
        <v/>
      </c>
      <c r="G524" s="341" t="str">
        <f t="shared" si="177"/>
        <v/>
      </c>
      <c r="H524" s="343">
        <f t="shared" si="194"/>
        <v>366</v>
      </c>
      <c r="I524" s="342">
        <f t="shared" si="194"/>
        <v>365</v>
      </c>
      <c r="J524" s="342">
        <f t="shared" si="194"/>
        <v>365</v>
      </c>
      <c r="K524" s="342">
        <f t="shared" si="194"/>
        <v>365</v>
      </c>
      <c r="L524" s="341">
        <f t="shared" si="194"/>
        <v>144</v>
      </c>
      <c r="M524" s="340">
        <f t="shared" si="178"/>
        <v>1</v>
      </c>
      <c r="N524" s="339">
        <f t="shared" si="179"/>
        <v>1</v>
      </c>
      <c r="O524" s="339">
        <f t="shared" si="180"/>
        <v>1</v>
      </c>
      <c r="P524" s="339">
        <f t="shared" si="181"/>
        <v>1</v>
      </c>
      <c r="Q524" s="338">
        <f t="shared" si="182"/>
        <v>0.39344262295081966</v>
      </c>
      <c r="R524" s="337">
        <f t="shared" si="183"/>
        <v>1000000</v>
      </c>
      <c r="S524" s="336">
        <f t="shared" si="184"/>
        <v>1000000</v>
      </c>
      <c r="T524" s="336">
        <f t="shared" si="185"/>
        <v>1000000</v>
      </c>
      <c r="U524" s="336">
        <f t="shared" si="186"/>
        <v>1000000</v>
      </c>
      <c r="V524" s="335">
        <f t="shared" si="187"/>
        <v>393442.62295081967</v>
      </c>
      <c r="W524" s="337">
        <f t="shared" si="195"/>
        <v>0</v>
      </c>
      <c r="X524" s="336">
        <f t="shared" si="195"/>
        <v>0</v>
      </c>
      <c r="Y524" s="336">
        <f t="shared" si="195"/>
        <v>0</v>
      </c>
      <c r="Z524" s="336">
        <f t="shared" si="195"/>
        <v>0</v>
      </c>
      <c r="AA524" s="335">
        <f t="shared" si="195"/>
        <v>0</v>
      </c>
    </row>
    <row r="525" spans="1:27">
      <c r="A525" s="320">
        <f>'Q Experience Study 2e'!A508</f>
        <v>488</v>
      </c>
      <c r="B525" s="319">
        <f>'Q Experience Study 2e'!B508</f>
        <v>19877</v>
      </c>
      <c r="C525" s="319" t="str">
        <f>'Q Experience Study 2e'!C508</f>
        <v/>
      </c>
      <c r="D525" s="319" t="str">
        <f>'Q Experience Study 2e'!D508</f>
        <v/>
      </c>
      <c r="E525" s="318">
        <f>'Q Experience Study 2e'!E508</f>
        <v>500000</v>
      </c>
      <c r="F525" s="343" t="str">
        <f t="shared" si="176"/>
        <v/>
      </c>
      <c r="G525" s="341" t="str">
        <f t="shared" si="177"/>
        <v/>
      </c>
      <c r="H525" s="343">
        <f t="shared" si="194"/>
        <v>366</v>
      </c>
      <c r="I525" s="342">
        <f t="shared" si="194"/>
        <v>365</v>
      </c>
      <c r="J525" s="342">
        <f t="shared" si="194"/>
        <v>365</v>
      </c>
      <c r="K525" s="342">
        <f t="shared" si="194"/>
        <v>365</v>
      </c>
      <c r="L525" s="341">
        <f t="shared" si="194"/>
        <v>213</v>
      </c>
      <c r="M525" s="340">
        <f t="shared" si="178"/>
        <v>1</v>
      </c>
      <c r="N525" s="339">
        <f t="shared" si="179"/>
        <v>1</v>
      </c>
      <c r="O525" s="339">
        <f t="shared" si="180"/>
        <v>1</v>
      </c>
      <c r="P525" s="339">
        <f t="shared" si="181"/>
        <v>1</v>
      </c>
      <c r="Q525" s="338">
        <f t="shared" si="182"/>
        <v>0.58196721311475408</v>
      </c>
      <c r="R525" s="337">
        <f t="shared" si="183"/>
        <v>500000</v>
      </c>
      <c r="S525" s="336">
        <f t="shared" si="184"/>
        <v>500000</v>
      </c>
      <c r="T525" s="336">
        <f t="shared" si="185"/>
        <v>500000</v>
      </c>
      <c r="U525" s="336">
        <f t="shared" si="186"/>
        <v>500000</v>
      </c>
      <c r="V525" s="335">
        <f t="shared" si="187"/>
        <v>290983.60655737703</v>
      </c>
      <c r="W525" s="337">
        <f t="shared" si="195"/>
        <v>0</v>
      </c>
      <c r="X525" s="336">
        <f t="shared" si="195"/>
        <v>0</v>
      </c>
      <c r="Y525" s="336">
        <f t="shared" si="195"/>
        <v>0</v>
      </c>
      <c r="Z525" s="336">
        <f t="shared" si="195"/>
        <v>0</v>
      </c>
      <c r="AA525" s="335">
        <f t="shared" si="195"/>
        <v>0</v>
      </c>
    </row>
    <row r="526" spans="1:27">
      <c r="A526" s="320">
        <f>'Q Experience Study 2e'!A509</f>
        <v>489</v>
      </c>
      <c r="B526" s="319">
        <f>'Q Experience Study 2e'!B509</f>
        <v>20085</v>
      </c>
      <c r="C526" s="319" t="str">
        <f>'Q Experience Study 2e'!C509</f>
        <v/>
      </c>
      <c r="D526" s="319" t="str">
        <f>'Q Experience Study 2e'!D509</f>
        <v/>
      </c>
      <c r="E526" s="318">
        <f>'Q Experience Study 2e'!E509</f>
        <v>500000</v>
      </c>
      <c r="F526" s="343" t="str">
        <f t="shared" si="176"/>
        <v/>
      </c>
      <c r="G526" s="341" t="str">
        <f t="shared" si="177"/>
        <v/>
      </c>
      <c r="H526" s="343">
        <f t="shared" si="194"/>
        <v>366</v>
      </c>
      <c r="I526" s="342">
        <f t="shared" si="194"/>
        <v>365</v>
      </c>
      <c r="J526" s="342">
        <f t="shared" si="194"/>
        <v>365</v>
      </c>
      <c r="K526" s="342">
        <f t="shared" si="194"/>
        <v>365</v>
      </c>
      <c r="L526" s="341">
        <f t="shared" si="194"/>
        <v>5</v>
      </c>
      <c r="M526" s="340">
        <f t="shared" si="178"/>
        <v>1</v>
      </c>
      <c r="N526" s="339">
        <f t="shared" si="179"/>
        <v>1</v>
      </c>
      <c r="O526" s="339">
        <f t="shared" si="180"/>
        <v>1</v>
      </c>
      <c r="P526" s="339">
        <f t="shared" si="181"/>
        <v>1</v>
      </c>
      <c r="Q526" s="338">
        <f t="shared" si="182"/>
        <v>1.3661202185792349E-2</v>
      </c>
      <c r="R526" s="337">
        <f t="shared" si="183"/>
        <v>500000</v>
      </c>
      <c r="S526" s="336">
        <f t="shared" si="184"/>
        <v>500000</v>
      </c>
      <c r="T526" s="336">
        <f t="shared" si="185"/>
        <v>500000</v>
      </c>
      <c r="U526" s="336">
        <f t="shared" si="186"/>
        <v>500000</v>
      </c>
      <c r="V526" s="335">
        <f t="shared" si="187"/>
        <v>6830.601092896175</v>
      </c>
      <c r="W526" s="337">
        <f t="shared" si="195"/>
        <v>0</v>
      </c>
      <c r="X526" s="336">
        <f t="shared" si="195"/>
        <v>0</v>
      </c>
      <c r="Y526" s="336">
        <f t="shared" si="195"/>
        <v>0</v>
      </c>
      <c r="Z526" s="336">
        <f t="shared" si="195"/>
        <v>0</v>
      </c>
      <c r="AA526" s="335">
        <f t="shared" si="195"/>
        <v>0</v>
      </c>
    </row>
    <row r="527" spans="1:27">
      <c r="A527" s="320">
        <f>'Q Experience Study 2e'!A510</f>
        <v>490</v>
      </c>
      <c r="B527" s="319">
        <f>'Q Experience Study 2e'!B510</f>
        <v>19900</v>
      </c>
      <c r="C527" s="319" t="str">
        <f>'Q Experience Study 2e'!C510</f>
        <v/>
      </c>
      <c r="D527" s="319" t="str">
        <f>'Q Experience Study 2e'!D510</f>
        <v/>
      </c>
      <c r="E527" s="318">
        <f>'Q Experience Study 2e'!E510</f>
        <v>1000000</v>
      </c>
      <c r="F527" s="343" t="str">
        <f t="shared" si="176"/>
        <v/>
      </c>
      <c r="G527" s="341" t="str">
        <f t="shared" si="177"/>
        <v/>
      </c>
      <c r="H527" s="343">
        <f t="shared" si="194"/>
        <v>366</v>
      </c>
      <c r="I527" s="342">
        <f t="shared" si="194"/>
        <v>365</v>
      </c>
      <c r="J527" s="342">
        <f t="shared" si="194"/>
        <v>365</v>
      </c>
      <c r="K527" s="342">
        <f t="shared" si="194"/>
        <v>365</v>
      </c>
      <c r="L527" s="341">
        <f t="shared" si="194"/>
        <v>190</v>
      </c>
      <c r="M527" s="340">
        <f t="shared" si="178"/>
        <v>1</v>
      </c>
      <c r="N527" s="339">
        <f t="shared" si="179"/>
        <v>1</v>
      </c>
      <c r="O527" s="339">
        <f t="shared" si="180"/>
        <v>1</v>
      </c>
      <c r="P527" s="339">
        <f t="shared" si="181"/>
        <v>1</v>
      </c>
      <c r="Q527" s="338">
        <f t="shared" si="182"/>
        <v>0.51912568306010931</v>
      </c>
      <c r="R527" s="337">
        <f t="shared" si="183"/>
        <v>1000000</v>
      </c>
      <c r="S527" s="336">
        <f t="shared" si="184"/>
        <v>1000000</v>
      </c>
      <c r="T527" s="336">
        <f t="shared" si="185"/>
        <v>1000000</v>
      </c>
      <c r="U527" s="336">
        <f t="shared" si="186"/>
        <v>1000000</v>
      </c>
      <c r="V527" s="335">
        <f t="shared" si="187"/>
        <v>519125.68306010932</v>
      </c>
      <c r="W527" s="337">
        <f t="shared" si="195"/>
        <v>0</v>
      </c>
      <c r="X527" s="336">
        <f t="shared" si="195"/>
        <v>0</v>
      </c>
      <c r="Y527" s="336">
        <f t="shared" si="195"/>
        <v>0</v>
      </c>
      <c r="Z527" s="336">
        <f t="shared" si="195"/>
        <v>0</v>
      </c>
      <c r="AA527" s="335">
        <f t="shared" si="195"/>
        <v>0</v>
      </c>
    </row>
    <row r="528" spans="1:27">
      <c r="A528" s="320">
        <f>'Q Experience Study 2e'!A511</f>
        <v>491</v>
      </c>
      <c r="B528" s="319">
        <f>'Q Experience Study 2e'!B511</f>
        <v>19785</v>
      </c>
      <c r="C528" s="319" t="str">
        <f>'Q Experience Study 2e'!C511</f>
        <v/>
      </c>
      <c r="D528" s="319" t="str">
        <f>'Q Experience Study 2e'!D511</f>
        <v/>
      </c>
      <c r="E528" s="318">
        <f>'Q Experience Study 2e'!E511</f>
        <v>500000</v>
      </c>
      <c r="F528" s="343" t="str">
        <f t="shared" si="176"/>
        <v/>
      </c>
      <c r="G528" s="341" t="str">
        <f t="shared" si="177"/>
        <v/>
      </c>
      <c r="H528" s="343">
        <f t="shared" ref="H528:L537" si="196">IF(AND(OR($C528&lt;&gt;"",$D528&lt;&gt;""),MAX($F528,$G528)&lt;H$37),0,MIN($C$34,DATE(YEAR($B528)+H$37+1,MONTH($B528),DAY($B528)))-MAX($B$34,DATE(YEAR($B528)+H$37,MONTH($B528),DAY($B528))))</f>
        <v>366</v>
      </c>
      <c r="I528" s="342">
        <f t="shared" si="196"/>
        <v>365</v>
      </c>
      <c r="J528" s="342">
        <f t="shared" si="196"/>
        <v>365</v>
      </c>
      <c r="K528" s="342">
        <f t="shared" si="196"/>
        <v>365</v>
      </c>
      <c r="L528" s="341">
        <f t="shared" si="196"/>
        <v>305</v>
      </c>
      <c r="M528" s="340">
        <f t="shared" si="178"/>
        <v>1</v>
      </c>
      <c r="N528" s="339">
        <f t="shared" si="179"/>
        <v>1</v>
      </c>
      <c r="O528" s="339">
        <f t="shared" si="180"/>
        <v>1</v>
      </c>
      <c r="P528" s="339">
        <f t="shared" si="181"/>
        <v>1</v>
      </c>
      <c r="Q528" s="338">
        <f t="shared" si="182"/>
        <v>0.83333333333333337</v>
      </c>
      <c r="R528" s="337">
        <f t="shared" si="183"/>
        <v>500000</v>
      </c>
      <c r="S528" s="336">
        <f t="shared" si="184"/>
        <v>500000</v>
      </c>
      <c r="T528" s="336">
        <f t="shared" si="185"/>
        <v>500000</v>
      </c>
      <c r="U528" s="336">
        <f t="shared" si="186"/>
        <v>500000</v>
      </c>
      <c r="V528" s="335">
        <f t="shared" si="187"/>
        <v>416666.66666666669</v>
      </c>
      <c r="W528" s="337">
        <f t="shared" ref="W528:AA537" si="197">IF($F528=W$37,$E528,0)</f>
        <v>0</v>
      </c>
      <c r="X528" s="336">
        <f t="shared" si="197"/>
        <v>0</v>
      </c>
      <c r="Y528" s="336">
        <f t="shared" si="197"/>
        <v>0</v>
      </c>
      <c r="Z528" s="336">
        <f t="shared" si="197"/>
        <v>0</v>
      </c>
      <c r="AA528" s="335">
        <f t="shared" si="197"/>
        <v>0</v>
      </c>
    </row>
    <row r="529" spans="1:27">
      <c r="A529" s="320">
        <f>'Q Experience Study 2e'!A512</f>
        <v>492</v>
      </c>
      <c r="B529" s="319">
        <f>'Q Experience Study 2e'!B512</f>
        <v>19933</v>
      </c>
      <c r="C529" s="319" t="str">
        <f>'Q Experience Study 2e'!C512</f>
        <v/>
      </c>
      <c r="D529" s="319" t="str">
        <f>'Q Experience Study 2e'!D512</f>
        <v/>
      </c>
      <c r="E529" s="318">
        <f>'Q Experience Study 2e'!E512</f>
        <v>500000</v>
      </c>
      <c r="F529" s="343" t="str">
        <f t="shared" si="176"/>
        <v/>
      </c>
      <c r="G529" s="341" t="str">
        <f t="shared" si="177"/>
        <v/>
      </c>
      <c r="H529" s="343">
        <f t="shared" si="196"/>
        <v>366</v>
      </c>
      <c r="I529" s="342">
        <f t="shared" si="196"/>
        <v>365</v>
      </c>
      <c r="J529" s="342">
        <f t="shared" si="196"/>
        <v>365</v>
      </c>
      <c r="K529" s="342">
        <f t="shared" si="196"/>
        <v>365</v>
      </c>
      <c r="L529" s="341">
        <f t="shared" si="196"/>
        <v>157</v>
      </c>
      <c r="M529" s="340">
        <f t="shared" si="178"/>
        <v>1</v>
      </c>
      <c r="N529" s="339">
        <f t="shared" si="179"/>
        <v>1</v>
      </c>
      <c r="O529" s="339">
        <f t="shared" si="180"/>
        <v>1</v>
      </c>
      <c r="P529" s="339">
        <f t="shared" si="181"/>
        <v>1</v>
      </c>
      <c r="Q529" s="338">
        <f t="shared" si="182"/>
        <v>0.42896174863387976</v>
      </c>
      <c r="R529" s="337">
        <f t="shared" si="183"/>
        <v>500000</v>
      </c>
      <c r="S529" s="336">
        <f t="shared" si="184"/>
        <v>500000</v>
      </c>
      <c r="T529" s="336">
        <f t="shared" si="185"/>
        <v>500000</v>
      </c>
      <c r="U529" s="336">
        <f t="shared" si="186"/>
        <v>500000</v>
      </c>
      <c r="V529" s="335">
        <f t="shared" si="187"/>
        <v>214480.87431693988</v>
      </c>
      <c r="W529" s="337">
        <f t="shared" si="197"/>
        <v>0</v>
      </c>
      <c r="X529" s="336">
        <f t="shared" si="197"/>
        <v>0</v>
      </c>
      <c r="Y529" s="336">
        <f t="shared" si="197"/>
        <v>0</v>
      </c>
      <c r="Z529" s="336">
        <f t="shared" si="197"/>
        <v>0</v>
      </c>
      <c r="AA529" s="335">
        <f t="shared" si="197"/>
        <v>0</v>
      </c>
    </row>
    <row r="530" spans="1:27">
      <c r="A530" s="320">
        <f>'Q Experience Study 2e'!A513</f>
        <v>493</v>
      </c>
      <c r="B530" s="319">
        <f>'Q Experience Study 2e'!B513</f>
        <v>20056</v>
      </c>
      <c r="C530" s="319" t="str">
        <f>'Q Experience Study 2e'!C513</f>
        <v/>
      </c>
      <c r="D530" s="319" t="str">
        <f>'Q Experience Study 2e'!D513</f>
        <v/>
      </c>
      <c r="E530" s="318">
        <f>'Q Experience Study 2e'!E513</f>
        <v>500000</v>
      </c>
      <c r="F530" s="343" t="str">
        <f t="shared" si="176"/>
        <v/>
      </c>
      <c r="G530" s="341" t="str">
        <f t="shared" si="177"/>
        <v/>
      </c>
      <c r="H530" s="343">
        <f t="shared" si="196"/>
        <v>366</v>
      </c>
      <c r="I530" s="342">
        <f t="shared" si="196"/>
        <v>365</v>
      </c>
      <c r="J530" s="342">
        <f t="shared" si="196"/>
        <v>365</v>
      </c>
      <c r="K530" s="342">
        <f t="shared" si="196"/>
        <v>365</v>
      </c>
      <c r="L530" s="341">
        <f t="shared" si="196"/>
        <v>34</v>
      </c>
      <c r="M530" s="340">
        <f t="shared" si="178"/>
        <v>1</v>
      </c>
      <c r="N530" s="339">
        <f t="shared" si="179"/>
        <v>1</v>
      </c>
      <c r="O530" s="339">
        <f t="shared" si="180"/>
        <v>1</v>
      </c>
      <c r="P530" s="339">
        <f t="shared" si="181"/>
        <v>1</v>
      </c>
      <c r="Q530" s="338">
        <f t="shared" si="182"/>
        <v>9.2896174863387984E-2</v>
      </c>
      <c r="R530" s="337">
        <f t="shared" si="183"/>
        <v>500000</v>
      </c>
      <c r="S530" s="336">
        <f t="shared" si="184"/>
        <v>500000</v>
      </c>
      <c r="T530" s="336">
        <f t="shared" si="185"/>
        <v>500000</v>
      </c>
      <c r="U530" s="336">
        <f t="shared" si="186"/>
        <v>500000</v>
      </c>
      <c r="V530" s="335">
        <f t="shared" si="187"/>
        <v>46448.087431693995</v>
      </c>
      <c r="W530" s="337">
        <f t="shared" si="197"/>
        <v>0</v>
      </c>
      <c r="X530" s="336">
        <f t="shared" si="197"/>
        <v>0</v>
      </c>
      <c r="Y530" s="336">
        <f t="shared" si="197"/>
        <v>0</v>
      </c>
      <c r="Z530" s="336">
        <f t="shared" si="197"/>
        <v>0</v>
      </c>
      <c r="AA530" s="335">
        <f t="shared" si="197"/>
        <v>0</v>
      </c>
    </row>
    <row r="531" spans="1:27">
      <c r="A531" s="320">
        <f>'Q Experience Study 2e'!A514</f>
        <v>494</v>
      </c>
      <c r="B531" s="319">
        <f>'Q Experience Study 2e'!B514</f>
        <v>19797</v>
      </c>
      <c r="C531" s="319" t="str">
        <f>'Q Experience Study 2e'!C514</f>
        <v/>
      </c>
      <c r="D531" s="319" t="str">
        <f>'Q Experience Study 2e'!D514</f>
        <v/>
      </c>
      <c r="E531" s="318">
        <f>'Q Experience Study 2e'!E514</f>
        <v>1000000</v>
      </c>
      <c r="F531" s="343" t="str">
        <f t="shared" si="176"/>
        <v/>
      </c>
      <c r="G531" s="341" t="str">
        <f t="shared" si="177"/>
        <v/>
      </c>
      <c r="H531" s="343">
        <f t="shared" si="196"/>
        <v>366</v>
      </c>
      <c r="I531" s="342">
        <f t="shared" si="196"/>
        <v>365</v>
      </c>
      <c r="J531" s="342">
        <f t="shared" si="196"/>
        <v>365</v>
      </c>
      <c r="K531" s="342">
        <f t="shared" si="196"/>
        <v>365</v>
      </c>
      <c r="L531" s="341">
        <f t="shared" si="196"/>
        <v>293</v>
      </c>
      <c r="M531" s="340">
        <f t="shared" si="178"/>
        <v>1</v>
      </c>
      <c r="N531" s="339">
        <f t="shared" si="179"/>
        <v>1</v>
      </c>
      <c r="O531" s="339">
        <f t="shared" si="180"/>
        <v>1</v>
      </c>
      <c r="P531" s="339">
        <f t="shared" si="181"/>
        <v>1</v>
      </c>
      <c r="Q531" s="338">
        <f t="shared" si="182"/>
        <v>0.80054644808743169</v>
      </c>
      <c r="R531" s="337">
        <f t="shared" si="183"/>
        <v>1000000</v>
      </c>
      <c r="S531" s="336">
        <f t="shared" si="184"/>
        <v>1000000</v>
      </c>
      <c r="T531" s="336">
        <f t="shared" si="185"/>
        <v>1000000</v>
      </c>
      <c r="U531" s="336">
        <f t="shared" si="186"/>
        <v>1000000</v>
      </c>
      <c r="V531" s="335">
        <f t="shared" si="187"/>
        <v>800546.44808743172</v>
      </c>
      <c r="W531" s="337">
        <f t="shared" si="197"/>
        <v>0</v>
      </c>
      <c r="X531" s="336">
        <f t="shared" si="197"/>
        <v>0</v>
      </c>
      <c r="Y531" s="336">
        <f t="shared" si="197"/>
        <v>0</v>
      </c>
      <c r="Z531" s="336">
        <f t="shared" si="197"/>
        <v>0</v>
      </c>
      <c r="AA531" s="335">
        <f t="shared" si="197"/>
        <v>0</v>
      </c>
    </row>
    <row r="532" spans="1:27">
      <c r="A532" s="320">
        <f>'Q Experience Study 2e'!A515</f>
        <v>495</v>
      </c>
      <c r="B532" s="319">
        <f>'Q Experience Study 2e'!B515</f>
        <v>19917</v>
      </c>
      <c r="C532" s="319" t="str">
        <f>'Q Experience Study 2e'!C515</f>
        <v/>
      </c>
      <c r="D532" s="319" t="str">
        <f>'Q Experience Study 2e'!D515</f>
        <v/>
      </c>
      <c r="E532" s="318">
        <f>'Q Experience Study 2e'!E515</f>
        <v>500000</v>
      </c>
      <c r="F532" s="343" t="str">
        <f t="shared" si="176"/>
        <v/>
      </c>
      <c r="G532" s="341" t="str">
        <f t="shared" si="177"/>
        <v/>
      </c>
      <c r="H532" s="343">
        <f t="shared" si="196"/>
        <v>366</v>
      </c>
      <c r="I532" s="342">
        <f t="shared" si="196"/>
        <v>365</v>
      </c>
      <c r="J532" s="342">
        <f t="shared" si="196"/>
        <v>365</v>
      </c>
      <c r="K532" s="342">
        <f t="shared" si="196"/>
        <v>365</v>
      </c>
      <c r="L532" s="341">
        <f t="shared" si="196"/>
        <v>173</v>
      </c>
      <c r="M532" s="340">
        <f t="shared" si="178"/>
        <v>1</v>
      </c>
      <c r="N532" s="339">
        <f t="shared" si="179"/>
        <v>1</v>
      </c>
      <c r="O532" s="339">
        <f t="shared" si="180"/>
        <v>1</v>
      </c>
      <c r="P532" s="339">
        <f t="shared" si="181"/>
        <v>1</v>
      </c>
      <c r="Q532" s="338">
        <f t="shared" si="182"/>
        <v>0.47267759562841533</v>
      </c>
      <c r="R532" s="337">
        <f t="shared" si="183"/>
        <v>500000</v>
      </c>
      <c r="S532" s="336">
        <f t="shared" si="184"/>
        <v>500000</v>
      </c>
      <c r="T532" s="336">
        <f t="shared" si="185"/>
        <v>500000</v>
      </c>
      <c r="U532" s="336">
        <f t="shared" si="186"/>
        <v>500000</v>
      </c>
      <c r="V532" s="335">
        <f t="shared" si="187"/>
        <v>236338.79781420768</v>
      </c>
      <c r="W532" s="337">
        <f t="shared" si="197"/>
        <v>0</v>
      </c>
      <c r="X532" s="336">
        <f t="shared" si="197"/>
        <v>0</v>
      </c>
      <c r="Y532" s="336">
        <f t="shared" si="197"/>
        <v>0</v>
      </c>
      <c r="Z532" s="336">
        <f t="shared" si="197"/>
        <v>0</v>
      </c>
      <c r="AA532" s="335">
        <f t="shared" si="197"/>
        <v>0</v>
      </c>
    </row>
    <row r="533" spans="1:27">
      <c r="A533" s="320">
        <f>'Q Experience Study 2e'!A516</f>
        <v>496</v>
      </c>
      <c r="B533" s="319">
        <f>'Q Experience Study 2e'!B516</f>
        <v>20037</v>
      </c>
      <c r="C533" s="319" t="str">
        <f>'Q Experience Study 2e'!C516</f>
        <v/>
      </c>
      <c r="D533" s="319" t="str">
        <f>'Q Experience Study 2e'!D516</f>
        <v/>
      </c>
      <c r="E533" s="318">
        <f>'Q Experience Study 2e'!E516</f>
        <v>300000</v>
      </c>
      <c r="F533" s="343" t="str">
        <f t="shared" si="176"/>
        <v/>
      </c>
      <c r="G533" s="341" t="str">
        <f t="shared" si="177"/>
        <v/>
      </c>
      <c r="H533" s="343">
        <f t="shared" si="196"/>
        <v>366</v>
      </c>
      <c r="I533" s="342">
        <f t="shared" si="196"/>
        <v>365</v>
      </c>
      <c r="J533" s="342">
        <f t="shared" si="196"/>
        <v>365</v>
      </c>
      <c r="K533" s="342">
        <f t="shared" si="196"/>
        <v>365</v>
      </c>
      <c r="L533" s="341">
        <f t="shared" si="196"/>
        <v>53</v>
      </c>
      <c r="M533" s="340">
        <f t="shared" si="178"/>
        <v>1</v>
      </c>
      <c r="N533" s="339">
        <f t="shared" si="179"/>
        <v>1</v>
      </c>
      <c r="O533" s="339">
        <f t="shared" si="180"/>
        <v>1</v>
      </c>
      <c r="P533" s="339">
        <f t="shared" si="181"/>
        <v>1</v>
      </c>
      <c r="Q533" s="338">
        <f t="shared" si="182"/>
        <v>0.1448087431693989</v>
      </c>
      <c r="R533" s="337">
        <f t="shared" si="183"/>
        <v>300000</v>
      </c>
      <c r="S533" s="336">
        <f t="shared" si="184"/>
        <v>300000</v>
      </c>
      <c r="T533" s="336">
        <f t="shared" si="185"/>
        <v>300000</v>
      </c>
      <c r="U533" s="336">
        <f t="shared" si="186"/>
        <v>300000</v>
      </c>
      <c r="V533" s="335">
        <f t="shared" si="187"/>
        <v>43442.62295081967</v>
      </c>
      <c r="W533" s="337">
        <f t="shared" si="197"/>
        <v>0</v>
      </c>
      <c r="X533" s="336">
        <f t="shared" si="197"/>
        <v>0</v>
      </c>
      <c r="Y533" s="336">
        <f t="shared" si="197"/>
        <v>0</v>
      </c>
      <c r="Z533" s="336">
        <f t="shared" si="197"/>
        <v>0</v>
      </c>
      <c r="AA533" s="335">
        <f t="shared" si="197"/>
        <v>0</v>
      </c>
    </row>
    <row r="534" spans="1:27">
      <c r="A534" s="320">
        <f>'Q Experience Study 2e'!A517</f>
        <v>497</v>
      </c>
      <c r="B534" s="319">
        <f>'Q Experience Study 2e'!B517</f>
        <v>19915</v>
      </c>
      <c r="C534" s="319" t="str">
        <f>'Q Experience Study 2e'!C517</f>
        <v/>
      </c>
      <c r="D534" s="319" t="str">
        <f>'Q Experience Study 2e'!D517</f>
        <v/>
      </c>
      <c r="E534" s="318">
        <f>'Q Experience Study 2e'!E517</f>
        <v>500000</v>
      </c>
      <c r="F534" s="343" t="str">
        <f t="shared" si="176"/>
        <v/>
      </c>
      <c r="G534" s="341" t="str">
        <f t="shared" si="177"/>
        <v/>
      </c>
      <c r="H534" s="343">
        <f t="shared" si="196"/>
        <v>366</v>
      </c>
      <c r="I534" s="342">
        <f t="shared" si="196"/>
        <v>365</v>
      </c>
      <c r="J534" s="342">
        <f t="shared" si="196"/>
        <v>365</v>
      </c>
      <c r="K534" s="342">
        <f t="shared" si="196"/>
        <v>365</v>
      </c>
      <c r="L534" s="341">
        <f t="shared" si="196"/>
        <v>175</v>
      </c>
      <c r="M534" s="340">
        <f t="shared" si="178"/>
        <v>1</v>
      </c>
      <c r="N534" s="339">
        <f t="shared" si="179"/>
        <v>1</v>
      </c>
      <c r="O534" s="339">
        <f t="shared" si="180"/>
        <v>1</v>
      </c>
      <c r="P534" s="339">
        <f t="shared" si="181"/>
        <v>1</v>
      </c>
      <c r="Q534" s="338">
        <f t="shared" si="182"/>
        <v>0.47814207650273222</v>
      </c>
      <c r="R534" s="337">
        <f t="shared" si="183"/>
        <v>500000</v>
      </c>
      <c r="S534" s="336">
        <f t="shared" si="184"/>
        <v>500000</v>
      </c>
      <c r="T534" s="336">
        <f t="shared" si="185"/>
        <v>500000</v>
      </c>
      <c r="U534" s="336">
        <f t="shared" si="186"/>
        <v>500000</v>
      </c>
      <c r="V534" s="335">
        <f t="shared" si="187"/>
        <v>239071.03825136612</v>
      </c>
      <c r="W534" s="337">
        <f t="shared" si="197"/>
        <v>0</v>
      </c>
      <c r="X534" s="336">
        <f t="shared" si="197"/>
        <v>0</v>
      </c>
      <c r="Y534" s="336">
        <f t="shared" si="197"/>
        <v>0</v>
      </c>
      <c r="Z534" s="336">
        <f t="shared" si="197"/>
        <v>0</v>
      </c>
      <c r="AA534" s="335">
        <f t="shared" si="197"/>
        <v>0</v>
      </c>
    </row>
    <row r="535" spans="1:27">
      <c r="A535" s="320">
        <f>'Q Experience Study 2e'!A518</f>
        <v>498</v>
      </c>
      <c r="B535" s="319">
        <f>'Q Experience Study 2e'!B518</f>
        <v>19771</v>
      </c>
      <c r="C535" s="319" t="str">
        <f>'Q Experience Study 2e'!C518</f>
        <v/>
      </c>
      <c r="D535" s="319" t="str">
        <f>'Q Experience Study 2e'!D518</f>
        <v/>
      </c>
      <c r="E535" s="318">
        <f>'Q Experience Study 2e'!E518</f>
        <v>300000</v>
      </c>
      <c r="F535" s="343" t="str">
        <f t="shared" si="176"/>
        <v/>
      </c>
      <c r="G535" s="341" t="str">
        <f t="shared" si="177"/>
        <v/>
      </c>
      <c r="H535" s="343">
        <f t="shared" si="196"/>
        <v>365</v>
      </c>
      <c r="I535" s="342">
        <f t="shared" si="196"/>
        <v>366</v>
      </c>
      <c r="J535" s="342">
        <f t="shared" si="196"/>
        <v>365</v>
      </c>
      <c r="K535" s="342">
        <f t="shared" si="196"/>
        <v>365</v>
      </c>
      <c r="L535" s="341">
        <f t="shared" si="196"/>
        <v>319</v>
      </c>
      <c r="M535" s="340">
        <f t="shared" si="178"/>
        <v>1</v>
      </c>
      <c r="N535" s="339">
        <f t="shared" si="179"/>
        <v>1</v>
      </c>
      <c r="O535" s="339">
        <f t="shared" si="180"/>
        <v>1</v>
      </c>
      <c r="P535" s="339">
        <f t="shared" si="181"/>
        <v>1</v>
      </c>
      <c r="Q535" s="338">
        <f t="shared" si="182"/>
        <v>0.87397260273972599</v>
      </c>
      <c r="R535" s="337">
        <f t="shared" si="183"/>
        <v>300000</v>
      </c>
      <c r="S535" s="336">
        <f t="shared" si="184"/>
        <v>300000</v>
      </c>
      <c r="T535" s="336">
        <f t="shared" si="185"/>
        <v>300000</v>
      </c>
      <c r="U535" s="336">
        <f t="shared" si="186"/>
        <v>300000</v>
      </c>
      <c r="V535" s="335">
        <f t="shared" si="187"/>
        <v>262191.78082191781</v>
      </c>
      <c r="W535" s="337">
        <f t="shared" si="197"/>
        <v>0</v>
      </c>
      <c r="X535" s="336">
        <f t="shared" si="197"/>
        <v>0</v>
      </c>
      <c r="Y535" s="336">
        <f t="shared" si="197"/>
        <v>0</v>
      </c>
      <c r="Z535" s="336">
        <f t="shared" si="197"/>
        <v>0</v>
      </c>
      <c r="AA535" s="335">
        <f t="shared" si="197"/>
        <v>0</v>
      </c>
    </row>
    <row r="536" spans="1:27">
      <c r="A536" s="320">
        <f>'Q Experience Study 2e'!A519</f>
        <v>499</v>
      </c>
      <c r="B536" s="319">
        <f>'Q Experience Study 2e'!B519</f>
        <v>19736</v>
      </c>
      <c r="C536" s="319" t="str">
        <f>'Q Experience Study 2e'!C519</f>
        <v/>
      </c>
      <c r="D536" s="319">
        <f>'Q Experience Study 2e'!D519</f>
        <v>45094</v>
      </c>
      <c r="E536" s="318">
        <f>'Q Experience Study 2e'!E519</f>
        <v>1000000</v>
      </c>
      <c r="F536" s="343">
        <f t="shared" si="176"/>
        <v>69</v>
      </c>
      <c r="G536" s="341" t="str">
        <f t="shared" si="177"/>
        <v/>
      </c>
      <c r="H536" s="343">
        <f t="shared" si="196"/>
        <v>365</v>
      </c>
      <c r="I536" s="342">
        <f t="shared" si="196"/>
        <v>366</v>
      </c>
      <c r="J536" s="342">
        <f t="shared" si="196"/>
        <v>365</v>
      </c>
      <c r="K536" s="342">
        <f t="shared" si="196"/>
        <v>365</v>
      </c>
      <c r="L536" s="341">
        <f t="shared" si="196"/>
        <v>354</v>
      </c>
      <c r="M536" s="340">
        <f t="shared" si="178"/>
        <v>1</v>
      </c>
      <c r="N536" s="339">
        <f t="shared" si="179"/>
        <v>1</v>
      </c>
      <c r="O536" s="339">
        <f t="shared" si="180"/>
        <v>1</v>
      </c>
      <c r="P536" s="339">
        <f t="shared" si="181"/>
        <v>1</v>
      </c>
      <c r="Q536" s="338">
        <f t="shared" si="182"/>
        <v>0.96986301369863015</v>
      </c>
      <c r="R536" s="337">
        <f t="shared" si="183"/>
        <v>1000000</v>
      </c>
      <c r="S536" s="336">
        <f t="shared" si="184"/>
        <v>1000000</v>
      </c>
      <c r="T536" s="336">
        <f t="shared" si="185"/>
        <v>1000000</v>
      </c>
      <c r="U536" s="336">
        <f t="shared" si="186"/>
        <v>1000000</v>
      </c>
      <c r="V536" s="335">
        <f t="shared" si="187"/>
        <v>969863.01369863015</v>
      </c>
      <c r="W536" s="337">
        <f t="shared" si="197"/>
        <v>0</v>
      </c>
      <c r="X536" s="336">
        <f t="shared" si="197"/>
        <v>0</v>
      </c>
      <c r="Y536" s="336">
        <f t="shared" si="197"/>
        <v>0</v>
      </c>
      <c r="Z536" s="336">
        <f t="shared" si="197"/>
        <v>0</v>
      </c>
      <c r="AA536" s="335">
        <f t="shared" si="197"/>
        <v>1000000</v>
      </c>
    </row>
    <row r="537" spans="1:27">
      <c r="A537" s="320">
        <f>'Q Experience Study 2e'!A520</f>
        <v>500</v>
      </c>
      <c r="B537" s="319">
        <f>'Q Experience Study 2e'!B520</f>
        <v>20011</v>
      </c>
      <c r="C537" s="319" t="str">
        <f>'Q Experience Study 2e'!C520</f>
        <v/>
      </c>
      <c r="D537" s="319" t="str">
        <f>'Q Experience Study 2e'!D520</f>
        <v/>
      </c>
      <c r="E537" s="318">
        <f>'Q Experience Study 2e'!E520</f>
        <v>500000</v>
      </c>
      <c r="F537" s="343" t="str">
        <f t="shared" si="176"/>
        <v/>
      </c>
      <c r="G537" s="341" t="str">
        <f t="shared" si="177"/>
        <v/>
      </c>
      <c r="H537" s="343">
        <f t="shared" si="196"/>
        <v>366</v>
      </c>
      <c r="I537" s="342">
        <f t="shared" si="196"/>
        <v>365</v>
      </c>
      <c r="J537" s="342">
        <f t="shared" si="196"/>
        <v>365</v>
      </c>
      <c r="K537" s="342">
        <f t="shared" si="196"/>
        <v>365</v>
      </c>
      <c r="L537" s="341">
        <f t="shared" si="196"/>
        <v>79</v>
      </c>
      <c r="M537" s="340">
        <f t="shared" si="178"/>
        <v>1</v>
      </c>
      <c r="N537" s="339">
        <f t="shared" si="179"/>
        <v>1</v>
      </c>
      <c r="O537" s="339">
        <f t="shared" si="180"/>
        <v>1</v>
      </c>
      <c r="P537" s="339">
        <f t="shared" si="181"/>
        <v>1</v>
      </c>
      <c r="Q537" s="338">
        <f t="shared" si="182"/>
        <v>0.21584699453551912</v>
      </c>
      <c r="R537" s="337">
        <f t="shared" si="183"/>
        <v>500000</v>
      </c>
      <c r="S537" s="336">
        <f t="shared" si="184"/>
        <v>500000</v>
      </c>
      <c r="T537" s="336">
        <f t="shared" si="185"/>
        <v>500000</v>
      </c>
      <c r="U537" s="336">
        <f t="shared" si="186"/>
        <v>500000</v>
      </c>
      <c r="V537" s="335">
        <f t="shared" si="187"/>
        <v>107923.49726775955</v>
      </c>
      <c r="W537" s="337">
        <f t="shared" si="197"/>
        <v>0</v>
      </c>
      <c r="X537" s="336">
        <f t="shared" si="197"/>
        <v>0</v>
      </c>
      <c r="Y537" s="336">
        <f t="shared" si="197"/>
        <v>0</v>
      </c>
      <c r="Z537" s="336">
        <f t="shared" si="197"/>
        <v>0</v>
      </c>
      <c r="AA537" s="335">
        <f t="shared" si="197"/>
        <v>0</v>
      </c>
    </row>
    <row r="538" spans="1:27">
      <c r="A538" s="320">
        <f>'Q Experience Study 2e'!A521</f>
        <v>501</v>
      </c>
      <c r="B538" s="319">
        <f>'Q Experience Study 2e'!B521</f>
        <v>20044</v>
      </c>
      <c r="C538" s="319">
        <f>'Q Experience Study 2e'!C521</f>
        <v>44342</v>
      </c>
      <c r="D538" s="319" t="str">
        <f>'Q Experience Study 2e'!D521</f>
        <v/>
      </c>
      <c r="E538" s="318">
        <f>'Q Experience Study 2e'!E521</f>
        <v>500000</v>
      </c>
      <c r="F538" s="343" t="str">
        <f t="shared" si="176"/>
        <v/>
      </c>
      <c r="G538" s="341">
        <f t="shared" si="177"/>
        <v>66</v>
      </c>
      <c r="H538" s="343">
        <f t="shared" ref="H538:L547" si="198">IF(AND(OR($C538&lt;&gt;"",$D538&lt;&gt;""),MAX($F538,$G538)&lt;H$37),0,MIN($C$34,DATE(YEAR($B538)+H$37+1,MONTH($B538),DAY($B538)))-MAX($B$34,DATE(YEAR($B538)+H$37,MONTH($B538),DAY($B538))))</f>
        <v>366</v>
      </c>
      <c r="I538" s="342">
        <f t="shared" si="198"/>
        <v>365</v>
      </c>
      <c r="J538" s="342">
        <f t="shared" si="198"/>
        <v>0</v>
      </c>
      <c r="K538" s="342">
        <f t="shared" si="198"/>
        <v>0</v>
      </c>
      <c r="L538" s="341">
        <f t="shared" si="198"/>
        <v>0</v>
      </c>
      <c r="M538" s="340">
        <f t="shared" si="178"/>
        <v>1</v>
      </c>
      <c r="N538" s="339">
        <f t="shared" si="179"/>
        <v>1</v>
      </c>
      <c r="O538" s="339">
        <f t="shared" si="180"/>
        <v>0</v>
      </c>
      <c r="P538" s="339">
        <f t="shared" si="181"/>
        <v>0</v>
      </c>
      <c r="Q538" s="338">
        <f t="shared" si="182"/>
        <v>0</v>
      </c>
      <c r="R538" s="337">
        <f t="shared" si="183"/>
        <v>500000</v>
      </c>
      <c r="S538" s="336">
        <f t="shared" si="184"/>
        <v>500000</v>
      </c>
      <c r="T538" s="336">
        <f t="shared" si="185"/>
        <v>0</v>
      </c>
      <c r="U538" s="336">
        <f t="shared" si="186"/>
        <v>0</v>
      </c>
      <c r="V538" s="335">
        <f t="shared" si="187"/>
        <v>0</v>
      </c>
      <c r="W538" s="337">
        <f t="shared" ref="W538:AA547" si="199">IF($F538=W$37,$E538,0)</f>
        <v>0</v>
      </c>
      <c r="X538" s="336">
        <f t="shared" si="199"/>
        <v>0</v>
      </c>
      <c r="Y538" s="336">
        <f t="shared" si="199"/>
        <v>0</v>
      </c>
      <c r="Z538" s="336">
        <f t="shared" si="199"/>
        <v>0</v>
      </c>
      <c r="AA538" s="335">
        <f t="shared" si="199"/>
        <v>0</v>
      </c>
    </row>
    <row r="539" spans="1:27">
      <c r="A539" s="320">
        <f>'Q Experience Study 2e'!A522</f>
        <v>502</v>
      </c>
      <c r="B539" s="319">
        <f>'Q Experience Study 2e'!B522</f>
        <v>19934</v>
      </c>
      <c r="C539" s="319" t="str">
        <f>'Q Experience Study 2e'!C522</f>
        <v/>
      </c>
      <c r="D539" s="319" t="str">
        <f>'Q Experience Study 2e'!D522</f>
        <v/>
      </c>
      <c r="E539" s="318">
        <f>'Q Experience Study 2e'!E522</f>
        <v>1000000</v>
      </c>
      <c r="F539" s="343" t="str">
        <f t="shared" si="176"/>
        <v/>
      </c>
      <c r="G539" s="341" t="str">
        <f t="shared" si="177"/>
        <v/>
      </c>
      <c r="H539" s="343">
        <f t="shared" si="198"/>
        <v>366</v>
      </c>
      <c r="I539" s="342">
        <f t="shared" si="198"/>
        <v>365</v>
      </c>
      <c r="J539" s="342">
        <f t="shared" si="198"/>
        <v>365</v>
      </c>
      <c r="K539" s="342">
        <f t="shared" si="198"/>
        <v>365</v>
      </c>
      <c r="L539" s="341">
        <f t="shared" si="198"/>
        <v>156</v>
      </c>
      <c r="M539" s="340">
        <f t="shared" si="178"/>
        <v>1</v>
      </c>
      <c r="N539" s="339">
        <f t="shared" si="179"/>
        <v>1</v>
      </c>
      <c r="O539" s="339">
        <f t="shared" si="180"/>
        <v>1</v>
      </c>
      <c r="P539" s="339">
        <f t="shared" si="181"/>
        <v>1</v>
      </c>
      <c r="Q539" s="338">
        <f t="shared" si="182"/>
        <v>0.42622950819672129</v>
      </c>
      <c r="R539" s="337">
        <f t="shared" si="183"/>
        <v>1000000</v>
      </c>
      <c r="S539" s="336">
        <f t="shared" si="184"/>
        <v>1000000</v>
      </c>
      <c r="T539" s="336">
        <f t="shared" si="185"/>
        <v>1000000</v>
      </c>
      <c r="U539" s="336">
        <f t="shared" si="186"/>
        <v>1000000</v>
      </c>
      <c r="V539" s="335">
        <f t="shared" si="187"/>
        <v>426229.50819672126</v>
      </c>
      <c r="W539" s="337">
        <f t="shared" si="199"/>
        <v>0</v>
      </c>
      <c r="X539" s="336">
        <f t="shared" si="199"/>
        <v>0</v>
      </c>
      <c r="Y539" s="336">
        <f t="shared" si="199"/>
        <v>0</v>
      </c>
      <c r="Z539" s="336">
        <f t="shared" si="199"/>
        <v>0</v>
      </c>
      <c r="AA539" s="335">
        <f t="shared" si="199"/>
        <v>0</v>
      </c>
    </row>
    <row r="540" spans="1:27">
      <c r="A540" s="320">
        <f>'Q Experience Study 2e'!A523</f>
        <v>503</v>
      </c>
      <c r="B540" s="319">
        <f>'Q Experience Study 2e'!B523</f>
        <v>19946</v>
      </c>
      <c r="C540" s="319" t="str">
        <f>'Q Experience Study 2e'!C523</f>
        <v/>
      </c>
      <c r="D540" s="319">
        <f>'Q Experience Study 2e'!D523</f>
        <v>44374</v>
      </c>
      <c r="E540" s="318">
        <f>'Q Experience Study 2e'!E523</f>
        <v>1000000</v>
      </c>
      <c r="F540" s="343">
        <f t="shared" si="176"/>
        <v>66</v>
      </c>
      <c r="G540" s="341" t="str">
        <f t="shared" si="177"/>
        <v/>
      </c>
      <c r="H540" s="343">
        <f t="shared" si="198"/>
        <v>366</v>
      </c>
      <c r="I540" s="342">
        <f t="shared" si="198"/>
        <v>365</v>
      </c>
      <c r="J540" s="342">
        <f t="shared" si="198"/>
        <v>0</v>
      </c>
      <c r="K540" s="342">
        <f t="shared" si="198"/>
        <v>0</v>
      </c>
      <c r="L540" s="341">
        <f t="shared" si="198"/>
        <v>0</v>
      </c>
      <c r="M540" s="340">
        <f t="shared" si="178"/>
        <v>1</v>
      </c>
      <c r="N540" s="339">
        <f t="shared" si="179"/>
        <v>1</v>
      </c>
      <c r="O540" s="339">
        <f t="shared" si="180"/>
        <v>0</v>
      </c>
      <c r="P540" s="339">
        <f t="shared" si="181"/>
        <v>0</v>
      </c>
      <c r="Q540" s="338">
        <f t="shared" si="182"/>
        <v>0</v>
      </c>
      <c r="R540" s="337">
        <f t="shared" si="183"/>
        <v>1000000</v>
      </c>
      <c r="S540" s="336">
        <f t="shared" si="184"/>
        <v>1000000</v>
      </c>
      <c r="T540" s="336">
        <f t="shared" si="185"/>
        <v>0</v>
      </c>
      <c r="U540" s="336">
        <f t="shared" si="186"/>
        <v>0</v>
      </c>
      <c r="V540" s="335">
        <f t="shared" si="187"/>
        <v>0</v>
      </c>
      <c r="W540" s="337">
        <f t="shared" si="199"/>
        <v>0</v>
      </c>
      <c r="X540" s="336">
        <f t="shared" si="199"/>
        <v>1000000</v>
      </c>
      <c r="Y540" s="336">
        <f t="shared" si="199"/>
        <v>0</v>
      </c>
      <c r="Z540" s="336">
        <f t="shared" si="199"/>
        <v>0</v>
      </c>
      <c r="AA540" s="335">
        <f t="shared" si="199"/>
        <v>0</v>
      </c>
    </row>
    <row r="541" spans="1:27">
      <c r="A541" s="320">
        <f>'Q Experience Study 2e'!A524</f>
        <v>504</v>
      </c>
      <c r="B541" s="319">
        <f>'Q Experience Study 2e'!B524</f>
        <v>19904</v>
      </c>
      <c r="C541" s="319" t="str">
        <f>'Q Experience Study 2e'!C524</f>
        <v/>
      </c>
      <c r="D541" s="319" t="str">
        <f>'Q Experience Study 2e'!D524</f>
        <v/>
      </c>
      <c r="E541" s="318">
        <f>'Q Experience Study 2e'!E524</f>
        <v>300000</v>
      </c>
      <c r="F541" s="343" t="str">
        <f t="shared" si="176"/>
        <v/>
      </c>
      <c r="G541" s="341" t="str">
        <f t="shared" si="177"/>
        <v/>
      </c>
      <c r="H541" s="343">
        <f t="shared" si="198"/>
        <v>366</v>
      </c>
      <c r="I541" s="342">
        <f t="shared" si="198"/>
        <v>365</v>
      </c>
      <c r="J541" s="342">
        <f t="shared" si="198"/>
        <v>365</v>
      </c>
      <c r="K541" s="342">
        <f t="shared" si="198"/>
        <v>365</v>
      </c>
      <c r="L541" s="341">
        <f t="shared" si="198"/>
        <v>186</v>
      </c>
      <c r="M541" s="340">
        <f t="shared" si="178"/>
        <v>1</v>
      </c>
      <c r="N541" s="339">
        <f t="shared" si="179"/>
        <v>1</v>
      </c>
      <c r="O541" s="339">
        <f t="shared" si="180"/>
        <v>1</v>
      </c>
      <c r="P541" s="339">
        <f t="shared" si="181"/>
        <v>1</v>
      </c>
      <c r="Q541" s="338">
        <f t="shared" si="182"/>
        <v>0.50819672131147542</v>
      </c>
      <c r="R541" s="337">
        <f t="shared" si="183"/>
        <v>300000</v>
      </c>
      <c r="S541" s="336">
        <f t="shared" si="184"/>
        <v>300000</v>
      </c>
      <c r="T541" s="336">
        <f t="shared" si="185"/>
        <v>300000</v>
      </c>
      <c r="U541" s="336">
        <f t="shared" si="186"/>
        <v>300000</v>
      </c>
      <c r="V541" s="335">
        <f t="shared" si="187"/>
        <v>152459.01639344264</v>
      </c>
      <c r="W541" s="337">
        <f t="shared" si="199"/>
        <v>0</v>
      </c>
      <c r="X541" s="336">
        <f t="shared" si="199"/>
        <v>0</v>
      </c>
      <c r="Y541" s="336">
        <f t="shared" si="199"/>
        <v>0</v>
      </c>
      <c r="Z541" s="336">
        <f t="shared" si="199"/>
        <v>0</v>
      </c>
      <c r="AA541" s="335">
        <f t="shared" si="199"/>
        <v>0</v>
      </c>
    </row>
    <row r="542" spans="1:27">
      <c r="A542" s="320">
        <f>'Q Experience Study 2e'!A525</f>
        <v>505</v>
      </c>
      <c r="B542" s="319">
        <f>'Q Experience Study 2e'!B525</f>
        <v>19803</v>
      </c>
      <c r="C542" s="319" t="str">
        <f>'Q Experience Study 2e'!C525</f>
        <v/>
      </c>
      <c r="D542" s="319" t="str">
        <f>'Q Experience Study 2e'!D525</f>
        <v/>
      </c>
      <c r="E542" s="318">
        <f>'Q Experience Study 2e'!E525</f>
        <v>1000000</v>
      </c>
      <c r="F542" s="343" t="str">
        <f t="shared" si="176"/>
        <v/>
      </c>
      <c r="G542" s="341" t="str">
        <f t="shared" si="177"/>
        <v/>
      </c>
      <c r="H542" s="343">
        <f t="shared" si="198"/>
        <v>366</v>
      </c>
      <c r="I542" s="342">
        <f t="shared" si="198"/>
        <v>365</v>
      </c>
      <c r="J542" s="342">
        <f t="shared" si="198"/>
        <v>365</v>
      </c>
      <c r="K542" s="342">
        <f t="shared" si="198"/>
        <v>365</v>
      </c>
      <c r="L542" s="341">
        <f t="shared" si="198"/>
        <v>287</v>
      </c>
      <c r="M542" s="340">
        <f t="shared" si="178"/>
        <v>1</v>
      </c>
      <c r="N542" s="339">
        <f t="shared" si="179"/>
        <v>1</v>
      </c>
      <c r="O542" s="339">
        <f t="shared" si="180"/>
        <v>1</v>
      </c>
      <c r="P542" s="339">
        <f t="shared" si="181"/>
        <v>1</v>
      </c>
      <c r="Q542" s="338">
        <f t="shared" si="182"/>
        <v>0.78415300546448086</v>
      </c>
      <c r="R542" s="337">
        <f t="shared" si="183"/>
        <v>1000000</v>
      </c>
      <c r="S542" s="336">
        <f t="shared" si="184"/>
        <v>1000000</v>
      </c>
      <c r="T542" s="336">
        <f t="shared" si="185"/>
        <v>1000000</v>
      </c>
      <c r="U542" s="336">
        <f t="shared" si="186"/>
        <v>1000000</v>
      </c>
      <c r="V542" s="335">
        <f t="shared" si="187"/>
        <v>784153.00546448084</v>
      </c>
      <c r="W542" s="337">
        <f t="shared" si="199"/>
        <v>0</v>
      </c>
      <c r="X542" s="336">
        <f t="shared" si="199"/>
        <v>0</v>
      </c>
      <c r="Y542" s="336">
        <f t="shared" si="199"/>
        <v>0</v>
      </c>
      <c r="Z542" s="336">
        <f t="shared" si="199"/>
        <v>0</v>
      </c>
      <c r="AA542" s="335">
        <f t="shared" si="199"/>
        <v>0</v>
      </c>
    </row>
    <row r="543" spans="1:27">
      <c r="A543" s="320">
        <f>'Q Experience Study 2e'!A526</f>
        <v>506</v>
      </c>
      <c r="B543" s="319">
        <f>'Q Experience Study 2e'!B526</f>
        <v>20002</v>
      </c>
      <c r="C543" s="319" t="str">
        <f>'Q Experience Study 2e'!C526</f>
        <v/>
      </c>
      <c r="D543" s="319">
        <f>'Q Experience Study 2e'!D526</f>
        <v>44593</v>
      </c>
      <c r="E543" s="318">
        <f>'Q Experience Study 2e'!E526</f>
        <v>1000000</v>
      </c>
      <c r="F543" s="343">
        <f t="shared" si="176"/>
        <v>67</v>
      </c>
      <c r="G543" s="341" t="str">
        <f t="shared" si="177"/>
        <v/>
      </c>
      <c r="H543" s="343">
        <f t="shared" si="198"/>
        <v>366</v>
      </c>
      <c r="I543" s="342">
        <f t="shared" si="198"/>
        <v>365</v>
      </c>
      <c r="J543" s="342">
        <f t="shared" si="198"/>
        <v>365</v>
      </c>
      <c r="K543" s="342">
        <f t="shared" si="198"/>
        <v>0</v>
      </c>
      <c r="L543" s="341">
        <f t="shared" si="198"/>
        <v>0</v>
      </c>
      <c r="M543" s="340">
        <f t="shared" si="178"/>
        <v>1</v>
      </c>
      <c r="N543" s="339">
        <f t="shared" si="179"/>
        <v>1</v>
      </c>
      <c r="O543" s="339">
        <f t="shared" si="180"/>
        <v>1</v>
      </c>
      <c r="P543" s="339">
        <f t="shared" si="181"/>
        <v>0</v>
      </c>
      <c r="Q543" s="338">
        <f t="shared" si="182"/>
        <v>0</v>
      </c>
      <c r="R543" s="337">
        <f t="shared" si="183"/>
        <v>1000000</v>
      </c>
      <c r="S543" s="336">
        <f t="shared" si="184"/>
        <v>1000000</v>
      </c>
      <c r="T543" s="336">
        <f t="shared" si="185"/>
        <v>1000000</v>
      </c>
      <c r="U543" s="336">
        <f t="shared" si="186"/>
        <v>0</v>
      </c>
      <c r="V543" s="335">
        <f t="shared" si="187"/>
        <v>0</v>
      </c>
      <c r="W543" s="337">
        <f t="shared" si="199"/>
        <v>0</v>
      </c>
      <c r="X543" s="336">
        <f t="shared" si="199"/>
        <v>0</v>
      </c>
      <c r="Y543" s="336">
        <f t="shared" si="199"/>
        <v>1000000</v>
      </c>
      <c r="Z543" s="336">
        <f t="shared" si="199"/>
        <v>0</v>
      </c>
      <c r="AA543" s="335">
        <f t="shared" si="199"/>
        <v>0</v>
      </c>
    </row>
    <row r="544" spans="1:27">
      <c r="A544" s="320">
        <f>'Q Experience Study 2e'!A527</f>
        <v>507</v>
      </c>
      <c r="B544" s="319">
        <f>'Q Experience Study 2e'!B527</f>
        <v>19726</v>
      </c>
      <c r="C544" s="319" t="str">
        <f>'Q Experience Study 2e'!C527</f>
        <v/>
      </c>
      <c r="D544" s="319" t="str">
        <f>'Q Experience Study 2e'!D527</f>
        <v/>
      </c>
      <c r="E544" s="318">
        <f>'Q Experience Study 2e'!E527</f>
        <v>1000000</v>
      </c>
      <c r="F544" s="343" t="str">
        <f t="shared" si="176"/>
        <v/>
      </c>
      <c r="G544" s="341" t="str">
        <f t="shared" si="177"/>
        <v/>
      </c>
      <c r="H544" s="343">
        <f t="shared" si="198"/>
        <v>365</v>
      </c>
      <c r="I544" s="342">
        <f t="shared" si="198"/>
        <v>366</v>
      </c>
      <c r="J544" s="342">
        <f t="shared" si="198"/>
        <v>365</v>
      </c>
      <c r="K544" s="342">
        <f t="shared" si="198"/>
        <v>365</v>
      </c>
      <c r="L544" s="341">
        <f t="shared" si="198"/>
        <v>364</v>
      </c>
      <c r="M544" s="340">
        <f t="shared" si="178"/>
        <v>1</v>
      </c>
      <c r="N544" s="339">
        <f t="shared" si="179"/>
        <v>1</v>
      </c>
      <c r="O544" s="339">
        <f t="shared" si="180"/>
        <v>1</v>
      </c>
      <c r="P544" s="339">
        <f t="shared" si="181"/>
        <v>1</v>
      </c>
      <c r="Q544" s="338">
        <f t="shared" si="182"/>
        <v>0.99726027397260275</v>
      </c>
      <c r="R544" s="337">
        <f t="shared" si="183"/>
        <v>1000000</v>
      </c>
      <c r="S544" s="336">
        <f t="shared" si="184"/>
        <v>1000000</v>
      </c>
      <c r="T544" s="336">
        <f t="shared" si="185"/>
        <v>1000000</v>
      </c>
      <c r="U544" s="336">
        <f t="shared" si="186"/>
        <v>1000000</v>
      </c>
      <c r="V544" s="335">
        <f t="shared" si="187"/>
        <v>997260.27397260279</v>
      </c>
      <c r="W544" s="337">
        <f t="shared" si="199"/>
        <v>0</v>
      </c>
      <c r="X544" s="336">
        <f t="shared" si="199"/>
        <v>0</v>
      </c>
      <c r="Y544" s="336">
        <f t="shared" si="199"/>
        <v>0</v>
      </c>
      <c r="Z544" s="336">
        <f t="shared" si="199"/>
        <v>0</v>
      </c>
      <c r="AA544" s="335">
        <f t="shared" si="199"/>
        <v>0</v>
      </c>
    </row>
    <row r="545" spans="1:27">
      <c r="A545" s="320">
        <f>'Q Experience Study 2e'!A528</f>
        <v>508</v>
      </c>
      <c r="B545" s="319">
        <f>'Q Experience Study 2e'!B528</f>
        <v>19755</v>
      </c>
      <c r="C545" s="319" t="str">
        <f>'Q Experience Study 2e'!C528</f>
        <v/>
      </c>
      <c r="D545" s="319" t="str">
        <f>'Q Experience Study 2e'!D528</f>
        <v/>
      </c>
      <c r="E545" s="318">
        <f>'Q Experience Study 2e'!E528</f>
        <v>500000</v>
      </c>
      <c r="F545" s="343" t="str">
        <f t="shared" si="176"/>
        <v/>
      </c>
      <c r="G545" s="341" t="str">
        <f t="shared" si="177"/>
        <v/>
      </c>
      <c r="H545" s="343">
        <f t="shared" si="198"/>
        <v>365</v>
      </c>
      <c r="I545" s="342">
        <f t="shared" si="198"/>
        <v>366</v>
      </c>
      <c r="J545" s="342">
        <f t="shared" si="198"/>
        <v>365</v>
      </c>
      <c r="K545" s="342">
        <f t="shared" si="198"/>
        <v>365</v>
      </c>
      <c r="L545" s="341">
        <f t="shared" si="198"/>
        <v>335</v>
      </c>
      <c r="M545" s="340">
        <f t="shared" si="178"/>
        <v>1</v>
      </c>
      <c r="N545" s="339">
        <f t="shared" si="179"/>
        <v>1</v>
      </c>
      <c r="O545" s="339">
        <f t="shared" si="180"/>
        <v>1</v>
      </c>
      <c r="P545" s="339">
        <f t="shared" si="181"/>
        <v>1</v>
      </c>
      <c r="Q545" s="338">
        <f t="shared" si="182"/>
        <v>0.9178082191780822</v>
      </c>
      <c r="R545" s="337">
        <f t="shared" si="183"/>
        <v>500000</v>
      </c>
      <c r="S545" s="336">
        <f t="shared" si="184"/>
        <v>500000</v>
      </c>
      <c r="T545" s="336">
        <f t="shared" si="185"/>
        <v>500000</v>
      </c>
      <c r="U545" s="336">
        <f t="shared" si="186"/>
        <v>500000</v>
      </c>
      <c r="V545" s="335">
        <f t="shared" si="187"/>
        <v>458904.10958904109</v>
      </c>
      <c r="W545" s="337">
        <f t="shared" si="199"/>
        <v>0</v>
      </c>
      <c r="X545" s="336">
        <f t="shared" si="199"/>
        <v>0</v>
      </c>
      <c r="Y545" s="336">
        <f t="shared" si="199"/>
        <v>0</v>
      </c>
      <c r="Z545" s="336">
        <f t="shared" si="199"/>
        <v>0</v>
      </c>
      <c r="AA545" s="335">
        <f t="shared" si="199"/>
        <v>0</v>
      </c>
    </row>
    <row r="546" spans="1:27">
      <c r="A546" s="320">
        <f>'Q Experience Study 2e'!A529</f>
        <v>509</v>
      </c>
      <c r="B546" s="319">
        <f>'Q Experience Study 2e'!B529</f>
        <v>19949</v>
      </c>
      <c r="C546" s="319" t="str">
        <f>'Q Experience Study 2e'!C529</f>
        <v/>
      </c>
      <c r="D546" s="319" t="str">
        <f>'Q Experience Study 2e'!D529</f>
        <v/>
      </c>
      <c r="E546" s="318">
        <f>'Q Experience Study 2e'!E529</f>
        <v>300000</v>
      </c>
      <c r="F546" s="343" t="str">
        <f t="shared" si="176"/>
        <v/>
      </c>
      <c r="G546" s="341" t="str">
        <f t="shared" si="177"/>
        <v/>
      </c>
      <c r="H546" s="343">
        <f t="shared" si="198"/>
        <v>366</v>
      </c>
      <c r="I546" s="342">
        <f t="shared" si="198"/>
        <v>365</v>
      </c>
      <c r="J546" s="342">
        <f t="shared" si="198"/>
        <v>365</v>
      </c>
      <c r="K546" s="342">
        <f t="shared" si="198"/>
        <v>365</v>
      </c>
      <c r="L546" s="341">
        <f t="shared" si="198"/>
        <v>141</v>
      </c>
      <c r="M546" s="340">
        <f t="shared" si="178"/>
        <v>1</v>
      </c>
      <c r="N546" s="339">
        <f t="shared" si="179"/>
        <v>1</v>
      </c>
      <c r="O546" s="339">
        <f t="shared" si="180"/>
        <v>1</v>
      </c>
      <c r="P546" s="339">
        <f t="shared" si="181"/>
        <v>1</v>
      </c>
      <c r="Q546" s="338">
        <f t="shared" si="182"/>
        <v>0.38524590163934425</v>
      </c>
      <c r="R546" s="337">
        <f t="shared" si="183"/>
        <v>300000</v>
      </c>
      <c r="S546" s="336">
        <f t="shared" si="184"/>
        <v>300000</v>
      </c>
      <c r="T546" s="336">
        <f t="shared" si="185"/>
        <v>300000</v>
      </c>
      <c r="U546" s="336">
        <f t="shared" si="186"/>
        <v>300000</v>
      </c>
      <c r="V546" s="335">
        <f t="shared" si="187"/>
        <v>115573.77049180327</v>
      </c>
      <c r="W546" s="337">
        <f t="shared" si="199"/>
        <v>0</v>
      </c>
      <c r="X546" s="336">
        <f t="shared" si="199"/>
        <v>0</v>
      </c>
      <c r="Y546" s="336">
        <f t="shared" si="199"/>
        <v>0</v>
      </c>
      <c r="Z546" s="336">
        <f t="shared" si="199"/>
        <v>0</v>
      </c>
      <c r="AA546" s="335">
        <f t="shared" si="199"/>
        <v>0</v>
      </c>
    </row>
    <row r="547" spans="1:27">
      <c r="A547" s="320">
        <f>'Q Experience Study 2e'!A530</f>
        <v>510</v>
      </c>
      <c r="B547" s="319">
        <f>'Q Experience Study 2e'!B530</f>
        <v>19807</v>
      </c>
      <c r="C547" s="319" t="str">
        <f>'Q Experience Study 2e'!C530</f>
        <v/>
      </c>
      <c r="D547" s="319" t="str">
        <f>'Q Experience Study 2e'!D530</f>
        <v/>
      </c>
      <c r="E547" s="318">
        <f>'Q Experience Study 2e'!E530</f>
        <v>300000</v>
      </c>
      <c r="F547" s="343" t="str">
        <f t="shared" si="176"/>
        <v/>
      </c>
      <c r="G547" s="341" t="str">
        <f t="shared" si="177"/>
        <v/>
      </c>
      <c r="H547" s="343">
        <f t="shared" si="198"/>
        <v>366</v>
      </c>
      <c r="I547" s="342">
        <f t="shared" si="198"/>
        <v>365</v>
      </c>
      <c r="J547" s="342">
        <f t="shared" si="198"/>
        <v>365</v>
      </c>
      <c r="K547" s="342">
        <f t="shared" si="198"/>
        <v>365</v>
      </c>
      <c r="L547" s="341">
        <f t="shared" si="198"/>
        <v>283</v>
      </c>
      <c r="M547" s="340">
        <f t="shared" si="178"/>
        <v>1</v>
      </c>
      <c r="N547" s="339">
        <f t="shared" si="179"/>
        <v>1</v>
      </c>
      <c r="O547" s="339">
        <f t="shared" si="180"/>
        <v>1</v>
      </c>
      <c r="P547" s="339">
        <f t="shared" si="181"/>
        <v>1</v>
      </c>
      <c r="Q547" s="338">
        <f t="shared" si="182"/>
        <v>0.77322404371584696</v>
      </c>
      <c r="R547" s="337">
        <f t="shared" si="183"/>
        <v>300000</v>
      </c>
      <c r="S547" s="336">
        <f t="shared" si="184"/>
        <v>300000</v>
      </c>
      <c r="T547" s="336">
        <f t="shared" si="185"/>
        <v>300000</v>
      </c>
      <c r="U547" s="336">
        <f t="shared" si="186"/>
        <v>300000</v>
      </c>
      <c r="V547" s="335">
        <f t="shared" si="187"/>
        <v>231967.21311475409</v>
      </c>
      <c r="W547" s="337">
        <f t="shared" si="199"/>
        <v>0</v>
      </c>
      <c r="X547" s="336">
        <f t="shared" si="199"/>
        <v>0</v>
      </c>
      <c r="Y547" s="336">
        <f t="shared" si="199"/>
        <v>0</v>
      </c>
      <c r="Z547" s="336">
        <f t="shared" si="199"/>
        <v>0</v>
      </c>
      <c r="AA547" s="335">
        <f t="shared" si="199"/>
        <v>0</v>
      </c>
    </row>
    <row r="548" spans="1:27">
      <c r="A548" s="320">
        <f>'Q Experience Study 2e'!A531</f>
        <v>511</v>
      </c>
      <c r="B548" s="319">
        <f>'Q Experience Study 2e'!B531</f>
        <v>19971</v>
      </c>
      <c r="C548" s="319" t="str">
        <f>'Q Experience Study 2e'!C531</f>
        <v/>
      </c>
      <c r="D548" s="319" t="str">
        <f>'Q Experience Study 2e'!D531</f>
        <v/>
      </c>
      <c r="E548" s="318">
        <f>'Q Experience Study 2e'!E531</f>
        <v>500000</v>
      </c>
      <c r="F548" s="343" t="str">
        <f t="shared" si="176"/>
        <v/>
      </c>
      <c r="G548" s="341" t="str">
        <f t="shared" si="177"/>
        <v/>
      </c>
      <c r="H548" s="343">
        <f t="shared" ref="H548:L557" si="200">IF(AND(OR($C548&lt;&gt;"",$D548&lt;&gt;""),MAX($F548,$G548)&lt;H$37),0,MIN($C$34,DATE(YEAR($B548)+H$37+1,MONTH($B548),DAY($B548)))-MAX($B$34,DATE(YEAR($B548)+H$37,MONTH($B548),DAY($B548))))</f>
        <v>366</v>
      </c>
      <c r="I548" s="342">
        <f t="shared" si="200"/>
        <v>365</v>
      </c>
      <c r="J548" s="342">
        <f t="shared" si="200"/>
        <v>365</v>
      </c>
      <c r="K548" s="342">
        <f t="shared" si="200"/>
        <v>365</v>
      </c>
      <c r="L548" s="341">
        <f t="shared" si="200"/>
        <v>119</v>
      </c>
      <c r="M548" s="340">
        <f t="shared" si="178"/>
        <v>1</v>
      </c>
      <c r="N548" s="339">
        <f t="shared" si="179"/>
        <v>1</v>
      </c>
      <c r="O548" s="339">
        <f t="shared" si="180"/>
        <v>1</v>
      </c>
      <c r="P548" s="339">
        <f t="shared" si="181"/>
        <v>1</v>
      </c>
      <c r="Q548" s="338">
        <f t="shared" si="182"/>
        <v>0.3251366120218579</v>
      </c>
      <c r="R548" s="337">
        <f t="shared" si="183"/>
        <v>500000</v>
      </c>
      <c r="S548" s="336">
        <f t="shared" si="184"/>
        <v>500000</v>
      </c>
      <c r="T548" s="336">
        <f t="shared" si="185"/>
        <v>500000</v>
      </c>
      <c r="U548" s="336">
        <f t="shared" si="186"/>
        <v>500000</v>
      </c>
      <c r="V548" s="335">
        <f t="shared" si="187"/>
        <v>162568.30601092894</v>
      </c>
      <c r="W548" s="337">
        <f t="shared" ref="W548:AA557" si="201">IF($F548=W$37,$E548,0)</f>
        <v>0</v>
      </c>
      <c r="X548" s="336">
        <f t="shared" si="201"/>
        <v>0</v>
      </c>
      <c r="Y548" s="336">
        <f t="shared" si="201"/>
        <v>0</v>
      </c>
      <c r="Z548" s="336">
        <f t="shared" si="201"/>
        <v>0</v>
      </c>
      <c r="AA548" s="335">
        <f t="shared" si="201"/>
        <v>0</v>
      </c>
    </row>
    <row r="549" spans="1:27">
      <c r="A549" s="320">
        <f>'Q Experience Study 2e'!A532</f>
        <v>512</v>
      </c>
      <c r="B549" s="319">
        <f>'Q Experience Study 2e'!B532</f>
        <v>19871</v>
      </c>
      <c r="C549" s="319" t="str">
        <f>'Q Experience Study 2e'!C532</f>
        <v/>
      </c>
      <c r="D549" s="319" t="str">
        <f>'Q Experience Study 2e'!D532</f>
        <v/>
      </c>
      <c r="E549" s="318">
        <f>'Q Experience Study 2e'!E532</f>
        <v>500000</v>
      </c>
      <c r="F549" s="343" t="str">
        <f t="shared" si="176"/>
        <v/>
      </c>
      <c r="G549" s="341" t="str">
        <f t="shared" si="177"/>
        <v/>
      </c>
      <c r="H549" s="343">
        <f t="shared" si="200"/>
        <v>366</v>
      </c>
      <c r="I549" s="342">
        <f t="shared" si="200"/>
        <v>365</v>
      </c>
      <c r="J549" s="342">
        <f t="shared" si="200"/>
        <v>365</v>
      </c>
      <c r="K549" s="342">
        <f t="shared" si="200"/>
        <v>365</v>
      </c>
      <c r="L549" s="341">
        <f t="shared" si="200"/>
        <v>219</v>
      </c>
      <c r="M549" s="340">
        <f t="shared" si="178"/>
        <v>1</v>
      </c>
      <c r="N549" s="339">
        <f t="shared" si="179"/>
        <v>1</v>
      </c>
      <c r="O549" s="339">
        <f t="shared" si="180"/>
        <v>1</v>
      </c>
      <c r="P549" s="339">
        <f t="shared" si="181"/>
        <v>1</v>
      </c>
      <c r="Q549" s="338">
        <f t="shared" si="182"/>
        <v>0.59836065573770492</v>
      </c>
      <c r="R549" s="337">
        <f t="shared" si="183"/>
        <v>500000</v>
      </c>
      <c r="S549" s="336">
        <f t="shared" si="184"/>
        <v>500000</v>
      </c>
      <c r="T549" s="336">
        <f t="shared" si="185"/>
        <v>500000</v>
      </c>
      <c r="U549" s="336">
        <f t="shared" si="186"/>
        <v>500000</v>
      </c>
      <c r="V549" s="335">
        <f t="shared" si="187"/>
        <v>299180.32786885247</v>
      </c>
      <c r="W549" s="337">
        <f t="shared" si="201"/>
        <v>0</v>
      </c>
      <c r="X549" s="336">
        <f t="shared" si="201"/>
        <v>0</v>
      </c>
      <c r="Y549" s="336">
        <f t="shared" si="201"/>
        <v>0</v>
      </c>
      <c r="Z549" s="336">
        <f t="shared" si="201"/>
        <v>0</v>
      </c>
      <c r="AA549" s="335">
        <f t="shared" si="201"/>
        <v>0</v>
      </c>
    </row>
    <row r="550" spans="1:27">
      <c r="A550" s="320">
        <f>'Q Experience Study 2e'!A533</f>
        <v>513</v>
      </c>
      <c r="B550" s="319">
        <f>'Q Experience Study 2e'!B533</f>
        <v>19912</v>
      </c>
      <c r="C550" s="319" t="str">
        <f>'Q Experience Study 2e'!C533</f>
        <v/>
      </c>
      <c r="D550" s="319" t="str">
        <f>'Q Experience Study 2e'!D533</f>
        <v/>
      </c>
      <c r="E550" s="318">
        <f>'Q Experience Study 2e'!E533</f>
        <v>1000000</v>
      </c>
      <c r="F550" s="343" t="str">
        <f t="shared" ref="F550:F613" si="202">IF(D550&lt;&gt;"",YEAR(D550)-YEAR(B550)+IF(DATE(YEAR(D550),MONTH(B550),DAY(B550))&gt;D550,-1,0),"")</f>
        <v/>
      </c>
      <c r="G550" s="341" t="str">
        <f t="shared" ref="G550:G613" si="203">IF(C550&lt;&gt;"",YEAR(C550)-YEAR(B550)+IF(DATE(YEAR(C550),MONTH(B550),DAY(B550))&gt;C550,-1,0),"")</f>
        <v/>
      </c>
      <c r="H550" s="343">
        <f t="shared" si="200"/>
        <v>366</v>
      </c>
      <c r="I550" s="342">
        <f t="shared" si="200"/>
        <v>365</v>
      </c>
      <c r="J550" s="342">
        <f t="shared" si="200"/>
        <v>365</v>
      </c>
      <c r="K550" s="342">
        <f t="shared" si="200"/>
        <v>365</v>
      </c>
      <c r="L550" s="341">
        <f t="shared" si="200"/>
        <v>178</v>
      </c>
      <c r="M550" s="340">
        <f t="shared" ref="M550:M613" si="204">H550/(DATE(YEAR($B550)+H$37+1,MONTH($B550),DAY($B550))-DATE(YEAR($B550)+H$37,MONTH($B550),DAY($B550)))</f>
        <v>1</v>
      </c>
      <c r="N550" s="339">
        <f t="shared" ref="N550:N613" si="205">I550/(DATE(YEAR($B550)+I$37+1,MONTH($B550),DAY($B550))-DATE(YEAR($B550)+I$37,MONTH($B550),DAY($B550)))</f>
        <v>1</v>
      </c>
      <c r="O550" s="339">
        <f t="shared" ref="O550:O613" si="206">J550/(DATE(YEAR($B550)+J$37+1,MONTH($B550),DAY($B550))-DATE(YEAR($B550)+J$37,MONTH($B550),DAY($B550)))</f>
        <v>1</v>
      </c>
      <c r="P550" s="339">
        <f t="shared" ref="P550:P613" si="207">K550/(DATE(YEAR($B550)+K$37+1,MONTH($B550),DAY($B550))-DATE(YEAR($B550)+K$37,MONTH($B550),DAY($B550)))</f>
        <v>1</v>
      </c>
      <c r="Q550" s="338">
        <f t="shared" ref="Q550:Q613" si="208">L550/(DATE(YEAR($B550)+L$37+1,MONTH($B550),DAY($B550))-DATE(YEAR($B550)+L$37,MONTH($B550),DAY($B550)))</f>
        <v>0.48633879781420764</v>
      </c>
      <c r="R550" s="337">
        <f t="shared" ref="R550:R613" si="209">M550*$E550</f>
        <v>1000000</v>
      </c>
      <c r="S550" s="336">
        <f t="shared" ref="S550:S613" si="210">N550*$E550</f>
        <v>1000000</v>
      </c>
      <c r="T550" s="336">
        <f t="shared" ref="T550:T613" si="211">O550*$E550</f>
        <v>1000000</v>
      </c>
      <c r="U550" s="336">
        <f t="shared" ref="U550:U613" si="212">P550*$E550</f>
        <v>1000000</v>
      </c>
      <c r="V550" s="335">
        <f t="shared" ref="V550:V613" si="213">Q550*$E550</f>
        <v>486338.79781420762</v>
      </c>
      <c r="W550" s="337">
        <f t="shared" si="201"/>
        <v>0</v>
      </c>
      <c r="X550" s="336">
        <f t="shared" si="201"/>
        <v>0</v>
      </c>
      <c r="Y550" s="336">
        <f t="shared" si="201"/>
        <v>0</v>
      </c>
      <c r="Z550" s="336">
        <f t="shared" si="201"/>
        <v>0</v>
      </c>
      <c r="AA550" s="335">
        <f t="shared" si="201"/>
        <v>0</v>
      </c>
    </row>
    <row r="551" spans="1:27">
      <c r="A551" s="320">
        <f>'Q Experience Study 2e'!A534</f>
        <v>514</v>
      </c>
      <c r="B551" s="319">
        <f>'Q Experience Study 2e'!B534</f>
        <v>20025</v>
      </c>
      <c r="C551" s="319" t="str">
        <f>'Q Experience Study 2e'!C534</f>
        <v/>
      </c>
      <c r="D551" s="319" t="str">
        <f>'Q Experience Study 2e'!D534</f>
        <v/>
      </c>
      <c r="E551" s="318">
        <f>'Q Experience Study 2e'!E534</f>
        <v>300000</v>
      </c>
      <c r="F551" s="343" t="str">
        <f t="shared" si="202"/>
        <v/>
      </c>
      <c r="G551" s="341" t="str">
        <f t="shared" si="203"/>
        <v/>
      </c>
      <c r="H551" s="343">
        <f t="shared" si="200"/>
        <v>366</v>
      </c>
      <c r="I551" s="342">
        <f t="shared" si="200"/>
        <v>365</v>
      </c>
      <c r="J551" s="342">
        <f t="shared" si="200"/>
        <v>365</v>
      </c>
      <c r="K551" s="342">
        <f t="shared" si="200"/>
        <v>365</v>
      </c>
      <c r="L551" s="341">
        <f t="shared" si="200"/>
        <v>65</v>
      </c>
      <c r="M551" s="340">
        <f t="shared" si="204"/>
        <v>1</v>
      </c>
      <c r="N551" s="339">
        <f t="shared" si="205"/>
        <v>1</v>
      </c>
      <c r="O551" s="339">
        <f t="shared" si="206"/>
        <v>1</v>
      </c>
      <c r="P551" s="339">
        <f t="shared" si="207"/>
        <v>1</v>
      </c>
      <c r="Q551" s="338">
        <f t="shared" si="208"/>
        <v>0.17759562841530055</v>
      </c>
      <c r="R551" s="337">
        <f t="shared" si="209"/>
        <v>300000</v>
      </c>
      <c r="S551" s="336">
        <f t="shared" si="210"/>
        <v>300000</v>
      </c>
      <c r="T551" s="336">
        <f t="shared" si="211"/>
        <v>300000</v>
      </c>
      <c r="U551" s="336">
        <f t="shared" si="212"/>
        <v>300000</v>
      </c>
      <c r="V551" s="335">
        <f t="shared" si="213"/>
        <v>53278.688524590165</v>
      </c>
      <c r="W551" s="337">
        <f t="shared" si="201"/>
        <v>0</v>
      </c>
      <c r="X551" s="336">
        <f t="shared" si="201"/>
        <v>0</v>
      </c>
      <c r="Y551" s="336">
        <f t="shared" si="201"/>
        <v>0</v>
      </c>
      <c r="Z551" s="336">
        <f t="shared" si="201"/>
        <v>0</v>
      </c>
      <c r="AA551" s="335">
        <f t="shared" si="201"/>
        <v>0</v>
      </c>
    </row>
    <row r="552" spans="1:27">
      <c r="A552" s="320">
        <f>'Q Experience Study 2e'!A535</f>
        <v>515</v>
      </c>
      <c r="B552" s="319">
        <f>'Q Experience Study 2e'!B535</f>
        <v>19981</v>
      </c>
      <c r="C552" s="319" t="str">
        <f>'Q Experience Study 2e'!C535</f>
        <v/>
      </c>
      <c r="D552" s="319" t="str">
        <f>'Q Experience Study 2e'!D535</f>
        <v/>
      </c>
      <c r="E552" s="318">
        <f>'Q Experience Study 2e'!E535</f>
        <v>500000</v>
      </c>
      <c r="F552" s="343" t="str">
        <f t="shared" si="202"/>
        <v/>
      </c>
      <c r="G552" s="341" t="str">
        <f t="shared" si="203"/>
        <v/>
      </c>
      <c r="H552" s="343">
        <f t="shared" si="200"/>
        <v>366</v>
      </c>
      <c r="I552" s="342">
        <f t="shared" si="200"/>
        <v>365</v>
      </c>
      <c r="J552" s="342">
        <f t="shared" si="200"/>
        <v>365</v>
      </c>
      <c r="K552" s="342">
        <f t="shared" si="200"/>
        <v>365</v>
      </c>
      <c r="L552" s="341">
        <f t="shared" si="200"/>
        <v>109</v>
      </c>
      <c r="M552" s="340">
        <f t="shared" si="204"/>
        <v>1</v>
      </c>
      <c r="N552" s="339">
        <f t="shared" si="205"/>
        <v>1</v>
      </c>
      <c r="O552" s="339">
        <f t="shared" si="206"/>
        <v>1</v>
      </c>
      <c r="P552" s="339">
        <f t="shared" si="207"/>
        <v>1</v>
      </c>
      <c r="Q552" s="338">
        <f t="shared" si="208"/>
        <v>0.29781420765027322</v>
      </c>
      <c r="R552" s="337">
        <f t="shared" si="209"/>
        <v>500000</v>
      </c>
      <c r="S552" s="336">
        <f t="shared" si="210"/>
        <v>500000</v>
      </c>
      <c r="T552" s="336">
        <f t="shared" si="211"/>
        <v>500000</v>
      </c>
      <c r="U552" s="336">
        <f t="shared" si="212"/>
        <v>500000</v>
      </c>
      <c r="V552" s="335">
        <f t="shared" si="213"/>
        <v>148907.10382513661</v>
      </c>
      <c r="W552" s="337">
        <f t="shared" si="201"/>
        <v>0</v>
      </c>
      <c r="X552" s="336">
        <f t="shared" si="201"/>
        <v>0</v>
      </c>
      <c r="Y552" s="336">
        <f t="shared" si="201"/>
        <v>0</v>
      </c>
      <c r="Z552" s="336">
        <f t="shared" si="201"/>
        <v>0</v>
      </c>
      <c r="AA552" s="335">
        <f t="shared" si="201"/>
        <v>0</v>
      </c>
    </row>
    <row r="553" spans="1:27">
      <c r="A553" s="320">
        <f>'Q Experience Study 2e'!A536</f>
        <v>516</v>
      </c>
      <c r="B553" s="319">
        <f>'Q Experience Study 2e'!B536</f>
        <v>19877</v>
      </c>
      <c r="C553" s="319" t="str">
        <f>'Q Experience Study 2e'!C536</f>
        <v/>
      </c>
      <c r="D553" s="319" t="str">
        <f>'Q Experience Study 2e'!D536</f>
        <v/>
      </c>
      <c r="E553" s="318">
        <f>'Q Experience Study 2e'!E536</f>
        <v>300000</v>
      </c>
      <c r="F553" s="343" t="str">
        <f t="shared" si="202"/>
        <v/>
      </c>
      <c r="G553" s="341" t="str">
        <f t="shared" si="203"/>
        <v/>
      </c>
      <c r="H553" s="343">
        <f t="shared" si="200"/>
        <v>366</v>
      </c>
      <c r="I553" s="342">
        <f t="shared" si="200"/>
        <v>365</v>
      </c>
      <c r="J553" s="342">
        <f t="shared" si="200"/>
        <v>365</v>
      </c>
      <c r="K553" s="342">
        <f t="shared" si="200"/>
        <v>365</v>
      </c>
      <c r="L553" s="341">
        <f t="shared" si="200"/>
        <v>213</v>
      </c>
      <c r="M553" s="340">
        <f t="shared" si="204"/>
        <v>1</v>
      </c>
      <c r="N553" s="339">
        <f t="shared" si="205"/>
        <v>1</v>
      </c>
      <c r="O553" s="339">
        <f t="shared" si="206"/>
        <v>1</v>
      </c>
      <c r="P553" s="339">
        <f t="shared" si="207"/>
        <v>1</v>
      </c>
      <c r="Q553" s="338">
        <f t="shared" si="208"/>
        <v>0.58196721311475408</v>
      </c>
      <c r="R553" s="337">
        <f t="shared" si="209"/>
        <v>300000</v>
      </c>
      <c r="S553" s="336">
        <f t="shared" si="210"/>
        <v>300000</v>
      </c>
      <c r="T553" s="336">
        <f t="shared" si="211"/>
        <v>300000</v>
      </c>
      <c r="U553" s="336">
        <f t="shared" si="212"/>
        <v>300000</v>
      </c>
      <c r="V553" s="335">
        <f t="shared" si="213"/>
        <v>174590.16393442624</v>
      </c>
      <c r="W553" s="337">
        <f t="shared" si="201"/>
        <v>0</v>
      </c>
      <c r="X553" s="336">
        <f t="shared" si="201"/>
        <v>0</v>
      </c>
      <c r="Y553" s="336">
        <f t="shared" si="201"/>
        <v>0</v>
      </c>
      <c r="Z553" s="336">
        <f t="shared" si="201"/>
        <v>0</v>
      </c>
      <c r="AA553" s="335">
        <f t="shared" si="201"/>
        <v>0</v>
      </c>
    </row>
    <row r="554" spans="1:27">
      <c r="A554" s="320">
        <f>'Q Experience Study 2e'!A537</f>
        <v>517</v>
      </c>
      <c r="B554" s="319">
        <f>'Q Experience Study 2e'!B537</f>
        <v>19969</v>
      </c>
      <c r="C554" s="319" t="str">
        <f>'Q Experience Study 2e'!C537</f>
        <v/>
      </c>
      <c r="D554" s="319" t="str">
        <f>'Q Experience Study 2e'!D537</f>
        <v/>
      </c>
      <c r="E554" s="318">
        <f>'Q Experience Study 2e'!E537</f>
        <v>500000</v>
      </c>
      <c r="F554" s="343" t="str">
        <f t="shared" si="202"/>
        <v/>
      </c>
      <c r="G554" s="341" t="str">
        <f t="shared" si="203"/>
        <v/>
      </c>
      <c r="H554" s="343">
        <f t="shared" si="200"/>
        <v>366</v>
      </c>
      <c r="I554" s="342">
        <f t="shared" si="200"/>
        <v>365</v>
      </c>
      <c r="J554" s="342">
        <f t="shared" si="200"/>
        <v>365</v>
      </c>
      <c r="K554" s="342">
        <f t="shared" si="200"/>
        <v>365</v>
      </c>
      <c r="L554" s="341">
        <f t="shared" si="200"/>
        <v>121</v>
      </c>
      <c r="M554" s="340">
        <f t="shared" si="204"/>
        <v>1</v>
      </c>
      <c r="N554" s="339">
        <f t="shared" si="205"/>
        <v>1</v>
      </c>
      <c r="O554" s="339">
        <f t="shared" si="206"/>
        <v>1</v>
      </c>
      <c r="P554" s="339">
        <f t="shared" si="207"/>
        <v>1</v>
      </c>
      <c r="Q554" s="338">
        <f t="shared" si="208"/>
        <v>0.33060109289617484</v>
      </c>
      <c r="R554" s="337">
        <f t="shared" si="209"/>
        <v>500000</v>
      </c>
      <c r="S554" s="336">
        <f t="shared" si="210"/>
        <v>500000</v>
      </c>
      <c r="T554" s="336">
        <f t="shared" si="211"/>
        <v>500000</v>
      </c>
      <c r="U554" s="336">
        <f t="shared" si="212"/>
        <v>500000</v>
      </c>
      <c r="V554" s="335">
        <f t="shared" si="213"/>
        <v>165300.54644808741</v>
      </c>
      <c r="W554" s="337">
        <f t="shared" si="201"/>
        <v>0</v>
      </c>
      <c r="X554" s="336">
        <f t="shared" si="201"/>
        <v>0</v>
      </c>
      <c r="Y554" s="336">
        <f t="shared" si="201"/>
        <v>0</v>
      </c>
      <c r="Z554" s="336">
        <f t="shared" si="201"/>
        <v>0</v>
      </c>
      <c r="AA554" s="335">
        <f t="shared" si="201"/>
        <v>0</v>
      </c>
    </row>
    <row r="555" spans="1:27">
      <c r="A555" s="320">
        <f>'Q Experience Study 2e'!A538</f>
        <v>518</v>
      </c>
      <c r="B555" s="319">
        <f>'Q Experience Study 2e'!B538</f>
        <v>19999</v>
      </c>
      <c r="C555" s="319" t="str">
        <f>'Q Experience Study 2e'!C538</f>
        <v/>
      </c>
      <c r="D555" s="319" t="str">
        <f>'Q Experience Study 2e'!D538</f>
        <v/>
      </c>
      <c r="E555" s="318">
        <f>'Q Experience Study 2e'!E538</f>
        <v>1000000</v>
      </c>
      <c r="F555" s="343" t="str">
        <f t="shared" si="202"/>
        <v/>
      </c>
      <c r="G555" s="341" t="str">
        <f t="shared" si="203"/>
        <v/>
      </c>
      <c r="H555" s="343">
        <f t="shared" si="200"/>
        <v>366</v>
      </c>
      <c r="I555" s="342">
        <f t="shared" si="200"/>
        <v>365</v>
      </c>
      <c r="J555" s="342">
        <f t="shared" si="200"/>
        <v>365</v>
      </c>
      <c r="K555" s="342">
        <f t="shared" si="200"/>
        <v>365</v>
      </c>
      <c r="L555" s="341">
        <f t="shared" si="200"/>
        <v>91</v>
      </c>
      <c r="M555" s="340">
        <f t="shared" si="204"/>
        <v>1</v>
      </c>
      <c r="N555" s="339">
        <f t="shared" si="205"/>
        <v>1</v>
      </c>
      <c r="O555" s="339">
        <f t="shared" si="206"/>
        <v>1</v>
      </c>
      <c r="P555" s="339">
        <f t="shared" si="207"/>
        <v>1</v>
      </c>
      <c r="Q555" s="338">
        <f t="shared" si="208"/>
        <v>0.24863387978142076</v>
      </c>
      <c r="R555" s="337">
        <f t="shared" si="209"/>
        <v>1000000</v>
      </c>
      <c r="S555" s="336">
        <f t="shared" si="210"/>
        <v>1000000</v>
      </c>
      <c r="T555" s="336">
        <f t="shared" si="211"/>
        <v>1000000</v>
      </c>
      <c r="U555" s="336">
        <f t="shared" si="212"/>
        <v>1000000</v>
      </c>
      <c r="V555" s="335">
        <f t="shared" si="213"/>
        <v>248633.87978142075</v>
      </c>
      <c r="W555" s="337">
        <f t="shared" si="201"/>
        <v>0</v>
      </c>
      <c r="X555" s="336">
        <f t="shared" si="201"/>
        <v>0</v>
      </c>
      <c r="Y555" s="336">
        <f t="shared" si="201"/>
        <v>0</v>
      </c>
      <c r="Z555" s="336">
        <f t="shared" si="201"/>
        <v>0</v>
      </c>
      <c r="AA555" s="335">
        <f t="shared" si="201"/>
        <v>0</v>
      </c>
    </row>
    <row r="556" spans="1:27">
      <c r="A556" s="320">
        <f>'Q Experience Study 2e'!A539</f>
        <v>519</v>
      </c>
      <c r="B556" s="319">
        <f>'Q Experience Study 2e'!B539</f>
        <v>20048</v>
      </c>
      <c r="C556" s="319" t="str">
        <f>'Q Experience Study 2e'!C539</f>
        <v/>
      </c>
      <c r="D556" s="319" t="str">
        <f>'Q Experience Study 2e'!D539</f>
        <v/>
      </c>
      <c r="E556" s="318">
        <f>'Q Experience Study 2e'!E539</f>
        <v>1000000</v>
      </c>
      <c r="F556" s="343" t="str">
        <f t="shared" si="202"/>
        <v/>
      </c>
      <c r="G556" s="341" t="str">
        <f t="shared" si="203"/>
        <v/>
      </c>
      <c r="H556" s="343">
        <f t="shared" si="200"/>
        <v>366</v>
      </c>
      <c r="I556" s="342">
        <f t="shared" si="200"/>
        <v>365</v>
      </c>
      <c r="J556" s="342">
        <f t="shared" si="200"/>
        <v>365</v>
      </c>
      <c r="K556" s="342">
        <f t="shared" si="200"/>
        <v>365</v>
      </c>
      <c r="L556" s="341">
        <f t="shared" si="200"/>
        <v>42</v>
      </c>
      <c r="M556" s="340">
        <f t="shared" si="204"/>
        <v>1</v>
      </c>
      <c r="N556" s="339">
        <f t="shared" si="205"/>
        <v>1</v>
      </c>
      <c r="O556" s="339">
        <f t="shared" si="206"/>
        <v>1</v>
      </c>
      <c r="P556" s="339">
        <f t="shared" si="207"/>
        <v>1</v>
      </c>
      <c r="Q556" s="338">
        <f t="shared" si="208"/>
        <v>0.11475409836065574</v>
      </c>
      <c r="R556" s="337">
        <f t="shared" si="209"/>
        <v>1000000</v>
      </c>
      <c r="S556" s="336">
        <f t="shared" si="210"/>
        <v>1000000</v>
      </c>
      <c r="T556" s="336">
        <f t="shared" si="211"/>
        <v>1000000</v>
      </c>
      <c r="U556" s="336">
        <f t="shared" si="212"/>
        <v>1000000</v>
      </c>
      <c r="V556" s="335">
        <f t="shared" si="213"/>
        <v>114754.09836065574</v>
      </c>
      <c r="W556" s="337">
        <f t="shared" si="201"/>
        <v>0</v>
      </c>
      <c r="X556" s="336">
        <f t="shared" si="201"/>
        <v>0</v>
      </c>
      <c r="Y556" s="336">
        <f t="shared" si="201"/>
        <v>0</v>
      </c>
      <c r="Z556" s="336">
        <f t="shared" si="201"/>
        <v>0</v>
      </c>
      <c r="AA556" s="335">
        <f t="shared" si="201"/>
        <v>0</v>
      </c>
    </row>
    <row r="557" spans="1:27">
      <c r="A557" s="320">
        <f>'Q Experience Study 2e'!A540</f>
        <v>520</v>
      </c>
      <c r="B557" s="319">
        <f>'Q Experience Study 2e'!B540</f>
        <v>19759</v>
      </c>
      <c r="C557" s="319" t="str">
        <f>'Q Experience Study 2e'!C540</f>
        <v/>
      </c>
      <c r="D557" s="319" t="str">
        <f>'Q Experience Study 2e'!D540</f>
        <v/>
      </c>
      <c r="E557" s="318">
        <f>'Q Experience Study 2e'!E540</f>
        <v>500000</v>
      </c>
      <c r="F557" s="343" t="str">
        <f t="shared" si="202"/>
        <v/>
      </c>
      <c r="G557" s="341" t="str">
        <f t="shared" si="203"/>
        <v/>
      </c>
      <c r="H557" s="343">
        <f t="shared" si="200"/>
        <v>365</v>
      </c>
      <c r="I557" s="342">
        <f t="shared" si="200"/>
        <v>366</v>
      </c>
      <c r="J557" s="342">
        <f t="shared" si="200"/>
        <v>365</v>
      </c>
      <c r="K557" s="342">
        <f t="shared" si="200"/>
        <v>365</v>
      </c>
      <c r="L557" s="341">
        <f t="shared" si="200"/>
        <v>331</v>
      </c>
      <c r="M557" s="340">
        <f t="shared" si="204"/>
        <v>1</v>
      </c>
      <c r="N557" s="339">
        <f t="shared" si="205"/>
        <v>1</v>
      </c>
      <c r="O557" s="339">
        <f t="shared" si="206"/>
        <v>1</v>
      </c>
      <c r="P557" s="339">
        <f t="shared" si="207"/>
        <v>1</v>
      </c>
      <c r="Q557" s="338">
        <f t="shared" si="208"/>
        <v>0.9068493150684932</v>
      </c>
      <c r="R557" s="337">
        <f t="shared" si="209"/>
        <v>500000</v>
      </c>
      <c r="S557" s="336">
        <f t="shared" si="210"/>
        <v>500000</v>
      </c>
      <c r="T557" s="336">
        <f t="shared" si="211"/>
        <v>500000</v>
      </c>
      <c r="U557" s="336">
        <f t="shared" si="212"/>
        <v>500000</v>
      </c>
      <c r="V557" s="335">
        <f t="shared" si="213"/>
        <v>453424.65753424662</v>
      </c>
      <c r="W557" s="337">
        <f t="shared" si="201"/>
        <v>0</v>
      </c>
      <c r="X557" s="336">
        <f t="shared" si="201"/>
        <v>0</v>
      </c>
      <c r="Y557" s="336">
        <f t="shared" si="201"/>
        <v>0</v>
      </c>
      <c r="Z557" s="336">
        <f t="shared" si="201"/>
        <v>0</v>
      </c>
      <c r="AA557" s="335">
        <f t="shared" si="201"/>
        <v>0</v>
      </c>
    </row>
    <row r="558" spans="1:27">
      <c r="A558" s="320">
        <f>'Q Experience Study 2e'!A541</f>
        <v>521</v>
      </c>
      <c r="B558" s="319">
        <f>'Q Experience Study 2e'!B541</f>
        <v>20002</v>
      </c>
      <c r="C558" s="319" t="str">
        <f>'Q Experience Study 2e'!C541</f>
        <v/>
      </c>
      <c r="D558" s="319" t="str">
        <f>'Q Experience Study 2e'!D541</f>
        <v/>
      </c>
      <c r="E558" s="318">
        <f>'Q Experience Study 2e'!E541</f>
        <v>1000000</v>
      </c>
      <c r="F558" s="343" t="str">
        <f t="shared" si="202"/>
        <v/>
      </c>
      <c r="G558" s="341" t="str">
        <f t="shared" si="203"/>
        <v/>
      </c>
      <c r="H558" s="343">
        <f t="shared" ref="H558:L567" si="214">IF(AND(OR($C558&lt;&gt;"",$D558&lt;&gt;""),MAX($F558,$G558)&lt;H$37),0,MIN($C$34,DATE(YEAR($B558)+H$37+1,MONTH($B558),DAY($B558)))-MAX($B$34,DATE(YEAR($B558)+H$37,MONTH($B558),DAY($B558))))</f>
        <v>366</v>
      </c>
      <c r="I558" s="342">
        <f t="shared" si="214"/>
        <v>365</v>
      </c>
      <c r="J558" s="342">
        <f t="shared" si="214"/>
        <v>365</v>
      </c>
      <c r="K558" s="342">
        <f t="shared" si="214"/>
        <v>365</v>
      </c>
      <c r="L558" s="341">
        <f t="shared" si="214"/>
        <v>88</v>
      </c>
      <c r="M558" s="340">
        <f t="shared" si="204"/>
        <v>1</v>
      </c>
      <c r="N558" s="339">
        <f t="shared" si="205"/>
        <v>1</v>
      </c>
      <c r="O558" s="339">
        <f t="shared" si="206"/>
        <v>1</v>
      </c>
      <c r="P558" s="339">
        <f t="shared" si="207"/>
        <v>1</v>
      </c>
      <c r="Q558" s="338">
        <f t="shared" si="208"/>
        <v>0.24043715846994534</v>
      </c>
      <c r="R558" s="337">
        <f t="shared" si="209"/>
        <v>1000000</v>
      </c>
      <c r="S558" s="336">
        <f t="shared" si="210"/>
        <v>1000000</v>
      </c>
      <c r="T558" s="336">
        <f t="shared" si="211"/>
        <v>1000000</v>
      </c>
      <c r="U558" s="336">
        <f t="shared" si="212"/>
        <v>1000000</v>
      </c>
      <c r="V558" s="335">
        <f t="shared" si="213"/>
        <v>240437.15846994534</v>
      </c>
      <c r="W558" s="337">
        <f t="shared" ref="W558:AA567" si="215">IF($F558=W$37,$E558,0)</f>
        <v>0</v>
      </c>
      <c r="X558" s="336">
        <f t="shared" si="215"/>
        <v>0</v>
      </c>
      <c r="Y558" s="336">
        <f t="shared" si="215"/>
        <v>0</v>
      </c>
      <c r="Z558" s="336">
        <f t="shared" si="215"/>
        <v>0</v>
      </c>
      <c r="AA558" s="335">
        <f t="shared" si="215"/>
        <v>0</v>
      </c>
    </row>
    <row r="559" spans="1:27">
      <c r="A559" s="320">
        <f>'Q Experience Study 2e'!A542</f>
        <v>522</v>
      </c>
      <c r="B559" s="319">
        <f>'Q Experience Study 2e'!B542</f>
        <v>19863</v>
      </c>
      <c r="C559" s="319" t="str">
        <f>'Q Experience Study 2e'!C542</f>
        <v/>
      </c>
      <c r="D559" s="319" t="str">
        <f>'Q Experience Study 2e'!D542</f>
        <v/>
      </c>
      <c r="E559" s="318">
        <f>'Q Experience Study 2e'!E542</f>
        <v>500000</v>
      </c>
      <c r="F559" s="343" t="str">
        <f t="shared" si="202"/>
        <v/>
      </c>
      <c r="G559" s="341" t="str">
        <f t="shared" si="203"/>
        <v/>
      </c>
      <c r="H559" s="343">
        <f t="shared" si="214"/>
        <v>366</v>
      </c>
      <c r="I559" s="342">
        <f t="shared" si="214"/>
        <v>365</v>
      </c>
      <c r="J559" s="342">
        <f t="shared" si="214"/>
        <v>365</v>
      </c>
      <c r="K559" s="342">
        <f t="shared" si="214"/>
        <v>365</v>
      </c>
      <c r="L559" s="341">
        <f t="shared" si="214"/>
        <v>227</v>
      </c>
      <c r="M559" s="340">
        <f t="shared" si="204"/>
        <v>1</v>
      </c>
      <c r="N559" s="339">
        <f t="shared" si="205"/>
        <v>1</v>
      </c>
      <c r="O559" s="339">
        <f t="shared" si="206"/>
        <v>1</v>
      </c>
      <c r="P559" s="339">
        <f t="shared" si="207"/>
        <v>1</v>
      </c>
      <c r="Q559" s="338">
        <f t="shared" si="208"/>
        <v>0.6202185792349727</v>
      </c>
      <c r="R559" s="337">
        <f t="shared" si="209"/>
        <v>500000</v>
      </c>
      <c r="S559" s="336">
        <f t="shared" si="210"/>
        <v>500000</v>
      </c>
      <c r="T559" s="336">
        <f t="shared" si="211"/>
        <v>500000</v>
      </c>
      <c r="U559" s="336">
        <f t="shared" si="212"/>
        <v>500000</v>
      </c>
      <c r="V559" s="335">
        <f t="shared" si="213"/>
        <v>310109.28961748636</v>
      </c>
      <c r="W559" s="337">
        <f t="shared" si="215"/>
        <v>0</v>
      </c>
      <c r="X559" s="336">
        <f t="shared" si="215"/>
        <v>0</v>
      </c>
      <c r="Y559" s="336">
        <f t="shared" si="215"/>
        <v>0</v>
      </c>
      <c r="Z559" s="336">
        <f t="shared" si="215"/>
        <v>0</v>
      </c>
      <c r="AA559" s="335">
        <f t="shared" si="215"/>
        <v>0</v>
      </c>
    </row>
    <row r="560" spans="1:27">
      <c r="A560" s="320">
        <f>'Q Experience Study 2e'!A543</f>
        <v>523</v>
      </c>
      <c r="B560" s="319">
        <f>'Q Experience Study 2e'!B543</f>
        <v>20078</v>
      </c>
      <c r="C560" s="319" t="str">
        <f>'Q Experience Study 2e'!C543</f>
        <v/>
      </c>
      <c r="D560" s="319" t="str">
        <f>'Q Experience Study 2e'!D543</f>
        <v/>
      </c>
      <c r="E560" s="318">
        <f>'Q Experience Study 2e'!E543</f>
        <v>1000000</v>
      </c>
      <c r="F560" s="343" t="str">
        <f t="shared" si="202"/>
        <v/>
      </c>
      <c r="G560" s="341" t="str">
        <f t="shared" si="203"/>
        <v/>
      </c>
      <c r="H560" s="343">
        <f t="shared" si="214"/>
        <v>366</v>
      </c>
      <c r="I560" s="342">
        <f t="shared" si="214"/>
        <v>365</v>
      </c>
      <c r="J560" s="342">
        <f t="shared" si="214"/>
        <v>365</v>
      </c>
      <c r="K560" s="342">
        <f t="shared" si="214"/>
        <v>365</v>
      </c>
      <c r="L560" s="341">
        <f t="shared" si="214"/>
        <v>12</v>
      </c>
      <c r="M560" s="340">
        <f t="shared" si="204"/>
        <v>1</v>
      </c>
      <c r="N560" s="339">
        <f t="shared" si="205"/>
        <v>1</v>
      </c>
      <c r="O560" s="339">
        <f t="shared" si="206"/>
        <v>1</v>
      </c>
      <c r="P560" s="339">
        <f t="shared" si="207"/>
        <v>1</v>
      </c>
      <c r="Q560" s="338">
        <f t="shared" si="208"/>
        <v>3.2786885245901641E-2</v>
      </c>
      <c r="R560" s="337">
        <f t="shared" si="209"/>
        <v>1000000</v>
      </c>
      <c r="S560" s="336">
        <f t="shared" si="210"/>
        <v>1000000</v>
      </c>
      <c r="T560" s="336">
        <f t="shared" si="211"/>
        <v>1000000</v>
      </c>
      <c r="U560" s="336">
        <f t="shared" si="212"/>
        <v>1000000</v>
      </c>
      <c r="V560" s="335">
        <f t="shared" si="213"/>
        <v>32786.885245901642</v>
      </c>
      <c r="W560" s="337">
        <f t="shared" si="215"/>
        <v>0</v>
      </c>
      <c r="X560" s="336">
        <f t="shared" si="215"/>
        <v>0</v>
      </c>
      <c r="Y560" s="336">
        <f t="shared" si="215"/>
        <v>0</v>
      </c>
      <c r="Z560" s="336">
        <f t="shared" si="215"/>
        <v>0</v>
      </c>
      <c r="AA560" s="335">
        <f t="shared" si="215"/>
        <v>0</v>
      </c>
    </row>
    <row r="561" spans="1:27">
      <c r="A561" s="320">
        <f>'Q Experience Study 2e'!A544</f>
        <v>524</v>
      </c>
      <c r="B561" s="319">
        <f>'Q Experience Study 2e'!B544</f>
        <v>19892</v>
      </c>
      <c r="C561" s="319" t="str">
        <f>'Q Experience Study 2e'!C544</f>
        <v/>
      </c>
      <c r="D561" s="319" t="str">
        <f>'Q Experience Study 2e'!D544</f>
        <v/>
      </c>
      <c r="E561" s="318">
        <f>'Q Experience Study 2e'!E544</f>
        <v>300000</v>
      </c>
      <c r="F561" s="343" t="str">
        <f t="shared" si="202"/>
        <v/>
      </c>
      <c r="G561" s="341" t="str">
        <f t="shared" si="203"/>
        <v/>
      </c>
      <c r="H561" s="343">
        <f t="shared" si="214"/>
        <v>366</v>
      </c>
      <c r="I561" s="342">
        <f t="shared" si="214"/>
        <v>365</v>
      </c>
      <c r="J561" s="342">
        <f t="shared" si="214"/>
        <v>365</v>
      </c>
      <c r="K561" s="342">
        <f t="shared" si="214"/>
        <v>365</v>
      </c>
      <c r="L561" s="341">
        <f t="shared" si="214"/>
        <v>198</v>
      </c>
      <c r="M561" s="340">
        <f t="shared" si="204"/>
        <v>1</v>
      </c>
      <c r="N561" s="339">
        <f t="shared" si="205"/>
        <v>1</v>
      </c>
      <c r="O561" s="339">
        <f t="shared" si="206"/>
        <v>1</v>
      </c>
      <c r="P561" s="339">
        <f t="shared" si="207"/>
        <v>1</v>
      </c>
      <c r="Q561" s="338">
        <f t="shared" si="208"/>
        <v>0.54098360655737709</v>
      </c>
      <c r="R561" s="337">
        <f t="shared" si="209"/>
        <v>300000</v>
      </c>
      <c r="S561" s="336">
        <f t="shared" si="210"/>
        <v>300000</v>
      </c>
      <c r="T561" s="336">
        <f t="shared" si="211"/>
        <v>300000</v>
      </c>
      <c r="U561" s="336">
        <f t="shared" si="212"/>
        <v>300000</v>
      </c>
      <c r="V561" s="335">
        <f t="shared" si="213"/>
        <v>162295.08196721313</v>
      </c>
      <c r="W561" s="337">
        <f t="shared" si="215"/>
        <v>0</v>
      </c>
      <c r="X561" s="336">
        <f t="shared" si="215"/>
        <v>0</v>
      </c>
      <c r="Y561" s="336">
        <f t="shared" si="215"/>
        <v>0</v>
      </c>
      <c r="Z561" s="336">
        <f t="shared" si="215"/>
        <v>0</v>
      </c>
      <c r="AA561" s="335">
        <f t="shared" si="215"/>
        <v>0</v>
      </c>
    </row>
    <row r="562" spans="1:27">
      <c r="A562" s="320">
        <f>'Q Experience Study 2e'!A545</f>
        <v>525</v>
      </c>
      <c r="B562" s="319">
        <f>'Q Experience Study 2e'!B545</f>
        <v>20085</v>
      </c>
      <c r="C562" s="319" t="str">
        <f>'Q Experience Study 2e'!C545</f>
        <v/>
      </c>
      <c r="D562" s="319">
        <f>'Q Experience Study 2e'!D545</f>
        <v>44906</v>
      </c>
      <c r="E562" s="318">
        <f>'Q Experience Study 2e'!E545</f>
        <v>300000</v>
      </c>
      <c r="F562" s="343">
        <f t="shared" si="202"/>
        <v>67</v>
      </c>
      <c r="G562" s="341" t="str">
        <f t="shared" si="203"/>
        <v/>
      </c>
      <c r="H562" s="343">
        <f t="shared" si="214"/>
        <v>366</v>
      </c>
      <c r="I562" s="342">
        <f t="shared" si="214"/>
        <v>365</v>
      </c>
      <c r="J562" s="342">
        <f t="shared" si="214"/>
        <v>365</v>
      </c>
      <c r="K562" s="342">
        <f t="shared" si="214"/>
        <v>0</v>
      </c>
      <c r="L562" s="341">
        <f t="shared" si="214"/>
        <v>0</v>
      </c>
      <c r="M562" s="340">
        <f t="shared" si="204"/>
        <v>1</v>
      </c>
      <c r="N562" s="339">
        <f t="shared" si="205"/>
        <v>1</v>
      </c>
      <c r="O562" s="339">
        <f t="shared" si="206"/>
        <v>1</v>
      </c>
      <c r="P562" s="339">
        <f t="shared" si="207"/>
        <v>0</v>
      </c>
      <c r="Q562" s="338">
        <f t="shared" si="208"/>
        <v>0</v>
      </c>
      <c r="R562" s="337">
        <f t="shared" si="209"/>
        <v>300000</v>
      </c>
      <c r="S562" s="336">
        <f t="shared" si="210"/>
        <v>300000</v>
      </c>
      <c r="T562" s="336">
        <f t="shared" si="211"/>
        <v>300000</v>
      </c>
      <c r="U562" s="336">
        <f t="shared" si="212"/>
        <v>0</v>
      </c>
      <c r="V562" s="335">
        <f t="shared" si="213"/>
        <v>0</v>
      </c>
      <c r="W562" s="337">
        <f t="shared" si="215"/>
        <v>0</v>
      </c>
      <c r="X562" s="336">
        <f t="shared" si="215"/>
        <v>0</v>
      </c>
      <c r="Y562" s="336">
        <f t="shared" si="215"/>
        <v>300000</v>
      </c>
      <c r="Z562" s="336">
        <f t="shared" si="215"/>
        <v>0</v>
      </c>
      <c r="AA562" s="335">
        <f t="shared" si="215"/>
        <v>0</v>
      </c>
    </row>
    <row r="563" spans="1:27">
      <c r="A563" s="320">
        <f>'Q Experience Study 2e'!A546</f>
        <v>526</v>
      </c>
      <c r="B563" s="319">
        <f>'Q Experience Study 2e'!B546</f>
        <v>20077</v>
      </c>
      <c r="C563" s="319" t="str">
        <f>'Q Experience Study 2e'!C546</f>
        <v/>
      </c>
      <c r="D563" s="319" t="str">
        <f>'Q Experience Study 2e'!D546</f>
        <v/>
      </c>
      <c r="E563" s="318">
        <f>'Q Experience Study 2e'!E546</f>
        <v>500000</v>
      </c>
      <c r="F563" s="343" t="str">
        <f t="shared" si="202"/>
        <v/>
      </c>
      <c r="G563" s="341" t="str">
        <f t="shared" si="203"/>
        <v/>
      </c>
      <c r="H563" s="343">
        <f t="shared" si="214"/>
        <v>366</v>
      </c>
      <c r="I563" s="342">
        <f t="shared" si="214"/>
        <v>365</v>
      </c>
      <c r="J563" s="342">
        <f t="shared" si="214"/>
        <v>365</v>
      </c>
      <c r="K563" s="342">
        <f t="shared" si="214"/>
        <v>365</v>
      </c>
      <c r="L563" s="341">
        <f t="shared" si="214"/>
        <v>13</v>
      </c>
      <c r="M563" s="340">
        <f t="shared" si="204"/>
        <v>1</v>
      </c>
      <c r="N563" s="339">
        <f t="shared" si="205"/>
        <v>1</v>
      </c>
      <c r="O563" s="339">
        <f t="shared" si="206"/>
        <v>1</v>
      </c>
      <c r="P563" s="339">
        <f t="shared" si="207"/>
        <v>1</v>
      </c>
      <c r="Q563" s="338">
        <f t="shared" si="208"/>
        <v>3.5519125683060107E-2</v>
      </c>
      <c r="R563" s="337">
        <f t="shared" si="209"/>
        <v>500000</v>
      </c>
      <c r="S563" s="336">
        <f t="shared" si="210"/>
        <v>500000</v>
      </c>
      <c r="T563" s="336">
        <f t="shared" si="211"/>
        <v>500000</v>
      </c>
      <c r="U563" s="336">
        <f t="shared" si="212"/>
        <v>500000</v>
      </c>
      <c r="V563" s="335">
        <f t="shared" si="213"/>
        <v>17759.562841530053</v>
      </c>
      <c r="W563" s="337">
        <f t="shared" si="215"/>
        <v>0</v>
      </c>
      <c r="X563" s="336">
        <f t="shared" si="215"/>
        <v>0</v>
      </c>
      <c r="Y563" s="336">
        <f t="shared" si="215"/>
        <v>0</v>
      </c>
      <c r="Z563" s="336">
        <f t="shared" si="215"/>
        <v>0</v>
      </c>
      <c r="AA563" s="335">
        <f t="shared" si="215"/>
        <v>0</v>
      </c>
    </row>
    <row r="564" spans="1:27">
      <c r="A564" s="320">
        <f>'Q Experience Study 2e'!A547</f>
        <v>527</v>
      </c>
      <c r="B564" s="319">
        <f>'Q Experience Study 2e'!B547</f>
        <v>20016</v>
      </c>
      <c r="C564" s="319" t="str">
        <f>'Q Experience Study 2e'!C547</f>
        <v/>
      </c>
      <c r="D564" s="319" t="str">
        <f>'Q Experience Study 2e'!D547</f>
        <v/>
      </c>
      <c r="E564" s="318">
        <f>'Q Experience Study 2e'!E547</f>
        <v>1000000</v>
      </c>
      <c r="F564" s="343" t="str">
        <f t="shared" si="202"/>
        <v/>
      </c>
      <c r="G564" s="341" t="str">
        <f t="shared" si="203"/>
        <v/>
      </c>
      <c r="H564" s="343">
        <f t="shared" si="214"/>
        <v>366</v>
      </c>
      <c r="I564" s="342">
        <f t="shared" si="214"/>
        <v>365</v>
      </c>
      <c r="J564" s="342">
        <f t="shared" si="214"/>
        <v>365</v>
      </c>
      <c r="K564" s="342">
        <f t="shared" si="214"/>
        <v>365</v>
      </c>
      <c r="L564" s="341">
        <f t="shared" si="214"/>
        <v>74</v>
      </c>
      <c r="M564" s="340">
        <f t="shared" si="204"/>
        <v>1</v>
      </c>
      <c r="N564" s="339">
        <f t="shared" si="205"/>
        <v>1</v>
      </c>
      <c r="O564" s="339">
        <f t="shared" si="206"/>
        <v>1</v>
      </c>
      <c r="P564" s="339">
        <f t="shared" si="207"/>
        <v>1</v>
      </c>
      <c r="Q564" s="338">
        <f t="shared" si="208"/>
        <v>0.20218579234972678</v>
      </c>
      <c r="R564" s="337">
        <f t="shared" si="209"/>
        <v>1000000</v>
      </c>
      <c r="S564" s="336">
        <f t="shared" si="210"/>
        <v>1000000</v>
      </c>
      <c r="T564" s="336">
        <f t="shared" si="211"/>
        <v>1000000</v>
      </c>
      <c r="U564" s="336">
        <f t="shared" si="212"/>
        <v>1000000</v>
      </c>
      <c r="V564" s="335">
        <f t="shared" si="213"/>
        <v>202185.79234972678</v>
      </c>
      <c r="W564" s="337">
        <f t="shared" si="215"/>
        <v>0</v>
      </c>
      <c r="X564" s="336">
        <f t="shared" si="215"/>
        <v>0</v>
      </c>
      <c r="Y564" s="336">
        <f t="shared" si="215"/>
        <v>0</v>
      </c>
      <c r="Z564" s="336">
        <f t="shared" si="215"/>
        <v>0</v>
      </c>
      <c r="AA564" s="335">
        <f t="shared" si="215"/>
        <v>0</v>
      </c>
    </row>
    <row r="565" spans="1:27">
      <c r="A565" s="320">
        <f>'Q Experience Study 2e'!A548</f>
        <v>528</v>
      </c>
      <c r="B565" s="319">
        <f>'Q Experience Study 2e'!B548</f>
        <v>19962</v>
      </c>
      <c r="C565" s="319" t="str">
        <f>'Q Experience Study 2e'!C548</f>
        <v/>
      </c>
      <c r="D565" s="319" t="str">
        <f>'Q Experience Study 2e'!D548</f>
        <v/>
      </c>
      <c r="E565" s="318">
        <f>'Q Experience Study 2e'!E548</f>
        <v>500000</v>
      </c>
      <c r="F565" s="343" t="str">
        <f t="shared" si="202"/>
        <v/>
      </c>
      <c r="G565" s="341" t="str">
        <f t="shared" si="203"/>
        <v/>
      </c>
      <c r="H565" s="343">
        <f t="shared" si="214"/>
        <v>366</v>
      </c>
      <c r="I565" s="342">
        <f t="shared" si="214"/>
        <v>365</v>
      </c>
      <c r="J565" s="342">
        <f t="shared" si="214"/>
        <v>365</v>
      </c>
      <c r="K565" s="342">
        <f t="shared" si="214"/>
        <v>365</v>
      </c>
      <c r="L565" s="341">
        <f t="shared" si="214"/>
        <v>128</v>
      </c>
      <c r="M565" s="340">
        <f t="shared" si="204"/>
        <v>1</v>
      </c>
      <c r="N565" s="339">
        <f t="shared" si="205"/>
        <v>1</v>
      </c>
      <c r="O565" s="339">
        <f t="shared" si="206"/>
        <v>1</v>
      </c>
      <c r="P565" s="339">
        <f t="shared" si="207"/>
        <v>1</v>
      </c>
      <c r="Q565" s="338">
        <f t="shared" si="208"/>
        <v>0.34972677595628415</v>
      </c>
      <c r="R565" s="337">
        <f t="shared" si="209"/>
        <v>500000</v>
      </c>
      <c r="S565" s="336">
        <f t="shared" si="210"/>
        <v>500000</v>
      </c>
      <c r="T565" s="336">
        <f t="shared" si="211"/>
        <v>500000</v>
      </c>
      <c r="U565" s="336">
        <f t="shared" si="212"/>
        <v>500000</v>
      </c>
      <c r="V565" s="335">
        <f t="shared" si="213"/>
        <v>174863.38797814207</v>
      </c>
      <c r="W565" s="337">
        <f t="shared" si="215"/>
        <v>0</v>
      </c>
      <c r="X565" s="336">
        <f t="shared" si="215"/>
        <v>0</v>
      </c>
      <c r="Y565" s="336">
        <f t="shared" si="215"/>
        <v>0</v>
      </c>
      <c r="Z565" s="336">
        <f t="shared" si="215"/>
        <v>0</v>
      </c>
      <c r="AA565" s="335">
        <f t="shared" si="215"/>
        <v>0</v>
      </c>
    </row>
    <row r="566" spans="1:27">
      <c r="A566" s="320">
        <f>'Q Experience Study 2e'!A549</f>
        <v>529</v>
      </c>
      <c r="B566" s="319">
        <f>'Q Experience Study 2e'!B549</f>
        <v>19749</v>
      </c>
      <c r="C566" s="319" t="str">
        <f>'Q Experience Study 2e'!C549</f>
        <v/>
      </c>
      <c r="D566" s="319" t="str">
        <f>'Q Experience Study 2e'!D549</f>
        <v/>
      </c>
      <c r="E566" s="318">
        <f>'Q Experience Study 2e'!E549</f>
        <v>500000</v>
      </c>
      <c r="F566" s="343" t="str">
        <f t="shared" si="202"/>
        <v/>
      </c>
      <c r="G566" s="341" t="str">
        <f t="shared" si="203"/>
        <v/>
      </c>
      <c r="H566" s="343">
        <f t="shared" si="214"/>
        <v>365</v>
      </c>
      <c r="I566" s="342">
        <f t="shared" si="214"/>
        <v>366</v>
      </c>
      <c r="J566" s="342">
        <f t="shared" si="214"/>
        <v>365</v>
      </c>
      <c r="K566" s="342">
        <f t="shared" si="214"/>
        <v>365</v>
      </c>
      <c r="L566" s="341">
        <f t="shared" si="214"/>
        <v>341</v>
      </c>
      <c r="M566" s="340">
        <f t="shared" si="204"/>
        <v>1</v>
      </c>
      <c r="N566" s="339">
        <f t="shared" si="205"/>
        <v>1</v>
      </c>
      <c r="O566" s="339">
        <f t="shared" si="206"/>
        <v>1</v>
      </c>
      <c r="P566" s="339">
        <f t="shared" si="207"/>
        <v>1</v>
      </c>
      <c r="Q566" s="338">
        <f t="shared" si="208"/>
        <v>0.9342465753424658</v>
      </c>
      <c r="R566" s="337">
        <f t="shared" si="209"/>
        <v>500000</v>
      </c>
      <c r="S566" s="336">
        <f t="shared" si="210"/>
        <v>500000</v>
      </c>
      <c r="T566" s="336">
        <f t="shared" si="211"/>
        <v>500000</v>
      </c>
      <c r="U566" s="336">
        <f t="shared" si="212"/>
        <v>500000</v>
      </c>
      <c r="V566" s="335">
        <f t="shared" si="213"/>
        <v>467123.28767123289</v>
      </c>
      <c r="W566" s="337">
        <f t="shared" si="215"/>
        <v>0</v>
      </c>
      <c r="X566" s="336">
        <f t="shared" si="215"/>
        <v>0</v>
      </c>
      <c r="Y566" s="336">
        <f t="shared" si="215"/>
        <v>0</v>
      </c>
      <c r="Z566" s="336">
        <f t="shared" si="215"/>
        <v>0</v>
      </c>
      <c r="AA566" s="335">
        <f t="shared" si="215"/>
        <v>0</v>
      </c>
    </row>
    <row r="567" spans="1:27">
      <c r="A567" s="320">
        <f>'Q Experience Study 2e'!A550</f>
        <v>530</v>
      </c>
      <c r="B567" s="319">
        <f>'Q Experience Study 2e'!B550</f>
        <v>19829</v>
      </c>
      <c r="C567" s="319" t="str">
        <f>'Q Experience Study 2e'!C550</f>
        <v/>
      </c>
      <c r="D567" s="319" t="str">
        <f>'Q Experience Study 2e'!D550</f>
        <v/>
      </c>
      <c r="E567" s="318">
        <f>'Q Experience Study 2e'!E550</f>
        <v>1000000</v>
      </c>
      <c r="F567" s="343" t="str">
        <f t="shared" si="202"/>
        <v/>
      </c>
      <c r="G567" s="341" t="str">
        <f t="shared" si="203"/>
        <v/>
      </c>
      <c r="H567" s="343">
        <f t="shared" si="214"/>
        <v>366</v>
      </c>
      <c r="I567" s="342">
        <f t="shared" si="214"/>
        <v>365</v>
      </c>
      <c r="J567" s="342">
        <f t="shared" si="214"/>
        <v>365</v>
      </c>
      <c r="K567" s="342">
        <f t="shared" si="214"/>
        <v>365</v>
      </c>
      <c r="L567" s="341">
        <f t="shared" si="214"/>
        <v>261</v>
      </c>
      <c r="M567" s="340">
        <f t="shared" si="204"/>
        <v>1</v>
      </c>
      <c r="N567" s="339">
        <f t="shared" si="205"/>
        <v>1</v>
      </c>
      <c r="O567" s="339">
        <f t="shared" si="206"/>
        <v>1</v>
      </c>
      <c r="P567" s="339">
        <f t="shared" si="207"/>
        <v>1</v>
      </c>
      <c r="Q567" s="338">
        <f t="shared" si="208"/>
        <v>0.71311475409836067</v>
      </c>
      <c r="R567" s="337">
        <f t="shared" si="209"/>
        <v>1000000</v>
      </c>
      <c r="S567" s="336">
        <f t="shared" si="210"/>
        <v>1000000</v>
      </c>
      <c r="T567" s="336">
        <f t="shared" si="211"/>
        <v>1000000</v>
      </c>
      <c r="U567" s="336">
        <f t="shared" si="212"/>
        <v>1000000</v>
      </c>
      <c r="V567" s="335">
        <f t="shared" si="213"/>
        <v>713114.75409836066</v>
      </c>
      <c r="W567" s="337">
        <f t="shared" si="215"/>
        <v>0</v>
      </c>
      <c r="X567" s="336">
        <f t="shared" si="215"/>
        <v>0</v>
      </c>
      <c r="Y567" s="336">
        <f t="shared" si="215"/>
        <v>0</v>
      </c>
      <c r="Z567" s="336">
        <f t="shared" si="215"/>
        <v>0</v>
      </c>
      <c r="AA567" s="335">
        <f t="shared" si="215"/>
        <v>0</v>
      </c>
    </row>
    <row r="568" spans="1:27">
      <c r="A568" s="320">
        <f>'Q Experience Study 2e'!A551</f>
        <v>531</v>
      </c>
      <c r="B568" s="319">
        <f>'Q Experience Study 2e'!B551</f>
        <v>19989</v>
      </c>
      <c r="C568" s="319" t="str">
        <f>'Q Experience Study 2e'!C551</f>
        <v/>
      </c>
      <c r="D568" s="319" t="str">
        <f>'Q Experience Study 2e'!D551</f>
        <v/>
      </c>
      <c r="E568" s="318">
        <f>'Q Experience Study 2e'!E551</f>
        <v>500000</v>
      </c>
      <c r="F568" s="343" t="str">
        <f t="shared" si="202"/>
        <v/>
      </c>
      <c r="G568" s="341" t="str">
        <f t="shared" si="203"/>
        <v/>
      </c>
      <c r="H568" s="343">
        <f t="shared" ref="H568:L577" si="216">IF(AND(OR($C568&lt;&gt;"",$D568&lt;&gt;""),MAX($F568,$G568)&lt;H$37),0,MIN($C$34,DATE(YEAR($B568)+H$37+1,MONTH($B568),DAY($B568)))-MAX($B$34,DATE(YEAR($B568)+H$37,MONTH($B568),DAY($B568))))</f>
        <v>366</v>
      </c>
      <c r="I568" s="342">
        <f t="shared" si="216"/>
        <v>365</v>
      </c>
      <c r="J568" s="342">
        <f t="shared" si="216"/>
        <v>365</v>
      </c>
      <c r="K568" s="342">
        <f t="shared" si="216"/>
        <v>365</v>
      </c>
      <c r="L568" s="341">
        <f t="shared" si="216"/>
        <v>101</v>
      </c>
      <c r="M568" s="340">
        <f t="shared" si="204"/>
        <v>1</v>
      </c>
      <c r="N568" s="339">
        <f t="shared" si="205"/>
        <v>1</v>
      </c>
      <c r="O568" s="339">
        <f t="shared" si="206"/>
        <v>1</v>
      </c>
      <c r="P568" s="339">
        <f t="shared" si="207"/>
        <v>1</v>
      </c>
      <c r="Q568" s="338">
        <f t="shared" si="208"/>
        <v>0.27595628415300544</v>
      </c>
      <c r="R568" s="337">
        <f t="shared" si="209"/>
        <v>500000</v>
      </c>
      <c r="S568" s="336">
        <f t="shared" si="210"/>
        <v>500000</v>
      </c>
      <c r="T568" s="336">
        <f t="shared" si="211"/>
        <v>500000</v>
      </c>
      <c r="U568" s="336">
        <f t="shared" si="212"/>
        <v>500000</v>
      </c>
      <c r="V568" s="335">
        <f t="shared" si="213"/>
        <v>137978.14207650273</v>
      </c>
      <c r="W568" s="337">
        <f t="shared" ref="W568:AA577" si="217">IF($F568=W$37,$E568,0)</f>
        <v>0</v>
      </c>
      <c r="X568" s="336">
        <f t="shared" si="217"/>
        <v>0</v>
      </c>
      <c r="Y568" s="336">
        <f t="shared" si="217"/>
        <v>0</v>
      </c>
      <c r="Z568" s="336">
        <f t="shared" si="217"/>
        <v>0</v>
      </c>
      <c r="AA568" s="335">
        <f t="shared" si="217"/>
        <v>0</v>
      </c>
    </row>
    <row r="569" spans="1:27">
      <c r="A569" s="320">
        <f>'Q Experience Study 2e'!A552</f>
        <v>532</v>
      </c>
      <c r="B569" s="319">
        <f>'Q Experience Study 2e'!B552</f>
        <v>20015</v>
      </c>
      <c r="C569" s="319" t="str">
        <f>'Q Experience Study 2e'!C552</f>
        <v/>
      </c>
      <c r="D569" s="319" t="str">
        <f>'Q Experience Study 2e'!D552</f>
        <v/>
      </c>
      <c r="E569" s="318">
        <f>'Q Experience Study 2e'!E552</f>
        <v>500000</v>
      </c>
      <c r="F569" s="343" t="str">
        <f t="shared" si="202"/>
        <v/>
      </c>
      <c r="G569" s="341" t="str">
        <f t="shared" si="203"/>
        <v/>
      </c>
      <c r="H569" s="343">
        <f t="shared" si="216"/>
        <v>366</v>
      </c>
      <c r="I569" s="342">
        <f t="shared" si="216"/>
        <v>365</v>
      </c>
      <c r="J569" s="342">
        <f t="shared" si="216"/>
        <v>365</v>
      </c>
      <c r="K569" s="342">
        <f t="shared" si="216"/>
        <v>365</v>
      </c>
      <c r="L569" s="341">
        <f t="shared" si="216"/>
        <v>75</v>
      </c>
      <c r="M569" s="340">
        <f t="shared" si="204"/>
        <v>1</v>
      </c>
      <c r="N569" s="339">
        <f t="shared" si="205"/>
        <v>1</v>
      </c>
      <c r="O569" s="339">
        <f t="shared" si="206"/>
        <v>1</v>
      </c>
      <c r="P569" s="339">
        <f t="shared" si="207"/>
        <v>1</v>
      </c>
      <c r="Q569" s="338">
        <f t="shared" si="208"/>
        <v>0.20491803278688525</v>
      </c>
      <c r="R569" s="337">
        <f t="shared" si="209"/>
        <v>500000</v>
      </c>
      <c r="S569" s="336">
        <f t="shared" si="210"/>
        <v>500000</v>
      </c>
      <c r="T569" s="336">
        <f t="shared" si="211"/>
        <v>500000</v>
      </c>
      <c r="U569" s="336">
        <f t="shared" si="212"/>
        <v>500000</v>
      </c>
      <c r="V569" s="335">
        <f t="shared" si="213"/>
        <v>102459.01639344262</v>
      </c>
      <c r="W569" s="337">
        <f t="shared" si="217"/>
        <v>0</v>
      </c>
      <c r="X569" s="336">
        <f t="shared" si="217"/>
        <v>0</v>
      </c>
      <c r="Y569" s="336">
        <f t="shared" si="217"/>
        <v>0</v>
      </c>
      <c r="Z569" s="336">
        <f t="shared" si="217"/>
        <v>0</v>
      </c>
      <c r="AA569" s="335">
        <f t="shared" si="217"/>
        <v>0</v>
      </c>
    </row>
    <row r="570" spans="1:27">
      <c r="A570" s="320">
        <f>'Q Experience Study 2e'!A553</f>
        <v>533</v>
      </c>
      <c r="B570" s="319">
        <f>'Q Experience Study 2e'!B553</f>
        <v>19889</v>
      </c>
      <c r="C570" s="319" t="str">
        <f>'Q Experience Study 2e'!C553</f>
        <v/>
      </c>
      <c r="D570" s="319" t="str">
        <f>'Q Experience Study 2e'!D553</f>
        <v/>
      </c>
      <c r="E570" s="318">
        <f>'Q Experience Study 2e'!E553</f>
        <v>500000</v>
      </c>
      <c r="F570" s="343" t="str">
        <f t="shared" si="202"/>
        <v/>
      </c>
      <c r="G570" s="341" t="str">
        <f t="shared" si="203"/>
        <v/>
      </c>
      <c r="H570" s="343">
        <f t="shared" si="216"/>
        <v>366</v>
      </c>
      <c r="I570" s="342">
        <f t="shared" si="216"/>
        <v>365</v>
      </c>
      <c r="J570" s="342">
        <f t="shared" si="216"/>
        <v>365</v>
      </c>
      <c r="K570" s="342">
        <f t="shared" si="216"/>
        <v>365</v>
      </c>
      <c r="L570" s="341">
        <f t="shared" si="216"/>
        <v>201</v>
      </c>
      <c r="M570" s="340">
        <f t="shared" si="204"/>
        <v>1</v>
      </c>
      <c r="N570" s="339">
        <f t="shared" si="205"/>
        <v>1</v>
      </c>
      <c r="O570" s="339">
        <f t="shared" si="206"/>
        <v>1</v>
      </c>
      <c r="P570" s="339">
        <f t="shared" si="207"/>
        <v>1</v>
      </c>
      <c r="Q570" s="338">
        <f t="shared" si="208"/>
        <v>0.54918032786885251</v>
      </c>
      <c r="R570" s="337">
        <f t="shared" si="209"/>
        <v>500000</v>
      </c>
      <c r="S570" s="336">
        <f t="shared" si="210"/>
        <v>500000</v>
      </c>
      <c r="T570" s="336">
        <f t="shared" si="211"/>
        <v>500000</v>
      </c>
      <c r="U570" s="336">
        <f t="shared" si="212"/>
        <v>500000</v>
      </c>
      <c r="V570" s="335">
        <f t="shared" si="213"/>
        <v>274590.16393442627</v>
      </c>
      <c r="W570" s="337">
        <f t="shared" si="217"/>
        <v>0</v>
      </c>
      <c r="X570" s="336">
        <f t="shared" si="217"/>
        <v>0</v>
      </c>
      <c r="Y570" s="336">
        <f t="shared" si="217"/>
        <v>0</v>
      </c>
      <c r="Z570" s="336">
        <f t="shared" si="217"/>
        <v>0</v>
      </c>
      <c r="AA570" s="335">
        <f t="shared" si="217"/>
        <v>0</v>
      </c>
    </row>
    <row r="571" spans="1:27">
      <c r="A571" s="320">
        <f>'Q Experience Study 2e'!A554</f>
        <v>534</v>
      </c>
      <c r="B571" s="319">
        <f>'Q Experience Study 2e'!B554</f>
        <v>19919</v>
      </c>
      <c r="C571" s="319" t="str">
        <f>'Q Experience Study 2e'!C554</f>
        <v/>
      </c>
      <c r="D571" s="319" t="str">
        <f>'Q Experience Study 2e'!D554</f>
        <v/>
      </c>
      <c r="E571" s="318">
        <f>'Q Experience Study 2e'!E554</f>
        <v>500000</v>
      </c>
      <c r="F571" s="343" t="str">
        <f t="shared" si="202"/>
        <v/>
      </c>
      <c r="G571" s="341" t="str">
        <f t="shared" si="203"/>
        <v/>
      </c>
      <c r="H571" s="343">
        <f t="shared" si="216"/>
        <v>366</v>
      </c>
      <c r="I571" s="342">
        <f t="shared" si="216"/>
        <v>365</v>
      </c>
      <c r="J571" s="342">
        <f t="shared" si="216"/>
        <v>365</v>
      </c>
      <c r="K571" s="342">
        <f t="shared" si="216"/>
        <v>365</v>
      </c>
      <c r="L571" s="341">
        <f t="shared" si="216"/>
        <v>171</v>
      </c>
      <c r="M571" s="340">
        <f t="shared" si="204"/>
        <v>1</v>
      </c>
      <c r="N571" s="339">
        <f t="shared" si="205"/>
        <v>1</v>
      </c>
      <c r="O571" s="339">
        <f t="shared" si="206"/>
        <v>1</v>
      </c>
      <c r="P571" s="339">
        <f t="shared" si="207"/>
        <v>1</v>
      </c>
      <c r="Q571" s="338">
        <f t="shared" si="208"/>
        <v>0.46721311475409838</v>
      </c>
      <c r="R571" s="337">
        <f t="shared" si="209"/>
        <v>500000</v>
      </c>
      <c r="S571" s="336">
        <f t="shared" si="210"/>
        <v>500000</v>
      </c>
      <c r="T571" s="336">
        <f t="shared" si="211"/>
        <v>500000</v>
      </c>
      <c r="U571" s="336">
        <f t="shared" si="212"/>
        <v>500000</v>
      </c>
      <c r="V571" s="335">
        <f t="shared" si="213"/>
        <v>233606.55737704918</v>
      </c>
      <c r="W571" s="337">
        <f t="shared" si="217"/>
        <v>0</v>
      </c>
      <c r="X571" s="336">
        <f t="shared" si="217"/>
        <v>0</v>
      </c>
      <c r="Y571" s="336">
        <f t="shared" si="217"/>
        <v>0</v>
      </c>
      <c r="Z571" s="336">
        <f t="shared" si="217"/>
        <v>0</v>
      </c>
      <c r="AA571" s="335">
        <f t="shared" si="217"/>
        <v>0</v>
      </c>
    </row>
    <row r="572" spans="1:27">
      <c r="A572" s="320">
        <f>'Q Experience Study 2e'!A555</f>
        <v>535</v>
      </c>
      <c r="B572" s="319">
        <f>'Q Experience Study 2e'!B555</f>
        <v>20020</v>
      </c>
      <c r="C572" s="319" t="str">
        <f>'Q Experience Study 2e'!C555</f>
        <v/>
      </c>
      <c r="D572" s="319" t="str">
        <f>'Q Experience Study 2e'!D555</f>
        <v/>
      </c>
      <c r="E572" s="318">
        <f>'Q Experience Study 2e'!E555</f>
        <v>300000</v>
      </c>
      <c r="F572" s="343" t="str">
        <f t="shared" si="202"/>
        <v/>
      </c>
      <c r="G572" s="341" t="str">
        <f t="shared" si="203"/>
        <v/>
      </c>
      <c r="H572" s="343">
        <f t="shared" si="216"/>
        <v>366</v>
      </c>
      <c r="I572" s="342">
        <f t="shared" si="216"/>
        <v>365</v>
      </c>
      <c r="J572" s="342">
        <f t="shared" si="216"/>
        <v>365</v>
      </c>
      <c r="K572" s="342">
        <f t="shared" si="216"/>
        <v>365</v>
      </c>
      <c r="L572" s="341">
        <f t="shared" si="216"/>
        <v>70</v>
      </c>
      <c r="M572" s="340">
        <f t="shared" si="204"/>
        <v>1</v>
      </c>
      <c r="N572" s="339">
        <f t="shared" si="205"/>
        <v>1</v>
      </c>
      <c r="O572" s="339">
        <f t="shared" si="206"/>
        <v>1</v>
      </c>
      <c r="P572" s="339">
        <f t="shared" si="207"/>
        <v>1</v>
      </c>
      <c r="Q572" s="338">
        <f t="shared" si="208"/>
        <v>0.19125683060109289</v>
      </c>
      <c r="R572" s="337">
        <f t="shared" si="209"/>
        <v>300000</v>
      </c>
      <c r="S572" s="336">
        <f t="shared" si="210"/>
        <v>300000</v>
      </c>
      <c r="T572" s="336">
        <f t="shared" si="211"/>
        <v>300000</v>
      </c>
      <c r="U572" s="336">
        <f t="shared" si="212"/>
        <v>300000</v>
      </c>
      <c r="V572" s="335">
        <f t="shared" si="213"/>
        <v>57377.049180327864</v>
      </c>
      <c r="W572" s="337">
        <f t="shared" si="217"/>
        <v>0</v>
      </c>
      <c r="X572" s="336">
        <f t="shared" si="217"/>
        <v>0</v>
      </c>
      <c r="Y572" s="336">
        <f t="shared" si="217"/>
        <v>0</v>
      </c>
      <c r="Z572" s="336">
        <f t="shared" si="217"/>
        <v>0</v>
      </c>
      <c r="AA572" s="335">
        <f t="shared" si="217"/>
        <v>0</v>
      </c>
    </row>
    <row r="573" spans="1:27">
      <c r="A573" s="320">
        <f>'Q Experience Study 2e'!A556</f>
        <v>536</v>
      </c>
      <c r="B573" s="319">
        <f>'Q Experience Study 2e'!B556</f>
        <v>19825</v>
      </c>
      <c r="C573" s="319" t="str">
        <f>'Q Experience Study 2e'!C556</f>
        <v/>
      </c>
      <c r="D573" s="319" t="str">
        <f>'Q Experience Study 2e'!D556</f>
        <v/>
      </c>
      <c r="E573" s="318">
        <f>'Q Experience Study 2e'!E556</f>
        <v>1000000</v>
      </c>
      <c r="F573" s="343" t="str">
        <f t="shared" si="202"/>
        <v/>
      </c>
      <c r="G573" s="341" t="str">
        <f t="shared" si="203"/>
        <v/>
      </c>
      <c r="H573" s="343">
        <f t="shared" si="216"/>
        <v>366</v>
      </c>
      <c r="I573" s="342">
        <f t="shared" si="216"/>
        <v>365</v>
      </c>
      <c r="J573" s="342">
        <f t="shared" si="216"/>
        <v>365</v>
      </c>
      <c r="K573" s="342">
        <f t="shared" si="216"/>
        <v>365</v>
      </c>
      <c r="L573" s="341">
        <f t="shared" si="216"/>
        <v>265</v>
      </c>
      <c r="M573" s="340">
        <f t="shared" si="204"/>
        <v>1</v>
      </c>
      <c r="N573" s="339">
        <f t="shared" si="205"/>
        <v>1</v>
      </c>
      <c r="O573" s="339">
        <f t="shared" si="206"/>
        <v>1</v>
      </c>
      <c r="P573" s="339">
        <f t="shared" si="207"/>
        <v>1</v>
      </c>
      <c r="Q573" s="338">
        <f t="shared" si="208"/>
        <v>0.72404371584699456</v>
      </c>
      <c r="R573" s="337">
        <f t="shared" si="209"/>
        <v>1000000</v>
      </c>
      <c r="S573" s="336">
        <f t="shared" si="210"/>
        <v>1000000</v>
      </c>
      <c r="T573" s="336">
        <f t="shared" si="211"/>
        <v>1000000</v>
      </c>
      <c r="U573" s="336">
        <f t="shared" si="212"/>
        <v>1000000</v>
      </c>
      <c r="V573" s="335">
        <f t="shared" si="213"/>
        <v>724043.71584699454</v>
      </c>
      <c r="W573" s="337">
        <f t="shared" si="217"/>
        <v>0</v>
      </c>
      <c r="X573" s="336">
        <f t="shared" si="217"/>
        <v>0</v>
      </c>
      <c r="Y573" s="336">
        <f t="shared" si="217"/>
        <v>0</v>
      </c>
      <c r="Z573" s="336">
        <f t="shared" si="217"/>
        <v>0</v>
      </c>
      <c r="AA573" s="335">
        <f t="shared" si="217"/>
        <v>0</v>
      </c>
    </row>
    <row r="574" spans="1:27">
      <c r="A574" s="320">
        <f>'Q Experience Study 2e'!A557</f>
        <v>537</v>
      </c>
      <c r="B574" s="319">
        <f>'Q Experience Study 2e'!B557</f>
        <v>20017</v>
      </c>
      <c r="C574" s="319" t="str">
        <f>'Q Experience Study 2e'!C557</f>
        <v/>
      </c>
      <c r="D574" s="319" t="str">
        <f>'Q Experience Study 2e'!D557</f>
        <v/>
      </c>
      <c r="E574" s="318">
        <f>'Q Experience Study 2e'!E557</f>
        <v>300000</v>
      </c>
      <c r="F574" s="343" t="str">
        <f t="shared" si="202"/>
        <v/>
      </c>
      <c r="G574" s="341" t="str">
        <f t="shared" si="203"/>
        <v/>
      </c>
      <c r="H574" s="343">
        <f t="shared" si="216"/>
        <v>366</v>
      </c>
      <c r="I574" s="342">
        <f t="shared" si="216"/>
        <v>365</v>
      </c>
      <c r="J574" s="342">
        <f t="shared" si="216"/>
        <v>365</v>
      </c>
      <c r="K574" s="342">
        <f t="shared" si="216"/>
        <v>365</v>
      </c>
      <c r="L574" s="341">
        <f t="shared" si="216"/>
        <v>73</v>
      </c>
      <c r="M574" s="340">
        <f t="shared" si="204"/>
        <v>1</v>
      </c>
      <c r="N574" s="339">
        <f t="shared" si="205"/>
        <v>1</v>
      </c>
      <c r="O574" s="339">
        <f t="shared" si="206"/>
        <v>1</v>
      </c>
      <c r="P574" s="339">
        <f t="shared" si="207"/>
        <v>1</v>
      </c>
      <c r="Q574" s="338">
        <f t="shared" si="208"/>
        <v>0.19945355191256831</v>
      </c>
      <c r="R574" s="337">
        <f t="shared" si="209"/>
        <v>300000</v>
      </c>
      <c r="S574" s="336">
        <f t="shared" si="210"/>
        <v>300000</v>
      </c>
      <c r="T574" s="336">
        <f t="shared" si="211"/>
        <v>300000</v>
      </c>
      <c r="U574" s="336">
        <f t="shared" si="212"/>
        <v>300000</v>
      </c>
      <c r="V574" s="335">
        <f t="shared" si="213"/>
        <v>59836.065573770495</v>
      </c>
      <c r="W574" s="337">
        <f t="shared" si="217"/>
        <v>0</v>
      </c>
      <c r="X574" s="336">
        <f t="shared" si="217"/>
        <v>0</v>
      </c>
      <c r="Y574" s="336">
        <f t="shared" si="217"/>
        <v>0</v>
      </c>
      <c r="Z574" s="336">
        <f t="shared" si="217"/>
        <v>0</v>
      </c>
      <c r="AA574" s="335">
        <f t="shared" si="217"/>
        <v>0</v>
      </c>
    </row>
    <row r="575" spans="1:27">
      <c r="A575" s="320">
        <f>'Q Experience Study 2e'!A558</f>
        <v>538</v>
      </c>
      <c r="B575" s="319">
        <f>'Q Experience Study 2e'!B558</f>
        <v>20080</v>
      </c>
      <c r="C575" s="319" t="str">
        <f>'Q Experience Study 2e'!C558</f>
        <v/>
      </c>
      <c r="D575" s="319" t="str">
        <f>'Q Experience Study 2e'!D558</f>
        <v/>
      </c>
      <c r="E575" s="318">
        <f>'Q Experience Study 2e'!E558</f>
        <v>300000</v>
      </c>
      <c r="F575" s="343" t="str">
        <f t="shared" si="202"/>
        <v/>
      </c>
      <c r="G575" s="341" t="str">
        <f t="shared" si="203"/>
        <v/>
      </c>
      <c r="H575" s="343">
        <f t="shared" si="216"/>
        <v>366</v>
      </c>
      <c r="I575" s="342">
        <f t="shared" si="216"/>
        <v>365</v>
      </c>
      <c r="J575" s="342">
        <f t="shared" si="216"/>
        <v>365</v>
      </c>
      <c r="K575" s="342">
        <f t="shared" si="216"/>
        <v>365</v>
      </c>
      <c r="L575" s="341">
        <f t="shared" si="216"/>
        <v>10</v>
      </c>
      <c r="M575" s="340">
        <f t="shared" si="204"/>
        <v>1</v>
      </c>
      <c r="N575" s="339">
        <f t="shared" si="205"/>
        <v>1</v>
      </c>
      <c r="O575" s="339">
        <f t="shared" si="206"/>
        <v>1</v>
      </c>
      <c r="P575" s="339">
        <f t="shared" si="207"/>
        <v>1</v>
      </c>
      <c r="Q575" s="338">
        <f t="shared" si="208"/>
        <v>2.7322404371584699E-2</v>
      </c>
      <c r="R575" s="337">
        <f t="shared" si="209"/>
        <v>300000</v>
      </c>
      <c r="S575" s="336">
        <f t="shared" si="210"/>
        <v>300000</v>
      </c>
      <c r="T575" s="336">
        <f t="shared" si="211"/>
        <v>300000</v>
      </c>
      <c r="U575" s="336">
        <f t="shared" si="212"/>
        <v>300000</v>
      </c>
      <c r="V575" s="335">
        <f t="shared" si="213"/>
        <v>8196.7213114754104</v>
      </c>
      <c r="W575" s="337">
        <f t="shared" si="217"/>
        <v>0</v>
      </c>
      <c r="X575" s="336">
        <f t="shared" si="217"/>
        <v>0</v>
      </c>
      <c r="Y575" s="336">
        <f t="shared" si="217"/>
        <v>0</v>
      </c>
      <c r="Z575" s="336">
        <f t="shared" si="217"/>
        <v>0</v>
      </c>
      <c r="AA575" s="335">
        <f t="shared" si="217"/>
        <v>0</v>
      </c>
    </row>
    <row r="576" spans="1:27">
      <c r="A576" s="320">
        <f>'Q Experience Study 2e'!A559</f>
        <v>539</v>
      </c>
      <c r="B576" s="319">
        <f>'Q Experience Study 2e'!B559</f>
        <v>19733</v>
      </c>
      <c r="C576" s="319" t="str">
        <f>'Q Experience Study 2e'!C559</f>
        <v/>
      </c>
      <c r="D576" s="319" t="str">
        <f>'Q Experience Study 2e'!D559</f>
        <v/>
      </c>
      <c r="E576" s="318">
        <f>'Q Experience Study 2e'!E559</f>
        <v>500000</v>
      </c>
      <c r="F576" s="343" t="str">
        <f t="shared" si="202"/>
        <v/>
      </c>
      <c r="G576" s="341" t="str">
        <f t="shared" si="203"/>
        <v/>
      </c>
      <c r="H576" s="343">
        <f t="shared" si="216"/>
        <v>365</v>
      </c>
      <c r="I576" s="342">
        <f t="shared" si="216"/>
        <v>366</v>
      </c>
      <c r="J576" s="342">
        <f t="shared" si="216"/>
        <v>365</v>
      </c>
      <c r="K576" s="342">
        <f t="shared" si="216"/>
        <v>365</v>
      </c>
      <c r="L576" s="341">
        <f t="shared" si="216"/>
        <v>357</v>
      </c>
      <c r="M576" s="340">
        <f t="shared" si="204"/>
        <v>1</v>
      </c>
      <c r="N576" s="339">
        <f t="shared" si="205"/>
        <v>1</v>
      </c>
      <c r="O576" s="339">
        <f t="shared" si="206"/>
        <v>1</v>
      </c>
      <c r="P576" s="339">
        <f t="shared" si="207"/>
        <v>1</v>
      </c>
      <c r="Q576" s="338">
        <f t="shared" si="208"/>
        <v>0.9780821917808219</v>
      </c>
      <c r="R576" s="337">
        <f t="shared" si="209"/>
        <v>500000</v>
      </c>
      <c r="S576" s="336">
        <f t="shared" si="210"/>
        <v>500000</v>
      </c>
      <c r="T576" s="336">
        <f t="shared" si="211"/>
        <v>500000</v>
      </c>
      <c r="U576" s="336">
        <f t="shared" si="212"/>
        <v>500000</v>
      </c>
      <c r="V576" s="335">
        <f t="shared" si="213"/>
        <v>489041.09589041094</v>
      </c>
      <c r="W576" s="337">
        <f t="shared" si="217"/>
        <v>0</v>
      </c>
      <c r="X576" s="336">
        <f t="shared" si="217"/>
        <v>0</v>
      </c>
      <c r="Y576" s="336">
        <f t="shared" si="217"/>
        <v>0</v>
      </c>
      <c r="Z576" s="336">
        <f t="shared" si="217"/>
        <v>0</v>
      </c>
      <c r="AA576" s="335">
        <f t="shared" si="217"/>
        <v>0</v>
      </c>
    </row>
    <row r="577" spans="1:27">
      <c r="A577" s="320">
        <f>'Q Experience Study 2e'!A560</f>
        <v>540</v>
      </c>
      <c r="B577" s="319">
        <f>'Q Experience Study 2e'!B560</f>
        <v>19726</v>
      </c>
      <c r="C577" s="319" t="str">
        <f>'Q Experience Study 2e'!C560</f>
        <v/>
      </c>
      <c r="D577" s="319" t="str">
        <f>'Q Experience Study 2e'!D560</f>
        <v/>
      </c>
      <c r="E577" s="318">
        <f>'Q Experience Study 2e'!E560</f>
        <v>500000</v>
      </c>
      <c r="F577" s="343" t="str">
        <f t="shared" si="202"/>
        <v/>
      </c>
      <c r="G577" s="341" t="str">
        <f t="shared" si="203"/>
        <v/>
      </c>
      <c r="H577" s="343">
        <f t="shared" si="216"/>
        <v>365</v>
      </c>
      <c r="I577" s="342">
        <f t="shared" si="216"/>
        <v>366</v>
      </c>
      <c r="J577" s="342">
        <f t="shared" si="216"/>
        <v>365</v>
      </c>
      <c r="K577" s="342">
        <f t="shared" si="216"/>
        <v>365</v>
      </c>
      <c r="L577" s="341">
        <f t="shared" si="216"/>
        <v>364</v>
      </c>
      <c r="M577" s="340">
        <f t="shared" si="204"/>
        <v>1</v>
      </c>
      <c r="N577" s="339">
        <f t="shared" si="205"/>
        <v>1</v>
      </c>
      <c r="O577" s="339">
        <f t="shared" si="206"/>
        <v>1</v>
      </c>
      <c r="P577" s="339">
        <f t="shared" si="207"/>
        <v>1</v>
      </c>
      <c r="Q577" s="338">
        <f t="shared" si="208"/>
        <v>0.99726027397260275</v>
      </c>
      <c r="R577" s="337">
        <f t="shared" si="209"/>
        <v>500000</v>
      </c>
      <c r="S577" s="336">
        <f t="shared" si="210"/>
        <v>500000</v>
      </c>
      <c r="T577" s="336">
        <f t="shared" si="211"/>
        <v>500000</v>
      </c>
      <c r="U577" s="336">
        <f t="shared" si="212"/>
        <v>500000</v>
      </c>
      <c r="V577" s="335">
        <f t="shared" si="213"/>
        <v>498630.1369863014</v>
      </c>
      <c r="W577" s="337">
        <f t="shared" si="217"/>
        <v>0</v>
      </c>
      <c r="X577" s="336">
        <f t="shared" si="217"/>
        <v>0</v>
      </c>
      <c r="Y577" s="336">
        <f t="shared" si="217"/>
        <v>0</v>
      </c>
      <c r="Z577" s="336">
        <f t="shared" si="217"/>
        <v>0</v>
      </c>
      <c r="AA577" s="335">
        <f t="shared" si="217"/>
        <v>0</v>
      </c>
    </row>
    <row r="578" spans="1:27">
      <c r="A578" s="320">
        <f>'Q Experience Study 2e'!A561</f>
        <v>541</v>
      </c>
      <c r="B578" s="319">
        <f>'Q Experience Study 2e'!B561</f>
        <v>19849</v>
      </c>
      <c r="C578" s="319" t="str">
        <f>'Q Experience Study 2e'!C561</f>
        <v/>
      </c>
      <c r="D578" s="319" t="str">
        <f>'Q Experience Study 2e'!D561</f>
        <v/>
      </c>
      <c r="E578" s="318">
        <f>'Q Experience Study 2e'!E561</f>
        <v>500000</v>
      </c>
      <c r="F578" s="343" t="str">
        <f t="shared" si="202"/>
        <v/>
      </c>
      <c r="G578" s="341" t="str">
        <f t="shared" si="203"/>
        <v/>
      </c>
      <c r="H578" s="343">
        <f t="shared" ref="H578:L587" si="218">IF(AND(OR($C578&lt;&gt;"",$D578&lt;&gt;""),MAX($F578,$G578)&lt;H$37),0,MIN($C$34,DATE(YEAR($B578)+H$37+1,MONTH($B578),DAY($B578)))-MAX($B$34,DATE(YEAR($B578)+H$37,MONTH($B578),DAY($B578))))</f>
        <v>366</v>
      </c>
      <c r="I578" s="342">
        <f t="shared" si="218"/>
        <v>365</v>
      </c>
      <c r="J578" s="342">
        <f t="shared" si="218"/>
        <v>365</v>
      </c>
      <c r="K578" s="342">
        <f t="shared" si="218"/>
        <v>365</v>
      </c>
      <c r="L578" s="341">
        <f t="shared" si="218"/>
        <v>241</v>
      </c>
      <c r="M578" s="340">
        <f t="shared" si="204"/>
        <v>1</v>
      </c>
      <c r="N578" s="339">
        <f t="shared" si="205"/>
        <v>1</v>
      </c>
      <c r="O578" s="339">
        <f t="shared" si="206"/>
        <v>1</v>
      </c>
      <c r="P578" s="339">
        <f t="shared" si="207"/>
        <v>1</v>
      </c>
      <c r="Q578" s="338">
        <f t="shared" si="208"/>
        <v>0.65846994535519121</v>
      </c>
      <c r="R578" s="337">
        <f t="shared" si="209"/>
        <v>500000</v>
      </c>
      <c r="S578" s="336">
        <f t="shared" si="210"/>
        <v>500000</v>
      </c>
      <c r="T578" s="336">
        <f t="shared" si="211"/>
        <v>500000</v>
      </c>
      <c r="U578" s="336">
        <f t="shared" si="212"/>
        <v>500000</v>
      </c>
      <c r="V578" s="335">
        <f t="shared" si="213"/>
        <v>329234.97267759562</v>
      </c>
      <c r="W578" s="337">
        <f t="shared" ref="W578:AA587" si="219">IF($F578=W$37,$E578,0)</f>
        <v>0</v>
      </c>
      <c r="X578" s="336">
        <f t="shared" si="219"/>
        <v>0</v>
      </c>
      <c r="Y578" s="336">
        <f t="shared" si="219"/>
        <v>0</v>
      </c>
      <c r="Z578" s="336">
        <f t="shared" si="219"/>
        <v>0</v>
      </c>
      <c r="AA578" s="335">
        <f t="shared" si="219"/>
        <v>0</v>
      </c>
    </row>
    <row r="579" spans="1:27">
      <c r="A579" s="320">
        <f>'Q Experience Study 2e'!A562</f>
        <v>542</v>
      </c>
      <c r="B579" s="319">
        <f>'Q Experience Study 2e'!B562</f>
        <v>19953</v>
      </c>
      <c r="C579" s="319" t="str">
        <f>'Q Experience Study 2e'!C562</f>
        <v/>
      </c>
      <c r="D579" s="319" t="str">
        <f>'Q Experience Study 2e'!D562</f>
        <v/>
      </c>
      <c r="E579" s="318">
        <f>'Q Experience Study 2e'!E562</f>
        <v>300000</v>
      </c>
      <c r="F579" s="343" t="str">
        <f t="shared" si="202"/>
        <v/>
      </c>
      <c r="G579" s="341" t="str">
        <f t="shared" si="203"/>
        <v/>
      </c>
      <c r="H579" s="343">
        <f t="shared" si="218"/>
        <v>366</v>
      </c>
      <c r="I579" s="342">
        <f t="shared" si="218"/>
        <v>365</v>
      </c>
      <c r="J579" s="342">
        <f t="shared" si="218"/>
        <v>365</v>
      </c>
      <c r="K579" s="342">
        <f t="shared" si="218"/>
        <v>365</v>
      </c>
      <c r="L579" s="341">
        <f t="shared" si="218"/>
        <v>137</v>
      </c>
      <c r="M579" s="340">
        <f t="shared" si="204"/>
        <v>1</v>
      </c>
      <c r="N579" s="339">
        <f t="shared" si="205"/>
        <v>1</v>
      </c>
      <c r="O579" s="339">
        <f t="shared" si="206"/>
        <v>1</v>
      </c>
      <c r="P579" s="339">
        <f t="shared" si="207"/>
        <v>1</v>
      </c>
      <c r="Q579" s="338">
        <f t="shared" si="208"/>
        <v>0.37431693989071041</v>
      </c>
      <c r="R579" s="337">
        <f t="shared" si="209"/>
        <v>300000</v>
      </c>
      <c r="S579" s="336">
        <f t="shared" si="210"/>
        <v>300000</v>
      </c>
      <c r="T579" s="336">
        <f t="shared" si="211"/>
        <v>300000</v>
      </c>
      <c r="U579" s="336">
        <f t="shared" si="212"/>
        <v>300000</v>
      </c>
      <c r="V579" s="335">
        <f t="shared" si="213"/>
        <v>112295.08196721312</v>
      </c>
      <c r="W579" s="337">
        <f t="shared" si="219"/>
        <v>0</v>
      </c>
      <c r="X579" s="336">
        <f t="shared" si="219"/>
        <v>0</v>
      </c>
      <c r="Y579" s="336">
        <f t="shared" si="219"/>
        <v>0</v>
      </c>
      <c r="Z579" s="336">
        <f t="shared" si="219"/>
        <v>0</v>
      </c>
      <c r="AA579" s="335">
        <f t="shared" si="219"/>
        <v>0</v>
      </c>
    </row>
    <row r="580" spans="1:27">
      <c r="A580" s="320">
        <f>'Q Experience Study 2e'!A563</f>
        <v>543</v>
      </c>
      <c r="B580" s="319">
        <f>'Q Experience Study 2e'!B563</f>
        <v>19918</v>
      </c>
      <c r="C580" s="319" t="str">
        <f>'Q Experience Study 2e'!C563</f>
        <v/>
      </c>
      <c r="D580" s="319" t="str">
        <f>'Q Experience Study 2e'!D563</f>
        <v/>
      </c>
      <c r="E580" s="318">
        <f>'Q Experience Study 2e'!E563</f>
        <v>500000</v>
      </c>
      <c r="F580" s="343" t="str">
        <f t="shared" si="202"/>
        <v/>
      </c>
      <c r="G580" s="341" t="str">
        <f t="shared" si="203"/>
        <v/>
      </c>
      <c r="H580" s="343">
        <f t="shared" si="218"/>
        <v>366</v>
      </c>
      <c r="I580" s="342">
        <f t="shared" si="218"/>
        <v>365</v>
      </c>
      <c r="J580" s="342">
        <f t="shared" si="218"/>
        <v>365</v>
      </c>
      <c r="K580" s="342">
        <f t="shared" si="218"/>
        <v>365</v>
      </c>
      <c r="L580" s="341">
        <f t="shared" si="218"/>
        <v>172</v>
      </c>
      <c r="M580" s="340">
        <f t="shared" si="204"/>
        <v>1</v>
      </c>
      <c r="N580" s="339">
        <f t="shared" si="205"/>
        <v>1</v>
      </c>
      <c r="O580" s="339">
        <f t="shared" si="206"/>
        <v>1</v>
      </c>
      <c r="P580" s="339">
        <f t="shared" si="207"/>
        <v>1</v>
      </c>
      <c r="Q580" s="338">
        <f t="shared" si="208"/>
        <v>0.46994535519125685</v>
      </c>
      <c r="R580" s="337">
        <f t="shared" si="209"/>
        <v>500000</v>
      </c>
      <c r="S580" s="336">
        <f t="shared" si="210"/>
        <v>500000</v>
      </c>
      <c r="T580" s="336">
        <f t="shared" si="211"/>
        <v>500000</v>
      </c>
      <c r="U580" s="336">
        <f t="shared" si="212"/>
        <v>500000</v>
      </c>
      <c r="V580" s="335">
        <f t="shared" si="213"/>
        <v>234972.67759562843</v>
      </c>
      <c r="W580" s="337">
        <f t="shared" si="219"/>
        <v>0</v>
      </c>
      <c r="X580" s="336">
        <f t="shared" si="219"/>
        <v>0</v>
      </c>
      <c r="Y580" s="336">
        <f t="shared" si="219"/>
        <v>0</v>
      </c>
      <c r="Z580" s="336">
        <f t="shared" si="219"/>
        <v>0</v>
      </c>
      <c r="AA580" s="335">
        <f t="shared" si="219"/>
        <v>0</v>
      </c>
    </row>
    <row r="581" spans="1:27">
      <c r="A581" s="320">
        <f>'Q Experience Study 2e'!A564</f>
        <v>544</v>
      </c>
      <c r="B581" s="319">
        <f>'Q Experience Study 2e'!B564</f>
        <v>19834</v>
      </c>
      <c r="C581" s="319" t="str">
        <f>'Q Experience Study 2e'!C564</f>
        <v/>
      </c>
      <c r="D581" s="319" t="str">
        <f>'Q Experience Study 2e'!D564</f>
        <v/>
      </c>
      <c r="E581" s="318">
        <f>'Q Experience Study 2e'!E564</f>
        <v>300000</v>
      </c>
      <c r="F581" s="343" t="str">
        <f t="shared" si="202"/>
        <v/>
      </c>
      <c r="G581" s="341" t="str">
        <f t="shared" si="203"/>
        <v/>
      </c>
      <c r="H581" s="343">
        <f t="shared" si="218"/>
        <v>366</v>
      </c>
      <c r="I581" s="342">
        <f t="shared" si="218"/>
        <v>365</v>
      </c>
      <c r="J581" s="342">
        <f t="shared" si="218"/>
        <v>365</v>
      </c>
      <c r="K581" s="342">
        <f t="shared" si="218"/>
        <v>365</v>
      </c>
      <c r="L581" s="341">
        <f t="shared" si="218"/>
        <v>256</v>
      </c>
      <c r="M581" s="340">
        <f t="shared" si="204"/>
        <v>1</v>
      </c>
      <c r="N581" s="339">
        <f t="shared" si="205"/>
        <v>1</v>
      </c>
      <c r="O581" s="339">
        <f t="shared" si="206"/>
        <v>1</v>
      </c>
      <c r="P581" s="339">
        <f t="shared" si="207"/>
        <v>1</v>
      </c>
      <c r="Q581" s="338">
        <f t="shared" si="208"/>
        <v>0.69945355191256831</v>
      </c>
      <c r="R581" s="337">
        <f t="shared" si="209"/>
        <v>300000</v>
      </c>
      <c r="S581" s="336">
        <f t="shared" si="210"/>
        <v>300000</v>
      </c>
      <c r="T581" s="336">
        <f t="shared" si="211"/>
        <v>300000</v>
      </c>
      <c r="U581" s="336">
        <f t="shared" si="212"/>
        <v>300000</v>
      </c>
      <c r="V581" s="335">
        <f t="shared" si="213"/>
        <v>209836.06557377049</v>
      </c>
      <c r="W581" s="337">
        <f t="shared" si="219"/>
        <v>0</v>
      </c>
      <c r="X581" s="336">
        <f t="shared" si="219"/>
        <v>0</v>
      </c>
      <c r="Y581" s="336">
        <f t="shared" si="219"/>
        <v>0</v>
      </c>
      <c r="Z581" s="336">
        <f t="shared" si="219"/>
        <v>0</v>
      </c>
      <c r="AA581" s="335">
        <f t="shared" si="219"/>
        <v>0</v>
      </c>
    </row>
    <row r="582" spans="1:27">
      <c r="A582" s="320">
        <f>'Q Experience Study 2e'!A565</f>
        <v>545</v>
      </c>
      <c r="B582" s="319">
        <f>'Q Experience Study 2e'!B565</f>
        <v>19965</v>
      </c>
      <c r="C582" s="319" t="str">
        <f>'Q Experience Study 2e'!C565</f>
        <v/>
      </c>
      <c r="D582" s="319" t="str">
        <f>'Q Experience Study 2e'!D565</f>
        <v/>
      </c>
      <c r="E582" s="318">
        <f>'Q Experience Study 2e'!E565</f>
        <v>1000000</v>
      </c>
      <c r="F582" s="343" t="str">
        <f t="shared" si="202"/>
        <v/>
      </c>
      <c r="G582" s="341" t="str">
        <f t="shared" si="203"/>
        <v/>
      </c>
      <c r="H582" s="343">
        <f t="shared" si="218"/>
        <v>366</v>
      </c>
      <c r="I582" s="342">
        <f t="shared" si="218"/>
        <v>365</v>
      </c>
      <c r="J582" s="342">
        <f t="shared" si="218"/>
        <v>365</v>
      </c>
      <c r="K582" s="342">
        <f t="shared" si="218"/>
        <v>365</v>
      </c>
      <c r="L582" s="341">
        <f t="shared" si="218"/>
        <v>125</v>
      </c>
      <c r="M582" s="340">
        <f t="shared" si="204"/>
        <v>1</v>
      </c>
      <c r="N582" s="339">
        <f t="shared" si="205"/>
        <v>1</v>
      </c>
      <c r="O582" s="339">
        <f t="shared" si="206"/>
        <v>1</v>
      </c>
      <c r="P582" s="339">
        <f t="shared" si="207"/>
        <v>1</v>
      </c>
      <c r="Q582" s="338">
        <f t="shared" si="208"/>
        <v>0.34153005464480873</v>
      </c>
      <c r="R582" s="337">
        <f t="shared" si="209"/>
        <v>1000000</v>
      </c>
      <c r="S582" s="336">
        <f t="shared" si="210"/>
        <v>1000000</v>
      </c>
      <c r="T582" s="336">
        <f t="shared" si="211"/>
        <v>1000000</v>
      </c>
      <c r="U582" s="336">
        <f t="shared" si="212"/>
        <v>1000000</v>
      </c>
      <c r="V582" s="335">
        <f t="shared" si="213"/>
        <v>341530.05464480876</v>
      </c>
      <c r="W582" s="337">
        <f t="shared" si="219"/>
        <v>0</v>
      </c>
      <c r="X582" s="336">
        <f t="shared" si="219"/>
        <v>0</v>
      </c>
      <c r="Y582" s="336">
        <f t="shared" si="219"/>
        <v>0</v>
      </c>
      <c r="Z582" s="336">
        <f t="shared" si="219"/>
        <v>0</v>
      </c>
      <c r="AA582" s="335">
        <f t="shared" si="219"/>
        <v>0</v>
      </c>
    </row>
    <row r="583" spans="1:27">
      <c r="A583" s="320">
        <f>'Q Experience Study 2e'!A566</f>
        <v>546</v>
      </c>
      <c r="B583" s="319">
        <f>'Q Experience Study 2e'!B566</f>
        <v>19989</v>
      </c>
      <c r="C583" s="319">
        <f>'Q Experience Study 2e'!C566</f>
        <v>44630</v>
      </c>
      <c r="D583" s="319" t="str">
        <f>'Q Experience Study 2e'!D566</f>
        <v/>
      </c>
      <c r="E583" s="318">
        <f>'Q Experience Study 2e'!E566</f>
        <v>300000</v>
      </c>
      <c r="F583" s="343" t="str">
        <f t="shared" si="202"/>
        <v/>
      </c>
      <c r="G583" s="341">
        <f t="shared" si="203"/>
        <v>67</v>
      </c>
      <c r="H583" s="343">
        <f t="shared" si="218"/>
        <v>366</v>
      </c>
      <c r="I583" s="342">
        <f t="shared" si="218"/>
        <v>365</v>
      </c>
      <c r="J583" s="342">
        <f t="shared" si="218"/>
        <v>365</v>
      </c>
      <c r="K583" s="342">
        <f t="shared" si="218"/>
        <v>0</v>
      </c>
      <c r="L583" s="341">
        <f t="shared" si="218"/>
        <v>0</v>
      </c>
      <c r="M583" s="340">
        <f t="shared" si="204"/>
        <v>1</v>
      </c>
      <c r="N583" s="339">
        <f t="shared" si="205"/>
        <v>1</v>
      </c>
      <c r="O583" s="339">
        <f t="shared" si="206"/>
        <v>1</v>
      </c>
      <c r="P583" s="339">
        <f t="shared" si="207"/>
        <v>0</v>
      </c>
      <c r="Q583" s="338">
        <f t="shared" si="208"/>
        <v>0</v>
      </c>
      <c r="R583" s="337">
        <f t="shared" si="209"/>
        <v>300000</v>
      </c>
      <c r="S583" s="336">
        <f t="shared" si="210"/>
        <v>300000</v>
      </c>
      <c r="T583" s="336">
        <f t="shared" si="211"/>
        <v>300000</v>
      </c>
      <c r="U583" s="336">
        <f t="shared" si="212"/>
        <v>0</v>
      </c>
      <c r="V583" s="335">
        <f t="shared" si="213"/>
        <v>0</v>
      </c>
      <c r="W583" s="337">
        <f t="shared" si="219"/>
        <v>0</v>
      </c>
      <c r="X583" s="336">
        <f t="shared" si="219"/>
        <v>0</v>
      </c>
      <c r="Y583" s="336">
        <f t="shared" si="219"/>
        <v>0</v>
      </c>
      <c r="Z583" s="336">
        <f t="shared" si="219"/>
        <v>0</v>
      </c>
      <c r="AA583" s="335">
        <f t="shared" si="219"/>
        <v>0</v>
      </c>
    </row>
    <row r="584" spans="1:27">
      <c r="A584" s="320">
        <f>'Q Experience Study 2e'!A567</f>
        <v>547</v>
      </c>
      <c r="B584" s="319">
        <f>'Q Experience Study 2e'!B567</f>
        <v>19735</v>
      </c>
      <c r="C584" s="319" t="str">
        <f>'Q Experience Study 2e'!C567</f>
        <v/>
      </c>
      <c r="D584" s="319" t="str">
        <f>'Q Experience Study 2e'!D567</f>
        <v/>
      </c>
      <c r="E584" s="318">
        <f>'Q Experience Study 2e'!E567</f>
        <v>1000000</v>
      </c>
      <c r="F584" s="343" t="str">
        <f t="shared" si="202"/>
        <v/>
      </c>
      <c r="G584" s="341" t="str">
        <f t="shared" si="203"/>
        <v/>
      </c>
      <c r="H584" s="343">
        <f t="shared" si="218"/>
        <v>365</v>
      </c>
      <c r="I584" s="342">
        <f t="shared" si="218"/>
        <v>366</v>
      </c>
      <c r="J584" s="342">
        <f t="shared" si="218"/>
        <v>365</v>
      </c>
      <c r="K584" s="342">
        <f t="shared" si="218"/>
        <v>365</v>
      </c>
      <c r="L584" s="341">
        <f t="shared" si="218"/>
        <v>355</v>
      </c>
      <c r="M584" s="340">
        <f t="shared" si="204"/>
        <v>1</v>
      </c>
      <c r="N584" s="339">
        <f t="shared" si="205"/>
        <v>1</v>
      </c>
      <c r="O584" s="339">
        <f t="shared" si="206"/>
        <v>1</v>
      </c>
      <c r="P584" s="339">
        <f t="shared" si="207"/>
        <v>1</v>
      </c>
      <c r="Q584" s="338">
        <f t="shared" si="208"/>
        <v>0.9726027397260274</v>
      </c>
      <c r="R584" s="337">
        <f t="shared" si="209"/>
        <v>1000000</v>
      </c>
      <c r="S584" s="336">
        <f t="shared" si="210"/>
        <v>1000000</v>
      </c>
      <c r="T584" s="336">
        <f t="shared" si="211"/>
        <v>1000000</v>
      </c>
      <c r="U584" s="336">
        <f t="shared" si="212"/>
        <v>1000000</v>
      </c>
      <c r="V584" s="335">
        <f t="shared" si="213"/>
        <v>972602.73972602736</v>
      </c>
      <c r="W584" s="337">
        <f t="shared" si="219"/>
        <v>0</v>
      </c>
      <c r="X584" s="336">
        <f t="shared" si="219"/>
        <v>0</v>
      </c>
      <c r="Y584" s="336">
        <f t="shared" si="219"/>
        <v>0</v>
      </c>
      <c r="Z584" s="336">
        <f t="shared" si="219"/>
        <v>0</v>
      </c>
      <c r="AA584" s="335">
        <f t="shared" si="219"/>
        <v>0</v>
      </c>
    </row>
    <row r="585" spans="1:27">
      <c r="A585" s="320">
        <f>'Q Experience Study 2e'!A568</f>
        <v>548</v>
      </c>
      <c r="B585" s="319">
        <f>'Q Experience Study 2e'!B568</f>
        <v>19878</v>
      </c>
      <c r="C585" s="319" t="str">
        <f>'Q Experience Study 2e'!C568</f>
        <v/>
      </c>
      <c r="D585" s="319" t="str">
        <f>'Q Experience Study 2e'!D568</f>
        <v/>
      </c>
      <c r="E585" s="318">
        <f>'Q Experience Study 2e'!E568</f>
        <v>1000000</v>
      </c>
      <c r="F585" s="343" t="str">
        <f t="shared" si="202"/>
        <v/>
      </c>
      <c r="G585" s="341" t="str">
        <f t="shared" si="203"/>
        <v/>
      </c>
      <c r="H585" s="343">
        <f t="shared" si="218"/>
        <v>366</v>
      </c>
      <c r="I585" s="342">
        <f t="shared" si="218"/>
        <v>365</v>
      </c>
      <c r="J585" s="342">
        <f t="shared" si="218"/>
        <v>365</v>
      </c>
      <c r="K585" s="342">
        <f t="shared" si="218"/>
        <v>365</v>
      </c>
      <c r="L585" s="341">
        <f t="shared" si="218"/>
        <v>212</v>
      </c>
      <c r="M585" s="340">
        <f t="shared" si="204"/>
        <v>1</v>
      </c>
      <c r="N585" s="339">
        <f t="shared" si="205"/>
        <v>1</v>
      </c>
      <c r="O585" s="339">
        <f t="shared" si="206"/>
        <v>1</v>
      </c>
      <c r="P585" s="339">
        <f t="shared" si="207"/>
        <v>1</v>
      </c>
      <c r="Q585" s="338">
        <f t="shared" si="208"/>
        <v>0.57923497267759561</v>
      </c>
      <c r="R585" s="337">
        <f t="shared" si="209"/>
        <v>1000000</v>
      </c>
      <c r="S585" s="336">
        <f t="shared" si="210"/>
        <v>1000000</v>
      </c>
      <c r="T585" s="336">
        <f t="shared" si="211"/>
        <v>1000000</v>
      </c>
      <c r="U585" s="336">
        <f t="shared" si="212"/>
        <v>1000000</v>
      </c>
      <c r="V585" s="335">
        <f t="shared" si="213"/>
        <v>579234.97267759556</v>
      </c>
      <c r="W585" s="337">
        <f t="shared" si="219"/>
        <v>0</v>
      </c>
      <c r="X585" s="336">
        <f t="shared" si="219"/>
        <v>0</v>
      </c>
      <c r="Y585" s="336">
        <f t="shared" si="219"/>
        <v>0</v>
      </c>
      <c r="Z585" s="336">
        <f t="shared" si="219"/>
        <v>0</v>
      </c>
      <c r="AA585" s="335">
        <f t="shared" si="219"/>
        <v>0</v>
      </c>
    </row>
    <row r="586" spans="1:27">
      <c r="A586" s="320">
        <f>'Q Experience Study 2e'!A569</f>
        <v>549</v>
      </c>
      <c r="B586" s="319">
        <f>'Q Experience Study 2e'!B569</f>
        <v>19903</v>
      </c>
      <c r="C586" s="319" t="str">
        <f>'Q Experience Study 2e'!C569</f>
        <v/>
      </c>
      <c r="D586" s="319" t="str">
        <f>'Q Experience Study 2e'!D569</f>
        <v/>
      </c>
      <c r="E586" s="318">
        <f>'Q Experience Study 2e'!E569</f>
        <v>500000</v>
      </c>
      <c r="F586" s="343" t="str">
        <f t="shared" si="202"/>
        <v/>
      </c>
      <c r="G586" s="341" t="str">
        <f t="shared" si="203"/>
        <v/>
      </c>
      <c r="H586" s="343">
        <f t="shared" si="218"/>
        <v>366</v>
      </c>
      <c r="I586" s="342">
        <f t="shared" si="218"/>
        <v>365</v>
      </c>
      <c r="J586" s="342">
        <f t="shared" si="218"/>
        <v>365</v>
      </c>
      <c r="K586" s="342">
        <f t="shared" si="218"/>
        <v>365</v>
      </c>
      <c r="L586" s="341">
        <f t="shared" si="218"/>
        <v>187</v>
      </c>
      <c r="M586" s="340">
        <f t="shared" si="204"/>
        <v>1</v>
      </c>
      <c r="N586" s="339">
        <f t="shared" si="205"/>
        <v>1</v>
      </c>
      <c r="O586" s="339">
        <f t="shared" si="206"/>
        <v>1</v>
      </c>
      <c r="P586" s="339">
        <f t="shared" si="207"/>
        <v>1</v>
      </c>
      <c r="Q586" s="338">
        <f t="shared" si="208"/>
        <v>0.51092896174863389</v>
      </c>
      <c r="R586" s="337">
        <f t="shared" si="209"/>
        <v>500000</v>
      </c>
      <c r="S586" s="336">
        <f t="shared" si="210"/>
        <v>500000</v>
      </c>
      <c r="T586" s="336">
        <f t="shared" si="211"/>
        <v>500000</v>
      </c>
      <c r="U586" s="336">
        <f t="shared" si="212"/>
        <v>500000</v>
      </c>
      <c r="V586" s="335">
        <f t="shared" si="213"/>
        <v>255464.48087431694</v>
      </c>
      <c r="W586" s="337">
        <f t="shared" si="219"/>
        <v>0</v>
      </c>
      <c r="X586" s="336">
        <f t="shared" si="219"/>
        <v>0</v>
      </c>
      <c r="Y586" s="336">
        <f t="shared" si="219"/>
        <v>0</v>
      </c>
      <c r="Z586" s="336">
        <f t="shared" si="219"/>
        <v>0</v>
      </c>
      <c r="AA586" s="335">
        <f t="shared" si="219"/>
        <v>0</v>
      </c>
    </row>
    <row r="587" spans="1:27">
      <c r="A587" s="320">
        <f>'Q Experience Study 2e'!A570</f>
        <v>550</v>
      </c>
      <c r="B587" s="319">
        <f>'Q Experience Study 2e'!B570</f>
        <v>19734</v>
      </c>
      <c r="C587" s="319" t="str">
        <f>'Q Experience Study 2e'!C570</f>
        <v/>
      </c>
      <c r="D587" s="319" t="str">
        <f>'Q Experience Study 2e'!D570</f>
        <v/>
      </c>
      <c r="E587" s="318">
        <f>'Q Experience Study 2e'!E570</f>
        <v>500000</v>
      </c>
      <c r="F587" s="343" t="str">
        <f t="shared" si="202"/>
        <v/>
      </c>
      <c r="G587" s="341" t="str">
        <f t="shared" si="203"/>
        <v/>
      </c>
      <c r="H587" s="343">
        <f t="shared" si="218"/>
        <v>365</v>
      </c>
      <c r="I587" s="342">
        <f t="shared" si="218"/>
        <v>366</v>
      </c>
      <c r="J587" s="342">
        <f t="shared" si="218"/>
        <v>365</v>
      </c>
      <c r="K587" s="342">
        <f t="shared" si="218"/>
        <v>365</v>
      </c>
      <c r="L587" s="341">
        <f t="shared" si="218"/>
        <v>356</v>
      </c>
      <c r="M587" s="340">
        <f t="shared" si="204"/>
        <v>1</v>
      </c>
      <c r="N587" s="339">
        <f t="shared" si="205"/>
        <v>1</v>
      </c>
      <c r="O587" s="339">
        <f t="shared" si="206"/>
        <v>1</v>
      </c>
      <c r="P587" s="339">
        <f t="shared" si="207"/>
        <v>1</v>
      </c>
      <c r="Q587" s="338">
        <f t="shared" si="208"/>
        <v>0.97534246575342465</v>
      </c>
      <c r="R587" s="337">
        <f t="shared" si="209"/>
        <v>500000</v>
      </c>
      <c r="S587" s="336">
        <f t="shared" si="210"/>
        <v>500000</v>
      </c>
      <c r="T587" s="336">
        <f t="shared" si="211"/>
        <v>500000</v>
      </c>
      <c r="U587" s="336">
        <f t="shared" si="212"/>
        <v>500000</v>
      </c>
      <c r="V587" s="335">
        <f t="shared" si="213"/>
        <v>487671.23287671234</v>
      </c>
      <c r="W587" s="337">
        <f t="shared" si="219"/>
        <v>0</v>
      </c>
      <c r="X587" s="336">
        <f t="shared" si="219"/>
        <v>0</v>
      </c>
      <c r="Y587" s="336">
        <f t="shared" si="219"/>
        <v>0</v>
      </c>
      <c r="Z587" s="336">
        <f t="shared" si="219"/>
        <v>0</v>
      </c>
      <c r="AA587" s="335">
        <f t="shared" si="219"/>
        <v>0</v>
      </c>
    </row>
    <row r="588" spans="1:27">
      <c r="A588" s="320">
        <f>'Q Experience Study 2e'!A571</f>
        <v>551</v>
      </c>
      <c r="B588" s="319">
        <f>'Q Experience Study 2e'!B571</f>
        <v>19976</v>
      </c>
      <c r="C588" s="319" t="str">
        <f>'Q Experience Study 2e'!C571</f>
        <v/>
      </c>
      <c r="D588" s="319" t="str">
        <f>'Q Experience Study 2e'!D571</f>
        <v/>
      </c>
      <c r="E588" s="318">
        <f>'Q Experience Study 2e'!E571</f>
        <v>300000</v>
      </c>
      <c r="F588" s="343" t="str">
        <f t="shared" si="202"/>
        <v/>
      </c>
      <c r="G588" s="341" t="str">
        <f t="shared" si="203"/>
        <v/>
      </c>
      <c r="H588" s="343">
        <f t="shared" ref="H588:L597" si="220">IF(AND(OR($C588&lt;&gt;"",$D588&lt;&gt;""),MAX($F588,$G588)&lt;H$37),0,MIN($C$34,DATE(YEAR($B588)+H$37+1,MONTH($B588),DAY($B588)))-MAX($B$34,DATE(YEAR($B588)+H$37,MONTH($B588),DAY($B588))))</f>
        <v>366</v>
      </c>
      <c r="I588" s="342">
        <f t="shared" si="220"/>
        <v>365</v>
      </c>
      <c r="J588" s="342">
        <f t="shared" si="220"/>
        <v>365</v>
      </c>
      <c r="K588" s="342">
        <f t="shared" si="220"/>
        <v>365</v>
      </c>
      <c r="L588" s="341">
        <f t="shared" si="220"/>
        <v>114</v>
      </c>
      <c r="M588" s="340">
        <f t="shared" si="204"/>
        <v>1</v>
      </c>
      <c r="N588" s="339">
        <f t="shared" si="205"/>
        <v>1</v>
      </c>
      <c r="O588" s="339">
        <f t="shared" si="206"/>
        <v>1</v>
      </c>
      <c r="P588" s="339">
        <f t="shared" si="207"/>
        <v>1</v>
      </c>
      <c r="Q588" s="338">
        <f t="shared" si="208"/>
        <v>0.31147540983606559</v>
      </c>
      <c r="R588" s="337">
        <f t="shared" si="209"/>
        <v>300000</v>
      </c>
      <c r="S588" s="336">
        <f t="shared" si="210"/>
        <v>300000</v>
      </c>
      <c r="T588" s="336">
        <f t="shared" si="211"/>
        <v>300000</v>
      </c>
      <c r="U588" s="336">
        <f t="shared" si="212"/>
        <v>300000</v>
      </c>
      <c r="V588" s="335">
        <f t="shared" si="213"/>
        <v>93442.62295081967</v>
      </c>
      <c r="W588" s="337">
        <f t="shared" ref="W588:AA597" si="221">IF($F588=W$37,$E588,0)</f>
        <v>0</v>
      </c>
      <c r="X588" s="336">
        <f t="shared" si="221"/>
        <v>0</v>
      </c>
      <c r="Y588" s="336">
        <f t="shared" si="221"/>
        <v>0</v>
      </c>
      <c r="Z588" s="336">
        <f t="shared" si="221"/>
        <v>0</v>
      </c>
      <c r="AA588" s="335">
        <f t="shared" si="221"/>
        <v>0</v>
      </c>
    </row>
    <row r="589" spans="1:27">
      <c r="A589" s="320">
        <f>'Q Experience Study 2e'!A572</f>
        <v>552</v>
      </c>
      <c r="B589" s="319">
        <f>'Q Experience Study 2e'!B572</f>
        <v>19902</v>
      </c>
      <c r="C589" s="319" t="str">
        <f>'Q Experience Study 2e'!C572</f>
        <v/>
      </c>
      <c r="D589" s="319" t="str">
        <f>'Q Experience Study 2e'!D572</f>
        <v/>
      </c>
      <c r="E589" s="318">
        <f>'Q Experience Study 2e'!E572</f>
        <v>1000000</v>
      </c>
      <c r="F589" s="343" t="str">
        <f t="shared" si="202"/>
        <v/>
      </c>
      <c r="G589" s="341" t="str">
        <f t="shared" si="203"/>
        <v/>
      </c>
      <c r="H589" s="343">
        <f t="shared" si="220"/>
        <v>366</v>
      </c>
      <c r="I589" s="342">
        <f t="shared" si="220"/>
        <v>365</v>
      </c>
      <c r="J589" s="342">
        <f t="shared" si="220"/>
        <v>365</v>
      </c>
      <c r="K589" s="342">
        <f t="shared" si="220"/>
        <v>365</v>
      </c>
      <c r="L589" s="341">
        <f t="shared" si="220"/>
        <v>188</v>
      </c>
      <c r="M589" s="340">
        <f t="shared" si="204"/>
        <v>1</v>
      </c>
      <c r="N589" s="339">
        <f t="shared" si="205"/>
        <v>1</v>
      </c>
      <c r="O589" s="339">
        <f t="shared" si="206"/>
        <v>1</v>
      </c>
      <c r="P589" s="339">
        <f t="shared" si="207"/>
        <v>1</v>
      </c>
      <c r="Q589" s="338">
        <f t="shared" si="208"/>
        <v>0.51366120218579236</v>
      </c>
      <c r="R589" s="337">
        <f t="shared" si="209"/>
        <v>1000000</v>
      </c>
      <c r="S589" s="336">
        <f t="shared" si="210"/>
        <v>1000000</v>
      </c>
      <c r="T589" s="336">
        <f t="shared" si="211"/>
        <v>1000000</v>
      </c>
      <c r="U589" s="336">
        <f t="shared" si="212"/>
        <v>1000000</v>
      </c>
      <c r="V589" s="335">
        <f t="shared" si="213"/>
        <v>513661.20218579238</v>
      </c>
      <c r="W589" s="337">
        <f t="shared" si="221"/>
        <v>0</v>
      </c>
      <c r="X589" s="336">
        <f t="shared" si="221"/>
        <v>0</v>
      </c>
      <c r="Y589" s="336">
        <f t="shared" si="221"/>
        <v>0</v>
      </c>
      <c r="Z589" s="336">
        <f t="shared" si="221"/>
        <v>0</v>
      </c>
      <c r="AA589" s="335">
        <f t="shared" si="221"/>
        <v>0</v>
      </c>
    </row>
    <row r="590" spans="1:27">
      <c r="A590" s="320">
        <f>'Q Experience Study 2e'!A573</f>
        <v>553</v>
      </c>
      <c r="B590" s="319">
        <f>'Q Experience Study 2e'!B573</f>
        <v>20040</v>
      </c>
      <c r="C590" s="319" t="str">
        <f>'Q Experience Study 2e'!C573</f>
        <v/>
      </c>
      <c r="D590" s="319" t="str">
        <f>'Q Experience Study 2e'!D573</f>
        <v/>
      </c>
      <c r="E590" s="318">
        <f>'Q Experience Study 2e'!E573</f>
        <v>300000</v>
      </c>
      <c r="F590" s="343" t="str">
        <f t="shared" si="202"/>
        <v/>
      </c>
      <c r="G590" s="341" t="str">
        <f t="shared" si="203"/>
        <v/>
      </c>
      <c r="H590" s="343">
        <f t="shared" si="220"/>
        <v>366</v>
      </c>
      <c r="I590" s="342">
        <f t="shared" si="220"/>
        <v>365</v>
      </c>
      <c r="J590" s="342">
        <f t="shared" si="220"/>
        <v>365</v>
      </c>
      <c r="K590" s="342">
        <f t="shared" si="220"/>
        <v>365</v>
      </c>
      <c r="L590" s="341">
        <f t="shared" si="220"/>
        <v>50</v>
      </c>
      <c r="M590" s="340">
        <f t="shared" si="204"/>
        <v>1</v>
      </c>
      <c r="N590" s="339">
        <f t="shared" si="205"/>
        <v>1</v>
      </c>
      <c r="O590" s="339">
        <f t="shared" si="206"/>
        <v>1</v>
      </c>
      <c r="P590" s="339">
        <f t="shared" si="207"/>
        <v>1</v>
      </c>
      <c r="Q590" s="338">
        <f t="shared" si="208"/>
        <v>0.13661202185792351</v>
      </c>
      <c r="R590" s="337">
        <f t="shared" si="209"/>
        <v>300000</v>
      </c>
      <c r="S590" s="336">
        <f t="shared" si="210"/>
        <v>300000</v>
      </c>
      <c r="T590" s="336">
        <f t="shared" si="211"/>
        <v>300000</v>
      </c>
      <c r="U590" s="336">
        <f t="shared" si="212"/>
        <v>300000</v>
      </c>
      <c r="V590" s="335">
        <f t="shared" si="213"/>
        <v>40983.606557377054</v>
      </c>
      <c r="W590" s="337">
        <f t="shared" si="221"/>
        <v>0</v>
      </c>
      <c r="X590" s="336">
        <f t="shared" si="221"/>
        <v>0</v>
      </c>
      <c r="Y590" s="336">
        <f t="shared" si="221"/>
        <v>0</v>
      </c>
      <c r="Z590" s="336">
        <f t="shared" si="221"/>
        <v>0</v>
      </c>
      <c r="AA590" s="335">
        <f t="shared" si="221"/>
        <v>0</v>
      </c>
    </row>
    <row r="591" spans="1:27">
      <c r="A591" s="320">
        <f>'Q Experience Study 2e'!A574</f>
        <v>554</v>
      </c>
      <c r="B591" s="319">
        <f>'Q Experience Study 2e'!B574</f>
        <v>20013</v>
      </c>
      <c r="C591" s="319" t="str">
        <f>'Q Experience Study 2e'!C574</f>
        <v/>
      </c>
      <c r="D591" s="319" t="str">
        <f>'Q Experience Study 2e'!D574</f>
        <v/>
      </c>
      <c r="E591" s="318">
        <f>'Q Experience Study 2e'!E574</f>
        <v>500000</v>
      </c>
      <c r="F591" s="343" t="str">
        <f t="shared" si="202"/>
        <v/>
      </c>
      <c r="G591" s="341" t="str">
        <f t="shared" si="203"/>
        <v/>
      </c>
      <c r="H591" s="343">
        <f t="shared" si="220"/>
        <v>366</v>
      </c>
      <c r="I591" s="342">
        <f t="shared" si="220"/>
        <v>365</v>
      </c>
      <c r="J591" s="342">
        <f t="shared" si="220"/>
        <v>365</v>
      </c>
      <c r="K591" s="342">
        <f t="shared" si="220"/>
        <v>365</v>
      </c>
      <c r="L591" s="341">
        <f t="shared" si="220"/>
        <v>77</v>
      </c>
      <c r="M591" s="340">
        <f t="shared" si="204"/>
        <v>1</v>
      </c>
      <c r="N591" s="339">
        <f t="shared" si="205"/>
        <v>1</v>
      </c>
      <c r="O591" s="339">
        <f t="shared" si="206"/>
        <v>1</v>
      </c>
      <c r="P591" s="339">
        <f t="shared" si="207"/>
        <v>1</v>
      </c>
      <c r="Q591" s="338">
        <f t="shared" si="208"/>
        <v>0.2103825136612022</v>
      </c>
      <c r="R591" s="337">
        <f t="shared" si="209"/>
        <v>500000</v>
      </c>
      <c r="S591" s="336">
        <f t="shared" si="210"/>
        <v>500000</v>
      </c>
      <c r="T591" s="336">
        <f t="shared" si="211"/>
        <v>500000</v>
      </c>
      <c r="U591" s="336">
        <f t="shared" si="212"/>
        <v>500000</v>
      </c>
      <c r="V591" s="335">
        <f t="shared" si="213"/>
        <v>105191.25683060109</v>
      </c>
      <c r="W591" s="337">
        <f t="shared" si="221"/>
        <v>0</v>
      </c>
      <c r="X591" s="336">
        <f t="shared" si="221"/>
        <v>0</v>
      </c>
      <c r="Y591" s="336">
        <f t="shared" si="221"/>
        <v>0</v>
      </c>
      <c r="Z591" s="336">
        <f t="shared" si="221"/>
        <v>0</v>
      </c>
      <c r="AA591" s="335">
        <f t="shared" si="221"/>
        <v>0</v>
      </c>
    </row>
    <row r="592" spans="1:27">
      <c r="A592" s="320">
        <f>'Q Experience Study 2e'!A575</f>
        <v>555</v>
      </c>
      <c r="B592" s="319">
        <f>'Q Experience Study 2e'!B575</f>
        <v>19905</v>
      </c>
      <c r="C592" s="319" t="str">
        <f>'Q Experience Study 2e'!C575</f>
        <v/>
      </c>
      <c r="D592" s="319" t="str">
        <f>'Q Experience Study 2e'!D575</f>
        <v/>
      </c>
      <c r="E592" s="318">
        <f>'Q Experience Study 2e'!E575</f>
        <v>1000000</v>
      </c>
      <c r="F592" s="343" t="str">
        <f t="shared" si="202"/>
        <v/>
      </c>
      <c r="G592" s="341" t="str">
        <f t="shared" si="203"/>
        <v/>
      </c>
      <c r="H592" s="343">
        <f t="shared" si="220"/>
        <v>366</v>
      </c>
      <c r="I592" s="342">
        <f t="shared" si="220"/>
        <v>365</v>
      </c>
      <c r="J592" s="342">
        <f t="shared" si="220"/>
        <v>365</v>
      </c>
      <c r="K592" s="342">
        <f t="shared" si="220"/>
        <v>365</v>
      </c>
      <c r="L592" s="341">
        <f t="shared" si="220"/>
        <v>185</v>
      </c>
      <c r="M592" s="340">
        <f t="shared" si="204"/>
        <v>1</v>
      </c>
      <c r="N592" s="339">
        <f t="shared" si="205"/>
        <v>1</v>
      </c>
      <c r="O592" s="339">
        <f t="shared" si="206"/>
        <v>1</v>
      </c>
      <c r="P592" s="339">
        <f t="shared" si="207"/>
        <v>1</v>
      </c>
      <c r="Q592" s="338">
        <f t="shared" si="208"/>
        <v>0.50546448087431695</v>
      </c>
      <c r="R592" s="337">
        <f t="shared" si="209"/>
        <v>1000000</v>
      </c>
      <c r="S592" s="336">
        <f t="shared" si="210"/>
        <v>1000000</v>
      </c>
      <c r="T592" s="336">
        <f t="shared" si="211"/>
        <v>1000000</v>
      </c>
      <c r="U592" s="336">
        <f t="shared" si="212"/>
        <v>1000000</v>
      </c>
      <c r="V592" s="335">
        <f t="shared" si="213"/>
        <v>505464.48087431694</v>
      </c>
      <c r="W592" s="337">
        <f t="shared" si="221"/>
        <v>0</v>
      </c>
      <c r="X592" s="336">
        <f t="shared" si="221"/>
        <v>0</v>
      </c>
      <c r="Y592" s="336">
        <f t="shared" si="221"/>
        <v>0</v>
      </c>
      <c r="Z592" s="336">
        <f t="shared" si="221"/>
        <v>0</v>
      </c>
      <c r="AA592" s="335">
        <f t="shared" si="221"/>
        <v>0</v>
      </c>
    </row>
    <row r="593" spans="1:27">
      <c r="A593" s="320">
        <f>'Q Experience Study 2e'!A576</f>
        <v>556</v>
      </c>
      <c r="B593" s="319">
        <f>'Q Experience Study 2e'!B576</f>
        <v>20022</v>
      </c>
      <c r="C593" s="319" t="str">
        <f>'Q Experience Study 2e'!C576</f>
        <v/>
      </c>
      <c r="D593" s="319" t="str">
        <f>'Q Experience Study 2e'!D576</f>
        <v/>
      </c>
      <c r="E593" s="318">
        <f>'Q Experience Study 2e'!E576</f>
        <v>500000</v>
      </c>
      <c r="F593" s="343" t="str">
        <f t="shared" si="202"/>
        <v/>
      </c>
      <c r="G593" s="341" t="str">
        <f t="shared" si="203"/>
        <v/>
      </c>
      <c r="H593" s="343">
        <f t="shared" si="220"/>
        <v>366</v>
      </c>
      <c r="I593" s="342">
        <f t="shared" si="220"/>
        <v>365</v>
      </c>
      <c r="J593" s="342">
        <f t="shared" si="220"/>
        <v>365</v>
      </c>
      <c r="K593" s="342">
        <f t="shared" si="220"/>
        <v>365</v>
      </c>
      <c r="L593" s="341">
        <f t="shared" si="220"/>
        <v>68</v>
      </c>
      <c r="M593" s="340">
        <f t="shared" si="204"/>
        <v>1</v>
      </c>
      <c r="N593" s="339">
        <f t="shared" si="205"/>
        <v>1</v>
      </c>
      <c r="O593" s="339">
        <f t="shared" si="206"/>
        <v>1</v>
      </c>
      <c r="P593" s="339">
        <f t="shared" si="207"/>
        <v>1</v>
      </c>
      <c r="Q593" s="338">
        <f t="shared" si="208"/>
        <v>0.18579234972677597</v>
      </c>
      <c r="R593" s="337">
        <f t="shared" si="209"/>
        <v>500000</v>
      </c>
      <c r="S593" s="336">
        <f t="shared" si="210"/>
        <v>500000</v>
      </c>
      <c r="T593" s="336">
        <f t="shared" si="211"/>
        <v>500000</v>
      </c>
      <c r="U593" s="336">
        <f t="shared" si="212"/>
        <v>500000</v>
      </c>
      <c r="V593" s="335">
        <f t="shared" si="213"/>
        <v>92896.174863387991</v>
      </c>
      <c r="W593" s="337">
        <f t="shared" si="221"/>
        <v>0</v>
      </c>
      <c r="X593" s="336">
        <f t="shared" si="221"/>
        <v>0</v>
      </c>
      <c r="Y593" s="336">
        <f t="shared" si="221"/>
        <v>0</v>
      </c>
      <c r="Z593" s="336">
        <f t="shared" si="221"/>
        <v>0</v>
      </c>
      <c r="AA593" s="335">
        <f t="shared" si="221"/>
        <v>0</v>
      </c>
    </row>
    <row r="594" spans="1:27">
      <c r="A594" s="320">
        <f>'Q Experience Study 2e'!A577</f>
        <v>557</v>
      </c>
      <c r="B594" s="319">
        <f>'Q Experience Study 2e'!B577</f>
        <v>19819</v>
      </c>
      <c r="C594" s="319" t="str">
        <f>'Q Experience Study 2e'!C577</f>
        <v/>
      </c>
      <c r="D594" s="319" t="str">
        <f>'Q Experience Study 2e'!D577</f>
        <v/>
      </c>
      <c r="E594" s="318">
        <f>'Q Experience Study 2e'!E577</f>
        <v>300000</v>
      </c>
      <c r="F594" s="343" t="str">
        <f t="shared" si="202"/>
        <v/>
      </c>
      <c r="G594" s="341" t="str">
        <f t="shared" si="203"/>
        <v/>
      </c>
      <c r="H594" s="343">
        <f t="shared" si="220"/>
        <v>366</v>
      </c>
      <c r="I594" s="342">
        <f t="shared" si="220"/>
        <v>365</v>
      </c>
      <c r="J594" s="342">
        <f t="shared" si="220"/>
        <v>365</v>
      </c>
      <c r="K594" s="342">
        <f t="shared" si="220"/>
        <v>365</v>
      </c>
      <c r="L594" s="341">
        <f t="shared" si="220"/>
        <v>271</v>
      </c>
      <c r="M594" s="340">
        <f t="shared" si="204"/>
        <v>1</v>
      </c>
      <c r="N594" s="339">
        <f t="shared" si="205"/>
        <v>1</v>
      </c>
      <c r="O594" s="339">
        <f t="shared" si="206"/>
        <v>1</v>
      </c>
      <c r="P594" s="339">
        <f t="shared" si="207"/>
        <v>1</v>
      </c>
      <c r="Q594" s="338">
        <f t="shared" si="208"/>
        <v>0.7404371584699454</v>
      </c>
      <c r="R594" s="337">
        <f t="shared" si="209"/>
        <v>300000</v>
      </c>
      <c r="S594" s="336">
        <f t="shared" si="210"/>
        <v>300000</v>
      </c>
      <c r="T594" s="336">
        <f t="shared" si="211"/>
        <v>300000</v>
      </c>
      <c r="U594" s="336">
        <f t="shared" si="212"/>
        <v>300000</v>
      </c>
      <c r="V594" s="335">
        <f t="shared" si="213"/>
        <v>222131.14754098363</v>
      </c>
      <c r="W594" s="337">
        <f t="shared" si="221"/>
        <v>0</v>
      </c>
      <c r="X594" s="336">
        <f t="shared" si="221"/>
        <v>0</v>
      </c>
      <c r="Y594" s="336">
        <f t="shared" si="221"/>
        <v>0</v>
      </c>
      <c r="Z594" s="336">
        <f t="shared" si="221"/>
        <v>0</v>
      </c>
      <c r="AA594" s="335">
        <f t="shared" si="221"/>
        <v>0</v>
      </c>
    </row>
    <row r="595" spans="1:27">
      <c r="A595" s="320">
        <f>'Q Experience Study 2e'!A578</f>
        <v>558</v>
      </c>
      <c r="B595" s="319">
        <f>'Q Experience Study 2e'!B578</f>
        <v>19987</v>
      </c>
      <c r="C595" s="319" t="str">
        <f>'Q Experience Study 2e'!C578</f>
        <v/>
      </c>
      <c r="D595" s="319" t="str">
        <f>'Q Experience Study 2e'!D578</f>
        <v/>
      </c>
      <c r="E595" s="318">
        <f>'Q Experience Study 2e'!E578</f>
        <v>300000</v>
      </c>
      <c r="F595" s="343" t="str">
        <f t="shared" si="202"/>
        <v/>
      </c>
      <c r="G595" s="341" t="str">
        <f t="shared" si="203"/>
        <v/>
      </c>
      <c r="H595" s="343">
        <f t="shared" si="220"/>
        <v>366</v>
      </c>
      <c r="I595" s="342">
        <f t="shared" si="220"/>
        <v>365</v>
      </c>
      <c r="J595" s="342">
        <f t="shared" si="220"/>
        <v>365</v>
      </c>
      <c r="K595" s="342">
        <f t="shared" si="220"/>
        <v>365</v>
      </c>
      <c r="L595" s="341">
        <f t="shared" si="220"/>
        <v>103</v>
      </c>
      <c r="M595" s="340">
        <f t="shared" si="204"/>
        <v>1</v>
      </c>
      <c r="N595" s="339">
        <f t="shared" si="205"/>
        <v>1</v>
      </c>
      <c r="O595" s="339">
        <f t="shared" si="206"/>
        <v>1</v>
      </c>
      <c r="P595" s="339">
        <f t="shared" si="207"/>
        <v>1</v>
      </c>
      <c r="Q595" s="338">
        <f t="shared" si="208"/>
        <v>0.28142076502732238</v>
      </c>
      <c r="R595" s="337">
        <f t="shared" si="209"/>
        <v>300000</v>
      </c>
      <c r="S595" s="336">
        <f t="shared" si="210"/>
        <v>300000</v>
      </c>
      <c r="T595" s="336">
        <f t="shared" si="211"/>
        <v>300000</v>
      </c>
      <c r="U595" s="336">
        <f t="shared" si="212"/>
        <v>300000</v>
      </c>
      <c r="V595" s="335">
        <f t="shared" si="213"/>
        <v>84426.229508196717</v>
      </c>
      <c r="W595" s="337">
        <f t="shared" si="221"/>
        <v>0</v>
      </c>
      <c r="X595" s="336">
        <f t="shared" si="221"/>
        <v>0</v>
      </c>
      <c r="Y595" s="336">
        <f t="shared" si="221"/>
        <v>0</v>
      </c>
      <c r="Z595" s="336">
        <f t="shared" si="221"/>
        <v>0</v>
      </c>
      <c r="AA595" s="335">
        <f t="shared" si="221"/>
        <v>0</v>
      </c>
    </row>
    <row r="596" spans="1:27">
      <c r="A596" s="320">
        <f>'Q Experience Study 2e'!A579</f>
        <v>559</v>
      </c>
      <c r="B596" s="319">
        <f>'Q Experience Study 2e'!B579</f>
        <v>19882</v>
      </c>
      <c r="C596" s="319" t="str">
        <f>'Q Experience Study 2e'!C579</f>
        <v/>
      </c>
      <c r="D596" s="319" t="str">
        <f>'Q Experience Study 2e'!D579</f>
        <v/>
      </c>
      <c r="E596" s="318">
        <f>'Q Experience Study 2e'!E579</f>
        <v>300000</v>
      </c>
      <c r="F596" s="343" t="str">
        <f t="shared" si="202"/>
        <v/>
      </c>
      <c r="G596" s="341" t="str">
        <f t="shared" si="203"/>
        <v/>
      </c>
      <c r="H596" s="343">
        <f t="shared" si="220"/>
        <v>366</v>
      </c>
      <c r="I596" s="342">
        <f t="shared" si="220"/>
        <v>365</v>
      </c>
      <c r="J596" s="342">
        <f t="shared" si="220"/>
        <v>365</v>
      </c>
      <c r="K596" s="342">
        <f t="shared" si="220"/>
        <v>365</v>
      </c>
      <c r="L596" s="341">
        <f t="shared" si="220"/>
        <v>208</v>
      </c>
      <c r="M596" s="340">
        <f t="shared" si="204"/>
        <v>1</v>
      </c>
      <c r="N596" s="339">
        <f t="shared" si="205"/>
        <v>1</v>
      </c>
      <c r="O596" s="339">
        <f t="shared" si="206"/>
        <v>1</v>
      </c>
      <c r="P596" s="339">
        <f t="shared" si="207"/>
        <v>1</v>
      </c>
      <c r="Q596" s="338">
        <f t="shared" si="208"/>
        <v>0.56830601092896171</v>
      </c>
      <c r="R596" s="337">
        <f t="shared" si="209"/>
        <v>300000</v>
      </c>
      <c r="S596" s="336">
        <f t="shared" si="210"/>
        <v>300000</v>
      </c>
      <c r="T596" s="336">
        <f t="shared" si="211"/>
        <v>300000</v>
      </c>
      <c r="U596" s="336">
        <f t="shared" si="212"/>
        <v>300000</v>
      </c>
      <c r="V596" s="335">
        <f t="shared" si="213"/>
        <v>170491.80327868852</v>
      </c>
      <c r="W596" s="337">
        <f t="shared" si="221"/>
        <v>0</v>
      </c>
      <c r="X596" s="336">
        <f t="shared" si="221"/>
        <v>0</v>
      </c>
      <c r="Y596" s="336">
        <f t="shared" si="221"/>
        <v>0</v>
      </c>
      <c r="Z596" s="336">
        <f t="shared" si="221"/>
        <v>0</v>
      </c>
      <c r="AA596" s="335">
        <f t="shared" si="221"/>
        <v>0</v>
      </c>
    </row>
    <row r="597" spans="1:27">
      <c r="A597" s="320">
        <f>'Q Experience Study 2e'!A580</f>
        <v>560</v>
      </c>
      <c r="B597" s="319">
        <f>'Q Experience Study 2e'!B580</f>
        <v>20046</v>
      </c>
      <c r="C597" s="319" t="str">
        <f>'Q Experience Study 2e'!C580</f>
        <v/>
      </c>
      <c r="D597" s="319" t="str">
        <f>'Q Experience Study 2e'!D580</f>
        <v/>
      </c>
      <c r="E597" s="318">
        <f>'Q Experience Study 2e'!E580</f>
        <v>1000000</v>
      </c>
      <c r="F597" s="343" t="str">
        <f t="shared" si="202"/>
        <v/>
      </c>
      <c r="G597" s="341" t="str">
        <f t="shared" si="203"/>
        <v/>
      </c>
      <c r="H597" s="343">
        <f t="shared" si="220"/>
        <v>366</v>
      </c>
      <c r="I597" s="342">
        <f t="shared" si="220"/>
        <v>365</v>
      </c>
      <c r="J597" s="342">
        <f t="shared" si="220"/>
        <v>365</v>
      </c>
      <c r="K597" s="342">
        <f t="shared" si="220"/>
        <v>365</v>
      </c>
      <c r="L597" s="341">
        <f t="shared" si="220"/>
        <v>44</v>
      </c>
      <c r="M597" s="340">
        <f t="shared" si="204"/>
        <v>1</v>
      </c>
      <c r="N597" s="339">
        <f t="shared" si="205"/>
        <v>1</v>
      </c>
      <c r="O597" s="339">
        <f t="shared" si="206"/>
        <v>1</v>
      </c>
      <c r="P597" s="339">
        <f t="shared" si="207"/>
        <v>1</v>
      </c>
      <c r="Q597" s="338">
        <f t="shared" si="208"/>
        <v>0.12021857923497267</v>
      </c>
      <c r="R597" s="337">
        <f t="shared" si="209"/>
        <v>1000000</v>
      </c>
      <c r="S597" s="336">
        <f t="shared" si="210"/>
        <v>1000000</v>
      </c>
      <c r="T597" s="336">
        <f t="shared" si="211"/>
        <v>1000000</v>
      </c>
      <c r="U597" s="336">
        <f t="shared" si="212"/>
        <v>1000000</v>
      </c>
      <c r="V597" s="335">
        <f t="shared" si="213"/>
        <v>120218.57923497267</v>
      </c>
      <c r="W597" s="337">
        <f t="shared" si="221"/>
        <v>0</v>
      </c>
      <c r="X597" s="336">
        <f t="shared" si="221"/>
        <v>0</v>
      </c>
      <c r="Y597" s="336">
        <f t="shared" si="221"/>
        <v>0</v>
      </c>
      <c r="Z597" s="336">
        <f t="shared" si="221"/>
        <v>0</v>
      </c>
      <c r="AA597" s="335">
        <f t="shared" si="221"/>
        <v>0</v>
      </c>
    </row>
    <row r="598" spans="1:27">
      <c r="A598" s="320">
        <f>'Q Experience Study 2e'!A581</f>
        <v>561</v>
      </c>
      <c r="B598" s="319">
        <f>'Q Experience Study 2e'!B581</f>
        <v>20069</v>
      </c>
      <c r="C598" s="319" t="str">
        <f>'Q Experience Study 2e'!C581</f>
        <v/>
      </c>
      <c r="D598" s="319" t="str">
        <f>'Q Experience Study 2e'!D581</f>
        <v/>
      </c>
      <c r="E598" s="318">
        <f>'Q Experience Study 2e'!E581</f>
        <v>500000</v>
      </c>
      <c r="F598" s="343" t="str">
        <f t="shared" si="202"/>
        <v/>
      </c>
      <c r="G598" s="341" t="str">
        <f t="shared" si="203"/>
        <v/>
      </c>
      <c r="H598" s="343">
        <f t="shared" ref="H598:L607" si="222">IF(AND(OR($C598&lt;&gt;"",$D598&lt;&gt;""),MAX($F598,$G598)&lt;H$37),0,MIN($C$34,DATE(YEAR($B598)+H$37+1,MONTH($B598),DAY($B598)))-MAX($B$34,DATE(YEAR($B598)+H$37,MONTH($B598),DAY($B598))))</f>
        <v>366</v>
      </c>
      <c r="I598" s="342">
        <f t="shared" si="222"/>
        <v>365</v>
      </c>
      <c r="J598" s="342">
        <f t="shared" si="222"/>
        <v>365</v>
      </c>
      <c r="K598" s="342">
        <f t="shared" si="222"/>
        <v>365</v>
      </c>
      <c r="L598" s="341">
        <f t="shared" si="222"/>
        <v>21</v>
      </c>
      <c r="M598" s="340">
        <f t="shared" si="204"/>
        <v>1</v>
      </c>
      <c r="N598" s="339">
        <f t="shared" si="205"/>
        <v>1</v>
      </c>
      <c r="O598" s="339">
        <f t="shared" si="206"/>
        <v>1</v>
      </c>
      <c r="P598" s="339">
        <f t="shared" si="207"/>
        <v>1</v>
      </c>
      <c r="Q598" s="338">
        <f t="shared" si="208"/>
        <v>5.737704918032787E-2</v>
      </c>
      <c r="R598" s="337">
        <f t="shared" si="209"/>
        <v>500000</v>
      </c>
      <c r="S598" s="336">
        <f t="shared" si="210"/>
        <v>500000</v>
      </c>
      <c r="T598" s="336">
        <f t="shared" si="211"/>
        <v>500000</v>
      </c>
      <c r="U598" s="336">
        <f t="shared" si="212"/>
        <v>500000</v>
      </c>
      <c r="V598" s="335">
        <f t="shared" si="213"/>
        <v>28688.524590163935</v>
      </c>
      <c r="W598" s="337">
        <f t="shared" ref="W598:AA607" si="223">IF($F598=W$37,$E598,0)</f>
        <v>0</v>
      </c>
      <c r="X598" s="336">
        <f t="shared" si="223"/>
        <v>0</v>
      </c>
      <c r="Y598" s="336">
        <f t="shared" si="223"/>
        <v>0</v>
      </c>
      <c r="Z598" s="336">
        <f t="shared" si="223"/>
        <v>0</v>
      </c>
      <c r="AA598" s="335">
        <f t="shared" si="223"/>
        <v>0</v>
      </c>
    </row>
    <row r="599" spans="1:27">
      <c r="A599" s="320">
        <f>'Q Experience Study 2e'!A582</f>
        <v>562</v>
      </c>
      <c r="B599" s="319">
        <f>'Q Experience Study 2e'!B582</f>
        <v>20061</v>
      </c>
      <c r="C599" s="319" t="str">
        <f>'Q Experience Study 2e'!C582</f>
        <v/>
      </c>
      <c r="D599" s="319" t="str">
        <f>'Q Experience Study 2e'!D582</f>
        <v/>
      </c>
      <c r="E599" s="318">
        <f>'Q Experience Study 2e'!E582</f>
        <v>300000</v>
      </c>
      <c r="F599" s="343" t="str">
        <f t="shared" si="202"/>
        <v/>
      </c>
      <c r="G599" s="341" t="str">
        <f t="shared" si="203"/>
        <v/>
      </c>
      <c r="H599" s="343">
        <f t="shared" si="222"/>
        <v>366</v>
      </c>
      <c r="I599" s="342">
        <f t="shared" si="222"/>
        <v>365</v>
      </c>
      <c r="J599" s="342">
        <f t="shared" si="222"/>
        <v>365</v>
      </c>
      <c r="K599" s="342">
        <f t="shared" si="222"/>
        <v>365</v>
      </c>
      <c r="L599" s="341">
        <f t="shared" si="222"/>
        <v>29</v>
      </c>
      <c r="M599" s="340">
        <f t="shared" si="204"/>
        <v>1</v>
      </c>
      <c r="N599" s="339">
        <f t="shared" si="205"/>
        <v>1</v>
      </c>
      <c r="O599" s="339">
        <f t="shared" si="206"/>
        <v>1</v>
      </c>
      <c r="P599" s="339">
        <f t="shared" si="207"/>
        <v>1</v>
      </c>
      <c r="Q599" s="338">
        <f t="shared" si="208"/>
        <v>7.9234972677595633E-2</v>
      </c>
      <c r="R599" s="337">
        <f t="shared" si="209"/>
        <v>300000</v>
      </c>
      <c r="S599" s="336">
        <f t="shared" si="210"/>
        <v>300000</v>
      </c>
      <c r="T599" s="336">
        <f t="shared" si="211"/>
        <v>300000</v>
      </c>
      <c r="U599" s="336">
        <f t="shared" si="212"/>
        <v>300000</v>
      </c>
      <c r="V599" s="335">
        <f t="shared" si="213"/>
        <v>23770.491803278688</v>
      </c>
      <c r="W599" s="337">
        <f t="shared" si="223"/>
        <v>0</v>
      </c>
      <c r="X599" s="336">
        <f t="shared" si="223"/>
        <v>0</v>
      </c>
      <c r="Y599" s="336">
        <f t="shared" si="223"/>
        <v>0</v>
      </c>
      <c r="Z599" s="336">
        <f t="shared" si="223"/>
        <v>0</v>
      </c>
      <c r="AA599" s="335">
        <f t="shared" si="223"/>
        <v>0</v>
      </c>
    </row>
    <row r="600" spans="1:27">
      <c r="A600" s="320">
        <f>'Q Experience Study 2e'!A583</f>
        <v>563</v>
      </c>
      <c r="B600" s="319">
        <f>'Q Experience Study 2e'!B583</f>
        <v>19806</v>
      </c>
      <c r="C600" s="319" t="str">
        <f>'Q Experience Study 2e'!C583</f>
        <v/>
      </c>
      <c r="D600" s="319" t="str">
        <f>'Q Experience Study 2e'!D583</f>
        <v/>
      </c>
      <c r="E600" s="318">
        <f>'Q Experience Study 2e'!E583</f>
        <v>1000000</v>
      </c>
      <c r="F600" s="343" t="str">
        <f t="shared" si="202"/>
        <v/>
      </c>
      <c r="G600" s="341" t="str">
        <f t="shared" si="203"/>
        <v/>
      </c>
      <c r="H600" s="343">
        <f t="shared" si="222"/>
        <v>366</v>
      </c>
      <c r="I600" s="342">
        <f t="shared" si="222"/>
        <v>365</v>
      </c>
      <c r="J600" s="342">
        <f t="shared" si="222"/>
        <v>365</v>
      </c>
      <c r="K600" s="342">
        <f t="shared" si="222"/>
        <v>365</v>
      </c>
      <c r="L600" s="341">
        <f t="shared" si="222"/>
        <v>284</v>
      </c>
      <c r="M600" s="340">
        <f t="shared" si="204"/>
        <v>1</v>
      </c>
      <c r="N600" s="339">
        <f t="shared" si="205"/>
        <v>1</v>
      </c>
      <c r="O600" s="339">
        <f t="shared" si="206"/>
        <v>1</v>
      </c>
      <c r="P600" s="339">
        <f t="shared" si="207"/>
        <v>1</v>
      </c>
      <c r="Q600" s="338">
        <f t="shared" si="208"/>
        <v>0.77595628415300544</v>
      </c>
      <c r="R600" s="337">
        <f t="shared" si="209"/>
        <v>1000000</v>
      </c>
      <c r="S600" s="336">
        <f t="shared" si="210"/>
        <v>1000000</v>
      </c>
      <c r="T600" s="336">
        <f t="shared" si="211"/>
        <v>1000000</v>
      </c>
      <c r="U600" s="336">
        <f t="shared" si="212"/>
        <v>1000000</v>
      </c>
      <c r="V600" s="335">
        <f t="shared" si="213"/>
        <v>775956.28415300546</v>
      </c>
      <c r="W600" s="337">
        <f t="shared" si="223"/>
        <v>0</v>
      </c>
      <c r="X600" s="336">
        <f t="shared" si="223"/>
        <v>0</v>
      </c>
      <c r="Y600" s="336">
        <f t="shared" si="223"/>
        <v>0</v>
      </c>
      <c r="Z600" s="336">
        <f t="shared" si="223"/>
        <v>0</v>
      </c>
      <c r="AA600" s="335">
        <f t="shared" si="223"/>
        <v>0</v>
      </c>
    </row>
    <row r="601" spans="1:27">
      <c r="A601" s="320">
        <f>'Q Experience Study 2e'!A584</f>
        <v>564</v>
      </c>
      <c r="B601" s="319">
        <f>'Q Experience Study 2e'!B584</f>
        <v>19871</v>
      </c>
      <c r="C601" s="319" t="str">
        <f>'Q Experience Study 2e'!C584</f>
        <v/>
      </c>
      <c r="D601" s="319" t="str">
        <f>'Q Experience Study 2e'!D584</f>
        <v/>
      </c>
      <c r="E601" s="318">
        <f>'Q Experience Study 2e'!E584</f>
        <v>500000</v>
      </c>
      <c r="F601" s="343" t="str">
        <f t="shared" si="202"/>
        <v/>
      </c>
      <c r="G601" s="341" t="str">
        <f t="shared" si="203"/>
        <v/>
      </c>
      <c r="H601" s="343">
        <f t="shared" si="222"/>
        <v>366</v>
      </c>
      <c r="I601" s="342">
        <f t="shared" si="222"/>
        <v>365</v>
      </c>
      <c r="J601" s="342">
        <f t="shared" si="222"/>
        <v>365</v>
      </c>
      <c r="K601" s="342">
        <f t="shared" si="222"/>
        <v>365</v>
      </c>
      <c r="L601" s="341">
        <f t="shared" si="222"/>
        <v>219</v>
      </c>
      <c r="M601" s="340">
        <f t="shared" si="204"/>
        <v>1</v>
      </c>
      <c r="N601" s="339">
        <f t="shared" si="205"/>
        <v>1</v>
      </c>
      <c r="O601" s="339">
        <f t="shared" si="206"/>
        <v>1</v>
      </c>
      <c r="P601" s="339">
        <f t="shared" si="207"/>
        <v>1</v>
      </c>
      <c r="Q601" s="338">
        <f t="shared" si="208"/>
        <v>0.59836065573770492</v>
      </c>
      <c r="R601" s="337">
        <f t="shared" si="209"/>
        <v>500000</v>
      </c>
      <c r="S601" s="336">
        <f t="shared" si="210"/>
        <v>500000</v>
      </c>
      <c r="T601" s="336">
        <f t="shared" si="211"/>
        <v>500000</v>
      </c>
      <c r="U601" s="336">
        <f t="shared" si="212"/>
        <v>500000</v>
      </c>
      <c r="V601" s="335">
        <f t="shared" si="213"/>
        <v>299180.32786885247</v>
      </c>
      <c r="W601" s="337">
        <f t="shared" si="223"/>
        <v>0</v>
      </c>
      <c r="X601" s="336">
        <f t="shared" si="223"/>
        <v>0</v>
      </c>
      <c r="Y601" s="336">
        <f t="shared" si="223"/>
        <v>0</v>
      </c>
      <c r="Z601" s="336">
        <f t="shared" si="223"/>
        <v>0</v>
      </c>
      <c r="AA601" s="335">
        <f t="shared" si="223"/>
        <v>0</v>
      </c>
    </row>
    <row r="602" spans="1:27">
      <c r="A602" s="320">
        <f>'Q Experience Study 2e'!A585</f>
        <v>565</v>
      </c>
      <c r="B602" s="319">
        <f>'Q Experience Study 2e'!B585</f>
        <v>19891</v>
      </c>
      <c r="C602" s="319" t="str">
        <f>'Q Experience Study 2e'!C585</f>
        <v/>
      </c>
      <c r="D602" s="319" t="str">
        <f>'Q Experience Study 2e'!D585</f>
        <v/>
      </c>
      <c r="E602" s="318">
        <f>'Q Experience Study 2e'!E585</f>
        <v>500000</v>
      </c>
      <c r="F602" s="343" t="str">
        <f t="shared" si="202"/>
        <v/>
      </c>
      <c r="G602" s="341" t="str">
        <f t="shared" si="203"/>
        <v/>
      </c>
      <c r="H602" s="343">
        <f t="shared" si="222"/>
        <v>366</v>
      </c>
      <c r="I602" s="342">
        <f t="shared" si="222"/>
        <v>365</v>
      </c>
      <c r="J602" s="342">
        <f t="shared" si="222"/>
        <v>365</v>
      </c>
      <c r="K602" s="342">
        <f t="shared" si="222"/>
        <v>365</v>
      </c>
      <c r="L602" s="341">
        <f t="shared" si="222"/>
        <v>199</v>
      </c>
      <c r="M602" s="340">
        <f t="shared" si="204"/>
        <v>1</v>
      </c>
      <c r="N602" s="339">
        <f t="shared" si="205"/>
        <v>1</v>
      </c>
      <c r="O602" s="339">
        <f t="shared" si="206"/>
        <v>1</v>
      </c>
      <c r="P602" s="339">
        <f t="shared" si="207"/>
        <v>1</v>
      </c>
      <c r="Q602" s="338">
        <f t="shared" si="208"/>
        <v>0.54371584699453557</v>
      </c>
      <c r="R602" s="337">
        <f t="shared" si="209"/>
        <v>500000</v>
      </c>
      <c r="S602" s="336">
        <f t="shared" si="210"/>
        <v>500000</v>
      </c>
      <c r="T602" s="336">
        <f t="shared" si="211"/>
        <v>500000</v>
      </c>
      <c r="U602" s="336">
        <f t="shared" si="212"/>
        <v>500000</v>
      </c>
      <c r="V602" s="335">
        <f t="shared" si="213"/>
        <v>271857.92349726777</v>
      </c>
      <c r="W602" s="337">
        <f t="shared" si="223"/>
        <v>0</v>
      </c>
      <c r="X602" s="336">
        <f t="shared" si="223"/>
        <v>0</v>
      </c>
      <c r="Y602" s="336">
        <f t="shared" si="223"/>
        <v>0</v>
      </c>
      <c r="Z602" s="336">
        <f t="shared" si="223"/>
        <v>0</v>
      </c>
      <c r="AA602" s="335">
        <f t="shared" si="223"/>
        <v>0</v>
      </c>
    </row>
    <row r="603" spans="1:27">
      <c r="A603" s="320">
        <f>'Q Experience Study 2e'!A586</f>
        <v>566</v>
      </c>
      <c r="B603" s="319">
        <f>'Q Experience Study 2e'!B586</f>
        <v>20060</v>
      </c>
      <c r="C603" s="319" t="str">
        <f>'Q Experience Study 2e'!C586</f>
        <v/>
      </c>
      <c r="D603" s="319" t="str">
        <f>'Q Experience Study 2e'!D586</f>
        <v/>
      </c>
      <c r="E603" s="318">
        <f>'Q Experience Study 2e'!E586</f>
        <v>500000</v>
      </c>
      <c r="F603" s="343" t="str">
        <f t="shared" si="202"/>
        <v/>
      </c>
      <c r="G603" s="341" t="str">
        <f t="shared" si="203"/>
        <v/>
      </c>
      <c r="H603" s="343">
        <f t="shared" si="222"/>
        <v>366</v>
      </c>
      <c r="I603" s="342">
        <f t="shared" si="222"/>
        <v>365</v>
      </c>
      <c r="J603" s="342">
        <f t="shared" si="222"/>
        <v>365</v>
      </c>
      <c r="K603" s="342">
        <f t="shared" si="222"/>
        <v>365</v>
      </c>
      <c r="L603" s="341">
        <f t="shared" si="222"/>
        <v>30</v>
      </c>
      <c r="M603" s="340">
        <f t="shared" si="204"/>
        <v>1</v>
      </c>
      <c r="N603" s="339">
        <f t="shared" si="205"/>
        <v>1</v>
      </c>
      <c r="O603" s="339">
        <f t="shared" si="206"/>
        <v>1</v>
      </c>
      <c r="P603" s="339">
        <f t="shared" si="207"/>
        <v>1</v>
      </c>
      <c r="Q603" s="338">
        <f t="shared" si="208"/>
        <v>8.1967213114754092E-2</v>
      </c>
      <c r="R603" s="337">
        <f t="shared" si="209"/>
        <v>500000</v>
      </c>
      <c r="S603" s="336">
        <f t="shared" si="210"/>
        <v>500000</v>
      </c>
      <c r="T603" s="336">
        <f t="shared" si="211"/>
        <v>500000</v>
      </c>
      <c r="U603" s="336">
        <f t="shared" si="212"/>
        <v>500000</v>
      </c>
      <c r="V603" s="335">
        <f t="shared" si="213"/>
        <v>40983.606557377047</v>
      </c>
      <c r="W603" s="337">
        <f t="shared" si="223"/>
        <v>0</v>
      </c>
      <c r="X603" s="336">
        <f t="shared" si="223"/>
        <v>0</v>
      </c>
      <c r="Y603" s="336">
        <f t="shared" si="223"/>
        <v>0</v>
      </c>
      <c r="Z603" s="336">
        <f t="shared" si="223"/>
        <v>0</v>
      </c>
      <c r="AA603" s="335">
        <f t="shared" si="223"/>
        <v>0</v>
      </c>
    </row>
    <row r="604" spans="1:27">
      <c r="A604" s="320">
        <f>'Q Experience Study 2e'!A587</f>
        <v>567</v>
      </c>
      <c r="B604" s="319">
        <f>'Q Experience Study 2e'!B587</f>
        <v>19944</v>
      </c>
      <c r="C604" s="319" t="str">
        <f>'Q Experience Study 2e'!C587</f>
        <v/>
      </c>
      <c r="D604" s="319" t="str">
        <f>'Q Experience Study 2e'!D587</f>
        <v/>
      </c>
      <c r="E604" s="318">
        <f>'Q Experience Study 2e'!E587</f>
        <v>500000</v>
      </c>
      <c r="F604" s="343" t="str">
        <f t="shared" si="202"/>
        <v/>
      </c>
      <c r="G604" s="341" t="str">
        <f t="shared" si="203"/>
        <v/>
      </c>
      <c r="H604" s="343">
        <f t="shared" si="222"/>
        <v>366</v>
      </c>
      <c r="I604" s="342">
        <f t="shared" si="222"/>
        <v>365</v>
      </c>
      <c r="J604" s="342">
        <f t="shared" si="222"/>
        <v>365</v>
      </c>
      <c r="K604" s="342">
        <f t="shared" si="222"/>
        <v>365</v>
      </c>
      <c r="L604" s="341">
        <f t="shared" si="222"/>
        <v>146</v>
      </c>
      <c r="M604" s="340">
        <f t="shared" si="204"/>
        <v>1</v>
      </c>
      <c r="N604" s="339">
        <f t="shared" si="205"/>
        <v>1</v>
      </c>
      <c r="O604" s="339">
        <f t="shared" si="206"/>
        <v>1</v>
      </c>
      <c r="P604" s="339">
        <f t="shared" si="207"/>
        <v>1</v>
      </c>
      <c r="Q604" s="338">
        <f t="shared" si="208"/>
        <v>0.39890710382513661</v>
      </c>
      <c r="R604" s="337">
        <f t="shared" si="209"/>
        <v>500000</v>
      </c>
      <c r="S604" s="336">
        <f t="shared" si="210"/>
        <v>500000</v>
      </c>
      <c r="T604" s="336">
        <f t="shared" si="211"/>
        <v>500000</v>
      </c>
      <c r="U604" s="336">
        <f t="shared" si="212"/>
        <v>500000</v>
      </c>
      <c r="V604" s="335">
        <f t="shared" si="213"/>
        <v>199453.55191256831</v>
      </c>
      <c r="W604" s="337">
        <f t="shared" si="223"/>
        <v>0</v>
      </c>
      <c r="X604" s="336">
        <f t="shared" si="223"/>
        <v>0</v>
      </c>
      <c r="Y604" s="336">
        <f t="shared" si="223"/>
        <v>0</v>
      </c>
      <c r="Z604" s="336">
        <f t="shared" si="223"/>
        <v>0</v>
      </c>
      <c r="AA604" s="335">
        <f t="shared" si="223"/>
        <v>0</v>
      </c>
    </row>
    <row r="605" spans="1:27">
      <c r="A605" s="320">
        <f>'Q Experience Study 2e'!A588</f>
        <v>568</v>
      </c>
      <c r="B605" s="319">
        <f>'Q Experience Study 2e'!B588</f>
        <v>19890</v>
      </c>
      <c r="C605" s="319" t="str">
        <f>'Q Experience Study 2e'!C588</f>
        <v/>
      </c>
      <c r="D605" s="319" t="str">
        <f>'Q Experience Study 2e'!D588</f>
        <v/>
      </c>
      <c r="E605" s="318">
        <f>'Q Experience Study 2e'!E588</f>
        <v>300000</v>
      </c>
      <c r="F605" s="343" t="str">
        <f t="shared" si="202"/>
        <v/>
      </c>
      <c r="G605" s="341" t="str">
        <f t="shared" si="203"/>
        <v/>
      </c>
      <c r="H605" s="343">
        <f t="shared" si="222"/>
        <v>366</v>
      </c>
      <c r="I605" s="342">
        <f t="shared" si="222"/>
        <v>365</v>
      </c>
      <c r="J605" s="342">
        <f t="shared" si="222"/>
        <v>365</v>
      </c>
      <c r="K605" s="342">
        <f t="shared" si="222"/>
        <v>365</v>
      </c>
      <c r="L605" s="341">
        <f t="shared" si="222"/>
        <v>200</v>
      </c>
      <c r="M605" s="340">
        <f t="shared" si="204"/>
        <v>1</v>
      </c>
      <c r="N605" s="339">
        <f t="shared" si="205"/>
        <v>1</v>
      </c>
      <c r="O605" s="339">
        <f t="shared" si="206"/>
        <v>1</v>
      </c>
      <c r="P605" s="339">
        <f t="shared" si="207"/>
        <v>1</v>
      </c>
      <c r="Q605" s="338">
        <f t="shared" si="208"/>
        <v>0.54644808743169404</v>
      </c>
      <c r="R605" s="337">
        <f t="shared" si="209"/>
        <v>300000</v>
      </c>
      <c r="S605" s="336">
        <f t="shared" si="210"/>
        <v>300000</v>
      </c>
      <c r="T605" s="336">
        <f t="shared" si="211"/>
        <v>300000</v>
      </c>
      <c r="U605" s="336">
        <f t="shared" si="212"/>
        <v>300000</v>
      </c>
      <c r="V605" s="335">
        <f t="shared" si="213"/>
        <v>163934.42622950822</v>
      </c>
      <c r="W605" s="337">
        <f t="shared" si="223"/>
        <v>0</v>
      </c>
      <c r="X605" s="336">
        <f t="shared" si="223"/>
        <v>0</v>
      </c>
      <c r="Y605" s="336">
        <f t="shared" si="223"/>
        <v>0</v>
      </c>
      <c r="Z605" s="336">
        <f t="shared" si="223"/>
        <v>0</v>
      </c>
      <c r="AA605" s="335">
        <f t="shared" si="223"/>
        <v>0</v>
      </c>
    </row>
    <row r="606" spans="1:27">
      <c r="A606" s="320">
        <f>'Q Experience Study 2e'!A589</f>
        <v>569</v>
      </c>
      <c r="B606" s="319">
        <f>'Q Experience Study 2e'!B589</f>
        <v>19950</v>
      </c>
      <c r="C606" s="319" t="str">
        <f>'Q Experience Study 2e'!C589</f>
        <v/>
      </c>
      <c r="D606" s="319" t="str">
        <f>'Q Experience Study 2e'!D589</f>
        <v/>
      </c>
      <c r="E606" s="318">
        <f>'Q Experience Study 2e'!E589</f>
        <v>1000000</v>
      </c>
      <c r="F606" s="343" t="str">
        <f t="shared" si="202"/>
        <v/>
      </c>
      <c r="G606" s="341" t="str">
        <f t="shared" si="203"/>
        <v/>
      </c>
      <c r="H606" s="343">
        <f t="shared" si="222"/>
        <v>366</v>
      </c>
      <c r="I606" s="342">
        <f t="shared" si="222"/>
        <v>365</v>
      </c>
      <c r="J606" s="342">
        <f t="shared" si="222"/>
        <v>365</v>
      </c>
      <c r="K606" s="342">
        <f t="shared" si="222"/>
        <v>365</v>
      </c>
      <c r="L606" s="341">
        <f t="shared" si="222"/>
        <v>140</v>
      </c>
      <c r="M606" s="340">
        <f t="shared" si="204"/>
        <v>1</v>
      </c>
      <c r="N606" s="339">
        <f t="shared" si="205"/>
        <v>1</v>
      </c>
      <c r="O606" s="339">
        <f t="shared" si="206"/>
        <v>1</v>
      </c>
      <c r="P606" s="339">
        <f t="shared" si="207"/>
        <v>1</v>
      </c>
      <c r="Q606" s="338">
        <f t="shared" si="208"/>
        <v>0.38251366120218577</v>
      </c>
      <c r="R606" s="337">
        <f t="shared" si="209"/>
        <v>1000000</v>
      </c>
      <c r="S606" s="336">
        <f t="shared" si="210"/>
        <v>1000000</v>
      </c>
      <c r="T606" s="336">
        <f t="shared" si="211"/>
        <v>1000000</v>
      </c>
      <c r="U606" s="336">
        <f t="shared" si="212"/>
        <v>1000000</v>
      </c>
      <c r="V606" s="335">
        <f t="shared" si="213"/>
        <v>382513.66120218579</v>
      </c>
      <c r="W606" s="337">
        <f t="shared" si="223"/>
        <v>0</v>
      </c>
      <c r="X606" s="336">
        <f t="shared" si="223"/>
        <v>0</v>
      </c>
      <c r="Y606" s="336">
        <f t="shared" si="223"/>
        <v>0</v>
      </c>
      <c r="Z606" s="336">
        <f t="shared" si="223"/>
        <v>0</v>
      </c>
      <c r="AA606" s="335">
        <f t="shared" si="223"/>
        <v>0</v>
      </c>
    </row>
    <row r="607" spans="1:27">
      <c r="A607" s="320">
        <f>'Q Experience Study 2e'!A590</f>
        <v>570</v>
      </c>
      <c r="B607" s="319">
        <f>'Q Experience Study 2e'!B590</f>
        <v>20024</v>
      </c>
      <c r="C607" s="319" t="str">
        <f>'Q Experience Study 2e'!C590</f>
        <v/>
      </c>
      <c r="D607" s="319" t="str">
        <f>'Q Experience Study 2e'!D590</f>
        <v/>
      </c>
      <c r="E607" s="318">
        <f>'Q Experience Study 2e'!E590</f>
        <v>1000000</v>
      </c>
      <c r="F607" s="343" t="str">
        <f t="shared" si="202"/>
        <v/>
      </c>
      <c r="G607" s="341" t="str">
        <f t="shared" si="203"/>
        <v/>
      </c>
      <c r="H607" s="343">
        <f t="shared" si="222"/>
        <v>366</v>
      </c>
      <c r="I607" s="342">
        <f t="shared" si="222"/>
        <v>365</v>
      </c>
      <c r="J607" s="342">
        <f t="shared" si="222"/>
        <v>365</v>
      </c>
      <c r="K607" s="342">
        <f t="shared" si="222"/>
        <v>365</v>
      </c>
      <c r="L607" s="341">
        <f t="shared" si="222"/>
        <v>66</v>
      </c>
      <c r="M607" s="340">
        <f t="shared" si="204"/>
        <v>1</v>
      </c>
      <c r="N607" s="339">
        <f t="shared" si="205"/>
        <v>1</v>
      </c>
      <c r="O607" s="339">
        <f t="shared" si="206"/>
        <v>1</v>
      </c>
      <c r="P607" s="339">
        <f t="shared" si="207"/>
        <v>1</v>
      </c>
      <c r="Q607" s="338">
        <f t="shared" si="208"/>
        <v>0.18032786885245902</v>
      </c>
      <c r="R607" s="337">
        <f t="shared" si="209"/>
        <v>1000000</v>
      </c>
      <c r="S607" s="336">
        <f t="shared" si="210"/>
        <v>1000000</v>
      </c>
      <c r="T607" s="336">
        <f t="shared" si="211"/>
        <v>1000000</v>
      </c>
      <c r="U607" s="336">
        <f t="shared" si="212"/>
        <v>1000000</v>
      </c>
      <c r="V607" s="335">
        <f t="shared" si="213"/>
        <v>180327.86885245901</v>
      </c>
      <c r="W607" s="337">
        <f t="shared" si="223"/>
        <v>0</v>
      </c>
      <c r="X607" s="336">
        <f t="shared" si="223"/>
        <v>0</v>
      </c>
      <c r="Y607" s="336">
        <f t="shared" si="223"/>
        <v>0</v>
      </c>
      <c r="Z607" s="336">
        <f t="shared" si="223"/>
        <v>0</v>
      </c>
      <c r="AA607" s="335">
        <f t="shared" si="223"/>
        <v>0</v>
      </c>
    </row>
    <row r="608" spans="1:27">
      <c r="A608" s="320">
        <f>'Q Experience Study 2e'!A591</f>
        <v>571</v>
      </c>
      <c r="B608" s="319">
        <f>'Q Experience Study 2e'!B591</f>
        <v>19798</v>
      </c>
      <c r="C608" s="319" t="str">
        <f>'Q Experience Study 2e'!C591</f>
        <v/>
      </c>
      <c r="D608" s="319" t="str">
        <f>'Q Experience Study 2e'!D591</f>
        <v/>
      </c>
      <c r="E608" s="318">
        <f>'Q Experience Study 2e'!E591</f>
        <v>1000000</v>
      </c>
      <c r="F608" s="343" t="str">
        <f t="shared" si="202"/>
        <v/>
      </c>
      <c r="G608" s="341" t="str">
        <f t="shared" si="203"/>
        <v/>
      </c>
      <c r="H608" s="343">
        <f t="shared" ref="H608:L617" si="224">IF(AND(OR($C608&lt;&gt;"",$D608&lt;&gt;""),MAX($F608,$G608)&lt;H$37),0,MIN($C$34,DATE(YEAR($B608)+H$37+1,MONTH($B608),DAY($B608)))-MAX($B$34,DATE(YEAR($B608)+H$37,MONTH($B608),DAY($B608))))</f>
        <v>366</v>
      </c>
      <c r="I608" s="342">
        <f t="shared" si="224"/>
        <v>365</v>
      </c>
      <c r="J608" s="342">
        <f t="shared" si="224"/>
        <v>365</v>
      </c>
      <c r="K608" s="342">
        <f t="shared" si="224"/>
        <v>365</v>
      </c>
      <c r="L608" s="341">
        <f t="shared" si="224"/>
        <v>292</v>
      </c>
      <c r="M608" s="340">
        <f t="shared" si="204"/>
        <v>1</v>
      </c>
      <c r="N608" s="339">
        <f t="shared" si="205"/>
        <v>1</v>
      </c>
      <c r="O608" s="339">
        <f t="shared" si="206"/>
        <v>1</v>
      </c>
      <c r="P608" s="339">
        <f t="shared" si="207"/>
        <v>1</v>
      </c>
      <c r="Q608" s="338">
        <f t="shared" si="208"/>
        <v>0.79781420765027322</v>
      </c>
      <c r="R608" s="337">
        <f t="shared" si="209"/>
        <v>1000000</v>
      </c>
      <c r="S608" s="336">
        <f t="shared" si="210"/>
        <v>1000000</v>
      </c>
      <c r="T608" s="336">
        <f t="shared" si="211"/>
        <v>1000000</v>
      </c>
      <c r="U608" s="336">
        <f t="shared" si="212"/>
        <v>1000000</v>
      </c>
      <c r="V608" s="335">
        <f t="shared" si="213"/>
        <v>797814.20765027322</v>
      </c>
      <c r="W608" s="337">
        <f t="shared" ref="W608:AA617" si="225">IF($F608=W$37,$E608,0)</f>
        <v>0</v>
      </c>
      <c r="X608" s="336">
        <f t="shared" si="225"/>
        <v>0</v>
      </c>
      <c r="Y608" s="336">
        <f t="shared" si="225"/>
        <v>0</v>
      </c>
      <c r="Z608" s="336">
        <f t="shared" si="225"/>
        <v>0</v>
      </c>
      <c r="AA608" s="335">
        <f t="shared" si="225"/>
        <v>0</v>
      </c>
    </row>
    <row r="609" spans="1:27">
      <c r="A609" s="320">
        <f>'Q Experience Study 2e'!A592</f>
        <v>572</v>
      </c>
      <c r="B609" s="319">
        <f>'Q Experience Study 2e'!B592</f>
        <v>19984</v>
      </c>
      <c r="C609" s="319" t="str">
        <f>'Q Experience Study 2e'!C592</f>
        <v/>
      </c>
      <c r="D609" s="319" t="str">
        <f>'Q Experience Study 2e'!D592</f>
        <v/>
      </c>
      <c r="E609" s="318">
        <f>'Q Experience Study 2e'!E592</f>
        <v>1000000</v>
      </c>
      <c r="F609" s="343" t="str">
        <f t="shared" si="202"/>
        <v/>
      </c>
      <c r="G609" s="341" t="str">
        <f t="shared" si="203"/>
        <v/>
      </c>
      <c r="H609" s="343">
        <f t="shared" si="224"/>
        <v>366</v>
      </c>
      <c r="I609" s="342">
        <f t="shared" si="224"/>
        <v>365</v>
      </c>
      <c r="J609" s="342">
        <f t="shared" si="224"/>
        <v>365</v>
      </c>
      <c r="K609" s="342">
        <f t="shared" si="224"/>
        <v>365</v>
      </c>
      <c r="L609" s="341">
        <f t="shared" si="224"/>
        <v>106</v>
      </c>
      <c r="M609" s="340">
        <f t="shared" si="204"/>
        <v>1</v>
      </c>
      <c r="N609" s="339">
        <f t="shared" si="205"/>
        <v>1</v>
      </c>
      <c r="O609" s="339">
        <f t="shared" si="206"/>
        <v>1</v>
      </c>
      <c r="P609" s="339">
        <f t="shared" si="207"/>
        <v>1</v>
      </c>
      <c r="Q609" s="338">
        <f t="shared" si="208"/>
        <v>0.2896174863387978</v>
      </c>
      <c r="R609" s="337">
        <f t="shared" si="209"/>
        <v>1000000</v>
      </c>
      <c r="S609" s="336">
        <f t="shared" si="210"/>
        <v>1000000</v>
      </c>
      <c r="T609" s="336">
        <f t="shared" si="211"/>
        <v>1000000</v>
      </c>
      <c r="U609" s="336">
        <f t="shared" si="212"/>
        <v>1000000</v>
      </c>
      <c r="V609" s="335">
        <f t="shared" si="213"/>
        <v>289617.48633879778</v>
      </c>
      <c r="W609" s="337">
        <f t="shared" si="225"/>
        <v>0</v>
      </c>
      <c r="X609" s="336">
        <f t="shared" si="225"/>
        <v>0</v>
      </c>
      <c r="Y609" s="336">
        <f t="shared" si="225"/>
        <v>0</v>
      </c>
      <c r="Z609" s="336">
        <f t="shared" si="225"/>
        <v>0</v>
      </c>
      <c r="AA609" s="335">
        <f t="shared" si="225"/>
        <v>0</v>
      </c>
    </row>
    <row r="610" spans="1:27">
      <c r="A610" s="320">
        <f>'Q Experience Study 2e'!A593</f>
        <v>573</v>
      </c>
      <c r="B610" s="319">
        <f>'Q Experience Study 2e'!B593</f>
        <v>20066</v>
      </c>
      <c r="C610" s="319" t="str">
        <f>'Q Experience Study 2e'!C593</f>
        <v/>
      </c>
      <c r="D610" s="319" t="str">
        <f>'Q Experience Study 2e'!D593</f>
        <v/>
      </c>
      <c r="E610" s="318">
        <f>'Q Experience Study 2e'!E593</f>
        <v>500000</v>
      </c>
      <c r="F610" s="343" t="str">
        <f t="shared" si="202"/>
        <v/>
      </c>
      <c r="G610" s="341" t="str">
        <f t="shared" si="203"/>
        <v/>
      </c>
      <c r="H610" s="343">
        <f t="shared" si="224"/>
        <v>366</v>
      </c>
      <c r="I610" s="342">
        <f t="shared" si="224"/>
        <v>365</v>
      </c>
      <c r="J610" s="342">
        <f t="shared" si="224"/>
        <v>365</v>
      </c>
      <c r="K610" s="342">
        <f t="shared" si="224"/>
        <v>365</v>
      </c>
      <c r="L610" s="341">
        <f t="shared" si="224"/>
        <v>24</v>
      </c>
      <c r="M610" s="340">
        <f t="shared" si="204"/>
        <v>1</v>
      </c>
      <c r="N610" s="339">
        <f t="shared" si="205"/>
        <v>1</v>
      </c>
      <c r="O610" s="339">
        <f t="shared" si="206"/>
        <v>1</v>
      </c>
      <c r="P610" s="339">
        <f t="shared" si="207"/>
        <v>1</v>
      </c>
      <c r="Q610" s="338">
        <f t="shared" si="208"/>
        <v>6.5573770491803282E-2</v>
      </c>
      <c r="R610" s="337">
        <f t="shared" si="209"/>
        <v>500000</v>
      </c>
      <c r="S610" s="336">
        <f t="shared" si="210"/>
        <v>500000</v>
      </c>
      <c r="T610" s="336">
        <f t="shared" si="211"/>
        <v>500000</v>
      </c>
      <c r="U610" s="336">
        <f t="shared" si="212"/>
        <v>500000</v>
      </c>
      <c r="V610" s="335">
        <f t="shared" si="213"/>
        <v>32786.885245901642</v>
      </c>
      <c r="W610" s="337">
        <f t="shared" si="225"/>
        <v>0</v>
      </c>
      <c r="X610" s="336">
        <f t="shared" si="225"/>
        <v>0</v>
      </c>
      <c r="Y610" s="336">
        <f t="shared" si="225"/>
        <v>0</v>
      </c>
      <c r="Z610" s="336">
        <f t="shared" si="225"/>
        <v>0</v>
      </c>
      <c r="AA610" s="335">
        <f t="shared" si="225"/>
        <v>0</v>
      </c>
    </row>
    <row r="611" spans="1:27">
      <c r="A611" s="320">
        <f>'Q Experience Study 2e'!A594</f>
        <v>574</v>
      </c>
      <c r="B611" s="319">
        <f>'Q Experience Study 2e'!B594</f>
        <v>19889</v>
      </c>
      <c r="C611" s="319" t="str">
        <f>'Q Experience Study 2e'!C594</f>
        <v/>
      </c>
      <c r="D611" s="319" t="str">
        <f>'Q Experience Study 2e'!D594</f>
        <v/>
      </c>
      <c r="E611" s="318">
        <f>'Q Experience Study 2e'!E594</f>
        <v>500000</v>
      </c>
      <c r="F611" s="343" t="str">
        <f t="shared" si="202"/>
        <v/>
      </c>
      <c r="G611" s="341" t="str">
        <f t="shared" si="203"/>
        <v/>
      </c>
      <c r="H611" s="343">
        <f t="shared" si="224"/>
        <v>366</v>
      </c>
      <c r="I611" s="342">
        <f t="shared" si="224"/>
        <v>365</v>
      </c>
      <c r="J611" s="342">
        <f t="shared" si="224"/>
        <v>365</v>
      </c>
      <c r="K611" s="342">
        <f t="shared" si="224"/>
        <v>365</v>
      </c>
      <c r="L611" s="341">
        <f t="shared" si="224"/>
        <v>201</v>
      </c>
      <c r="M611" s="340">
        <f t="shared" si="204"/>
        <v>1</v>
      </c>
      <c r="N611" s="339">
        <f t="shared" si="205"/>
        <v>1</v>
      </c>
      <c r="O611" s="339">
        <f t="shared" si="206"/>
        <v>1</v>
      </c>
      <c r="P611" s="339">
        <f t="shared" si="207"/>
        <v>1</v>
      </c>
      <c r="Q611" s="338">
        <f t="shared" si="208"/>
        <v>0.54918032786885251</v>
      </c>
      <c r="R611" s="337">
        <f t="shared" si="209"/>
        <v>500000</v>
      </c>
      <c r="S611" s="336">
        <f t="shared" si="210"/>
        <v>500000</v>
      </c>
      <c r="T611" s="336">
        <f t="shared" si="211"/>
        <v>500000</v>
      </c>
      <c r="U611" s="336">
        <f t="shared" si="212"/>
        <v>500000</v>
      </c>
      <c r="V611" s="335">
        <f t="shared" si="213"/>
        <v>274590.16393442627</v>
      </c>
      <c r="W611" s="337">
        <f t="shared" si="225"/>
        <v>0</v>
      </c>
      <c r="X611" s="336">
        <f t="shared" si="225"/>
        <v>0</v>
      </c>
      <c r="Y611" s="336">
        <f t="shared" si="225"/>
        <v>0</v>
      </c>
      <c r="Z611" s="336">
        <f t="shared" si="225"/>
        <v>0</v>
      </c>
      <c r="AA611" s="335">
        <f t="shared" si="225"/>
        <v>0</v>
      </c>
    </row>
    <row r="612" spans="1:27">
      <c r="A612" s="320">
        <f>'Q Experience Study 2e'!A595</f>
        <v>575</v>
      </c>
      <c r="B612" s="319">
        <f>'Q Experience Study 2e'!B595</f>
        <v>19862</v>
      </c>
      <c r="C612" s="319" t="str">
        <f>'Q Experience Study 2e'!C595</f>
        <v/>
      </c>
      <c r="D612" s="319" t="str">
        <f>'Q Experience Study 2e'!D595</f>
        <v/>
      </c>
      <c r="E612" s="318">
        <f>'Q Experience Study 2e'!E595</f>
        <v>300000</v>
      </c>
      <c r="F612" s="343" t="str">
        <f t="shared" si="202"/>
        <v/>
      </c>
      <c r="G612" s="341" t="str">
        <f t="shared" si="203"/>
        <v/>
      </c>
      <c r="H612" s="343">
        <f t="shared" si="224"/>
        <v>366</v>
      </c>
      <c r="I612" s="342">
        <f t="shared" si="224"/>
        <v>365</v>
      </c>
      <c r="J612" s="342">
        <f t="shared" si="224"/>
        <v>365</v>
      </c>
      <c r="K612" s="342">
        <f t="shared" si="224"/>
        <v>365</v>
      </c>
      <c r="L612" s="341">
        <f t="shared" si="224"/>
        <v>228</v>
      </c>
      <c r="M612" s="340">
        <f t="shared" si="204"/>
        <v>1</v>
      </c>
      <c r="N612" s="339">
        <f t="shared" si="205"/>
        <v>1</v>
      </c>
      <c r="O612" s="339">
        <f t="shared" si="206"/>
        <v>1</v>
      </c>
      <c r="P612" s="339">
        <f t="shared" si="207"/>
        <v>1</v>
      </c>
      <c r="Q612" s="338">
        <f t="shared" si="208"/>
        <v>0.62295081967213117</v>
      </c>
      <c r="R612" s="337">
        <f t="shared" si="209"/>
        <v>300000</v>
      </c>
      <c r="S612" s="336">
        <f t="shared" si="210"/>
        <v>300000</v>
      </c>
      <c r="T612" s="336">
        <f t="shared" si="211"/>
        <v>300000</v>
      </c>
      <c r="U612" s="336">
        <f t="shared" si="212"/>
        <v>300000</v>
      </c>
      <c r="V612" s="335">
        <f t="shared" si="213"/>
        <v>186885.24590163934</v>
      </c>
      <c r="W612" s="337">
        <f t="shared" si="225"/>
        <v>0</v>
      </c>
      <c r="X612" s="336">
        <f t="shared" si="225"/>
        <v>0</v>
      </c>
      <c r="Y612" s="336">
        <f t="shared" si="225"/>
        <v>0</v>
      </c>
      <c r="Z612" s="336">
        <f t="shared" si="225"/>
        <v>0</v>
      </c>
      <c r="AA612" s="335">
        <f t="shared" si="225"/>
        <v>0</v>
      </c>
    </row>
    <row r="613" spans="1:27">
      <c r="A613" s="320">
        <f>'Q Experience Study 2e'!A596</f>
        <v>576</v>
      </c>
      <c r="B613" s="319">
        <f>'Q Experience Study 2e'!B596</f>
        <v>19754</v>
      </c>
      <c r="C613" s="319" t="str">
        <f>'Q Experience Study 2e'!C596</f>
        <v/>
      </c>
      <c r="D613" s="319" t="str">
        <f>'Q Experience Study 2e'!D596</f>
        <v/>
      </c>
      <c r="E613" s="318">
        <f>'Q Experience Study 2e'!E596</f>
        <v>300000</v>
      </c>
      <c r="F613" s="343" t="str">
        <f t="shared" si="202"/>
        <v/>
      </c>
      <c r="G613" s="341" t="str">
        <f t="shared" si="203"/>
        <v/>
      </c>
      <c r="H613" s="343">
        <f t="shared" si="224"/>
        <v>365</v>
      </c>
      <c r="I613" s="342">
        <f t="shared" si="224"/>
        <v>366</v>
      </c>
      <c r="J613" s="342">
        <f t="shared" si="224"/>
        <v>365</v>
      </c>
      <c r="K613" s="342">
        <f t="shared" si="224"/>
        <v>365</v>
      </c>
      <c r="L613" s="341">
        <f t="shared" si="224"/>
        <v>336</v>
      </c>
      <c r="M613" s="340">
        <f t="shared" si="204"/>
        <v>1</v>
      </c>
      <c r="N613" s="339">
        <f t="shared" si="205"/>
        <v>1</v>
      </c>
      <c r="O613" s="339">
        <f t="shared" si="206"/>
        <v>1</v>
      </c>
      <c r="P613" s="339">
        <f t="shared" si="207"/>
        <v>1</v>
      </c>
      <c r="Q613" s="338">
        <f t="shared" si="208"/>
        <v>0.92054794520547945</v>
      </c>
      <c r="R613" s="337">
        <f t="shared" si="209"/>
        <v>300000</v>
      </c>
      <c r="S613" s="336">
        <f t="shared" si="210"/>
        <v>300000</v>
      </c>
      <c r="T613" s="336">
        <f t="shared" si="211"/>
        <v>300000</v>
      </c>
      <c r="U613" s="336">
        <f t="shared" si="212"/>
        <v>300000</v>
      </c>
      <c r="V613" s="335">
        <f t="shared" si="213"/>
        <v>276164.38356164383</v>
      </c>
      <c r="W613" s="337">
        <f t="shared" si="225"/>
        <v>0</v>
      </c>
      <c r="X613" s="336">
        <f t="shared" si="225"/>
        <v>0</v>
      </c>
      <c r="Y613" s="336">
        <f t="shared" si="225"/>
        <v>0</v>
      </c>
      <c r="Z613" s="336">
        <f t="shared" si="225"/>
        <v>0</v>
      </c>
      <c r="AA613" s="335">
        <f t="shared" si="225"/>
        <v>0</v>
      </c>
    </row>
    <row r="614" spans="1:27">
      <c r="A614" s="320">
        <f>'Q Experience Study 2e'!A597</f>
        <v>577</v>
      </c>
      <c r="B614" s="319">
        <f>'Q Experience Study 2e'!B597</f>
        <v>19918</v>
      </c>
      <c r="C614" s="319">
        <f>'Q Experience Study 2e'!C597</f>
        <v>43687</v>
      </c>
      <c r="D614" s="319" t="str">
        <f>'Q Experience Study 2e'!D597</f>
        <v/>
      </c>
      <c r="E614" s="318">
        <f>'Q Experience Study 2e'!E597</f>
        <v>300000</v>
      </c>
      <c r="F614" s="343" t="str">
        <f t="shared" ref="F614:F677" si="226">IF(D614&lt;&gt;"",YEAR(D614)-YEAR(B614)+IF(DATE(YEAR(D614),MONTH(B614),DAY(B614))&gt;D614,-1,0),"")</f>
        <v/>
      </c>
      <c r="G614" s="341">
        <f t="shared" ref="G614:G677" si="227">IF(C614&lt;&gt;"",YEAR(C614)-YEAR(B614)+IF(DATE(YEAR(C614),MONTH(B614),DAY(B614))&gt;C614,-1,0),"")</f>
        <v>65</v>
      </c>
      <c r="H614" s="343">
        <f t="shared" si="224"/>
        <v>366</v>
      </c>
      <c r="I614" s="342">
        <f t="shared" si="224"/>
        <v>0</v>
      </c>
      <c r="J614" s="342">
        <f t="shared" si="224"/>
        <v>0</v>
      </c>
      <c r="K614" s="342">
        <f t="shared" si="224"/>
        <v>0</v>
      </c>
      <c r="L614" s="341">
        <f t="shared" si="224"/>
        <v>0</v>
      </c>
      <c r="M614" s="340">
        <f t="shared" ref="M614:M677" si="228">H614/(DATE(YEAR($B614)+H$37+1,MONTH($B614),DAY($B614))-DATE(YEAR($B614)+H$37,MONTH($B614),DAY($B614)))</f>
        <v>1</v>
      </c>
      <c r="N614" s="339">
        <f t="shared" ref="N614:N677" si="229">I614/(DATE(YEAR($B614)+I$37+1,MONTH($B614),DAY($B614))-DATE(YEAR($B614)+I$37,MONTH($B614),DAY($B614)))</f>
        <v>0</v>
      </c>
      <c r="O614" s="339">
        <f t="shared" ref="O614:O677" si="230">J614/(DATE(YEAR($B614)+J$37+1,MONTH($B614),DAY($B614))-DATE(YEAR($B614)+J$37,MONTH($B614),DAY($B614)))</f>
        <v>0</v>
      </c>
      <c r="P614" s="339">
        <f t="shared" ref="P614:P677" si="231">K614/(DATE(YEAR($B614)+K$37+1,MONTH($B614),DAY($B614))-DATE(YEAR($B614)+K$37,MONTH($B614),DAY($B614)))</f>
        <v>0</v>
      </c>
      <c r="Q614" s="338">
        <f t="shared" ref="Q614:Q677" si="232">L614/(DATE(YEAR($B614)+L$37+1,MONTH($B614),DAY($B614))-DATE(YEAR($B614)+L$37,MONTH($B614),DAY($B614)))</f>
        <v>0</v>
      </c>
      <c r="R614" s="337">
        <f t="shared" ref="R614:R677" si="233">M614*$E614</f>
        <v>300000</v>
      </c>
      <c r="S614" s="336">
        <f t="shared" ref="S614:S677" si="234">N614*$E614</f>
        <v>0</v>
      </c>
      <c r="T614" s="336">
        <f t="shared" ref="T614:T677" si="235">O614*$E614</f>
        <v>0</v>
      </c>
      <c r="U614" s="336">
        <f t="shared" ref="U614:U677" si="236">P614*$E614</f>
        <v>0</v>
      </c>
      <c r="V614" s="335">
        <f t="shared" ref="V614:V677" si="237">Q614*$E614</f>
        <v>0</v>
      </c>
      <c r="W614" s="337">
        <f t="shared" si="225"/>
        <v>0</v>
      </c>
      <c r="X614" s="336">
        <f t="shared" si="225"/>
        <v>0</v>
      </c>
      <c r="Y614" s="336">
        <f t="shared" si="225"/>
        <v>0</v>
      </c>
      <c r="Z614" s="336">
        <f t="shared" si="225"/>
        <v>0</v>
      </c>
      <c r="AA614" s="335">
        <f t="shared" si="225"/>
        <v>0</v>
      </c>
    </row>
    <row r="615" spans="1:27">
      <c r="A615" s="320">
        <f>'Q Experience Study 2e'!A598</f>
        <v>578</v>
      </c>
      <c r="B615" s="319">
        <f>'Q Experience Study 2e'!B598</f>
        <v>19881</v>
      </c>
      <c r="C615" s="319" t="str">
        <f>'Q Experience Study 2e'!C598</f>
        <v/>
      </c>
      <c r="D615" s="319" t="str">
        <f>'Q Experience Study 2e'!D598</f>
        <v/>
      </c>
      <c r="E615" s="318">
        <f>'Q Experience Study 2e'!E598</f>
        <v>500000</v>
      </c>
      <c r="F615" s="343" t="str">
        <f t="shared" si="226"/>
        <v/>
      </c>
      <c r="G615" s="341" t="str">
        <f t="shared" si="227"/>
        <v/>
      </c>
      <c r="H615" s="343">
        <f t="shared" si="224"/>
        <v>366</v>
      </c>
      <c r="I615" s="342">
        <f t="shared" si="224"/>
        <v>365</v>
      </c>
      <c r="J615" s="342">
        <f t="shared" si="224"/>
        <v>365</v>
      </c>
      <c r="K615" s="342">
        <f t="shared" si="224"/>
        <v>365</v>
      </c>
      <c r="L615" s="341">
        <f t="shared" si="224"/>
        <v>209</v>
      </c>
      <c r="M615" s="340">
        <f t="shared" si="228"/>
        <v>1</v>
      </c>
      <c r="N615" s="339">
        <f t="shared" si="229"/>
        <v>1</v>
      </c>
      <c r="O615" s="339">
        <f t="shared" si="230"/>
        <v>1</v>
      </c>
      <c r="P615" s="339">
        <f t="shared" si="231"/>
        <v>1</v>
      </c>
      <c r="Q615" s="338">
        <f t="shared" si="232"/>
        <v>0.57103825136612019</v>
      </c>
      <c r="R615" s="337">
        <f t="shared" si="233"/>
        <v>500000</v>
      </c>
      <c r="S615" s="336">
        <f t="shared" si="234"/>
        <v>500000</v>
      </c>
      <c r="T615" s="336">
        <f t="shared" si="235"/>
        <v>500000</v>
      </c>
      <c r="U615" s="336">
        <f t="shared" si="236"/>
        <v>500000</v>
      </c>
      <c r="V615" s="335">
        <f t="shared" si="237"/>
        <v>285519.12568306009</v>
      </c>
      <c r="W615" s="337">
        <f t="shared" si="225"/>
        <v>0</v>
      </c>
      <c r="X615" s="336">
        <f t="shared" si="225"/>
        <v>0</v>
      </c>
      <c r="Y615" s="336">
        <f t="shared" si="225"/>
        <v>0</v>
      </c>
      <c r="Z615" s="336">
        <f t="shared" si="225"/>
        <v>0</v>
      </c>
      <c r="AA615" s="335">
        <f t="shared" si="225"/>
        <v>0</v>
      </c>
    </row>
    <row r="616" spans="1:27">
      <c r="A616" s="320">
        <f>'Q Experience Study 2e'!A599</f>
        <v>579</v>
      </c>
      <c r="B616" s="319">
        <f>'Q Experience Study 2e'!B599</f>
        <v>19943</v>
      </c>
      <c r="C616" s="319" t="str">
        <f>'Q Experience Study 2e'!C599</f>
        <v/>
      </c>
      <c r="D616" s="319" t="str">
        <f>'Q Experience Study 2e'!D599</f>
        <v/>
      </c>
      <c r="E616" s="318">
        <f>'Q Experience Study 2e'!E599</f>
        <v>300000</v>
      </c>
      <c r="F616" s="343" t="str">
        <f t="shared" si="226"/>
        <v/>
      </c>
      <c r="G616" s="341" t="str">
        <f t="shared" si="227"/>
        <v/>
      </c>
      <c r="H616" s="343">
        <f t="shared" si="224"/>
        <v>366</v>
      </c>
      <c r="I616" s="342">
        <f t="shared" si="224"/>
        <v>365</v>
      </c>
      <c r="J616" s="342">
        <f t="shared" si="224"/>
        <v>365</v>
      </c>
      <c r="K616" s="342">
        <f t="shared" si="224"/>
        <v>365</v>
      </c>
      <c r="L616" s="341">
        <f t="shared" si="224"/>
        <v>147</v>
      </c>
      <c r="M616" s="340">
        <f t="shared" si="228"/>
        <v>1</v>
      </c>
      <c r="N616" s="339">
        <f t="shared" si="229"/>
        <v>1</v>
      </c>
      <c r="O616" s="339">
        <f t="shared" si="230"/>
        <v>1</v>
      </c>
      <c r="P616" s="339">
        <f t="shared" si="231"/>
        <v>1</v>
      </c>
      <c r="Q616" s="338">
        <f t="shared" si="232"/>
        <v>0.40163934426229508</v>
      </c>
      <c r="R616" s="337">
        <f t="shared" si="233"/>
        <v>300000</v>
      </c>
      <c r="S616" s="336">
        <f t="shared" si="234"/>
        <v>300000</v>
      </c>
      <c r="T616" s="336">
        <f t="shared" si="235"/>
        <v>300000</v>
      </c>
      <c r="U616" s="336">
        <f t="shared" si="236"/>
        <v>300000</v>
      </c>
      <c r="V616" s="335">
        <f t="shared" si="237"/>
        <v>120491.80327868853</v>
      </c>
      <c r="W616" s="337">
        <f t="shared" si="225"/>
        <v>0</v>
      </c>
      <c r="X616" s="336">
        <f t="shared" si="225"/>
        <v>0</v>
      </c>
      <c r="Y616" s="336">
        <f t="shared" si="225"/>
        <v>0</v>
      </c>
      <c r="Z616" s="336">
        <f t="shared" si="225"/>
        <v>0</v>
      </c>
      <c r="AA616" s="335">
        <f t="shared" si="225"/>
        <v>0</v>
      </c>
    </row>
    <row r="617" spans="1:27">
      <c r="A617" s="320">
        <f>'Q Experience Study 2e'!A600</f>
        <v>580</v>
      </c>
      <c r="B617" s="319">
        <f>'Q Experience Study 2e'!B600</f>
        <v>19915</v>
      </c>
      <c r="C617" s="319" t="str">
        <f>'Q Experience Study 2e'!C600</f>
        <v/>
      </c>
      <c r="D617" s="319" t="str">
        <f>'Q Experience Study 2e'!D600</f>
        <v/>
      </c>
      <c r="E617" s="318">
        <f>'Q Experience Study 2e'!E600</f>
        <v>300000</v>
      </c>
      <c r="F617" s="343" t="str">
        <f t="shared" si="226"/>
        <v/>
      </c>
      <c r="G617" s="341" t="str">
        <f t="shared" si="227"/>
        <v/>
      </c>
      <c r="H617" s="343">
        <f t="shared" si="224"/>
        <v>366</v>
      </c>
      <c r="I617" s="342">
        <f t="shared" si="224"/>
        <v>365</v>
      </c>
      <c r="J617" s="342">
        <f t="shared" si="224"/>
        <v>365</v>
      </c>
      <c r="K617" s="342">
        <f t="shared" si="224"/>
        <v>365</v>
      </c>
      <c r="L617" s="341">
        <f t="shared" si="224"/>
        <v>175</v>
      </c>
      <c r="M617" s="340">
        <f t="shared" si="228"/>
        <v>1</v>
      </c>
      <c r="N617" s="339">
        <f t="shared" si="229"/>
        <v>1</v>
      </c>
      <c r="O617" s="339">
        <f t="shared" si="230"/>
        <v>1</v>
      </c>
      <c r="P617" s="339">
        <f t="shared" si="231"/>
        <v>1</v>
      </c>
      <c r="Q617" s="338">
        <f t="shared" si="232"/>
        <v>0.47814207650273222</v>
      </c>
      <c r="R617" s="337">
        <f t="shared" si="233"/>
        <v>300000</v>
      </c>
      <c r="S617" s="336">
        <f t="shared" si="234"/>
        <v>300000</v>
      </c>
      <c r="T617" s="336">
        <f t="shared" si="235"/>
        <v>300000</v>
      </c>
      <c r="U617" s="336">
        <f t="shared" si="236"/>
        <v>300000</v>
      </c>
      <c r="V617" s="335">
        <f t="shared" si="237"/>
        <v>143442.62295081967</v>
      </c>
      <c r="W617" s="337">
        <f t="shared" si="225"/>
        <v>0</v>
      </c>
      <c r="X617" s="336">
        <f t="shared" si="225"/>
        <v>0</v>
      </c>
      <c r="Y617" s="336">
        <f t="shared" si="225"/>
        <v>0</v>
      </c>
      <c r="Z617" s="336">
        <f t="shared" si="225"/>
        <v>0</v>
      </c>
      <c r="AA617" s="335">
        <f t="shared" si="225"/>
        <v>0</v>
      </c>
    </row>
    <row r="618" spans="1:27">
      <c r="A618" s="320">
        <f>'Q Experience Study 2e'!A601</f>
        <v>581</v>
      </c>
      <c r="B618" s="319">
        <f>'Q Experience Study 2e'!B601</f>
        <v>19908</v>
      </c>
      <c r="C618" s="319" t="str">
        <f>'Q Experience Study 2e'!C601</f>
        <v/>
      </c>
      <c r="D618" s="319" t="str">
        <f>'Q Experience Study 2e'!D601</f>
        <v/>
      </c>
      <c r="E618" s="318">
        <f>'Q Experience Study 2e'!E601</f>
        <v>500000</v>
      </c>
      <c r="F618" s="343" t="str">
        <f t="shared" si="226"/>
        <v/>
      </c>
      <c r="G618" s="341" t="str">
        <f t="shared" si="227"/>
        <v/>
      </c>
      <c r="H618" s="343">
        <f t="shared" ref="H618:L627" si="238">IF(AND(OR($C618&lt;&gt;"",$D618&lt;&gt;""),MAX($F618,$G618)&lt;H$37),0,MIN($C$34,DATE(YEAR($B618)+H$37+1,MONTH($B618),DAY($B618)))-MAX($B$34,DATE(YEAR($B618)+H$37,MONTH($B618),DAY($B618))))</f>
        <v>366</v>
      </c>
      <c r="I618" s="342">
        <f t="shared" si="238"/>
        <v>365</v>
      </c>
      <c r="J618" s="342">
        <f t="shared" si="238"/>
        <v>365</v>
      </c>
      <c r="K618" s="342">
        <f t="shared" si="238"/>
        <v>365</v>
      </c>
      <c r="L618" s="341">
        <f t="shared" si="238"/>
        <v>182</v>
      </c>
      <c r="M618" s="340">
        <f t="shared" si="228"/>
        <v>1</v>
      </c>
      <c r="N618" s="339">
        <f t="shared" si="229"/>
        <v>1</v>
      </c>
      <c r="O618" s="339">
        <f t="shared" si="230"/>
        <v>1</v>
      </c>
      <c r="P618" s="339">
        <f t="shared" si="231"/>
        <v>1</v>
      </c>
      <c r="Q618" s="338">
        <f t="shared" si="232"/>
        <v>0.49726775956284153</v>
      </c>
      <c r="R618" s="337">
        <f t="shared" si="233"/>
        <v>500000</v>
      </c>
      <c r="S618" s="336">
        <f t="shared" si="234"/>
        <v>500000</v>
      </c>
      <c r="T618" s="336">
        <f t="shared" si="235"/>
        <v>500000</v>
      </c>
      <c r="U618" s="336">
        <f t="shared" si="236"/>
        <v>500000</v>
      </c>
      <c r="V618" s="335">
        <f t="shared" si="237"/>
        <v>248633.87978142075</v>
      </c>
      <c r="W618" s="337">
        <f t="shared" ref="W618:AA627" si="239">IF($F618=W$37,$E618,0)</f>
        <v>0</v>
      </c>
      <c r="X618" s="336">
        <f t="shared" si="239"/>
        <v>0</v>
      </c>
      <c r="Y618" s="336">
        <f t="shared" si="239"/>
        <v>0</v>
      </c>
      <c r="Z618" s="336">
        <f t="shared" si="239"/>
        <v>0</v>
      </c>
      <c r="AA618" s="335">
        <f t="shared" si="239"/>
        <v>0</v>
      </c>
    </row>
    <row r="619" spans="1:27">
      <c r="A619" s="320">
        <f>'Q Experience Study 2e'!A602</f>
        <v>582</v>
      </c>
      <c r="B619" s="319">
        <f>'Q Experience Study 2e'!B602</f>
        <v>19880</v>
      </c>
      <c r="C619" s="319" t="str">
        <f>'Q Experience Study 2e'!C602</f>
        <v/>
      </c>
      <c r="D619" s="319" t="str">
        <f>'Q Experience Study 2e'!D602</f>
        <v/>
      </c>
      <c r="E619" s="318">
        <f>'Q Experience Study 2e'!E602</f>
        <v>300000</v>
      </c>
      <c r="F619" s="343" t="str">
        <f t="shared" si="226"/>
        <v/>
      </c>
      <c r="G619" s="341" t="str">
        <f t="shared" si="227"/>
        <v/>
      </c>
      <c r="H619" s="343">
        <f t="shared" si="238"/>
        <v>366</v>
      </c>
      <c r="I619" s="342">
        <f t="shared" si="238"/>
        <v>365</v>
      </c>
      <c r="J619" s="342">
        <f t="shared" si="238"/>
        <v>365</v>
      </c>
      <c r="K619" s="342">
        <f t="shared" si="238"/>
        <v>365</v>
      </c>
      <c r="L619" s="341">
        <f t="shared" si="238"/>
        <v>210</v>
      </c>
      <c r="M619" s="340">
        <f t="shared" si="228"/>
        <v>1</v>
      </c>
      <c r="N619" s="339">
        <f t="shared" si="229"/>
        <v>1</v>
      </c>
      <c r="O619" s="339">
        <f t="shared" si="230"/>
        <v>1</v>
      </c>
      <c r="P619" s="339">
        <f t="shared" si="231"/>
        <v>1</v>
      </c>
      <c r="Q619" s="338">
        <f t="shared" si="232"/>
        <v>0.57377049180327866</v>
      </c>
      <c r="R619" s="337">
        <f t="shared" si="233"/>
        <v>300000</v>
      </c>
      <c r="S619" s="336">
        <f t="shared" si="234"/>
        <v>300000</v>
      </c>
      <c r="T619" s="336">
        <f t="shared" si="235"/>
        <v>300000</v>
      </c>
      <c r="U619" s="336">
        <f t="shared" si="236"/>
        <v>300000</v>
      </c>
      <c r="V619" s="335">
        <f t="shared" si="237"/>
        <v>172131.1475409836</v>
      </c>
      <c r="W619" s="337">
        <f t="shared" si="239"/>
        <v>0</v>
      </c>
      <c r="X619" s="336">
        <f t="shared" si="239"/>
        <v>0</v>
      </c>
      <c r="Y619" s="336">
        <f t="shared" si="239"/>
        <v>0</v>
      </c>
      <c r="Z619" s="336">
        <f t="shared" si="239"/>
        <v>0</v>
      </c>
      <c r="AA619" s="335">
        <f t="shared" si="239"/>
        <v>0</v>
      </c>
    </row>
    <row r="620" spans="1:27">
      <c r="A620" s="320">
        <f>'Q Experience Study 2e'!A603</f>
        <v>583</v>
      </c>
      <c r="B620" s="319">
        <f>'Q Experience Study 2e'!B603</f>
        <v>19917</v>
      </c>
      <c r="C620" s="319" t="str">
        <f>'Q Experience Study 2e'!C603</f>
        <v/>
      </c>
      <c r="D620" s="319" t="str">
        <f>'Q Experience Study 2e'!D603</f>
        <v/>
      </c>
      <c r="E620" s="318">
        <f>'Q Experience Study 2e'!E603</f>
        <v>500000</v>
      </c>
      <c r="F620" s="343" t="str">
        <f t="shared" si="226"/>
        <v/>
      </c>
      <c r="G620" s="341" t="str">
        <f t="shared" si="227"/>
        <v/>
      </c>
      <c r="H620" s="343">
        <f t="shared" si="238"/>
        <v>366</v>
      </c>
      <c r="I620" s="342">
        <f t="shared" si="238"/>
        <v>365</v>
      </c>
      <c r="J620" s="342">
        <f t="shared" si="238"/>
        <v>365</v>
      </c>
      <c r="K620" s="342">
        <f t="shared" si="238"/>
        <v>365</v>
      </c>
      <c r="L620" s="341">
        <f t="shared" si="238"/>
        <v>173</v>
      </c>
      <c r="M620" s="340">
        <f t="shared" si="228"/>
        <v>1</v>
      </c>
      <c r="N620" s="339">
        <f t="shared" si="229"/>
        <v>1</v>
      </c>
      <c r="O620" s="339">
        <f t="shared" si="230"/>
        <v>1</v>
      </c>
      <c r="P620" s="339">
        <f t="shared" si="231"/>
        <v>1</v>
      </c>
      <c r="Q620" s="338">
        <f t="shared" si="232"/>
        <v>0.47267759562841533</v>
      </c>
      <c r="R620" s="337">
        <f t="shared" si="233"/>
        <v>500000</v>
      </c>
      <c r="S620" s="336">
        <f t="shared" si="234"/>
        <v>500000</v>
      </c>
      <c r="T620" s="336">
        <f t="shared" si="235"/>
        <v>500000</v>
      </c>
      <c r="U620" s="336">
        <f t="shared" si="236"/>
        <v>500000</v>
      </c>
      <c r="V620" s="335">
        <f t="shared" si="237"/>
        <v>236338.79781420768</v>
      </c>
      <c r="W620" s="337">
        <f t="shared" si="239"/>
        <v>0</v>
      </c>
      <c r="X620" s="336">
        <f t="shared" si="239"/>
        <v>0</v>
      </c>
      <c r="Y620" s="336">
        <f t="shared" si="239"/>
        <v>0</v>
      </c>
      <c r="Z620" s="336">
        <f t="shared" si="239"/>
        <v>0</v>
      </c>
      <c r="AA620" s="335">
        <f t="shared" si="239"/>
        <v>0</v>
      </c>
    </row>
    <row r="621" spans="1:27">
      <c r="A621" s="320">
        <f>'Q Experience Study 2e'!A604</f>
        <v>584</v>
      </c>
      <c r="B621" s="319">
        <f>'Q Experience Study 2e'!B604</f>
        <v>19772</v>
      </c>
      <c r="C621" s="319" t="str">
        <f>'Q Experience Study 2e'!C604</f>
        <v/>
      </c>
      <c r="D621" s="319">
        <f>'Q Experience Study 2e'!D604</f>
        <v>44943</v>
      </c>
      <c r="E621" s="318">
        <f>'Q Experience Study 2e'!E604</f>
        <v>1000000</v>
      </c>
      <c r="F621" s="343">
        <f t="shared" si="226"/>
        <v>68</v>
      </c>
      <c r="G621" s="341" t="str">
        <f t="shared" si="227"/>
        <v/>
      </c>
      <c r="H621" s="343">
        <f t="shared" si="238"/>
        <v>365</v>
      </c>
      <c r="I621" s="342">
        <f t="shared" si="238"/>
        <v>366</v>
      </c>
      <c r="J621" s="342">
        <f t="shared" si="238"/>
        <v>365</v>
      </c>
      <c r="K621" s="342">
        <f t="shared" si="238"/>
        <v>365</v>
      </c>
      <c r="L621" s="341">
        <f t="shared" si="238"/>
        <v>0</v>
      </c>
      <c r="M621" s="340">
        <f t="shared" si="228"/>
        <v>1</v>
      </c>
      <c r="N621" s="339">
        <f t="shared" si="229"/>
        <v>1</v>
      </c>
      <c r="O621" s="339">
        <f t="shared" si="230"/>
        <v>1</v>
      </c>
      <c r="P621" s="339">
        <f t="shared" si="231"/>
        <v>1</v>
      </c>
      <c r="Q621" s="338">
        <f t="shared" si="232"/>
        <v>0</v>
      </c>
      <c r="R621" s="337">
        <f t="shared" si="233"/>
        <v>1000000</v>
      </c>
      <c r="S621" s="336">
        <f t="shared" si="234"/>
        <v>1000000</v>
      </c>
      <c r="T621" s="336">
        <f t="shared" si="235"/>
        <v>1000000</v>
      </c>
      <c r="U621" s="336">
        <f t="shared" si="236"/>
        <v>1000000</v>
      </c>
      <c r="V621" s="335">
        <f t="shared" si="237"/>
        <v>0</v>
      </c>
      <c r="W621" s="337">
        <f t="shared" si="239"/>
        <v>0</v>
      </c>
      <c r="X621" s="336">
        <f t="shared" si="239"/>
        <v>0</v>
      </c>
      <c r="Y621" s="336">
        <f t="shared" si="239"/>
        <v>0</v>
      </c>
      <c r="Z621" s="336">
        <f t="shared" si="239"/>
        <v>1000000</v>
      </c>
      <c r="AA621" s="335">
        <f t="shared" si="239"/>
        <v>0</v>
      </c>
    </row>
    <row r="622" spans="1:27">
      <c r="A622" s="320">
        <f>'Q Experience Study 2e'!A605</f>
        <v>585</v>
      </c>
      <c r="B622" s="319">
        <f>'Q Experience Study 2e'!B605</f>
        <v>19847</v>
      </c>
      <c r="C622" s="319" t="str">
        <f>'Q Experience Study 2e'!C605</f>
        <v/>
      </c>
      <c r="D622" s="319" t="str">
        <f>'Q Experience Study 2e'!D605</f>
        <v/>
      </c>
      <c r="E622" s="318">
        <f>'Q Experience Study 2e'!E605</f>
        <v>500000</v>
      </c>
      <c r="F622" s="343" t="str">
        <f t="shared" si="226"/>
        <v/>
      </c>
      <c r="G622" s="341" t="str">
        <f t="shared" si="227"/>
        <v/>
      </c>
      <c r="H622" s="343">
        <f t="shared" si="238"/>
        <v>366</v>
      </c>
      <c r="I622" s="342">
        <f t="shared" si="238"/>
        <v>365</v>
      </c>
      <c r="J622" s="342">
        <f t="shared" si="238"/>
        <v>365</v>
      </c>
      <c r="K622" s="342">
        <f t="shared" si="238"/>
        <v>365</v>
      </c>
      <c r="L622" s="341">
        <f t="shared" si="238"/>
        <v>243</v>
      </c>
      <c r="M622" s="340">
        <f t="shared" si="228"/>
        <v>1</v>
      </c>
      <c r="N622" s="339">
        <f t="shared" si="229"/>
        <v>1</v>
      </c>
      <c r="O622" s="339">
        <f t="shared" si="230"/>
        <v>1</v>
      </c>
      <c r="P622" s="339">
        <f t="shared" si="231"/>
        <v>1</v>
      </c>
      <c r="Q622" s="338">
        <f t="shared" si="232"/>
        <v>0.66393442622950816</v>
      </c>
      <c r="R622" s="337">
        <f t="shared" si="233"/>
        <v>500000</v>
      </c>
      <c r="S622" s="336">
        <f t="shared" si="234"/>
        <v>500000</v>
      </c>
      <c r="T622" s="336">
        <f t="shared" si="235"/>
        <v>500000</v>
      </c>
      <c r="U622" s="336">
        <f t="shared" si="236"/>
        <v>500000</v>
      </c>
      <c r="V622" s="335">
        <f t="shared" si="237"/>
        <v>331967.21311475406</v>
      </c>
      <c r="W622" s="337">
        <f t="shared" si="239"/>
        <v>0</v>
      </c>
      <c r="X622" s="336">
        <f t="shared" si="239"/>
        <v>0</v>
      </c>
      <c r="Y622" s="336">
        <f t="shared" si="239"/>
        <v>0</v>
      </c>
      <c r="Z622" s="336">
        <f t="shared" si="239"/>
        <v>0</v>
      </c>
      <c r="AA622" s="335">
        <f t="shared" si="239"/>
        <v>0</v>
      </c>
    </row>
    <row r="623" spans="1:27">
      <c r="A623" s="320">
        <f>'Q Experience Study 2e'!A606</f>
        <v>586</v>
      </c>
      <c r="B623" s="319">
        <f>'Q Experience Study 2e'!B606</f>
        <v>20080</v>
      </c>
      <c r="C623" s="319">
        <f>'Q Experience Study 2e'!C606</f>
        <v>44340</v>
      </c>
      <c r="D623" s="319" t="str">
        <f>'Q Experience Study 2e'!D606</f>
        <v/>
      </c>
      <c r="E623" s="318">
        <f>'Q Experience Study 2e'!E606</f>
        <v>300000</v>
      </c>
      <c r="F623" s="343" t="str">
        <f t="shared" si="226"/>
        <v/>
      </c>
      <c r="G623" s="341">
        <f t="shared" si="227"/>
        <v>66</v>
      </c>
      <c r="H623" s="343">
        <f t="shared" si="238"/>
        <v>366</v>
      </c>
      <c r="I623" s="342">
        <f t="shared" si="238"/>
        <v>365</v>
      </c>
      <c r="J623" s="342">
        <f t="shared" si="238"/>
        <v>0</v>
      </c>
      <c r="K623" s="342">
        <f t="shared" si="238"/>
        <v>0</v>
      </c>
      <c r="L623" s="341">
        <f t="shared" si="238"/>
        <v>0</v>
      </c>
      <c r="M623" s="340">
        <f t="shared" si="228"/>
        <v>1</v>
      </c>
      <c r="N623" s="339">
        <f t="shared" si="229"/>
        <v>1</v>
      </c>
      <c r="O623" s="339">
        <f t="shared" si="230"/>
        <v>0</v>
      </c>
      <c r="P623" s="339">
        <f t="shared" si="231"/>
        <v>0</v>
      </c>
      <c r="Q623" s="338">
        <f t="shared" si="232"/>
        <v>0</v>
      </c>
      <c r="R623" s="337">
        <f t="shared" si="233"/>
        <v>300000</v>
      </c>
      <c r="S623" s="336">
        <f t="shared" si="234"/>
        <v>300000</v>
      </c>
      <c r="T623" s="336">
        <f t="shared" si="235"/>
        <v>0</v>
      </c>
      <c r="U623" s="336">
        <f t="shared" si="236"/>
        <v>0</v>
      </c>
      <c r="V623" s="335">
        <f t="shared" si="237"/>
        <v>0</v>
      </c>
      <c r="W623" s="337">
        <f t="shared" si="239"/>
        <v>0</v>
      </c>
      <c r="X623" s="336">
        <f t="shared" si="239"/>
        <v>0</v>
      </c>
      <c r="Y623" s="336">
        <f t="shared" si="239"/>
        <v>0</v>
      </c>
      <c r="Z623" s="336">
        <f t="shared" si="239"/>
        <v>0</v>
      </c>
      <c r="AA623" s="335">
        <f t="shared" si="239"/>
        <v>0</v>
      </c>
    </row>
    <row r="624" spans="1:27">
      <c r="A624" s="320">
        <f>'Q Experience Study 2e'!A607</f>
        <v>587</v>
      </c>
      <c r="B624" s="319">
        <f>'Q Experience Study 2e'!B607</f>
        <v>19910</v>
      </c>
      <c r="C624" s="319" t="str">
        <f>'Q Experience Study 2e'!C607</f>
        <v/>
      </c>
      <c r="D624" s="319" t="str">
        <f>'Q Experience Study 2e'!D607</f>
        <v/>
      </c>
      <c r="E624" s="318">
        <f>'Q Experience Study 2e'!E607</f>
        <v>1000000</v>
      </c>
      <c r="F624" s="343" t="str">
        <f t="shared" si="226"/>
        <v/>
      </c>
      <c r="G624" s="341" t="str">
        <f t="shared" si="227"/>
        <v/>
      </c>
      <c r="H624" s="343">
        <f t="shared" si="238"/>
        <v>366</v>
      </c>
      <c r="I624" s="342">
        <f t="shared" si="238"/>
        <v>365</v>
      </c>
      <c r="J624" s="342">
        <f t="shared" si="238"/>
        <v>365</v>
      </c>
      <c r="K624" s="342">
        <f t="shared" si="238"/>
        <v>365</v>
      </c>
      <c r="L624" s="341">
        <f t="shared" si="238"/>
        <v>180</v>
      </c>
      <c r="M624" s="340">
        <f t="shared" si="228"/>
        <v>1</v>
      </c>
      <c r="N624" s="339">
        <f t="shared" si="229"/>
        <v>1</v>
      </c>
      <c r="O624" s="339">
        <f t="shared" si="230"/>
        <v>1</v>
      </c>
      <c r="P624" s="339">
        <f t="shared" si="231"/>
        <v>1</v>
      </c>
      <c r="Q624" s="338">
        <f t="shared" si="232"/>
        <v>0.49180327868852458</v>
      </c>
      <c r="R624" s="337">
        <f t="shared" si="233"/>
        <v>1000000</v>
      </c>
      <c r="S624" s="336">
        <f t="shared" si="234"/>
        <v>1000000</v>
      </c>
      <c r="T624" s="336">
        <f t="shared" si="235"/>
        <v>1000000</v>
      </c>
      <c r="U624" s="336">
        <f t="shared" si="236"/>
        <v>1000000</v>
      </c>
      <c r="V624" s="335">
        <f t="shared" si="237"/>
        <v>491803.27868852456</v>
      </c>
      <c r="W624" s="337">
        <f t="shared" si="239"/>
        <v>0</v>
      </c>
      <c r="X624" s="336">
        <f t="shared" si="239"/>
        <v>0</v>
      </c>
      <c r="Y624" s="336">
        <f t="shared" si="239"/>
        <v>0</v>
      </c>
      <c r="Z624" s="336">
        <f t="shared" si="239"/>
        <v>0</v>
      </c>
      <c r="AA624" s="335">
        <f t="shared" si="239"/>
        <v>0</v>
      </c>
    </row>
    <row r="625" spans="1:27">
      <c r="A625" s="320">
        <f>'Q Experience Study 2e'!A608</f>
        <v>588</v>
      </c>
      <c r="B625" s="319">
        <f>'Q Experience Study 2e'!B608</f>
        <v>19762</v>
      </c>
      <c r="C625" s="319" t="str">
        <f>'Q Experience Study 2e'!C608</f>
        <v/>
      </c>
      <c r="D625" s="319" t="str">
        <f>'Q Experience Study 2e'!D608</f>
        <v/>
      </c>
      <c r="E625" s="318">
        <f>'Q Experience Study 2e'!E608</f>
        <v>500000</v>
      </c>
      <c r="F625" s="343" t="str">
        <f t="shared" si="226"/>
        <v/>
      </c>
      <c r="G625" s="341" t="str">
        <f t="shared" si="227"/>
        <v/>
      </c>
      <c r="H625" s="343">
        <f t="shared" si="238"/>
        <v>365</v>
      </c>
      <c r="I625" s="342">
        <f t="shared" si="238"/>
        <v>366</v>
      </c>
      <c r="J625" s="342">
        <f t="shared" si="238"/>
        <v>365</v>
      </c>
      <c r="K625" s="342">
        <f t="shared" si="238"/>
        <v>365</v>
      </c>
      <c r="L625" s="341">
        <f t="shared" si="238"/>
        <v>328</v>
      </c>
      <c r="M625" s="340">
        <f t="shared" si="228"/>
        <v>1</v>
      </c>
      <c r="N625" s="339">
        <f t="shared" si="229"/>
        <v>1</v>
      </c>
      <c r="O625" s="339">
        <f t="shared" si="230"/>
        <v>1</v>
      </c>
      <c r="P625" s="339">
        <f t="shared" si="231"/>
        <v>1</v>
      </c>
      <c r="Q625" s="338">
        <f t="shared" si="232"/>
        <v>0.89863013698630134</v>
      </c>
      <c r="R625" s="337">
        <f t="shared" si="233"/>
        <v>500000</v>
      </c>
      <c r="S625" s="336">
        <f t="shared" si="234"/>
        <v>500000</v>
      </c>
      <c r="T625" s="336">
        <f t="shared" si="235"/>
        <v>500000</v>
      </c>
      <c r="U625" s="336">
        <f t="shared" si="236"/>
        <v>500000</v>
      </c>
      <c r="V625" s="335">
        <f t="shared" si="237"/>
        <v>449315.0684931507</v>
      </c>
      <c r="W625" s="337">
        <f t="shared" si="239"/>
        <v>0</v>
      </c>
      <c r="X625" s="336">
        <f t="shared" si="239"/>
        <v>0</v>
      </c>
      <c r="Y625" s="336">
        <f t="shared" si="239"/>
        <v>0</v>
      </c>
      <c r="Z625" s="336">
        <f t="shared" si="239"/>
        <v>0</v>
      </c>
      <c r="AA625" s="335">
        <f t="shared" si="239"/>
        <v>0</v>
      </c>
    </row>
    <row r="626" spans="1:27">
      <c r="A626" s="320">
        <f>'Q Experience Study 2e'!A609</f>
        <v>589</v>
      </c>
      <c r="B626" s="319">
        <f>'Q Experience Study 2e'!B609</f>
        <v>20077</v>
      </c>
      <c r="C626" s="319" t="str">
        <f>'Q Experience Study 2e'!C609</f>
        <v/>
      </c>
      <c r="D626" s="319" t="str">
        <f>'Q Experience Study 2e'!D609</f>
        <v/>
      </c>
      <c r="E626" s="318">
        <f>'Q Experience Study 2e'!E609</f>
        <v>1000000</v>
      </c>
      <c r="F626" s="343" t="str">
        <f t="shared" si="226"/>
        <v/>
      </c>
      <c r="G626" s="341" t="str">
        <f t="shared" si="227"/>
        <v/>
      </c>
      <c r="H626" s="343">
        <f t="shared" si="238"/>
        <v>366</v>
      </c>
      <c r="I626" s="342">
        <f t="shared" si="238"/>
        <v>365</v>
      </c>
      <c r="J626" s="342">
        <f t="shared" si="238"/>
        <v>365</v>
      </c>
      <c r="K626" s="342">
        <f t="shared" si="238"/>
        <v>365</v>
      </c>
      <c r="L626" s="341">
        <f t="shared" si="238"/>
        <v>13</v>
      </c>
      <c r="M626" s="340">
        <f t="shared" si="228"/>
        <v>1</v>
      </c>
      <c r="N626" s="339">
        <f t="shared" si="229"/>
        <v>1</v>
      </c>
      <c r="O626" s="339">
        <f t="shared" si="230"/>
        <v>1</v>
      </c>
      <c r="P626" s="339">
        <f t="shared" si="231"/>
        <v>1</v>
      </c>
      <c r="Q626" s="338">
        <f t="shared" si="232"/>
        <v>3.5519125683060107E-2</v>
      </c>
      <c r="R626" s="337">
        <f t="shared" si="233"/>
        <v>1000000</v>
      </c>
      <c r="S626" s="336">
        <f t="shared" si="234"/>
        <v>1000000</v>
      </c>
      <c r="T626" s="336">
        <f t="shared" si="235"/>
        <v>1000000</v>
      </c>
      <c r="U626" s="336">
        <f t="shared" si="236"/>
        <v>1000000</v>
      </c>
      <c r="V626" s="335">
        <f t="shared" si="237"/>
        <v>35519.125683060105</v>
      </c>
      <c r="W626" s="337">
        <f t="shared" si="239"/>
        <v>0</v>
      </c>
      <c r="X626" s="336">
        <f t="shared" si="239"/>
        <v>0</v>
      </c>
      <c r="Y626" s="336">
        <f t="shared" si="239"/>
        <v>0</v>
      </c>
      <c r="Z626" s="336">
        <f t="shared" si="239"/>
        <v>0</v>
      </c>
      <c r="AA626" s="335">
        <f t="shared" si="239"/>
        <v>0</v>
      </c>
    </row>
    <row r="627" spans="1:27">
      <c r="A627" s="320">
        <f>'Q Experience Study 2e'!A610</f>
        <v>590</v>
      </c>
      <c r="B627" s="319">
        <f>'Q Experience Study 2e'!B610</f>
        <v>20061</v>
      </c>
      <c r="C627" s="319" t="str">
        <f>'Q Experience Study 2e'!C610</f>
        <v/>
      </c>
      <c r="D627" s="319" t="str">
        <f>'Q Experience Study 2e'!D610</f>
        <v/>
      </c>
      <c r="E627" s="318">
        <f>'Q Experience Study 2e'!E610</f>
        <v>1000000</v>
      </c>
      <c r="F627" s="343" t="str">
        <f t="shared" si="226"/>
        <v/>
      </c>
      <c r="G627" s="341" t="str">
        <f t="shared" si="227"/>
        <v/>
      </c>
      <c r="H627" s="343">
        <f t="shared" si="238"/>
        <v>366</v>
      </c>
      <c r="I627" s="342">
        <f t="shared" si="238"/>
        <v>365</v>
      </c>
      <c r="J627" s="342">
        <f t="shared" si="238"/>
        <v>365</v>
      </c>
      <c r="K627" s="342">
        <f t="shared" si="238"/>
        <v>365</v>
      </c>
      <c r="L627" s="341">
        <f t="shared" si="238"/>
        <v>29</v>
      </c>
      <c r="M627" s="340">
        <f t="shared" si="228"/>
        <v>1</v>
      </c>
      <c r="N627" s="339">
        <f t="shared" si="229"/>
        <v>1</v>
      </c>
      <c r="O627" s="339">
        <f t="shared" si="230"/>
        <v>1</v>
      </c>
      <c r="P627" s="339">
        <f t="shared" si="231"/>
        <v>1</v>
      </c>
      <c r="Q627" s="338">
        <f t="shared" si="232"/>
        <v>7.9234972677595633E-2</v>
      </c>
      <c r="R627" s="337">
        <f t="shared" si="233"/>
        <v>1000000</v>
      </c>
      <c r="S627" s="336">
        <f t="shared" si="234"/>
        <v>1000000</v>
      </c>
      <c r="T627" s="336">
        <f t="shared" si="235"/>
        <v>1000000</v>
      </c>
      <c r="U627" s="336">
        <f t="shared" si="236"/>
        <v>1000000</v>
      </c>
      <c r="V627" s="335">
        <f t="shared" si="237"/>
        <v>79234.972677595637</v>
      </c>
      <c r="W627" s="337">
        <f t="shared" si="239"/>
        <v>0</v>
      </c>
      <c r="X627" s="336">
        <f t="shared" si="239"/>
        <v>0</v>
      </c>
      <c r="Y627" s="336">
        <f t="shared" si="239"/>
        <v>0</v>
      </c>
      <c r="Z627" s="336">
        <f t="shared" si="239"/>
        <v>0</v>
      </c>
      <c r="AA627" s="335">
        <f t="shared" si="239"/>
        <v>0</v>
      </c>
    </row>
    <row r="628" spans="1:27">
      <c r="A628" s="320">
        <f>'Q Experience Study 2e'!A611</f>
        <v>591</v>
      </c>
      <c r="B628" s="319">
        <f>'Q Experience Study 2e'!B611</f>
        <v>20070</v>
      </c>
      <c r="C628" s="319" t="str">
        <f>'Q Experience Study 2e'!C611</f>
        <v/>
      </c>
      <c r="D628" s="319" t="str">
        <f>'Q Experience Study 2e'!D611</f>
        <v/>
      </c>
      <c r="E628" s="318">
        <f>'Q Experience Study 2e'!E611</f>
        <v>300000</v>
      </c>
      <c r="F628" s="343" t="str">
        <f t="shared" si="226"/>
        <v/>
      </c>
      <c r="G628" s="341" t="str">
        <f t="shared" si="227"/>
        <v/>
      </c>
      <c r="H628" s="343">
        <f t="shared" ref="H628:L637" si="240">IF(AND(OR($C628&lt;&gt;"",$D628&lt;&gt;""),MAX($F628,$G628)&lt;H$37),0,MIN($C$34,DATE(YEAR($B628)+H$37+1,MONTH($B628),DAY($B628)))-MAX($B$34,DATE(YEAR($B628)+H$37,MONTH($B628),DAY($B628))))</f>
        <v>366</v>
      </c>
      <c r="I628" s="342">
        <f t="shared" si="240"/>
        <v>365</v>
      </c>
      <c r="J628" s="342">
        <f t="shared" si="240"/>
        <v>365</v>
      </c>
      <c r="K628" s="342">
        <f t="shared" si="240"/>
        <v>365</v>
      </c>
      <c r="L628" s="341">
        <f t="shared" si="240"/>
        <v>20</v>
      </c>
      <c r="M628" s="340">
        <f t="shared" si="228"/>
        <v>1</v>
      </c>
      <c r="N628" s="339">
        <f t="shared" si="229"/>
        <v>1</v>
      </c>
      <c r="O628" s="339">
        <f t="shared" si="230"/>
        <v>1</v>
      </c>
      <c r="P628" s="339">
        <f t="shared" si="231"/>
        <v>1</v>
      </c>
      <c r="Q628" s="338">
        <f t="shared" si="232"/>
        <v>5.4644808743169397E-2</v>
      </c>
      <c r="R628" s="337">
        <f t="shared" si="233"/>
        <v>300000</v>
      </c>
      <c r="S628" s="336">
        <f t="shared" si="234"/>
        <v>300000</v>
      </c>
      <c r="T628" s="336">
        <f t="shared" si="235"/>
        <v>300000</v>
      </c>
      <c r="U628" s="336">
        <f t="shared" si="236"/>
        <v>300000</v>
      </c>
      <c r="V628" s="335">
        <f t="shared" si="237"/>
        <v>16393.442622950821</v>
      </c>
      <c r="W628" s="337">
        <f t="shared" ref="W628:AA637" si="241">IF($F628=W$37,$E628,0)</f>
        <v>0</v>
      </c>
      <c r="X628" s="336">
        <f t="shared" si="241"/>
        <v>0</v>
      </c>
      <c r="Y628" s="336">
        <f t="shared" si="241"/>
        <v>0</v>
      </c>
      <c r="Z628" s="336">
        <f t="shared" si="241"/>
        <v>0</v>
      </c>
      <c r="AA628" s="335">
        <f t="shared" si="241"/>
        <v>0</v>
      </c>
    </row>
    <row r="629" spans="1:27">
      <c r="A629" s="320">
        <f>'Q Experience Study 2e'!A612</f>
        <v>592</v>
      </c>
      <c r="B629" s="319">
        <f>'Q Experience Study 2e'!B612</f>
        <v>19809</v>
      </c>
      <c r="C629" s="319" t="str">
        <f>'Q Experience Study 2e'!C612</f>
        <v/>
      </c>
      <c r="D629" s="319" t="str">
        <f>'Q Experience Study 2e'!D612</f>
        <v/>
      </c>
      <c r="E629" s="318">
        <f>'Q Experience Study 2e'!E612</f>
        <v>1000000</v>
      </c>
      <c r="F629" s="343" t="str">
        <f t="shared" si="226"/>
        <v/>
      </c>
      <c r="G629" s="341" t="str">
        <f t="shared" si="227"/>
        <v/>
      </c>
      <c r="H629" s="343">
        <f t="shared" si="240"/>
        <v>366</v>
      </c>
      <c r="I629" s="342">
        <f t="shared" si="240"/>
        <v>365</v>
      </c>
      <c r="J629" s="342">
        <f t="shared" si="240"/>
        <v>365</v>
      </c>
      <c r="K629" s="342">
        <f t="shared" si="240"/>
        <v>365</v>
      </c>
      <c r="L629" s="341">
        <f t="shared" si="240"/>
        <v>281</v>
      </c>
      <c r="M629" s="340">
        <f t="shared" si="228"/>
        <v>1</v>
      </c>
      <c r="N629" s="339">
        <f t="shared" si="229"/>
        <v>1</v>
      </c>
      <c r="O629" s="339">
        <f t="shared" si="230"/>
        <v>1</v>
      </c>
      <c r="P629" s="339">
        <f t="shared" si="231"/>
        <v>1</v>
      </c>
      <c r="Q629" s="338">
        <f t="shared" si="232"/>
        <v>0.76775956284153002</v>
      </c>
      <c r="R629" s="337">
        <f t="shared" si="233"/>
        <v>1000000</v>
      </c>
      <c r="S629" s="336">
        <f t="shared" si="234"/>
        <v>1000000</v>
      </c>
      <c r="T629" s="336">
        <f t="shared" si="235"/>
        <v>1000000</v>
      </c>
      <c r="U629" s="336">
        <f t="shared" si="236"/>
        <v>1000000</v>
      </c>
      <c r="V629" s="335">
        <f t="shared" si="237"/>
        <v>767759.56284153007</v>
      </c>
      <c r="W629" s="337">
        <f t="shared" si="241"/>
        <v>0</v>
      </c>
      <c r="X629" s="336">
        <f t="shared" si="241"/>
        <v>0</v>
      </c>
      <c r="Y629" s="336">
        <f t="shared" si="241"/>
        <v>0</v>
      </c>
      <c r="Z629" s="336">
        <f t="shared" si="241"/>
        <v>0</v>
      </c>
      <c r="AA629" s="335">
        <f t="shared" si="241"/>
        <v>0</v>
      </c>
    </row>
    <row r="630" spans="1:27">
      <c r="A630" s="320">
        <f>'Q Experience Study 2e'!A613</f>
        <v>593</v>
      </c>
      <c r="B630" s="319">
        <f>'Q Experience Study 2e'!B613</f>
        <v>19744</v>
      </c>
      <c r="C630" s="319" t="str">
        <f>'Q Experience Study 2e'!C613</f>
        <v/>
      </c>
      <c r="D630" s="319" t="str">
        <f>'Q Experience Study 2e'!D613</f>
        <v/>
      </c>
      <c r="E630" s="318">
        <f>'Q Experience Study 2e'!E613</f>
        <v>1000000</v>
      </c>
      <c r="F630" s="343" t="str">
        <f t="shared" si="226"/>
        <v/>
      </c>
      <c r="G630" s="341" t="str">
        <f t="shared" si="227"/>
        <v/>
      </c>
      <c r="H630" s="343">
        <f t="shared" si="240"/>
        <v>365</v>
      </c>
      <c r="I630" s="342">
        <f t="shared" si="240"/>
        <v>366</v>
      </c>
      <c r="J630" s="342">
        <f t="shared" si="240"/>
        <v>365</v>
      </c>
      <c r="K630" s="342">
        <f t="shared" si="240"/>
        <v>365</v>
      </c>
      <c r="L630" s="341">
        <f t="shared" si="240"/>
        <v>346</v>
      </c>
      <c r="M630" s="340">
        <f t="shared" si="228"/>
        <v>1</v>
      </c>
      <c r="N630" s="339">
        <f t="shared" si="229"/>
        <v>1</v>
      </c>
      <c r="O630" s="339">
        <f t="shared" si="230"/>
        <v>1</v>
      </c>
      <c r="P630" s="339">
        <f t="shared" si="231"/>
        <v>1</v>
      </c>
      <c r="Q630" s="338">
        <f t="shared" si="232"/>
        <v>0.94794520547945205</v>
      </c>
      <c r="R630" s="337">
        <f t="shared" si="233"/>
        <v>1000000</v>
      </c>
      <c r="S630" s="336">
        <f t="shared" si="234"/>
        <v>1000000</v>
      </c>
      <c r="T630" s="336">
        <f t="shared" si="235"/>
        <v>1000000</v>
      </c>
      <c r="U630" s="336">
        <f t="shared" si="236"/>
        <v>1000000</v>
      </c>
      <c r="V630" s="335">
        <f t="shared" si="237"/>
        <v>947945.20547945204</v>
      </c>
      <c r="W630" s="337">
        <f t="shared" si="241"/>
        <v>0</v>
      </c>
      <c r="X630" s="336">
        <f t="shared" si="241"/>
        <v>0</v>
      </c>
      <c r="Y630" s="336">
        <f t="shared" si="241"/>
        <v>0</v>
      </c>
      <c r="Z630" s="336">
        <f t="shared" si="241"/>
        <v>0</v>
      </c>
      <c r="AA630" s="335">
        <f t="shared" si="241"/>
        <v>0</v>
      </c>
    </row>
    <row r="631" spans="1:27">
      <c r="A631" s="320">
        <f>'Q Experience Study 2e'!A614</f>
        <v>594</v>
      </c>
      <c r="B631" s="319">
        <f>'Q Experience Study 2e'!B614</f>
        <v>19786</v>
      </c>
      <c r="C631" s="319" t="str">
        <f>'Q Experience Study 2e'!C614</f>
        <v/>
      </c>
      <c r="D631" s="319" t="str">
        <f>'Q Experience Study 2e'!D614</f>
        <v/>
      </c>
      <c r="E631" s="318">
        <f>'Q Experience Study 2e'!E614</f>
        <v>300000</v>
      </c>
      <c r="F631" s="343" t="str">
        <f t="shared" si="226"/>
        <v/>
      </c>
      <c r="G631" s="341" t="str">
        <f t="shared" si="227"/>
        <v/>
      </c>
      <c r="H631" s="343">
        <f t="shared" si="240"/>
        <v>366</v>
      </c>
      <c r="I631" s="342">
        <f t="shared" si="240"/>
        <v>365</v>
      </c>
      <c r="J631" s="342">
        <f t="shared" si="240"/>
        <v>365</v>
      </c>
      <c r="K631" s="342">
        <f t="shared" si="240"/>
        <v>365</v>
      </c>
      <c r="L631" s="341">
        <f t="shared" si="240"/>
        <v>304</v>
      </c>
      <c r="M631" s="340">
        <f t="shared" si="228"/>
        <v>1</v>
      </c>
      <c r="N631" s="339">
        <f t="shared" si="229"/>
        <v>1</v>
      </c>
      <c r="O631" s="339">
        <f t="shared" si="230"/>
        <v>1</v>
      </c>
      <c r="P631" s="339">
        <f t="shared" si="231"/>
        <v>1</v>
      </c>
      <c r="Q631" s="338">
        <f t="shared" si="232"/>
        <v>0.8306010928961749</v>
      </c>
      <c r="R631" s="337">
        <f t="shared" si="233"/>
        <v>300000</v>
      </c>
      <c r="S631" s="336">
        <f t="shared" si="234"/>
        <v>300000</v>
      </c>
      <c r="T631" s="336">
        <f t="shared" si="235"/>
        <v>300000</v>
      </c>
      <c r="U631" s="336">
        <f t="shared" si="236"/>
        <v>300000</v>
      </c>
      <c r="V631" s="335">
        <f t="shared" si="237"/>
        <v>249180.32786885247</v>
      </c>
      <c r="W631" s="337">
        <f t="shared" si="241"/>
        <v>0</v>
      </c>
      <c r="X631" s="336">
        <f t="shared" si="241"/>
        <v>0</v>
      </c>
      <c r="Y631" s="336">
        <f t="shared" si="241"/>
        <v>0</v>
      </c>
      <c r="Z631" s="336">
        <f t="shared" si="241"/>
        <v>0</v>
      </c>
      <c r="AA631" s="335">
        <f t="shared" si="241"/>
        <v>0</v>
      </c>
    </row>
    <row r="632" spans="1:27">
      <c r="A632" s="320">
        <f>'Q Experience Study 2e'!A615</f>
        <v>595</v>
      </c>
      <c r="B632" s="319">
        <f>'Q Experience Study 2e'!B615</f>
        <v>20040</v>
      </c>
      <c r="C632" s="319" t="str">
        <f>'Q Experience Study 2e'!C615</f>
        <v/>
      </c>
      <c r="D632" s="319" t="str">
        <f>'Q Experience Study 2e'!D615</f>
        <v/>
      </c>
      <c r="E632" s="318">
        <f>'Q Experience Study 2e'!E615</f>
        <v>1000000</v>
      </c>
      <c r="F632" s="343" t="str">
        <f t="shared" si="226"/>
        <v/>
      </c>
      <c r="G632" s="341" t="str">
        <f t="shared" si="227"/>
        <v/>
      </c>
      <c r="H632" s="343">
        <f t="shared" si="240"/>
        <v>366</v>
      </c>
      <c r="I632" s="342">
        <f t="shared" si="240"/>
        <v>365</v>
      </c>
      <c r="J632" s="342">
        <f t="shared" si="240"/>
        <v>365</v>
      </c>
      <c r="K632" s="342">
        <f t="shared" si="240"/>
        <v>365</v>
      </c>
      <c r="L632" s="341">
        <f t="shared" si="240"/>
        <v>50</v>
      </c>
      <c r="M632" s="340">
        <f t="shared" si="228"/>
        <v>1</v>
      </c>
      <c r="N632" s="339">
        <f t="shared" si="229"/>
        <v>1</v>
      </c>
      <c r="O632" s="339">
        <f t="shared" si="230"/>
        <v>1</v>
      </c>
      <c r="P632" s="339">
        <f t="shared" si="231"/>
        <v>1</v>
      </c>
      <c r="Q632" s="338">
        <f t="shared" si="232"/>
        <v>0.13661202185792351</v>
      </c>
      <c r="R632" s="337">
        <f t="shared" si="233"/>
        <v>1000000</v>
      </c>
      <c r="S632" s="336">
        <f t="shared" si="234"/>
        <v>1000000</v>
      </c>
      <c r="T632" s="336">
        <f t="shared" si="235"/>
        <v>1000000</v>
      </c>
      <c r="U632" s="336">
        <f t="shared" si="236"/>
        <v>1000000</v>
      </c>
      <c r="V632" s="335">
        <f t="shared" si="237"/>
        <v>136612.02185792351</v>
      </c>
      <c r="W632" s="337">
        <f t="shared" si="241"/>
        <v>0</v>
      </c>
      <c r="X632" s="336">
        <f t="shared" si="241"/>
        <v>0</v>
      </c>
      <c r="Y632" s="336">
        <f t="shared" si="241"/>
        <v>0</v>
      </c>
      <c r="Z632" s="336">
        <f t="shared" si="241"/>
        <v>0</v>
      </c>
      <c r="AA632" s="335">
        <f t="shared" si="241"/>
        <v>0</v>
      </c>
    </row>
    <row r="633" spans="1:27">
      <c r="A633" s="320">
        <f>'Q Experience Study 2e'!A616</f>
        <v>596</v>
      </c>
      <c r="B633" s="319">
        <f>'Q Experience Study 2e'!B616</f>
        <v>19939</v>
      </c>
      <c r="C633" s="319" t="str">
        <f>'Q Experience Study 2e'!C616</f>
        <v/>
      </c>
      <c r="D633" s="319" t="str">
        <f>'Q Experience Study 2e'!D616</f>
        <v/>
      </c>
      <c r="E633" s="318">
        <f>'Q Experience Study 2e'!E616</f>
        <v>1000000</v>
      </c>
      <c r="F633" s="343" t="str">
        <f t="shared" si="226"/>
        <v/>
      </c>
      <c r="G633" s="341" t="str">
        <f t="shared" si="227"/>
        <v/>
      </c>
      <c r="H633" s="343">
        <f t="shared" si="240"/>
        <v>366</v>
      </c>
      <c r="I633" s="342">
        <f t="shared" si="240"/>
        <v>365</v>
      </c>
      <c r="J633" s="342">
        <f t="shared" si="240"/>
        <v>365</v>
      </c>
      <c r="K633" s="342">
        <f t="shared" si="240"/>
        <v>365</v>
      </c>
      <c r="L633" s="341">
        <f t="shared" si="240"/>
        <v>151</v>
      </c>
      <c r="M633" s="340">
        <f t="shared" si="228"/>
        <v>1</v>
      </c>
      <c r="N633" s="339">
        <f t="shared" si="229"/>
        <v>1</v>
      </c>
      <c r="O633" s="339">
        <f t="shared" si="230"/>
        <v>1</v>
      </c>
      <c r="P633" s="339">
        <f t="shared" si="231"/>
        <v>1</v>
      </c>
      <c r="Q633" s="338">
        <f t="shared" si="232"/>
        <v>0.41256830601092898</v>
      </c>
      <c r="R633" s="337">
        <f t="shared" si="233"/>
        <v>1000000</v>
      </c>
      <c r="S633" s="336">
        <f t="shared" si="234"/>
        <v>1000000</v>
      </c>
      <c r="T633" s="336">
        <f t="shared" si="235"/>
        <v>1000000</v>
      </c>
      <c r="U633" s="336">
        <f t="shared" si="236"/>
        <v>1000000</v>
      </c>
      <c r="V633" s="335">
        <f t="shared" si="237"/>
        <v>412568.30601092899</v>
      </c>
      <c r="W633" s="337">
        <f t="shared" si="241"/>
        <v>0</v>
      </c>
      <c r="X633" s="336">
        <f t="shared" si="241"/>
        <v>0</v>
      </c>
      <c r="Y633" s="336">
        <f t="shared" si="241"/>
        <v>0</v>
      </c>
      <c r="Z633" s="336">
        <f t="shared" si="241"/>
        <v>0</v>
      </c>
      <c r="AA633" s="335">
        <f t="shared" si="241"/>
        <v>0</v>
      </c>
    </row>
    <row r="634" spans="1:27">
      <c r="A634" s="320">
        <f>'Q Experience Study 2e'!A617</f>
        <v>597</v>
      </c>
      <c r="B634" s="319">
        <f>'Q Experience Study 2e'!B617</f>
        <v>20038</v>
      </c>
      <c r="C634" s="319" t="str">
        <f>'Q Experience Study 2e'!C617</f>
        <v/>
      </c>
      <c r="D634" s="319">
        <f>'Q Experience Study 2e'!D617</f>
        <v>44725</v>
      </c>
      <c r="E634" s="318">
        <f>'Q Experience Study 2e'!E617</f>
        <v>500000</v>
      </c>
      <c r="F634" s="343">
        <f t="shared" si="226"/>
        <v>67</v>
      </c>
      <c r="G634" s="341" t="str">
        <f t="shared" si="227"/>
        <v/>
      </c>
      <c r="H634" s="343">
        <f t="shared" si="240"/>
        <v>366</v>
      </c>
      <c r="I634" s="342">
        <f t="shared" si="240"/>
        <v>365</v>
      </c>
      <c r="J634" s="342">
        <f t="shared" si="240"/>
        <v>365</v>
      </c>
      <c r="K634" s="342">
        <f t="shared" si="240"/>
        <v>0</v>
      </c>
      <c r="L634" s="341">
        <f t="shared" si="240"/>
        <v>0</v>
      </c>
      <c r="M634" s="340">
        <f t="shared" si="228"/>
        <v>1</v>
      </c>
      <c r="N634" s="339">
        <f t="shared" si="229"/>
        <v>1</v>
      </c>
      <c r="O634" s="339">
        <f t="shared" si="230"/>
        <v>1</v>
      </c>
      <c r="P634" s="339">
        <f t="shared" si="231"/>
        <v>0</v>
      </c>
      <c r="Q634" s="338">
        <f t="shared" si="232"/>
        <v>0</v>
      </c>
      <c r="R634" s="337">
        <f t="shared" si="233"/>
        <v>500000</v>
      </c>
      <c r="S634" s="336">
        <f t="shared" si="234"/>
        <v>500000</v>
      </c>
      <c r="T634" s="336">
        <f t="shared" si="235"/>
        <v>500000</v>
      </c>
      <c r="U634" s="336">
        <f t="shared" si="236"/>
        <v>0</v>
      </c>
      <c r="V634" s="335">
        <f t="shared" si="237"/>
        <v>0</v>
      </c>
      <c r="W634" s="337">
        <f t="shared" si="241"/>
        <v>0</v>
      </c>
      <c r="X634" s="336">
        <f t="shared" si="241"/>
        <v>0</v>
      </c>
      <c r="Y634" s="336">
        <f t="shared" si="241"/>
        <v>500000</v>
      </c>
      <c r="Z634" s="336">
        <f t="shared" si="241"/>
        <v>0</v>
      </c>
      <c r="AA634" s="335">
        <f t="shared" si="241"/>
        <v>0</v>
      </c>
    </row>
    <row r="635" spans="1:27">
      <c r="A635" s="320">
        <f>'Q Experience Study 2e'!A618</f>
        <v>598</v>
      </c>
      <c r="B635" s="319">
        <f>'Q Experience Study 2e'!B618</f>
        <v>20031</v>
      </c>
      <c r="C635" s="319" t="str">
        <f>'Q Experience Study 2e'!C618</f>
        <v/>
      </c>
      <c r="D635" s="319" t="str">
        <f>'Q Experience Study 2e'!D618</f>
        <v/>
      </c>
      <c r="E635" s="318">
        <f>'Q Experience Study 2e'!E618</f>
        <v>1000000</v>
      </c>
      <c r="F635" s="343" t="str">
        <f t="shared" si="226"/>
        <v/>
      </c>
      <c r="G635" s="341" t="str">
        <f t="shared" si="227"/>
        <v/>
      </c>
      <c r="H635" s="343">
        <f t="shared" si="240"/>
        <v>366</v>
      </c>
      <c r="I635" s="342">
        <f t="shared" si="240"/>
        <v>365</v>
      </c>
      <c r="J635" s="342">
        <f t="shared" si="240"/>
        <v>365</v>
      </c>
      <c r="K635" s="342">
        <f t="shared" si="240"/>
        <v>365</v>
      </c>
      <c r="L635" s="341">
        <f t="shared" si="240"/>
        <v>59</v>
      </c>
      <c r="M635" s="340">
        <f t="shared" si="228"/>
        <v>1</v>
      </c>
      <c r="N635" s="339">
        <f t="shared" si="229"/>
        <v>1</v>
      </c>
      <c r="O635" s="339">
        <f t="shared" si="230"/>
        <v>1</v>
      </c>
      <c r="P635" s="339">
        <f t="shared" si="231"/>
        <v>1</v>
      </c>
      <c r="Q635" s="338">
        <f t="shared" si="232"/>
        <v>0.16120218579234974</v>
      </c>
      <c r="R635" s="337">
        <f t="shared" si="233"/>
        <v>1000000</v>
      </c>
      <c r="S635" s="336">
        <f t="shared" si="234"/>
        <v>1000000</v>
      </c>
      <c r="T635" s="336">
        <f t="shared" si="235"/>
        <v>1000000</v>
      </c>
      <c r="U635" s="336">
        <f t="shared" si="236"/>
        <v>1000000</v>
      </c>
      <c r="V635" s="335">
        <f t="shared" si="237"/>
        <v>161202.18579234974</v>
      </c>
      <c r="W635" s="337">
        <f t="shared" si="241"/>
        <v>0</v>
      </c>
      <c r="X635" s="336">
        <f t="shared" si="241"/>
        <v>0</v>
      </c>
      <c r="Y635" s="336">
        <f t="shared" si="241"/>
        <v>0</v>
      </c>
      <c r="Z635" s="336">
        <f t="shared" si="241"/>
        <v>0</v>
      </c>
      <c r="AA635" s="335">
        <f t="shared" si="241"/>
        <v>0</v>
      </c>
    </row>
    <row r="636" spans="1:27">
      <c r="A636" s="320">
        <f>'Q Experience Study 2e'!A619</f>
        <v>599</v>
      </c>
      <c r="B636" s="319">
        <f>'Q Experience Study 2e'!B619</f>
        <v>20054</v>
      </c>
      <c r="C636" s="319" t="str">
        <f>'Q Experience Study 2e'!C619</f>
        <v/>
      </c>
      <c r="D636" s="319" t="str">
        <f>'Q Experience Study 2e'!D619</f>
        <v/>
      </c>
      <c r="E636" s="318">
        <f>'Q Experience Study 2e'!E619</f>
        <v>500000</v>
      </c>
      <c r="F636" s="343" t="str">
        <f t="shared" si="226"/>
        <v/>
      </c>
      <c r="G636" s="341" t="str">
        <f t="shared" si="227"/>
        <v/>
      </c>
      <c r="H636" s="343">
        <f t="shared" si="240"/>
        <v>366</v>
      </c>
      <c r="I636" s="342">
        <f t="shared" si="240"/>
        <v>365</v>
      </c>
      <c r="J636" s="342">
        <f t="shared" si="240"/>
        <v>365</v>
      </c>
      <c r="K636" s="342">
        <f t="shared" si="240"/>
        <v>365</v>
      </c>
      <c r="L636" s="341">
        <f t="shared" si="240"/>
        <v>36</v>
      </c>
      <c r="M636" s="340">
        <f t="shared" si="228"/>
        <v>1</v>
      </c>
      <c r="N636" s="339">
        <f t="shared" si="229"/>
        <v>1</v>
      </c>
      <c r="O636" s="339">
        <f t="shared" si="230"/>
        <v>1</v>
      </c>
      <c r="P636" s="339">
        <f t="shared" si="231"/>
        <v>1</v>
      </c>
      <c r="Q636" s="338">
        <f t="shared" si="232"/>
        <v>9.8360655737704916E-2</v>
      </c>
      <c r="R636" s="337">
        <f t="shared" si="233"/>
        <v>500000</v>
      </c>
      <c r="S636" s="336">
        <f t="shared" si="234"/>
        <v>500000</v>
      </c>
      <c r="T636" s="336">
        <f t="shared" si="235"/>
        <v>500000</v>
      </c>
      <c r="U636" s="336">
        <f t="shared" si="236"/>
        <v>500000</v>
      </c>
      <c r="V636" s="335">
        <f t="shared" si="237"/>
        <v>49180.327868852459</v>
      </c>
      <c r="W636" s="337">
        <f t="shared" si="241"/>
        <v>0</v>
      </c>
      <c r="X636" s="336">
        <f t="shared" si="241"/>
        <v>0</v>
      </c>
      <c r="Y636" s="336">
        <f t="shared" si="241"/>
        <v>0</v>
      </c>
      <c r="Z636" s="336">
        <f t="shared" si="241"/>
        <v>0</v>
      </c>
      <c r="AA636" s="335">
        <f t="shared" si="241"/>
        <v>0</v>
      </c>
    </row>
    <row r="637" spans="1:27">
      <c r="A637" s="320">
        <f>'Q Experience Study 2e'!A620</f>
        <v>600</v>
      </c>
      <c r="B637" s="319">
        <f>'Q Experience Study 2e'!B620</f>
        <v>19984</v>
      </c>
      <c r="C637" s="319" t="str">
        <f>'Q Experience Study 2e'!C620</f>
        <v/>
      </c>
      <c r="D637" s="319" t="str">
        <f>'Q Experience Study 2e'!D620</f>
        <v/>
      </c>
      <c r="E637" s="318">
        <f>'Q Experience Study 2e'!E620</f>
        <v>1000000</v>
      </c>
      <c r="F637" s="343" t="str">
        <f t="shared" si="226"/>
        <v/>
      </c>
      <c r="G637" s="341" t="str">
        <f t="shared" si="227"/>
        <v/>
      </c>
      <c r="H637" s="343">
        <f t="shared" si="240"/>
        <v>366</v>
      </c>
      <c r="I637" s="342">
        <f t="shared" si="240"/>
        <v>365</v>
      </c>
      <c r="J637" s="342">
        <f t="shared" si="240"/>
        <v>365</v>
      </c>
      <c r="K637" s="342">
        <f t="shared" si="240"/>
        <v>365</v>
      </c>
      <c r="L637" s="341">
        <f t="shared" si="240"/>
        <v>106</v>
      </c>
      <c r="M637" s="340">
        <f t="shared" si="228"/>
        <v>1</v>
      </c>
      <c r="N637" s="339">
        <f t="shared" si="229"/>
        <v>1</v>
      </c>
      <c r="O637" s="339">
        <f t="shared" si="230"/>
        <v>1</v>
      </c>
      <c r="P637" s="339">
        <f t="shared" si="231"/>
        <v>1</v>
      </c>
      <c r="Q637" s="338">
        <f t="shared" si="232"/>
        <v>0.2896174863387978</v>
      </c>
      <c r="R637" s="337">
        <f t="shared" si="233"/>
        <v>1000000</v>
      </c>
      <c r="S637" s="336">
        <f t="shared" si="234"/>
        <v>1000000</v>
      </c>
      <c r="T637" s="336">
        <f t="shared" si="235"/>
        <v>1000000</v>
      </c>
      <c r="U637" s="336">
        <f t="shared" si="236"/>
        <v>1000000</v>
      </c>
      <c r="V637" s="335">
        <f t="shared" si="237"/>
        <v>289617.48633879778</v>
      </c>
      <c r="W637" s="337">
        <f t="shared" si="241"/>
        <v>0</v>
      </c>
      <c r="X637" s="336">
        <f t="shared" si="241"/>
        <v>0</v>
      </c>
      <c r="Y637" s="336">
        <f t="shared" si="241"/>
        <v>0</v>
      </c>
      <c r="Z637" s="336">
        <f t="shared" si="241"/>
        <v>0</v>
      </c>
      <c r="AA637" s="335">
        <f t="shared" si="241"/>
        <v>0</v>
      </c>
    </row>
    <row r="638" spans="1:27">
      <c r="A638" s="320">
        <f>'Q Experience Study 2e'!A621</f>
        <v>601</v>
      </c>
      <c r="B638" s="319">
        <f>'Q Experience Study 2e'!B621</f>
        <v>19779</v>
      </c>
      <c r="C638" s="319" t="str">
        <f>'Q Experience Study 2e'!C621</f>
        <v/>
      </c>
      <c r="D638" s="319" t="str">
        <f>'Q Experience Study 2e'!D621</f>
        <v/>
      </c>
      <c r="E638" s="318">
        <f>'Q Experience Study 2e'!E621</f>
        <v>300000</v>
      </c>
      <c r="F638" s="343" t="str">
        <f t="shared" si="226"/>
        <v/>
      </c>
      <c r="G638" s="341" t="str">
        <f t="shared" si="227"/>
        <v/>
      </c>
      <c r="H638" s="343">
        <f t="shared" ref="H638:L647" si="242">IF(AND(OR($C638&lt;&gt;"",$D638&lt;&gt;""),MAX($F638,$G638)&lt;H$37),0,MIN($C$34,DATE(YEAR($B638)+H$37+1,MONTH($B638),DAY($B638)))-MAX($B$34,DATE(YEAR($B638)+H$37,MONTH($B638),DAY($B638))))</f>
        <v>365</v>
      </c>
      <c r="I638" s="342">
        <f t="shared" si="242"/>
        <v>366</v>
      </c>
      <c r="J638" s="342">
        <f t="shared" si="242"/>
        <v>365</v>
      </c>
      <c r="K638" s="342">
        <f t="shared" si="242"/>
        <v>365</v>
      </c>
      <c r="L638" s="341">
        <f t="shared" si="242"/>
        <v>311</v>
      </c>
      <c r="M638" s="340">
        <f t="shared" si="228"/>
        <v>1</v>
      </c>
      <c r="N638" s="339">
        <f t="shared" si="229"/>
        <v>1</v>
      </c>
      <c r="O638" s="339">
        <f t="shared" si="230"/>
        <v>1</v>
      </c>
      <c r="P638" s="339">
        <f t="shared" si="231"/>
        <v>1</v>
      </c>
      <c r="Q638" s="338">
        <f t="shared" si="232"/>
        <v>0.852054794520548</v>
      </c>
      <c r="R638" s="337">
        <f t="shared" si="233"/>
        <v>300000</v>
      </c>
      <c r="S638" s="336">
        <f t="shared" si="234"/>
        <v>300000</v>
      </c>
      <c r="T638" s="336">
        <f t="shared" si="235"/>
        <v>300000</v>
      </c>
      <c r="U638" s="336">
        <f t="shared" si="236"/>
        <v>300000</v>
      </c>
      <c r="V638" s="335">
        <f t="shared" si="237"/>
        <v>255616.43835616441</v>
      </c>
      <c r="W638" s="337">
        <f t="shared" ref="W638:AA647" si="243">IF($F638=W$37,$E638,0)</f>
        <v>0</v>
      </c>
      <c r="X638" s="336">
        <f t="shared" si="243"/>
        <v>0</v>
      </c>
      <c r="Y638" s="336">
        <f t="shared" si="243"/>
        <v>0</v>
      </c>
      <c r="Z638" s="336">
        <f t="shared" si="243"/>
        <v>0</v>
      </c>
      <c r="AA638" s="335">
        <f t="shared" si="243"/>
        <v>0</v>
      </c>
    </row>
    <row r="639" spans="1:27">
      <c r="A639" s="320">
        <f>'Q Experience Study 2e'!A622</f>
        <v>602</v>
      </c>
      <c r="B639" s="319">
        <f>'Q Experience Study 2e'!B622</f>
        <v>19873</v>
      </c>
      <c r="C639" s="319" t="str">
        <f>'Q Experience Study 2e'!C622</f>
        <v/>
      </c>
      <c r="D639" s="319" t="str">
        <f>'Q Experience Study 2e'!D622</f>
        <v/>
      </c>
      <c r="E639" s="318">
        <f>'Q Experience Study 2e'!E622</f>
        <v>300000</v>
      </c>
      <c r="F639" s="343" t="str">
        <f t="shared" si="226"/>
        <v/>
      </c>
      <c r="G639" s="341" t="str">
        <f t="shared" si="227"/>
        <v/>
      </c>
      <c r="H639" s="343">
        <f t="shared" si="242"/>
        <v>366</v>
      </c>
      <c r="I639" s="342">
        <f t="shared" si="242"/>
        <v>365</v>
      </c>
      <c r="J639" s="342">
        <f t="shared" si="242"/>
        <v>365</v>
      </c>
      <c r="K639" s="342">
        <f t="shared" si="242"/>
        <v>365</v>
      </c>
      <c r="L639" s="341">
        <f t="shared" si="242"/>
        <v>217</v>
      </c>
      <c r="M639" s="340">
        <f t="shared" si="228"/>
        <v>1</v>
      </c>
      <c r="N639" s="339">
        <f t="shared" si="229"/>
        <v>1</v>
      </c>
      <c r="O639" s="339">
        <f t="shared" si="230"/>
        <v>1</v>
      </c>
      <c r="P639" s="339">
        <f t="shared" si="231"/>
        <v>1</v>
      </c>
      <c r="Q639" s="338">
        <f t="shared" si="232"/>
        <v>0.59289617486338797</v>
      </c>
      <c r="R639" s="337">
        <f t="shared" si="233"/>
        <v>300000</v>
      </c>
      <c r="S639" s="336">
        <f t="shared" si="234"/>
        <v>300000</v>
      </c>
      <c r="T639" s="336">
        <f t="shared" si="235"/>
        <v>300000</v>
      </c>
      <c r="U639" s="336">
        <f t="shared" si="236"/>
        <v>300000</v>
      </c>
      <c r="V639" s="335">
        <f t="shared" si="237"/>
        <v>177868.8524590164</v>
      </c>
      <c r="W639" s="337">
        <f t="shared" si="243"/>
        <v>0</v>
      </c>
      <c r="X639" s="336">
        <f t="shared" si="243"/>
        <v>0</v>
      </c>
      <c r="Y639" s="336">
        <f t="shared" si="243"/>
        <v>0</v>
      </c>
      <c r="Z639" s="336">
        <f t="shared" si="243"/>
        <v>0</v>
      </c>
      <c r="AA639" s="335">
        <f t="shared" si="243"/>
        <v>0</v>
      </c>
    </row>
    <row r="640" spans="1:27">
      <c r="A640" s="320">
        <f>'Q Experience Study 2e'!A623</f>
        <v>603</v>
      </c>
      <c r="B640" s="319">
        <f>'Q Experience Study 2e'!B623</f>
        <v>20000</v>
      </c>
      <c r="C640" s="319" t="str">
        <f>'Q Experience Study 2e'!C623</f>
        <v/>
      </c>
      <c r="D640" s="319" t="str">
        <f>'Q Experience Study 2e'!D623</f>
        <v/>
      </c>
      <c r="E640" s="318">
        <f>'Q Experience Study 2e'!E623</f>
        <v>1000000</v>
      </c>
      <c r="F640" s="343" t="str">
        <f t="shared" si="226"/>
        <v/>
      </c>
      <c r="G640" s="341" t="str">
        <f t="shared" si="227"/>
        <v/>
      </c>
      <c r="H640" s="343">
        <f t="shared" si="242"/>
        <v>366</v>
      </c>
      <c r="I640" s="342">
        <f t="shared" si="242"/>
        <v>365</v>
      </c>
      <c r="J640" s="342">
        <f t="shared" si="242"/>
        <v>365</v>
      </c>
      <c r="K640" s="342">
        <f t="shared" si="242"/>
        <v>365</v>
      </c>
      <c r="L640" s="341">
        <f t="shared" si="242"/>
        <v>90</v>
      </c>
      <c r="M640" s="340">
        <f t="shared" si="228"/>
        <v>1</v>
      </c>
      <c r="N640" s="339">
        <f t="shared" si="229"/>
        <v>1</v>
      </c>
      <c r="O640" s="339">
        <f t="shared" si="230"/>
        <v>1</v>
      </c>
      <c r="P640" s="339">
        <f t="shared" si="231"/>
        <v>1</v>
      </c>
      <c r="Q640" s="338">
        <f t="shared" si="232"/>
        <v>0.24590163934426229</v>
      </c>
      <c r="R640" s="337">
        <f t="shared" si="233"/>
        <v>1000000</v>
      </c>
      <c r="S640" s="336">
        <f t="shared" si="234"/>
        <v>1000000</v>
      </c>
      <c r="T640" s="336">
        <f t="shared" si="235"/>
        <v>1000000</v>
      </c>
      <c r="U640" s="336">
        <f t="shared" si="236"/>
        <v>1000000</v>
      </c>
      <c r="V640" s="335">
        <f t="shared" si="237"/>
        <v>245901.63934426228</v>
      </c>
      <c r="W640" s="337">
        <f t="shared" si="243"/>
        <v>0</v>
      </c>
      <c r="X640" s="336">
        <f t="shared" si="243"/>
        <v>0</v>
      </c>
      <c r="Y640" s="336">
        <f t="shared" si="243"/>
        <v>0</v>
      </c>
      <c r="Z640" s="336">
        <f t="shared" si="243"/>
        <v>0</v>
      </c>
      <c r="AA640" s="335">
        <f t="shared" si="243"/>
        <v>0</v>
      </c>
    </row>
    <row r="641" spans="1:27">
      <c r="A641" s="320">
        <f>'Q Experience Study 2e'!A624</f>
        <v>604</v>
      </c>
      <c r="B641" s="319">
        <f>'Q Experience Study 2e'!B624</f>
        <v>19734</v>
      </c>
      <c r="C641" s="319" t="str">
        <f>'Q Experience Study 2e'!C624</f>
        <v/>
      </c>
      <c r="D641" s="319" t="str">
        <f>'Q Experience Study 2e'!D624</f>
        <v/>
      </c>
      <c r="E641" s="318">
        <f>'Q Experience Study 2e'!E624</f>
        <v>300000</v>
      </c>
      <c r="F641" s="343" t="str">
        <f t="shared" si="226"/>
        <v/>
      </c>
      <c r="G641" s="341" t="str">
        <f t="shared" si="227"/>
        <v/>
      </c>
      <c r="H641" s="343">
        <f t="shared" si="242"/>
        <v>365</v>
      </c>
      <c r="I641" s="342">
        <f t="shared" si="242"/>
        <v>366</v>
      </c>
      <c r="J641" s="342">
        <f t="shared" si="242"/>
        <v>365</v>
      </c>
      <c r="K641" s="342">
        <f t="shared" si="242"/>
        <v>365</v>
      </c>
      <c r="L641" s="341">
        <f t="shared" si="242"/>
        <v>356</v>
      </c>
      <c r="M641" s="340">
        <f t="shared" si="228"/>
        <v>1</v>
      </c>
      <c r="N641" s="339">
        <f t="shared" si="229"/>
        <v>1</v>
      </c>
      <c r="O641" s="339">
        <f t="shared" si="230"/>
        <v>1</v>
      </c>
      <c r="P641" s="339">
        <f t="shared" si="231"/>
        <v>1</v>
      </c>
      <c r="Q641" s="338">
        <f t="shared" si="232"/>
        <v>0.97534246575342465</v>
      </c>
      <c r="R641" s="337">
        <f t="shared" si="233"/>
        <v>300000</v>
      </c>
      <c r="S641" s="336">
        <f t="shared" si="234"/>
        <v>300000</v>
      </c>
      <c r="T641" s="336">
        <f t="shared" si="235"/>
        <v>300000</v>
      </c>
      <c r="U641" s="336">
        <f t="shared" si="236"/>
        <v>300000</v>
      </c>
      <c r="V641" s="335">
        <f t="shared" si="237"/>
        <v>292602.73972602742</v>
      </c>
      <c r="W641" s="337">
        <f t="shared" si="243"/>
        <v>0</v>
      </c>
      <c r="X641" s="336">
        <f t="shared" si="243"/>
        <v>0</v>
      </c>
      <c r="Y641" s="336">
        <f t="shared" si="243"/>
        <v>0</v>
      </c>
      <c r="Z641" s="336">
        <f t="shared" si="243"/>
        <v>0</v>
      </c>
      <c r="AA641" s="335">
        <f t="shared" si="243"/>
        <v>0</v>
      </c>
    </row>
    <row r="642" spans="1:27">
      <c r="A642" s="320">
        <f>'Q Experience Study 2e'!A625</f>
        <v>605</v>
      </c>
      <c r="B642" s="319">
        <f>'Q Experience Study 2e'!B625</f>
        <v>19972</v>
      </c>
      <c r="C642" s="319" t="str">
        <f>'Q Experience Study 2e'!C625</f>
        <v/>
      </c>
      <c r="D642" s="319" t="str">
        <f>'Q Experience Study 2e'!D625</f>
        <v/>
      </c>
      <c r="E642" s="318">
        <f>'Q Experience Study 2e'!E625</f>
        <v>500000</v>
      </c>
      <c r="F642" s="343" t="str">
        <f t="shared" si="226"/>
        <v/>
      </c>
      <c r="G642" s="341" t="str">
        <f t="shared" si="227"/>
        <v/>
      </c>
      <c r="H642" s="343">
        <f t="shared" si="242"/>
        <v>366</v>
      </c>
      <c r="I642" s="342">
        <f t="shared" si="242"/>
        <v>365</v>
      </c>
      <c r="J642" s="342">
        <f t="shared" si="242"/>
        <v>365</v>
      </c>
      <c r="K642" s="342">
        <f t="shared" si="242"/>
        <v>365</v>
      </c>
      <c r="L642" s="341">
        <f t="shared" si="242"/>
        <v>118</v>
      </c>
      <c r="M642" s="340">
        <f t="shared" si="228"/>
        <v>1</v>
      </c>
      <c r="N642" s="339">
        <f t="shared" si="229"/>
        <v>1</v>
      </c>
      <c r="O642" s="339">
        <f t="shared" si="230"/>
        <v>1</v>
      </c>
      <c r="P642" s="339">
        <f t="shared" si="231"/>
        <v>1</v>
      </c>
      <c r="Q642" s="338">
        <f t="shared" si="232"/>
        <v>0.32240437158469948</v>
      </c>
      <c r="R642" s="337">
        <f t="shared" si="233"/>
        <v>500000</v>
      </c>
      <c r="S642" s="336">
        <f t="shared" si="234"/>
        <v>500000</v>
      </c>
      <c r="T642" s="336">
        <f t="shared" si="235"/>
        <v>500000</v>
      </c>
      <c r="U642" s="336">
        <f t="shared" si="236"/>
        <v>500000</v>
      </c>
      <c r="V642" s="335">
        <f t="shared" si="237"/>
        <v>161202.18579234974</v>
      </c>
      <c r="W642" s="337">
        <f t="shared" si="243"/>
        <v>0</v>
      </c>
      <c r="X642" s="336">
        <f t="shared" si="243"/>
        <v>0</v>
      </c>
      <c r="Y642" s="336">
        <f t="shared" si="243"/>
        <v>0</v>
      </c>
      <c r="Z642" s="336">
        <f t="shared" si="243"/>
        <v>0</v>
      </c>
      <c r="AA642" s="335">
        <f t="shared" si="243"/>
        <v>0</v>
      </c>
    </row>
    <row r="643" spans="1:27">
      <c r="A643" s="320">
        <f>'Q Experience Study 2e'!A626</f>
        <v>606</v>
      </c>
      <c r="B643" s="319">
        <f>'Q Experience Study 2e'!B626</f>
        <v>19794</v>
      </c>
      <c r="C643" s="319" t="str">
        <f>'Q Experience Study 2e'!C626</f>
        <v/>
      </c>
      <c r="D643" s="319" t="str">
        <f>'Q Experience Study 2e'!D626</f>
        <v/>
      </c>
      <c r="E643" s="318">
        <f>'Q Experience Study 2e'!E626</f>
        <v>500000</v>
      </c>
      <c r="F643" s="343" t="str">
        <f t="shared" si="226"/>
        <v/>
      </c>
      <c r="G643" s="341" t="str">
        <f t="shared" si="227"/>
        <v/>
      </c>
      <c r="H643" s="343">
        <f t="shared" si="242"/>
        <v>366</v>
      </c>
      <c r="I643" s="342">
        <f t="shared" si="242"/>
        <v>365</v>
      </c>
      <c r="J643" s="342">
        <f t="shared" si="242"/>
        <v>365</v>
      </c>
      <c r="K643" s="342">
        <f t="shared" si="242"/>
        <v>365</v>
      </c>
      <c r="L643" s="341">
        <f t="shared" si="242"/>
        <v>296</v>
      </c>
      <c r="M643" s="340">
        <f t="shared" si="228"/>
        <v>1</v>
      </c>
      <c r="N643" s="339">
        <f t="shared" si="229"/>
        <v>1</v>
      </c>
      <c r="O643" s="339">
        <f t="shared" si="230"/>
        <v>1</v>
      </c>
      <c r="P643" s="339">
        <f t="shared" si="231"/>
        <v>1</v>
      </c>
      <c r="Q643" s="338">
        <f t="shared" si="232"/>
        <v>0.80874316939890711</v>
      </c>
      <c r="R643" s="337">
        <f t="shared" si="233"/>
        <v>500000</v>
      </c>
      <c r="S643" s="336">
        <f t="shared" si="234"/>
        <v>500000</v>
      </c>
      <c r="T643" s="336">
        <f t="shared" si="235"/>
        <v>500000</v>
      </c>
      <c r="U643" s="336">
        <f t="shared" si="236"/>
        <v>500000</v>
      </c>
      <c r="V643" s="335">
        <f t="shared" si="237"/>
        <v>404371.58469945355</v>
      </c>
      <c r="W643" s="337">
        <f t="shared" si="243"/>
        <v>0</v>
      </c>
      <c r="X643" s="336">
        <f t="shared" si="243"/>
        <v>0</v>
      </c>
      <c r="Y643" s="336">
        <f t="shared" si="243"/>
        <v>0</v>
      </c>
      <c r="Z643" s="336">
        <f t="shared" si="243"/>
        <v>0</v>
      </c>
      <c r="AA643" s="335">
        <f t="shared" si="243"/>
        <v>0</v>
      </c>
    </row>
    <row r="644" spans="1:27">
      <c r="A644" s="320">
        <f>'Q Experience Study 2e'!A627</f>
        <v>607</v>
      </c>
      <c r="B644" s="319">
        <f>'Q Experience Study 2e'!B627</f>
        <v>19930</v>
      </c>
      <c r="C644" s="319" t="str">
        <f>'Q Experience Study 2e'!C627</f>
        <v/>
      </c>
      <c r="D644" s="319" t="str">
        <f>'Q Experience Study 2e'!D627</f>
        <v/>
      </c>
      <c r="E644" s="318">
        <f>'Q Experience Study 2e'!E627</f>
        <v>300000</v>
      </c>
      <c r="F644" s="343" t="str">
        <f t="shared" si="226"/>
        <v/>
      </c>
      <c r="G644" s="341" t="str">
        <f t="shared" si="227"/>
        <v/>
      </c>
      <c r="H644" s="343">
        <f t="shared" si="242"/>
        <v>366</v>
      </c>
      <c r="I644" s="342">
        <f t="shared" si="242"/>
        <v>365</v>
      </c>
      <c r="J644" s="342">
        <f t="shared" si="242"/>
        <v>365</v>
      </c>
      <c r="K644" s="342">
        <f t="shared" si="242"/>
        <v>365</v>
      </c>
      <c r="L644" s="341">
        <f t="shared" si="242"/>
        <v>160</v>
      </c>
      <c r="M644" s="340">
        <f t="shared" si="228"/>
        <v>1</v>
      </c>
      <c r="N644" s="339">
        <f t="shared" si="229"/>
        <v>1</v>
      </c>
      <c r="O644" s="339">
        <f t="shared" si="230"/>
        <v>1</v>
      </c>
      <c r="P644" s="339">
        <f t="shared" si="231"/>
        <v>1</v>
      </c>
      <c r="Q644" s="338">
        <f t="shared" si="232"/>
        <v>0.43715846994535518</v>
      </c>
      <c r="R644" s="337">
        <f t="shared" si="233"/>
        <v>300000</v>
      </c>
      <c r="S644" s="336">
        <f t="shared" si="234"/>
        <v>300000</v>
      </c>
      <c r="T644" s="336">
        <f t="shared" si="235"/>
        <v>300000</v>
      </c>
      <c r="U644" s="336">
        <f t="shared" si="236"/>
        <v>300000</v>
      </c>
      <c r="V644" s="335">
        <f t="shared" si="237"/>
        <v>131147.54098360657</v>
      </c>
      <c r="W644" s="337">
        <f t="shared" si="243"/>
        <v>0</v>
      </c>
      <c r="X644" s="336">
        <f t="shared" si="243"/>
        <v>0</v>
      </c>
      <c r="Y644" s="336">
        <f t="shared" si="243"/>
        <v>0</v>
      </c>
      <c r="Z644" s="336">
        <f t="shared" si="243"/>
        <v>0</v>
      </c>
      <c r="AA644" s="335">
        <f t="shared" si="243"/>
        <v>0</v>
      </c>
    </row>
    <row r="645" spans="1:27">
      <c r="A645" s="320">
        <f>'Q Experience Study 2e'!A628</f>
        <v>608</v>
      </c>
      <c r="B645" s="319">
        <f>'Q Experience Study 2e'!B628</f>
        <v>19752</v>
      </c>
      <c r="C645" s="319" t="str">
        <f>'Q Experience Study 2e'!C628</f>
        <v/>
      </c>
      <c r="D645" s="319" t="str">
        <f>'Q Experience Study 2e'!D628</f>
        <v/>
      </c>
      <c r="E645" s="318">
        <f>'Q Experience Study 2e'!E628</f>
        <v>500000</v>
      </c>
      <c r="F645" s="343" t="str">
        <f t="shared" si="226"/>
        <v/>
      </c>
      <c r="G645" s="341" t="str">
        <f t="shared" si="227"/>
        <v/>
      </c>
      <c r="H645" s="343">
        <f t="shared" si="242"/>
        <v>365</v>
      </c>
      <c r="I645" s="342">
        <f t="shared" si="242"/>
        <v>366</v>
      </c>
      <c r="J645" s="342">
        <f t="shared" si="242"/>
        <v>365</v>
      </c>
      <c r="K645" s="342">
        <f t="shared" si="242"/>
        <v>365</v>
      </c>
      <c r="L645" s="341">
        <f t="shared" si="242"/>
        <v>338</v>
      </c>
      <c r="M645" s="340">
        <f t="shared" si="228"/>
        <v>1</v>
      </c>
      <c r="N645" s="339">
        <f t="shared" si="229"/>
        <v>1</v>
      </c>
      <c r="O645" s="339">
        <f t="shared" si="230"/>
        <v>1</v>
      </c>
      <c r="P645" s="339">
        <f t="shared" si="231"/>
        <v>1</v>
      </c>
      <c r="Q645" s="338">
        <f t="shared" si="232"/>
        <v>0.92602739726027394</v>
      </c>
      <c r="R645" s="337">
        <f t="shared" si="233"/>
        <v>500000</v>
      </c>
      <c r="S645" s="336">
        <f t="shared" si="234"/>
        <v>500000</v>
      </c>
      <c r="T645" s="336">
        <f t="shared" si="235"/>
        <v>500000</v>
      </c>
      <c r="U645" s="336">
        <f t="shared" si="236"/>
        <v>500000</v>
      </c>
      <c r="V645" s="335">
        <f t="shared" si="237"/>
        <v>463013.69863013696</v>
      </c>
      <c r="W645" s="337">
        <f t="shared" si="243"/>
        <v>0</v>
      </c>
      <c r="X645" s="336">
        <f t="shared" si="243"/>
        <v>0</v>
      </c>
      <c r="Y645" s="336">
        <f t="shared" si="243"/>
        <v>0</v>
      </c>
      <c r="Z645" s="336">
        <f t="shared" si="243"/>
        <v>0</v>
      </c>
      <c r="AA645" s="335">
        <f t="shared" si="243"/>
        <v>0</v>
      </c>
    </row>
    <row r="646" spans="1:27">
      <c r="A646" s="320">
        <f>'Q Experience Study 2e'!A629</f>
        <v>609</v>
      </c>
      <c r="B646" s="319">
        <f>'Q Experience Study 2e'!B629</f>
        <v>19991</v>
      </c>
      <c r="C646" s="319" t="str">
        <f>'Q Experience Study 2e'!C629</f>
        <v/>
      </c>
      <c r="D646" s="319" t="str">
        <f>'Q Experience Study 2e'!D629</f>
        <v/>
      </c>
      <c r="E646" s="318">
        <f>'Q Experience Study 2e'!E629</f>
        <v>300000</v>
      </c>
      <c r="F646" s="343" t="str">
        <f t="shared" si="226"/>
        <v/>
      </c>
      <c r="G646" s="341" t="str">
        <f t="shared" si="227"/>
        <v/>
      </c>
      <c r="H646" s="343">
        <f t="shared" si="242"/>
        <v>366</v>
      </c>
      <c r="I646" s="342">
        <f t="shared" si="242"/>
        <v>365</v>
      </c>
      <c r="J646" s="342">
        <f t="shared" si="242"/>
        <v>365</v>
      </c>
      <c r="K646" s="342">
        <f t="shared" si="242"/>
        <v>365</v>
      </c>
      <c r="L646" s="341">
        <f t="shared" si="242"/>
        <v>99</v>
      </c>
      <c r="M646" s="340">
        <f t="shared" si="228"/>
        <v>1</v>
      </c>
      <c r="N646" s="339">
        <f t="shared" si="229"/>
        <v>1</v>
      </c>
      <c r="O646" s="339">
        <f t="shared" si="230"/>
        <v>1</v>
      </c>
      <c r="P646" s="339">
        <f t="shared" si="231"/>
        <v>1</v>
      </c>
      <c r="Q646" s="338">
        <f t="shared" si="232"/>
        <v>0.27049180327868855</v>
      </c>
      <c r="R646" s="337">
        <f t="shared" si="233"/>
        <v>300000</v>
      </c>
      <c r="S646" s="336">
        <f t="shared" si="234"/>
        <v>300000</v>
      </c>
      <c r="T646" s="336">
        <f t="shared" si="235"/>
        <v>300000</v>
      </c>
      <c r="U646" s="336">
        <f t="shared" si="236"/>
        <v>300000</v>
      </c>
      <c r="V646" s="335">
        <f t="shared" si="237"/>
        <v>81147.540983606566</v>
      </c>
      <c r="W646" s="337">
        <f t="shared" si="243"/>
        <v>0</v>
      </c>
      <c r="X646" s="336">
        <f t="shared" si="243"/>
        <v>0</v>
      </c>
      <c r="Y646" s="336">
        <f t="shared" si="243"/>
        <v>0</v>
      </c>
      <c r="Z646" s="336">
        <f t="shared" si="243"/>
        <v>0</v>
      </c>
      <c r="AA646" s="335">
        <f t="shared" si="243"/>
        <v>0</v>
      </c>
    </row>
    <row r="647" spans="1:27">
      <c r="A647" s="320">
        <f>'Q Experience Study 2e'!A630</f>
        <v>610</v>
      </c>
      <c r="B647" s="319">
        <f>'Q Experience Study 2e'!B630</f>
        <v>19819</v>
      </c>
      <c r="C647" s="319" t="str">
        <f>'Q Experience Study 2e'!C630</f>
        <v/>
      </c>
      <c r="D647" s="319" t="str">
        <f>'Q Experience Study 2e'!D630</f>
        <v/>
      </c>
      <c r="E647" s="318">
        <f>'Q Experience Study 2e'!E630</f>
        <v>1000000</v>
      </c>
      <c r="F647" s="343" t="str">
        <f t="shared" si="226"/>
        <v/>
      </c>
      <c r="G647" s="341" t="str">
        <f t="shared" si="227"/>
        <v/>
      </c>
      <c r="H647" s="343">
        <f t="shared" si="242"/>
        <v>366</v>
      </c>
      <c r="I647" s="342">
        <f t="shared" si="242"/>
        <v>365</v>
      </c>
      <c r="J647" s="342">
        <f t="shared" si="242"/>
        <v>365</v>
      </c>
      <c r="K647" s="342">
        <f t="shared" si="242"/>
        <v>365</v>
      </c>
      <c r="L647" s="341">
        <f t="shared" si="242"/>
        <v>271</v>
      </c>
      <c r="M647" s="340">
        <f t="shared" si="228"/>
        <v>1</v>
      </c>
      <c r="N647" s="339">
        <f t="shared" si="229"/>
        <v>1</v>
      </c>
      <c r="O647" s="339">
        <f t="shared" si="230"/>
        <v>1</v>
      </c>
      <c r="P647" s="339">
        <f t="shared" si="231"/>
        <v>1</v>
      </c>
      <c r="Q647" s="338">
        <f t="shared" si="232"/>
        <v>0.7404371584699454</v>
      </c>
      <c r="R647" s="337">
        <f t="shared" si="233"/>
        <v>1000000</v>
      </c>
      <c r="S647" s="336">
        <f t="shared" si="234"/>
        <v>1000000</v>
      </c>
      <c r="T647" s="336">
        <f t="shared" si="235"/>
        <v>1000000</v>
      </c>
      <c r="U647" s="336">
        <f t="shared" si="236"/>
        <v>1000000</v>
      </c>
      <c r="V647" s="335">
        <f t="shared" si="237"/>
        <v>740437.15846994543</v>
      </c>
      <c r="W647" s="337">
        <f t="shared" si="243"/>
        <v>0</v>
      </c>
      <c r="X647" s="336">
        <f t="shared" si="243"/>
        <v>0</v>
      </c>
      <c r="Y647" s="336">
        <f t="shared" si="243"/>
        <v>0</v>
      </c>
      <c r="Z647" s="336">
        <f t="shared" si="243"/>
        <v>0</v>
      </c>
      <c r="AA647" s="335">
        <f t="shared" si="243"/>
        <v>0</v>
      </c>
    </row>
    <row r="648" spans="1:27">
      <c r="A648" s="320">
        <f>'Q Experience Study 2e'!A631</f>
        <v>611</v>
      </c>
      <c r="B648" s="319">
        <f>'Q Experience Study 2e'!B631</f>
        <v>19923</v>
      </c>
      <c r="C648" s="319" t="str">
        <f>'Q Experience Study 2e'!C631</f>
        <v/>
      </c>
      <c r="D648" s="319" t="str">
        <f>'Q Experience Study 2e'!D631</f>
        <v/>
      </c>
      <c r="E648" s="318">
        <f>'Q Experience Study 2e'!E631</f>
        <v>300000</v>
      </c>
      <c r="F648" s="343" t="str">
        <f t="shared" si="226"/>
        <v/>
      </c>
      <c r="G648" s="341" t="str">
        <f t="shared" si="227"/>
        <v/>
      </c>
      <c r="H648" s="343">
        <f t="shared" ref="H648:L657" si="244">IF(AND(OR($C648&lt;&gt;"",$D648&lt;&gt;""),MAX($F648,$G648)&lt;H$37),0,MIN($C$34,DATE(YEAR($B648)+H$37+1,MONTH($B648),DAY($B648)))-MAX($B$34,DATE(YEAR($B648)+H$37,MONTH($B648),DAY($B648))))</f>
        <v>366</v>
      </c>
      <c r="I648" s="342">
        <f t="shared" si="244"/>
        <v>365</v>
      </c>
      <c r="J648" s="342">
        <f t="shared" si="244"/>
        <v>365</v>
      </c>
      <c r="K648" s="342">
        <f t="shared" si="244"/>
        <v>365</v>
      </c>
      <c r="L648" s="341">
        <f t="shared" si="244"/>
        <v>167</v>
      </c>
      <c r="M648" s="340">
        <f t="shared" si="228"/>
        <v>1</v>
      </c>
      <c r="N648" s="339">
        <f t="shared" si="229"/>
        <v>1</v>
      </c>
      <c r="O648" s="339">
        <f t="shared" si="230"/>
        <v>1</v>
      </c>
      <c r="P648" s="339">
        <f t="shared" si="231"/>
        <v>1</v>
      </c>
      <c r="Q648" s="338">
        <f t="shared" si="232"/>
        <v>0.45628415300546449</v>
      </c>
      <c r="R648" s="337">
        <f t="shared" si="233"/>
        <v>300000</v>
      </c>
      <c r="S648" s="336">
        <f t="shared" si="234"/>
        <v>300000</v>
      </c>
      <c r="T648" s="336">
        <f t="shared" si="235"/>
        <v>300000</v>
      </c>
      <c r="U648" s="336">
        <f t="shared" si="236"/>
        <v>300000</v>
      </c>
      <c r="V648" s="335">
        <f t="shared" si="237"/>
        <v>136885.24590163934</v>
      </c>
      <c r="W648" s="337">
        <f t="shared" ref="W648:AA657" si="245">IF($F648=W$37,$E648,0)</f>
        <v>0</v>
      </c>
      <c r="X648" s="336">
        <f t="shared" si="245"/>
        <v>0</v>
      </c>
      <c r="Y648" s="336">
        <f t="shared" si="245"/>
        <v>0</v>
      </c>
      <c r="Z648" s="336">
        <f t="shared" si="245"/>
        <v>0</v>
      </c>
      <c r="AA648" s="335">
        <f t="shared" si="245"/>
        <v>0</v>
      </c>
    </row>
    <row r="649" spans="1:27">
      <c r="A649" s="320">
        <f>'Q Experience Study 2e'!A632</f>
        <v>612</v>
      </c>
      <c r="B649" s="319">
        <f>'Q Experience Study 2e'!B632</f>
        <v>20000</v>
      </c>
      <c r="C649" s="319" t="str">
        <f>'Q Experience Study 2e'!C632</f>
        <v/>
      </c>
      <c r="D649" s="319" t="str">
        <f>'Q Experience Study 2e'!D632</f>
        <v/>
      </c>
      <c r="E649" s="318">
        <f>'Q Experience Study 2e'!E632</f>
        <v>500000</v>
      </c>
      <c r="F649" s="343" t="str">
        <f t="shared" si="226"/>
        <v/>
      </c>
      <c r="G649" s="341" t="str">
        <f t="shared" si="227"/>
        <v/>
      </c>
      <c r="H649" s="343">
        <f t="shared" si="244"/>
        <v>366</v>
      </c>
      <c r="I649" s="342">
        <f t="shared" si="244"/>
        <v>365</v>
      </c>
      <c r="J649" s="342">
        <f t="shared" si="244"/>
        <v>365</v>
      </c>
      <c r="K649" s="342">
        <f t="shared" si="244"/>
        <v>365</v>
      </c>
      <c r="L649" s="341">
        <f t="shared" si="244"/>
        <v>90</v>
      </c>
      <c r="M649" s="340">
        <f t="shared" si="228"/>
        <v>1</v>
      </c>
      <c r="N649" s="339">
        <f t="shared" si="229"/>
        <v>1</v>
      </c>
      <c r="O649" s="339">
        <f t="shared" si="230"/>
        <v>1</v>
      </c>
      <c r="P649" s="339">
        <f t="shared" si="231"/>
        <v>1</v>
      </c>
      <c r="Q649" s="338">
        <f t="shared" si="232"/>
        <v>0.24590163934426229</v>
      </c>
      <c r="R649" s="337">
        <f t="shared" si="233"/>
        <v>500000</v>
      </c>
      <c r="S649" s="336">
        <f t="shared" si="234"/>
        <v>500000</v>
      </c>
      <c r="T649" s="336">
        <f t="shared" si="235"/>
        <v>500000</v>
      </c>
      <c r="U649" s="336">
        <f t="shared" si="236"/>
        <v>500000</v>
      </c>
      <c r="V649" s="335">
        <f t="shared" si="237"/>
        <v>122950.81967213114</v>
      </c>
      <c r="W649" s="337">
        <f t="shared" si="245"/>
        <v>0</v>
      </c>
      <c r="X649" s="336">
        <f t="shared" si="245"/>
        <v>0</v>
      </c>
      <c r="Y649" s="336">
        <f t="shared" si="245"/>
        <v>0</v>
      </c>
      <c r="Z649" s="336">
        <f t="shared" si="245"/>
        <v>0</v>
      </c>
      <c r="AA649" s="335">
        <f t="shared" si="245"/>
        <v>0</v>
      </c>
    </row>
    <row r="650" spans="1:27">
      <c r="A650" s="320">
        <f>'Q Experience Study 2e'!A633</f>
        <v>613</v>
      </c>
      <c r="B650" s="319">
        <f>'Q Experience Study 2e'!B633</f>
        <v>20004</v>
      </c>
      <c r="C650" s="319">
        <f>'Q Experience Study 2e'!C633</f>
        <v>44081</v>
      </c>
      <c r="D650" s="319" t="str">
        <f>'Q Experience Study 2e'!D633</f>
        <v/>
      </c>
      <c r="E650" s="318">
        <f>'Q Experience Study 2e'!E633</f>
        <v>1000000</v>
      </c>
      <c r="F650" s="343" t="str">
        <f t="shared" si="226"/>
        <v/>
      </c>
      <c r="G650" s="341">
        <f t="shared" si="227"/>
        <v>65</v>
      </c>
      <c r="H650" s="343">
        <f t="shared" si="244"/>
        <v>366</v>
      </c>
      <c r="I650" s="342">
        <f t="shared" si="244"/>
        <v>0</v>
      </c>
      <c r="J650" s="342">
        <f t="shared" si="244"/>
        <v>0</v>
      </c>
      <c r="K650" s="342">
        <f t="shared" si="244"/>
        <v>0</v>
      </c>
      <c r="L650" s="341">
        <f t="shared" si="244"/>
        <v>0</v>
      </c>
      <c r="M650" s="340">
        <f t="shared" si="228"/>
        <v>1</v>
      </c>
      <c r="N650" s="339">
        <f t="shared" si="229"/>
        <v>0</v>
      </c>
      <c r="O650" s="339">
        <f t="shared" si="230"/>
        <v>0</v>
      </c>
      <c r="P650" s="339">
        <f t="shared" si="231"/>
        <v>0</v>
      </c>
      <c r="Q650" s="338">
        <f t="shared" si="232"/>
        <v>0</v>
      </c>
      <c r="R650" s="337">
        <f t="shared" si="233"/>
        <v>1000000</v>
      </c>
      <c r="S650" s="336">
        <f t="shared" si="234"/>
        <v>0</v>
      </c>
      <c r="T650" s="336">
        <f t="shared" si="235"/>
        <v>0</v>
      </c>
      <c r="U650" s="336">
        <f t="shared" si="236"/>
        <v>0</v>
      </c>
      <c r="V650" s="335">
        <f t="shared" si="237"/>
        <v>0</v>
      </c>
      <c r="W650" s="337">
        <f t="shared" si="245"/>
        <v>0</v>
      </c>
      <c r="X650" s="336">
        <f t="shared" si="245"/>
        <v>0</v>
      </c>
      <c r="Y650" s="336">
        <f t="shared" si="245"/>
        <v>0</v>
      </c>
      <c r="Z650" s="336">
        <f t="shared" si="245"/>
        <v>0</v>
      </c>
      <c r="AA650" s="335">
        <f t="shared" si="245"/>
        <v>0</v>
      </c>
    </row>
    <row r="651" spans="1:27">
      <c r="A651" s="320">
        <f>'Q Experience Study 2e'!A634</f>
        <v>614</v>
      </c>
      <c r="B651" s="319">
        <f>'Q Experience Study 2e'!B634</f>
        <v>19825</v>
      </c>
      <c r="C651" s="319" t="str">
        <f>'Q Experience Study 2e'!C634</f>
        <v/>
      </c>
      <c r="D651" s="319" t="str">
        <f>'Q Experience Study 2e'!D634</f>
        <v/>
      </c>
      <c r="E651" s="318">
        <f>'Q Experience Study 2e'!E634</f>
        <v>1000000</v>
      </c>
      <c r="F651" s="343" t="str">
        <f t="shared" si="226"/>
        <v/>
      </c>
      <c r="G651" s="341" t="str">
        <f t="shared" si="227"/>
        <v/>
      </c>
      <c r="H651" s="343">
        <f t="shared" si="244"/>
        <v>366</v>
      </c>
      <c r="I651" s="342">
        <f t="shared" si="244"/>
        <v>365</v>
      </c>
      <c r="J651" s="342">
        <f t="shared" si="244"/>
        <v>365</v>
      </c>
      <c r="K651" s="342">
        <f t="shared" si="244"/>
        <v>365</v>
      </c>
      <c r="L651" s="341">
        <f t="shared" si="244"/>
        <v>265</v>
      </c>
      <c r="M651" s="340">
        <f t="shared" si="228"/>
        <v>1</v>
      </c>
      <c r="N651" s="339">
        <f t="shared" si="229"/>
        <v>1</v>
      </c>
      <c r="O651" s="339">
        <f t="shared" si="230"/>
        <v>1</v>
      </c>
      <c r="P651" s="339">
        <f t="shared" si="231"/>
        <v>1</v>
      </c>
      <c r="Q651" s="338">
        <f t="shared" si="232"/>
        <v>0.72404371584699456</v>
      </c>
      <c r="R651" s="337">
        <f t="shared" si="233"/>
        <v>1000000</v>
      </c>
      <c r="S651" s="336">
        <f t="shared" si="234"/>
        <v>1000000</v>
      </c>
      <c r="T651" s="336">
        <f t="shared" si="235"/>
        <v>1000000</v>
      </c>
      <c r="U651" s="336">
        <f t="shared" si="236"/>
        <v>1000000</v>
      </c>
      <c r="V651" s="335">
        <f t="shared" si="237"/>
        <v>724043.71584699454</v>
      </c>
      <c r="W651" s="337">
        <f t="shared" si="245"/>
        <v>0</v>
      </c>
      <c r="X651" s="336">
        <f t="shared" si="245"/>
        <v>0</v>
      </c>
      <c r="Y651" s="336">
        <f t="shared" si="245"/>
        <v>0</v>
      </c>
      <c r="Z651" s="336">
        <f t="shared" si="245"/>
        <v>0</v>
      </c>
      <c r="AA651" s="335">
        <f t="shared" si="245"/>
        <v>0</v>
      </c>
    </row>
    <row r="652" spans="1:27">
      <c r="A652" s="320">
        <f>'Q Experience Study 2e'!A635</f>
        <v>615</v>
      </c>
      <c r="B652" s="319">
        <f>'Q Experience Study 2e'!B635</f>
        <v>20010</v>
      </c>
      <c r="C652" s="319" t="str">
        <f>'Q Experience Study 2e'!C635</f>
        <v/>
      </c>
      <c r="D652" s="319" t="str">
        <f>'Q Experience Study 2e'!D635</f>
        <v/>
      </c>
      <c r="E652" s="318">
        <f>'Q Experience Study 2e'!E635</f>
        <v>300000</v>
      </c>
      <c r="F652" s="343" t="str">
        <f t="shared" si="226"/>
        <v/>
      </c>
      <c r="G652" s="341" t="str">
        <f t="shared" si="227"/>
        <v/>
      </c>
      <c r="H652" s="343">
        <f t="shared" si="244"/>
        <v>366</v>
      </c>
      <c r="I652" s="342">
        <f t="shared" si="244"/>
        <v>365</v>
      </c>
      <c r="J652" s="342">
        <f t="shared" si="244"/>
        <v>365</v>
      </c>
      <c r="K652" s="342">
        <f t="shared" si="244"/>
        <v>365</v>
      </c>
      <c r="L652" s="341">
        <f t="shared" si="244"/>
        <v>80</v>
      </c>
      <c r="M652" s="340">
        <f t="shared" si="228"/>
        <v>1</v>
      </c>
      <c r="N652" s="339">
        <f t="shared" si="229"/>
        <v>1</v>
      </c>
      <c r="O652" s="339">
        <f t="shared" si="230"/>
        <v>1</v>
      </c>
      <c r="P652" s="339">
        <f t="shared" si="231"/>
        <v>1</v>
      </c>
      <c r="Q652" s="338">
        <f t="shared" si="232"/>
        <v>0.21857923497267759</v>
      </c>
      <c r="R652" s="337">
        <f t="shared" si="233"/>
        <v>300000</v>
      </c>
      <c r="S652" s="336">
        <f t="shared" si="234"/>
        <v>300000</v>
      </c>
      <c r="T652" s="336">
        <f t="shared" si="235"/>
        <v>300000</v>
      </c>
      <c r="U652" s="336">
        <f t="shared" si="236"/>
        <v>300000</v>
      </c>
      <c r="V652" s="335">
        <f t="shared" si="237"/>
        <v>65573.770491803283</v>
      </c>
      <c r="W652" s="337">
        <f t="shared" si="245"/>
        <v>0</v>
      </c>
      <c r="X652" s="336">
        <f t="shared" si="245"/>
        <v>0</v>
      </c>
      <c r="Y652" s="336">
        <f t="shared" si="245"/>
        <v>0</v>
      </c>
      <c r="Z652" s="336">
        <f t="shared" si="245"/>
        <v>0</v>
      </c>
      <c r="AA652" s="335">
        <f t="shared" si="245"/>
        <v>0</v>
      </c>
    </row>
    <row r="653" spans="1:27">
      <c r="A653" s="320">
        <f>'Q Experience Study 2e'!A636</f>
        <v>616</v>
      </c>
      <c r="B653" s="319">
        <f>'Q Experience Study 2e'!B636</f>
        <v>20025</v>
      </c>
      <c r="C653" s="319">
        <f>'Q Experience Study 2e'!C636</f>
        <v>43878</v>
      </c>
      <c r="D653" s="319" t="str">
        <f>'Q Experience Study 2e'!D636</f>
        <v/>
      </c>
      <c r="E653" s="318">
        <f>'Q Experience Study 2e'!E636</f>
        <v>1000000</v>
      </c>
      <c r="F653" s="343" t="str">
        <f t="shared" si="226"/>
        <v/>
      </c>
      <c r="G653" s="341">
        <f t="shared" si="227"/>
        <v>65</v>
      </c>
      <c r="H653" s="343">
        <f t="shared" si="244"/>
        <v>366</v>
      </c>
      <c r="I653" s="342">
        <f t="shared" si="244"/>
        <v>0</v>
      </c>
      <c r="J653" s="342">
        <f t="shared" si="244"/>
        <v>0</v>
      </c>
      <c r="K653" s="342">
        <f t="shared" si="244"/>
        <v>0</v>
      </c>
      <c r="L653" s="341">
        <f t="shared" si="244"/>
        <v>0</v>
      </c>
      <c r="M653" s="340">
        <f t="shared" si="228"/>
        <v>1</v>
      </c>
      <c r="N653" s="339">
        <f t="shared" si="229"/>
        <v>0</v>
      </c>
      <c r="O653" s="339">
        <f t="shared" si="230"/>
        <v>0</v>
      </c>
      <c r="P653" s="339">
        <f t="shared" si="231"/>
        <v>0</v>
      </c>
      <c r="Q653" s="338">
        <f t="shared" si="232"/>
        <v>0</v>
      </c>
      <c r="R653" s="337">
        <f t="shared" si="233"/>
        <v>1000000</v>
      </c>
      <c r="S653" s="336">
        <f t="shared" si="234"/>
        <v>0</v>
      </c>
      <c r="T653" s="336">
        <f t="shared" si="235"/>
        <v>0</v>
      </c>
      <c r="U653" s="336">
        <f t="shared" si="236"/>
        <v>0</v>
      </c>
      <c r="V653" s="335">
        <f t="shared" si="237"/>
        <v>0</v>
      </c>
      <c r="W653" s="337">
        <f t="shared" si="245"/>
        <v>0</v>
      </c>
      <c r="X653" s="336">
        <f t="shared" si="245"/>
        <v>0</v>
      </c>
      <c r="Y653" s="336">
        <f t="shared" si="245"/>
        <v>0</v>
      </c>
      <c r="Z653" s="336">
        <f t="shared" si="245"/>
        <v>0</v>
      </c>
      <c r="AA653" s="335">
        <f t="shared" si="245"/>
        <v>0</v>
      </c>
    </row>
    <row r="654" spans="1:27">
      <c r="A654" s="320">
        <f>'Q Experience Study 2e'!A637</f>
        <v>617</v>
      </c>
      <c r="B654" s="319">
        <f>'Q Experience Study 2e'!B637</f>
        <v>19949</v>
      </c>
      <c r="C654" s="319" t="str">
        <f>'Q Experience Study 2e'!C637</f>
        <v/>
      </c>
      <c r="D654" s="319" t="str">
        <f>'Q Experience Study 2e'!D637</f>
        <v/>
      </c>
      <c r="E654" s="318">
        <f>'Q Experience Study 2e'!E637</f>
        <v>300000</v>
      </c>
      <c r="F654" s="343" t="str">
        <f t="shared" si="226"/>
        <v/>
      </c>
      <c r="G654" s="341" t="str">
        <f t="shared" si="227"/>
        <v/>
      </c>
      <c r="H654" s="343">
        <f t="shared" si="244"/>
        <v>366</v>
      </c>
      <c r="I654" s="342">
        <f t="shared" si="244"/>
        <v>365</v>
      </c>
      <c r="J654" s="342">
        <f t="shared" si="244"/>
        <v>365</v>
      </c>
      <c r="K654" s="342">
        <f t="shared" si="244"/>
        <v>365</v>
      </c>
      <c r="L654" s="341">
        <f t="shared" si="244"/>
        <v>141</v>
      </c>
      <c r="M654" s="340">
        <f t="shared" si="228"/>
        <v>1</v>
      </c>
      <c r="N654" s="339">
        <f t="shared" si="229"/>
        <v>1</v>
      </c>
      <c r="O654" s="339">
        <f t="shared" si="230"/>
        <v>1</v>
      </c>
      <c r="P654" s="339">
        <f t="shared" si="231"/>
        <v>1</v>
      </c>
      <c r="Q654" s="338">
        <f t="shared" si="232"/>
        <v>0.38524590163934425</v>
      </c>
      <c r="R654" s="337">
        <f t="shared" si="233"/>
        <v>300000</v>
      </c>
      <c r="S654" s="336">
        <f t="shared" si="234"/>
        <v>300000</v>
      </c>
      <c r="T654" s="336">
        <f t="shared" si="235"/>
        <v>300000</v>
      </c>
      <c r="U654" s="336">
        <f t="shared" si="236"/>
        <v>300000</v>
      </c>
      <c r="V654" s="335">
        <f t="shared" si="237"/>
        <v>115573.77049180327</v>
      </c>
      <c r="W654" s="337">
        <f t="shared" si="245"/>
        <v>0</v>
      </c>
      <c r="X654" s="336">
        <f t="shared" si="245"/>
        <v>0</v>
      </c>
      <c r="Y654" s="336">
        <f t="shared" si="245"/>
        <v>0</v>
      </c>
      <c r="Z654" s="336">
        <f t="shared" si="245"/>
        <v>0</v>
      </c>
      <c r="AA654" s="335">
        <f t="shared" si="245"/>
        <v>0</v>
      </c>
    </row>
    <row r="655" spans="1:27">
      <c r="A655" s="320">
        <f>'Q Experience Study 2e'!A638</f>
        <v>618</v>
      </c>
      <c r="B655" s="319">
        <f>'Q Experience Study 2e'!B638</f>
        <v>19830</v>
      </c>
      <c r="C655" s="319" t="str">
        <f>'Q Experience Study 2e'!C638</f>
        <v/>
      </c>
      <c r="D655" s="319" t="str">
        <f>'Q Experience Study 2e'!D638</f>
        <v/>
      </c>
      <c r="E655" s="318">
        <f>'Q Experience Study 2e'!E638</f>
        <v>1000000</v>
      </c>
      <c r="F655" s="343" t="str">
        <f t="shared" si="226"/>
        <v/>
      </c>
      <c r="G655" s="341" t="str">
        <f t="shared" si="227"/>
        <v/>
      </c>
      <c r="H655" s="343">
        <f t="shared" si="244"/>
        <v>366</v>
      </c>
      <c r="I655" s="342">
        <f t="shared" si="244"/>
        <v>365</v>
      </c>
      <c r="J655" s="342">
        <f t="shared" si="244"/>
        <v>365</v>
      </c>
      <c r="K655" s="342">
        <f t="shared" si="244"/>
        <v>365</v>
      </c>
      <c r="L655" s="341">
        <f t="shared" si="244"/>
        <v>260</v>
      </c>
      <c r="M655" s="340">
        <f t="shared" si="228"/>
        <v>1</v>
      </c>
      <c r="N655" s="339">
        <f t="shared" si="229"/>
        <v>1</v>
      </c>
      <c r="O655" s="339">
        <f t="shared" si="230"/>
        <v>1</v>
      </c>
      <c r="P655" s="339">
        <f t="shared" si="231"/>
        <v>1</v>
      </c>
      <c r="Q655" s="338">
        <f t="shared" si="232"/>
        <v>0.7103825136612022</v>
      </c>
      <c r="R655" s="337">
        <f t="shared" si="233"/>
        <v>1000000</v>
      </c>
      <c r="S655" s="336">
        <f t="shared" si="234"/>
        <v>1000000</v>
      </c>
      <c r="T655" s="336">
        <f t="shared" si="235"/>
        <v>1000000</v>
      </c>
      <c r="U655" s="336">
        <f t="shared" si="236"/>
        <v>1000000</v>
      </c>
      <c r="V655" s="335">
        <f t="shared" si="237"/>
        <v>710382.51366120216</v>
      </c>
      <c r="W655" s="337">
        <f t="shared" si="245"/>
        <v>0</v>
      </c>
      <c r="X655" s="336">
        <f t="shared" si="245"/>
        <v>0</v>
      </c>
      <c r="Y655" s="336">
        <f t="shared" si="245"/>
        <v>0</v>
      </c>
      <c r="Z655" s="336">
        <f t="shared" si="245"/>
        <v>0</v>
      </c>
      <c r="AA655" s="335">
        <f t="shared" si="245"/>
        <v>0</v>
      </c>
    </row>
    <row r="656" spans="1:27">
      <c r="A656" s="320">
        <f>'Q Experience Study 2e'!A639</f>
        <v>619</v>
      </c>
      <c r="B656" s="319">
        <f>'Q Experience Study 2e'!B639</f>
        <v>19728</v>
      </c>
      <c r="C656" s="319" t="str">
        <f>'Q Experience Study 2e'!C639</f>
        <v/>
      </c>
      <c r="D656" s="319" t="str">
        <f>'Q Experience Study 2e'!D639</f>
        <v/>
      </c>
      <c r="E656" s="318">
        <f>'Q Experience Study 2e'!E639</f>
        <v>500000</v>
      </c>
      <c r="F656" s="343" t="str">
        <f t="shared" si="226"/>
        <v/>
      </c>
      <c r="G656" s="341" t="str">
        <f t="shared" si="227"/>
        <v/>
      </c>
      <c r="H656" s="343">
        <f t="shared" si="244"/>
        <v>365</v>
      </c>
      <c r="I656" s="342">
        <f t="shared" si="244"/>
        <v>366</v>
      </c>
      <c r="J656" s="342">
        <f t="shared" si="244"/>
        <v>365</v>
      </c>
      <c r="K656" s="342">
        <f t="shared" si="244"/>
        <v>365</v>
      </c>
      <c r="L656" s="341">
        <f t="shared" si="244"/>
        <v>362</v>
      </c>
      <c r="M656" s="340">
        <f t="shared" si="228"/>
        <v>1</v>
      </c>
      <c r="N656" s="339">
        <f t="shared" si="229"/>
        <v>1</v>
      </c>
      <c r="O656" s="339">
        <f t="shared" si="230"/>
        <v>1</v>
      </c>
      <c r="P656" s="339">
        <f t="shared" si="231"/>
        <v>1</v>
      </c>
      <c r="Q656" s="338">
        <f t="shared" si="232"/>
        <v>0.99178082191780825</v>
      </c>
      <c r="R656" s="337">
        <f t="shared" si="233"/>
        <v>500000</v>
      </c>
      <c r="S656" s="336">
        <f t="shared" si="234"/>
        <v>500000</v>
      </c>
      <c r="T656" s="336">
        <f t="shared" si="235"/>
        <v>500000</v>
      </c>
      <c r="U656" s="336">
        <f t="shared" si="236"/>
        <v>500000</v>
      </c>
      <c r="V656" s="335">
        <f t="shared" si="237"/>
        <v>495890.41095890413</v>
      </c>
      <c r="W656" s="337">
        <f t="shared" si="245"/>
        <v>0</v>
      </c>
      <c r="X656" s="336">
        <f t="shared" si="245"/>
        <v>0</v>
      </c>
      <c r="Y656" s="336">
        <f t="shared" si="245"/>
        <v>0</v>
      </c>
      <c r="Z656" s="336">
        <f t="shared" si="245"/>
        <v>0</v>
      </c>
      <c r="AA656" s="335">
        <f t="shared" si="245"/>
        <v>0</v>
      </c>
    </row>
    <row r="657" spans="1:27">
      <c r="A657" s="320">
        <f>'Q Experience Study 2e'!A640</f>
        <v>620</v>
      </c>
      <c r="B657" s="319">
        <f>'Q Experience Study 2e'!B640</f>
        <v>20068</v>
      </c>
      <c r="C657" s="319" t="str">
        <f>'Q Experience Study 2e'!C640</f>
        <v/>
      </c>
      <c r="D657" s="319" t="str">
        <f>'Q Experience Study 2e'!D640</f>
        <v/>
      </c>
      <c r="E657" s="318">
        <f>'Q Experience Study 2e'!E640</f>
        <v>1000000</v>
      </c>
      <c r="F657" s="343" t="str">
        <f t="shared" si="226"/>
        <v/>
      </c>
      <c r="G657" s="341" t="str">
        <f t="shared" si="227"/>
        <v/>
      </c>
      <c r="H657" s="343">
        <f t="shared" si="244"/>
        <v>366</v>
      </c>
      <c r="I657" s="342">
        <f t="shared" si="244"/>
        <v>365</v>
      </c>
      <c r="J657" s="342">
        <f t="shared" si="244"/>
        <v>365</v>
      </c>
      <c r="K657" s="342">
        <f t="shared" si="244"/>
        <v>365</v>
      </c>
      <c r="L657" s="341">
        <f t="shared" si="244"/>
        <v>22</v>
      </c>
      <c r="M657" s="340">
        <f t="shared" si="228"/>
        <v>1</v>
      </c>
      <c r="N657" s="339">
        <f t="shared" si="229"/>
        <v>1</v>
      </c>
      <c r="O657" s="339">
        <f t="shared" si="230"/>
        <v>1</v>
      </c>
      <c r="P657" s="339">
        <f t="shared" si="231"/>
        <v>1</v>
      </c>
      <c r="Q657" s="338">
        <f t="shared" si="232"/>
        <v>6.0109289617486336E-2</v>
      </c>
      <c r="R657" s="337">
        <f t="shared" si="233"/>
        <v>1000000</v>
      </c>
      <c r="S657" s="336">
        <f t="shared" si="234"/>
        <v>1000000</v>
      </c>
      <c r="T657" s="336">
        <f t="shared" si="235"/>
        <v>1000000</v>
      </c>
      <c r="U657" s="336">
        <f t="shared" si="236"/>
        <v>1000000</v>
      </c>
      <c r="V657" s="335">
        <f t="shared" si="237"/>
        <v>60109.289617486334</v>
      </c>
      <c r="W657" s="337">
        <f t="shared" si="245"/>
        <v>0</v>
      </c>
      <c r="X657" s="336">
        <f t="shared" si="245"/>
        <v>0</v>
      </c>
      <c r="Y657" s="336">
        <f t="shared" si="245"/>
        <v>0</v>
      </c>
      <c r="Z657" s="336">
        <f t="shared" si="245"/>
        <v>0</v>
      </c>
      <c r="AA657" s="335">
        <f t="shared" si="245"/>
        <v>0</v>
      </c>
    </row>
    <row r="658" spans="1:27">
      <c r="A658" s="320">
        <f>'Q Experience Study 2e'!A641</f>
        <v>621</v>
      </c>
      <c r="B658" s="319">
        <f>'Q Experience Study 2e'!B641</f>
        <v>19995</v>
      </c>
      <c r="C658" s="319" t="str">
        <f>'Q Experience Study 2e'!C641</f>
        <v/>
      </c>
      <c r="D658" s="319" t="str">
        <f>'Q Experience Study 2e'!D641</f>
        <v/>
      </c>
      <c r="E658" s="318">
        <f>'Q Experience Study 2e'!E641</f>
        <v>500000</v>
      </c>
      <c r="F658" s="343" t="str">
        <f t="shared" si="226"/>
        <v/>
      </c>
      <c r="G658" s="341" t="str">
        <f t="shared" si="227"/>
        <v/>
      </c>
      <c r="H658" s="343">
        <f t="shared" ref="H658:L667" si="246">IF(AND(OR($C658&lt;&gt;"",$D658&lt;&gt;""),MAX($F658,$G658)&lt;H$37),0,MIN($C$34,DATE(YEAR($B658)+H$37+1,MONTH($B658),DAY($B658)))-MAX($B$34,DATE(YEAR($B658)+H$37,MONTH($B658),DAY($B658))))</f>
        <v>366</v>
      </c>
      <c r="I658" s="342">
        <f t="shared" si="246"/>
        <v>365</v>
      </c>
      <c r="J658" s="342">
        <f t="shared" si="246"/>
        <v>365</v>
      </c>
      <c r="K658" s="342">
        <f t="shared" si="246"/>
        <v>365</v>
      </c>
      <c r="L658" s="341">
        <f t="shared" si="246"/>
        <v>95</v>
      </c>
      <c r="M658" s="340">
        <f t="shared" si="228"/>
        <v>1</v>
      </c>
      <c r="N658" s="339">
        <f t="shared" si="229"/>
        <v>1</v>
      </c>
      <c r="O658" s="339">
        <f t="shared" si="230"/>
        <v>1</v>
      </c>
      <c r="P658" s="339">
        <f t="shared" si="231"/>
        <v>1</v>
      </c>
      <c r="Q658" s="338">
        <f t="shared" si="232"/>
        <v>0.25956284153005466</v>
      </c>
      <c r="R658" s="337">
        <f t="shared" si="233"/>
        <v>500000</v>
      </c>
      <c r="S658" s="336">
        <f t="shared" si="234"/>
        <v>500000</v>
      </c>
      <c r="T658" s="336">
        <f t="shared" si="235"/>
        <v>500000</v>
      </c>
      <c r="U658" s="336">
        <f t="shared" si="236"/>
        <v>500000</v>
      </c>
      <c r="V658" s="335">
        <f t="shared" si="237"/>
        <v>129781.42076502733</v>
      </c>
      <c r="W658" s="337">
        <f t="shared" ref="W658:AA667" si="247">IF($F658=W$37,$E658,0)</f>
        <v>0</v>
      </c>
      <c r="X658" s="336">
        <f t="shared" si="247"/>
        <v>0</v>
      </c>
      <c r="Y658" s="336">
        <f t="shared" si="247"/>
        <v>0</v>
      </c>
      <c r="Z658" s="336">
        <f t="shared" si="247"/>
        <v>0</v>
      </c>
      <c r="AA658" s="335">
        <f t="shared" si="247"/>
        <v>0</v>
      </c>
    </row>
    <row r="659" spans="1:27">
      <c r="A659" s="320">
        <f>'Q Experience Study 2e'!A642</f>
        <v>622</v>
      </c>
      <c r="B659" s="319">
        <f>'Q Experience Study 2e'!B642</f>
        <v>19942</v>
      </c>
      <c r="C659" s="319" t="str">
        <f>'Q Experience Study 2e'!C642</f>
        <v/>
      </c>
      <c r="D659" s="319" t="str">
        <f>'Q Experience Study 2e'!D642</f>
        <v/>
      </c>
      <c r="E659" s="318">
        <f>'Q Experience Study 2e'!E642</f>
        <v>500000</v>
      </c>
      <c r="F659" s="343" t="str">
        <f t="shared" si="226"/>
        <v/>
      </c>
      <c r="G659" s="341" t="str">
        <f t="shared" si="227"/>
        <v/>
      </c>
      <c r="H659" s="343">
        <f t="shared" si="246"/>
        <v>366</v>
      </c>
      <c r="I659" s="342">
        <f t="shared" si="246"/>
        <v>365</v>
      </c>
      <c r="J659" s="342">
        <f t="shared" si="246"/>
        <v>365</v>
      </c>
      <c r="K659" s="342">
        <f t="shared" si="246"/>
        <v>365</v>
      </c>
      <c r="L659" s="341">
        <f t="shared" si="246"/>
        <v>148</v>
      </c>
      <c r="M659" s="340">
        <f t="shared" si="228"/>
        <v>1</v>
      </c>
      <c r="N659" s="339">
        <f t="shared" si="229"/>
        <v>1</v>
      </c>
      <c r="O659" s="339">
        <f t="shared" si="230"/>
        <v>1</v>
      </c>
      <c r="P659" s="339">
        <f t="shared" si="231"/>
        <v>1</v>
      </c>
      <c r="Q659" s="338">
        <f t="shared" si="232"/>
        <v>0.40437158469945356</v>
      </c>
      <c r="R659" s="337">
        <f t="shared" si="233"/>
        <v>500000</v>
      </c>
      <c r="S659" s="336">
        <f t="shared" si="234"/>
        <v>500000</v>
      </c>
      <c r="T659" s="336">
        <f t="shared" si="235"/>
        <v>500000</v>
      </c>
      <c r="U659" s="336">
        <f t="shared" si="236"/>
        <v>500000</v>
      </c>
      <c r="V659" s="335">
        <f t="shared" si="237"/>
        <v>202185.79234972678</v>
      </c>
      <c r="W659" s="337">
        <f t="shared" si="247"/>
        <v>0</v>
      </c>
      <c r="X659" s="336">
        <f t="shared" si="247"/>
        <v>0</v>
      </c>
      <c r="Y659" s="336">
        <f t="shared" si="247"/>
        <v>0</v>
      </c>
      <c r="Z659" s="336">
        <f t="shared" si="247"/>
        <v>0</v>
      </c>
      <c r="AA659" s="335">
        <f t="shared" si="247"/>
        <v>0</v>
      </c>
    </row>
    <row r="660" spans="1:27">
      <c r="A660" s="320">
        <f>'Q Experience Study 2e'!A643</f>
        <v>623</v>
      </c>
      <c r="B660" s="319">
        <f>'Q Experience Study 2e'!B643</f>
        <v>20040</v>
      </c>
      <c r="C660" s="319" t="str">
        <f>'Q Experience Study 2e'!C643</f>
        <v/>
      </c>
      <c r="D660" s="319" t="str">
        <f>'Q Experience Study 2e'!D643</f>
        <v/>
      </c>
      <c r="E660" s="318">
        <f>'Q Experience Study 2e'!E643</f>
        <v>1000000</v>
      </c>
      <c r="F660" s="343" t="str">
        <f t="shared" si="226"/>
        <v/>
      </c>
      <c r="G660" s="341" t="str">
        <f t="shared" si="227"/>
        <v/>
      </c>
      <c r="H660" s="343">
        <f t="shared" si="246"/>
        <v>366</v>
      </c>
      <c r="I660" s="342">
        <f t="shared" si="246"/>
        <v>365</v>
      </c>
      <c r="J660" s="342">
        <f t="shared" si="246"/>
        <v>365</v>
      </c>
      <c r="K660" s="342">
        <f t="shared" si="246"/>
        <v>365</v>
      </c>
      <c r="L660" s="341">
        <f t="shared" si="246"/>
        <v>50</v>
      </c>
      <c r="M660" s="340">
        <f t="shared" si="228"/>
        <v>1</v>
      </c>
      <c r="N660" s="339">
        <f t="shared" si="229"/>
        <v>1</v>
      </c>
      <c r="O660" s="339">
        <f t="shared" si="230"/>
        <v>1</v>
      </c>
      <c r="P660" s="339">
        <f t="shared" si="231"/>
        <v>1</v>
      </c>
      <c r="Q660" s="338">
        <f t="shared" si="232"/>
        <v>0.13661202185792351</v>
      </c>
      <c r="R660" s="337">
        <f t="shared" si="233"/>
        <v>1000000</v>
      </c>
      <c r="S660" s="336">
        <f t="shared" si="234"/>
        <v>1000000</v>
      </c>
      <c r="T660" s="336">
        <f t="shared" si="235"/>
        <v>1000000</v>
      </c>
      <c r="U660" s="336">
        <f t="shared" si="236"/>
        <v>1000000</v>
      </c>
      <c r="V660" s="335">
        <f t="shared" si="237"/>
        <v>136612.02185792351</v>
      </c>
      <c r="W660" s="337">
        <f t="shared" si="247"/>
        <v>0</v>
      </c>
      <c r="X660" s="336">
        <f t="shared" si="247"/>
        <v>0</v>
      </c>
      <c r="Y660" s="336">
        <f t="shared" si="247"/>
        <v>0</v>
      </c>
      <c r="Z660" s="336">
        <f t="shared" si="247"/>
        <v>0</v>
      </c>
      <c r="AA660" s="335">
        <f t="shared" si="247"/>
        <v>0</v>
      </c>
    </row>
    <row r="661" spans="1:27">
      <c r="A661" s="320">
        <f>'Q Experience Study 2e'!A644</f>
        <v>624</v>
      </c>
      <c r="B661" s="319">
        <f>'Q Experience Study 2e'!B644</f>
        <v>19742</v>
      </c>
      <c r="C661" s="319" t="str">
        <f>'Q Experience Study 2e'!C644</f>
        <v/>
      </c>
      <c r="D661" s="319">
        <f>'Q Experience Study 2e'!D644</f>
        <v>45020</v>
      </c>
      <c r="E661" s="318">
        <f>'Q Experience Study 2e'!E644</f>
        <v>500000</v>
      </c>
      <c r="F661" s="343">
        <f t="shared" si="226"/>
        <v>69</v>
      </c>
      <c r="G661" s="341" t="str">
        <f t="shared" si="227"/>
        <v/>
      </c>
      <c r="H661" s="343">
        <f t="shared" si="246"/>
        <v>365</v>
      </c>
      <c r="I661" s="342">
        <f t="shared" si="246"/>
        <v>366</v>
      </c>
      <c r="J661" s="342">
        <f t="shared" si="246"/>
        <v>365</v>
      </c>
      <c r="K661" s="342">
        <f t="shared" si="246"/>
        <v>365</v>
      </c>
      <c r="L661" s="341">
        <f t="shared" si="246"/>
        <v>348</v>
      </c>
      <c r="M661" s="340">
        <f t="shared" si="228"/>
        <v>1</v>
      </c>
      <c r="N661" s="339">
        <f t="shared" si="229"/>
        <v>1</v>
      </c>
      <c r="O661" s="339">
        <f t="shared" si="230"/>
        <v>1</v>
      </c>
      <c r="P661" s="339">
        <f t="shared" si="231"/>
        <v>1</v>
      </c>
      <c r="Q661" s="338">
        <f t="shared" si="232"/>
        <v>0.95342465753424654</v>
      </c>
      <c r="R661" s="337">
        <f t="shared" si="233"/>
        <v>500000</v>
      </c>
      <c r="S661" s="336">
        <f t="shared" si="234"/>
        <v>500000</v>
      </c>
      <c r="T661" s="336">
        <f t="shared" si="235"/>
        <v>500000</v>
      </c>
      <c r="U661" s="336">
        <f t="shared" si="236"/>
        <v>500000</v>
      </c>
      <c r="V661" s="335">
        <f t="shared" si="237"/>
        <v>476712.32876712328</v>
      </c>
      <c r="W661" s="337">
        <f t="shared" si="247"/>
        <v>0</v>
      </c>
      <c r="X661" s="336">
        <f t="shared" si="247"/>
        <v>0</v>
      </c>
      <c r="Y661" s="336">
        <f t="shared" si="247"/>
        <v>0</v>
      </c>
      <c r="Z661" s="336">
        <f t="shared" si="247"/>
        <v>0</v>
      </c>
      <c r="AA661" s="335">
        <f t="shared" si="247"/>
        <v>500000</v>
      </c>
    </row>
    <row r="662" spans="1:27">
      <c r="A662" s="320">
        <f>'Q Experience Study 2e'!A645</f>
        <v>625</v>
      </c>
      <c r="B662" s="319">
        <f>'Q Experience Study 2e'!B645</f>
        <v>19856</v>
      </c>
      <c r="C662" s="319" t="str">
        <f>'Q Experience Study 2e'!C645</f>
        <v/>
      </c>
      <c r="D662" s="319" t="str">
        <f>'Q Experience Study 2e'!D645</f>
        <v/>
      </c>
      <c r="E662" s="318">
        <f>'Q Experience Study 2e'!E645</f>
        <v>500000</v>
      </c>
      <c r="F662" s="343" t="str">
        <f t="shared" si="226"/>
        <v/>
      </c>
      <c r="G662" s="341" t="str">
        <f t="shared" si="227"/>
        <v/>
      </c>
      <c r="H662" s="343">
        <f t="shared" si="246"/>
        <v>366</v>
      </c>
      <c r="I662" s="342">
        <f t="shared" si="246"/>
        <v>365</v>
      </c>
      <c r="J662" s="342">
        <f t="shared" si="246"/>
        <v>365</v>
      </c>
      <c r="K662" s="342">
        <f t="shared" si="246"/>
        <v>365</v>
      </c>
      <c r="L662" s="341">
        <f t="shared" si="246"/>
        <v>234</v>
      </c>
      <c r="M662" s="340">
        <f t="shared" si="228"/>
        <v>1</v>
      </c>
      <c r="N662" s="339">
        <f t="shared" si="229"/>
        <v>1</v>
      </c>
      <c r="O662" s="339">
        <f t="shared" si="230"/>
        <v>1</v>
      </c>
      <c r="P662" s="339">
        <f t="shared" si="231"/>
        <v>1</v>
      </c>
      <c r="Q662" s="338">
        <f t="shared" si="232"/>
        <v>0.63934426229508201</v>
      </c>
      <c r="R662" s="337">
        <f t="shared" si="233"/>
        <v>500000</v>
      </c>
      <c r="S662" s="336">
        <f t="shared" si="234"/>
        <v>500000</v>
      </c>
      <c r="T662" s="336">
        <f t="shared" si="235"/>
        <v>500000</v>
      </c>
      <c r="U662" s="336">
        <f t="shared" si="236"/>
        <v>500000</v>
      </c>
      <c r="V662" s="335">
        <f t="shared" si="237"/>
        <v>319672.13114754099</v>
      </c>
      <c r="W662" s="337">
        <f t="shared" si="247"/>
        <v>0</v>
      </c>
      <c r="X662" s="336">
        <f t="shared" si="247"/>
        <v>0</v>
      </c>
      <c r="Y662" s="336">
        <f t="shared" si="247"/>
        <v>0</v>
      </c>
      <c r="Z662" s="336">
        <f t="shared" si="247"/>
        <v>0</v>
      </c>
      <c r="AA662" s="335">
        <f t="shared" si="247"/>
        <v>0</v>
      </c>
    </row>
    <row r="663" spans="1:27">
      <c r="A663" s="320">
        <f>'Q Experience Study 2e'!A646</f>
        <v>626</v>
      </c>
      <c r="B663" s="319">
        <f>'Q Experience Study 2e'!B646</f>
        <v>19911</v>
      </c>
      <c r="C663" s="319" t="str">
        <f>'Q Experience Study 2e'!C646</f>
        <v/>
      </c>
      <c r="D663" s="319" t="str">
        <f>'Q Experience Study 2e'!D646</f>
        <v/>
      </c>
      <c r="E663" s="318">
        <f>'Q Experience Study 2e'!E646</f>
        <v>300000</v>
      </c>
      <c r="F663" s="343" t="str">
        <f t="shared" si="226"/>
        <v/>
      </c>
      <c r="G663" s="341" t="str">
        <f t="shared" si="227"/>
        <v/>
      </c>
      <c r="H663" s="343">
        <f t="shared" si="246"/>
        <v>366</v>
      </c>
      <c r="I663" s="342">
        <f t="shared" si="246"/>
        <v>365</v>
      </c>
      <c r="J663" s="342">
        <f t="shared" si="246"/>
        <v>365</v>
      </c>
      <c r="K663" s="342">
        <f t="shared" si="246"/>
        <v>365</v>
      </c>
      <c r="L663" s="341">
        <f t="shared" si="246"/>
        <v>179</v>
      </c>
      <c r="M663" s="340">
        <f t="shared" si="228"/>
        <v>1</v>
      </c>
      <c r="N663" s="339">
        <f t="shared" si="229"/>
        <v>1</v>
      </c>
      <c r="O663" s="339">
        <f t="shared" si="230"/>
        <v>1</v>
      </c>
      <c r="P663" s="339">
        <f t="shared" si="231"/>
        <v>1</v>
      </c>
      <c r="Q663" s="338">
        <f t="shared" si="232"/>
        <v>0.48907103825136611</v>
      </c>
      <c r="R663" s="337">
        <f t="shared" si="233"/>
        <v>300000</v>
      </c>
      <c r="S663" s="336">
        <f t="shared" si="234"/>
        <v>300000</v>
      </c>
      <c r="T663" s="336">
        <f t="shared" si="235"/>
        <v>300000</v>
      </c>
      <c r="U663" s="336">
        <f t="shared" si="236"/>
        <v>300000</v>
      </c>
      <c r="V663" s="335">
        <f t="shared" si="237"/>
        <v>146721.31147540984</v>
      </c>
      <c r="W663" s="337">
        <f t="shared" si="247"/>
        <v>0</v>
      </c>
      <c r="X663" s="336">
        <f t="shared" si="247"/>
        <v>0</v>
      </c>
      <c r="Y663" s="336">
        <f t="shared" si="247"/>
        <v>0</v>
      </c>
      <c r="Z663" s="336">
        <f t="shared" si="247"/>
        <v>0</v>
      </c>
      <c r="AA663" s="335">
        <f t="shared" si="247"/>
        <v>0</v>
      </c>
    </row>
    <row r="664" spans="1:27">
      <c r="A664" s="320">
        <f>'Q Experience Study 2e'!A647</f>
        <v>627</v>
      </c>
      <c r="B664" s="319">
        <f>'Q Experience Study 2e'!B647</f>
        <v>19858</v>
      </c>
      <c r="C664" s="319" t="str">
        <f>'Q Experience Study 2e'!C647</f>
        <v/>
      </c>
      <c r="D664" s="319" t="str">
        <f>'Q Experience Study 2e'!D647</f>
        <v/>
      </c>
      <c r="E664" s="318">
        <f>'Q Experience Study 2e'!E647</f>
        <v>1000000</v>
      </c>
      <c r="F664" s="343" t="str">
        <f t="shared" si="226"/>
        <v/>
      </c>
      <c r="G664" s="341" t="str">
        <f t="shared" si="227"/>
        <v/>
      </c>
      <c r="H664" s="343">
        <f t="shared" si="246"/>
        <v>366</v>
      </c>
      <c r="I664" s="342">
        <f t="shared" si="246"/>
        <v>365</v>
      </c>
      <c r="J664" s="342">
        <f t="shared" si="246"/>
        <v>365</v>
      </c>
      <c r="K664" s="342">
        <f t="shared" si="246"/>
        <v>365</v>
      </c>
      <c r="L664" s="341">
        <f t="shared" si="246"/>
        <v>232</v>
      </c>
      <c r="M664" s="340">
        <f t="shared" si="228"/>
        <v>1</v>
      </c>
      <c r="N664" s="339">
        <f t="shared" si="229"/>
        <v>1</v>
      </c>
      <c r="O664" s="339">
        <f t="shared" si="230"/>
        <v>1</v>
      </c>
      <c r="P664" s="339">
        <f t="shared" si="231"/>
        <v>1</v>
      </c>
      <c r="Q664" s="338">
        <f t="shared" si="232"/>
        <v>0.63387978142076506</v>
      </c>
      <c r="R664" s="337">
        <f t="shared" si="233"/>
        <v>1000000</v>
      </c>
      <c r="S664" s="336">
        <f t="shared" si="234"/>
        <v>1000000</v>
      </c>
      <c r="T664" s="336">
        <f t="shared" si="235"/>
        <v>1000000</v>
      </c>
      <c r="U664" s="336">
        <f t="shared" si="236"/>
        <v>1000000</v>
      </c>
      <c r="V664" s="335">
        <f t="shared" si="237"/>
        <v>633879.7814207651</v>
      </c>
      <c r="W664" s="337">
        <f t="shared" si="247"/>
        <v>0</v>
      </c>
      <c r="X664" s="336">
        <f t="shared" si="247"/>
        <v>0</v>
      </c>
      <c r="Y664" s="336">
        <f t="shared" si="247"/>
        <v>0</v>
      </c>
      <c r="Z664" s="336">
        <f t="shared" si="247"/>
        <v>0</v>
      </c>
      <c r="AA664" s="335">
        <f t="shared" si="247"/>
        <v>0</v>
      </c>
    </row>
    <row r="665" spans="1:27">
      <c r="A665" s="320">
        <f>'Q Experience Study 2e'!A648</f>
        <v>628</v>
      </c>
      <c r="B665" s="319">
        <f>'Q Experience Study 2e'!B648</f>
        <v>20043</v>
      </c>
      <c r="C665" s="319" t="str">
        <f>'Q Experience Study 2e'!C648</f>
        <v/>
      </c>
      <c r="D665" s="319" t="str">
        <f>'Q Experience Study 2e'!D648</f>
        <v/>
      </c>
      <c r="E665" s="318">
        <f>'Q Experience Study 2e'!E648</f>
        <v>500000</v>
      </c>
      <c r="F665" s="343" t="str">
        <f t="shared" si="226"/>
        <v/>
      </c>
      <c r="G665" s="341" t="str">
        <f t="shared" si="227"/>
        <v/>
      </c>
      <c r="H665" s="343">
        <f t="shared" si="246"/>
        <v>366</v>
      </c>
      <c r="I665" s="342">
        <f t="shared" si="246"/>
        <v>365</v>
      </c>
      <c r="J665" s="342">
        <f t="shared" si="246"/>
        <v>365</v>
      </c>
      <c r="K665" s="342">
        <f t="shared" si="246"/>
        <v>365</v>
      </c>
      <c r="L665" s="341">
        <f t="shared" si="246"/>
        <v>47</v>
      </c>
      <c r="M665" s="340">
        <f t="shared" si="228"/>
        <v>1</v>
      </c>
      <c r="N665" s="339">
        <f t="shared" si="229"/>
        <v>1</v>
      </c>
      <c r="O665" s="339">
        <f t="shared" si="230"/>
        <v>1</v>
      </c>
      <c r="P665" s="339">
        <f t="shared" si="231"/>
        <v>1</v>
      </c>
      <c r="Q665" s="338">
        <f t="shared" si="232"/>
        <v>0.12841530054644809</v>
      </c>
      <c r="R665" s="337">
        <f t="shared" si="233"/>
        <v>500000</v>
      </c>
      <c r="S665" s="336">
        <f t="shared" si="234"/>
        <v>500000</v>
      </c>
      <c r="T665" s="336">
        <f t="shared" si="235"/>
        <v>500000</v>
      </c>
      <c r="U665" s="336">
        <f t="shared" si="236"/>
        <v>500000</v>
      </c>
      <c r="V665" s="335">
        <f t="shared" si="237"/>
        <v>64207.650273224048</v>
      </c>
      <c r="W665" s="337">
        <f t="shared" si="247"/>
        <v>0</v>
      </c>
      <c r="X665" s="336">
        <f t="shared" si="247"/>
        <v>0</v>
      </c>
      <c r="Y665" s="336">
        <f t="shared" si="247"/>
        <v>0</v>
      </c>
      <c r="Z665" s="336">
        <f t="shared" si="247"/>
        <v>0</v>
      </c>
      <c r="AA665" s="335">
        <f t="shared" si="247"/>
        <v>0</v>
      </c>
    </row>
    <row r="666" spans="1:27">
      <c r="A666" s="320">
        <f>'Q Experience Study 2e'!A649</f>
        <v>629</v>
      </c>
      <c r="B666" s="319">
        <f>'Q Experience Study 2e'!B649</f>
        <v>19868</v>
      </c>
      <c r="C666" s="319" t="str">
        <f>'Q Experience Study 2e'!C649</f>
        <v/>
      </c>
      <c r="D666" s="319" t="str">
        <f>'Q Experience Study 2e'!D649</f>
        <v/>
      </c>
      <c r="E666" s="318">
        <f>'Q Experience Study 2e'!E649</f>
        <v>500000</v>
      </c>
      <c r="F666" s="343" t="str">
        <f t="shared" si="226"/>
        <v/>
      </c>
      <c r="G666" s="341" t="str">
        <f t="shared" si="227"/>
        <v/>
      </c>
      <c r="H666" s="343">
        <f t="shared" si="246"/>
        <v>366</v>
      </c>
      <c r="I666" s="342">
        <f t="shared" si="246"/>
        <v>365</v>
      </c>
      <c r="J666" s="342">
        <f t="shared" si="246"/>
        <v>365</v>
      </c>
      <c r="K666" s="342">
        <f t="shared" si="246"/>
        <v>365</v>
      </c>
      <c r="L666" s="341">
        <f t="shared" si="246"/>
        <v>222</v>
      </c>
      <c r="M666" s="340">
        <f t="shared" si="228"/>
        <v>1</v>
      </c>
      <c r="N666" s="339">
        <f t="shared" si="229"/>
        <v>1</v>
      </c>
      <c r="O666" s="339">
        <f t="shared" si="230"/>
        <v>1</v>
      </c>
      <c r="P666" s="339">
        <f t="shared" si="231"/>
        <v>1</v>
      </c>
      <c r="Q666" s="338">
        <f t="shared" si="232"/>
        <v>0.60655737704918034</v>
      </c>
      <c r="R666" s="337">
        <f t="shared" si="233"/>
        <v>500000</v>
      </c>
      <c r="S666" s="336">
        <f t="shared" si="234"/>
        <v>500000</v>
      </c>
      <c r="T666" s="336">
        <f t="shared" si="235"/>
        <v>500000</v>
      </c>
      <c r="U666" s="336">
        <f t="shared" si="236"/>
        <v>500000</v>
      </c>
      <c r="V666" s="335">
        <f t="shared" si="237"/>
        <v>303278.68852459016</v>
      </c>
      <c r="W666" s="337">
        <f t="shared" si="247"/>
        <v>0</v>
      </c>
      <c r="X666" s="336">
        <f t="shared" si="247"/>
        <v>0</v>
      </c>
      <c r="Y666" s="336">
        <f t="shared" si="247"/>
        <v>0</v>
      </c>
      <c r="Z666" s="336">
        <f t="shared" si="247"/>
        <v>0</v>
      </c>
      <c r="AA666" s="335">
        <f t="shared" si="247"/>
        <v>0</v>
      </c>
    </row>
    <row r="667" spans="1:27">
      <c r="A667" s="320">
        <f>'Q Experience Study 2e'!A650</f>
        <v>630</v>
      </c>
      <c r="B667" s="319">
        <f>'Q Experience Study 2e'!B650</f>
        <v>19921</v>
      </c>
      <c r="C667" s="319" t="str">
        <f>'Q Experience Study 2e'!C650</f>
        <v/>
      </c>
      <c r="D667" s="319" t="str">
        <f>'Q Experience Study 2e'!D650</f>
        <v/>
      </c>
      <c r="E667" s="318">
        <f>'Q Experience Study 2e'!E650</f>
        <v>300000</v>
      </c>
      <c r="F667" s="343" t="str">
        <f t="shared" si="226"/>
        <v/>
      </c>
      <c r="G667" s="341" t="str">
        <f t="shared" si="227"/>
        <v/>
      </c>
      <c r="H667" s="343">
        <f t="shared" si="246"/>
        <v>366</v>
      </c>
      <c r="I667" s="342">
        <f t="shared" si="246"/>
        <v>365</v>
      </c>
      <c r="J667" s="342">
        <f t="shared" si="246"/>
        <v>365</v>
      </c>
      <c r="K667" s="342">
        <f t="shared" si="246"/>
        <v>365</v>
      </c>
      <c r="L667" s="341">
        <f t="shared" si="246"/>
        <v>169</v>
      </c>
      <c r="M667" s="340">
        <f t="shared" si="228"/>
        <v>1</v>
      </c>
      <c r="N667" s="339">
        <f t="shared" si="229"/>
        <v>1</v>
      </c>
      <c r="O667" s="339">
        <f t="shared" si="230"/>
        <v>1</v>
      </c>
      <c r="P667" s="339">
        <f t="shared" si="231"/>
        <v>1</v>
      </c>
      <c r="Q667" s="338">
        <f t="shared" si="232"/>
        <v>0.46174863387978143</v>
      </c>
      <c r="R667" s="337">
        <f t="shared" si="233"/>
        <v>300000</v>
      </c>
      <c r="S667" s="336">
        <f t="shared" si="234"/>
        <v>300000</v>
      </c>
      <c r="T667" s="336">
        <f t="shared" si="235"/>
        <v>300000</v>
      </c>
      <c r="U667" s="336">
        <f t="shared" si="236"/>
        <v>300000</v>
      </c>
      <c r="V667" s="335">
        <f t="shared" si="237"/>
        <v>138524.59016393442</v>
      </c>
      <c r="W667" s="337">
        <f t="shared" si="247"/>
        <v>0</v>
      </c>
      <c r="X667" s="336">
        <f t="shared" si="247"/>
        <v>0</v>
      </c>
      <c r="Y667" s="336">
        <f t="shared" si="247"/>
        <v>0</v>
      </c>
      <c r="Z667" s="336">
        <f t="shared" si="247"/>
        <v>0</v>
      </c>
      <c r="AA667" s="335">
        <f t="shared" si="247"/>
        <v>0</v>
      </c>
    </row>
    <row r="668" spans="1:27">
      <c r="A668" s="320">
        <f>'Q Experience Study 2e'!A651</f>
        <v>631</v>
      </c>
      <c r="B668" s="319">
        <f>'Q Experience Study 2e'!B651</f>
        <v>19887</v>
      </c>
      <c r="C668" s="319" t="str">
        <f>'Q Experience Study 2e'!C651</f>
        <v/>
      </c>
      <c r="D668" s="319" t="str">
        <f>'Q Experience Study 2e'!D651</f>
        <v/>
      </c>
      <c r="E668" s="318">
        <f>'Q Experience Study 2e'!E651</f>
        <v>1000000</v>
      </c>
      <c r="F668" s="343" t="str">
        <f t="shared" si="226"/>
        <v/>
      </c>
      <c r="G668" s="341" t="str">
        <f t="shared" si="227"/>
        <v/>
      </c>
      <c r="H668" s="343">
        <f t="shared" ref="H668:L677" si="248">IF(AND(OR($C668&lt;&gt;"",$D668&lt;&gt;""),MAX($F668,$G668)&lt;H$37),0,MIN($C$34,DATE(YEAR($B668)+H$37+1,MONTH($B668),DAY($B668)))-MAX($B$34,DATE(YEAR($B668)+H$37,MONTH($B668),DAY($B668))))</f>
        <v>366</v>
      </c>
      <c r="I668" s="342">
        <f t="shared" si="248"/>
        <v>365</v>
      </c>
      <c r="J668" s="342">
        <f t="shared" si="248"/>
        <v>365</v>
      </c>
      <c r="K668" s="342">
        <f t="shared" si="248"/>
        <v>365</v>
      </c>
      <c r="L668" s="341">
        <f t="shared" si="248"/>
        <v>203</v>
      </c>
      <c r="M668" s="340">
        <f t="shared" si="228"/>
        <v>1</v>
      </c>
      <c r="N668" s="339">
        <f t="shared" si="229"/>
        <v>1</v>
      </c>
      <c r="O668" s="339">
        <f t="shared" si="230"/>
        <v>1</v>
      </c>
      <c r="P668" s="339">
        <f t="shared" si="231"/>
        <v>1</v>
      </c>
      <c r="Q668" s="338">
        <f t="shared" si="232"/>
        <v>0.55464480874316935</v>
      </c>
      <c r="R668" s="337">
        <f t="shared" si="233"/>
        <v>1000000</v>
      </c>
      <c r="S668" s="336">
        <f t="shared" si="234"/>
        <v>1000000</v>
      </c>
      <c r="T668" s="336">
        <f t="shared" si="235"/>
        <v>1000000</v>
      </c>
      <c r="U668" s="336">
        <f t="shared" si="236"/>
        <v>1000000</v>
      </c>
      <c r="V668" s="335">
        <f t="shared" si="237"/>
        <v>554644.8087431693</v>
      </c>
      <c r="W668" s="337">
        <f t="shared" ref="W668:AA677" si="249">IF($F668=W$37,$E668,0)</f>
        <v>0</v>
      </c>
      <c r="X668" s="336">
        <f t="shared" si="249"/>
        <v>0</v>
      </c>
      <c r="Y668" s="336">
        <f t="shared" si="249"/>
        <v>0</v>
      </c>
      <c r="Z668" s="336">
        <f t="shared" si="249"/>
        <v>0</v>
      </c>
      <c r="AA668" s="335">
        <f t="shared" si="249"/>
        <v>0</v>
      </c>
    </row>
    <row r="669" spans="1:27">
      <c r="A669" s="320">
        <f>'Q Experience Study 2e'!A652</f>
        <v>632</v>
      </c>
      <c r="B669" s="319">
        <f>'Q Experience Study 2e'!B652</f>
        <v>19944</v>
      </c>
      <c r="C669" s="319" t="str">
        <f>'Q Experience Study 2e'!C652</f>
        <v/>
      </c>
      <c r="D669" s="319" t="str">
        <f>'Q Experience Study 2e'!D652</f>
        <v/>
      </c>
      <c r="E669" s="318">
        <f>'Q Experience Study 2e'!E652</f>
        <v>1000000</v>
      </c>
      <c r="F669" s="343" t="str">
        <f t="shared" si="226"/>
        <v/>
      </c>
      <c r="G669" s="341" t="str">
        <f t="shared" si="227"/>
        <v/>
      </c>
      <c r="H669" s="343">
        <f t="shared" si="248"/>
        <v>366</v>
      </c>
      <c r="I669" s="342">
        <f t="shared" si="248"/>
        <v>365</v>
      </c>
      <c r="J669" s="342">
        <f t="shared" si="248"/>
        <v>365</v>
      </c>
      <c r="K669" s="342">
        <f t="shared" si="248"/>
        <v>365</v>
      </c>
      <c r="L669" s="341">
        <f t="shared" si="248"/>
        <v>146</v>
      </c>
      <c r="M669" s="340">
        <f t="shared" si="228"/>
        <v>1</v>
      </c>
      <c r="N669" s="339">
        <f t="shared" si="229"/>
        <v>1</v>
      </c>
      <c r="O669" s="339">
        <f t="shared" si="230"/>
        <v>1</v>
      </c>
      <c r="P669" s="339">
        <f t="shared" si="231"/>
        <v>1</v>
      </c>
      <c r="Q669" s="338">
        <f t="shared" si="232"/>
        <v>0.39890710382513661</v>
      </c>
      <c r="R669" s="337">
        <f t="shared" si="233"/>
        <v>1000000</v>
      </c>
      <c r="S669" s="336">
        <f t="shared" si="234"/>
        <v>1000000</v>
      </c>
      <c r="T669" s="336">
        <f t="shared" si="235"/>
        <v>1000000</v>
      </c>
      <c r="U669" s="336">
        <f t="shared" si="236"/>
        <v>1000000</v>
      </c>
      <c r="V669" s="335">
        <f t="shared" si="237"/>
        <v>398907.10382513661</v>
      </c>
      <c r="W669" s="337">
        <f t="shared" si="249"/>
        <v>0</v>
      </c>
      <c r="X669" s="336">
        <f t="shared" si="249"/>
        <v>0</v>
      </c>
      <c r="Y669" s="336">
        <f t="shared" si="249"/>
        <v>0</v>
      </c>
      <c r="Z669" s="336">
        <f t="shared" si="249"/>
        <v>0</v>
      </c>
      <c r="AA669" s="335">
        <f t="shared" si="249"/>
        <v>0</v>
      </c>
    </row>
    <row r="670" spans="1:27">
      <c r="A670" s="320">
        <f>'Q Experience Study 2e'!A653</f>
        <v>633</v>
      </c>
      <c r="B670" s="319">
        <f>'Q Experience Study 2e'!B653</f>
        <v>19781</v>
      </c>
      <c r="C670" s="319" t="str">
        <f>'Q Experience Study 2e'!C653</f>
        <v/>
      </c>
      <c r="D670" s="319" t="str">
        <f>'Q Experience Study 2e'!D653</f>
        <v/>
      </c>
      <c r="E670" s="318">
        <f>'Q Experience Study 2e'!E653</f>
        <v>1000000</v>
      </c>
      <c r="F670" s="343" t="str">
        <f t="shared" si="226"/>
        <v/>
      </c>
      <c r="G670" s="341" t="str">
        <f t="shared" si="227"/>
        <v/>
      </c>
      <c r="H670" s="343">
        <f t="shared" si="248"/>
        <v>365</v>
      </c>
      <c r="I670" s="342">
        <f t="shared" si="248"/>
        <v>366</v>
      </c>
      <c r="J670" s="342">
        <f t="shared" si="248"/>
        <v>365</v>
      </c>
      <c r="K670" s="342">
        <f t="shared" si="248"/>
        <v>365</v>
      </c>
      <c r="L670" s="341">
        <f t="shared" si="248"/>
        <v>309</v>
      </c>
      <c r="M670" s="340">
        <f t="shared" si="228"/>
        <v>1</v>
      </c>
      <c r="N670" s="339">
        <f t="shared" si="229"/>
        <v>1</v>
      </c>
      <c r="O670" s="339">
        <f t="shared" si="230"/>
        <v>1</v>
      </c>
      <c r="P670" s="339">
        <f t="shared" si="231"/>
        <v>1</v>
      </c>
      <c r="Q670" s="338">
        <f t="shared" si="232"/>
        <v>0.84657534246575339</v>
      </c>
      <c r="R670" s="337">
        <f t="shared" si="233"/>
        <v>1000000</v>
      </c>
      <c r="S670" s="336">
        <f t="shared" si="234"/>
        <v>1000000</v>
      </c>
      <c r="T670" s="336">
        <f t="shared" si="235"/>
        <v>1000000</v>
      </c>
      <c r="U670" s="336">
        <f t="shared" si="236"/>
        <v>1000000</v>
      </c>
      <c r="V670" s="335">
        <f t="shared" si="237"/>
        <v>846575.34246575343</v>
      </c>
      <c r="W670" s="337">
        <f t="shared" si="249"/>
        <v>0</v>
      </c>
      <c r="X670" s="336">
        <f t="shared" si="249"/>
        <v>0</v>
      </c>
      <c r="Y670" s="336">
        <f t="shared" si="249"/>
        <v>0</v>
      </c>
      <c r="Z670" s="336">
        <f t="shared" si="249"/>
        <v>0</v>
      </c>
      <c r="AA670" s="335">
        <f t="shared" si="249"/>
        <v>0</v>
      </c>
    </row>
    <row r="671" spans="1:27">
      <c r="A671" s="320">
        <f>'Q Experience Study 2e'!A654</f>
        <v>634</v>
      </c>
      <c r="B671" s="319">
        <f>'Q Experience Study 2e'!B654</f>
        <v>19887</v>
      </c>
      <c r="C671" s="319" t="str">
        <f>'Q Experience Study 2e'!C654</f>
        <v/>
      </c>
      <c r="D671" s="319" t="str">
        <f>'Q Experience Study 2e'!D654</f>
        <v/>
      </c>
      <c r="E671" s="318">
        <f>'Q Experience Study 2e'!E654</f>
        <v>500000</v>
      </c>
      <c r="F671" s="343" t="str">
        <f t="shared" si="226"/>
        <v/>
      </c>
      <c r="G671" s="341" t="str">
        <f t="shared" si="227"/>
        <v/>
      </c>
      <c r="H671" s="343">
        <f t="shared" si="248"/>
        <v>366</v>
      </c>
      <c r="I671" s="342">
        <f t="shared" si="248"/>
        <v>365</v>
      </c>
      <c r="J671" s="342">
        <f t="shared" si="248"/>
        <v>365</v>
      </c>
      <c r="K671" s="342">
        <f t="shared" si="248"/>
        <v>365</v>
      </c>
      <c r="L671" s="341">
        <f t="shared" si="248"/>
        <v>203</v>
      </c>
      <c r="M671" s="340">
        <f t="shared" si="228"/>
        <v>1</v>
      </c>
      <c r="N671" s="339">
        <f t="shared" si="229"/>
        <v>1</v>
      </c>
      <c r="O671" s="339">
        <f t="shared" si="230"/>
        <v>1</v>
      </c>
      <c r="P671" s="339">
        <f t="shared" si="231"/>
        <v>1</v>
      </c>
      <c r="Q671" s="338">
        <f t="shared" si="232"/>
        <v>0.55464480874316935</v>
      </c>
      <c r="R671" s="337">
        <f t="shared" si="233"/>
        <v>500000</v>
      </c>
      <c r="S671" s="336">
        <f t="shared" si="234"/>
        <v>500000</v>
      </c>
      <c r="T671" s="336">
        <f t="shared" si="235"/>
        <v>500000</v>
      </c>
      <c r="U671" s="336">
        <f t="shared" si="236"/>
        <v>500000</v>
      </c>
      <c r="V671" s="335">
        <f t="shared" si="237"/>
        <v>277322.40437158465</v>
      </c>
      <c r="W671" s="337">
        <f t="shared" si="249"/>
        <v>0</v>
      </c>
      <c r="X671" s="336">
        <f t="shared" si="249"/>
        <v>0</v>
      </c>
      <c r="Y671" s="336">
        <f t="shared" si="249"/>
        <v>0</v>
      </c>
      <c r="Z671" s="336">
        <f t="shared" si="249"/>
        <v>0</v>
      </c>
      <c r="AA671" s="335">
        <f t="shared" si="249"/>
        <v>0</v>
      </c>
    </row>
    <row r="672" spans="1:27">
      <c r="A672" s="320">
        <f>'Q Experience Study 2e'!A655</f>
        <v>635</v>
      </c>
      <c r="B672" s="319">
        <f>'Q Experience Study 2e'!B655</f>
        <v>19855</v>
      </c>
      <c r="C672" s="319" t="str">
        <f>'Q Experience Study 2e'!C655</f>
        <v/>
      </c>
      <c r="D672" s="319" t="str">
        <f>'Q Experience Study 2e'!D655</f>
        <v/>
      </c>
      <c r="E672" s="318">
        <f>'Q Experience Study 2e'!E655</f>
        <v>500000</v>
      </c>
      <c r="F672" s="343" t="str">
        <f t="shared" si="226"/>
        <v/>
      </c>
      <c r="G672" s="341" t="str">
        <f t="shared" si="227"/>
        <v/>
      </c>
      <c r="H672" s="343">
        <f t="shared" si="248"/>
        <v>366</v>
      </c>
      <c r="I672" s="342">
        <f t="shared" si="248"/>
        <v>365</v>
      </c>
      <c r="J672" s="342">
        <f t="shared" si="248"/>
        <v>365</v>
      </c>
      <c r="K672" s="342">
        <f t="shared" si="248"/>
        <v>365</v>
      </c>
      <c r="L672" s="341">
        <f t="shared" si="248"/>
        <v>235</v>
      </c>
      <c r="M672" s="340">
        <f t="shared" si="228"/>
        <v>1</v>
      </c>
      <c r="N672" s="339">
        <f t="shared" si="229"/>
        <v>1</v>
      </c>
      <c r="O672" s="339">
        <f t="shared" si="230"/>
        <v>1</v>
      </c>
      <c r="P672" s="339">
        <f t="shared" si="231"/>
        <v>1</v>
      </c>
      <c r="Q672" s="338">
        <f t="shared" si="232"/>
        <v>0.64207650273224048</v>
      </c>
      <c r="R672" s="337">
        <f t="shared" si="233"/>
        <v>500000</v>
      </c>
      <c r="S672" s="336">
        <f t="shared" si="234"/>
        <v>500000</v>
      </c>
      <c r="T672" s="336">
        <f t="shared" si="235"/>
        <v>500000</v>
      </c>
      <c r="U672" s="336">
        <f t="shared" si="236"/>
        <v>500000</v>
      </c>
      <c r="V672" s="335">
        <f t="shared" si="237"/>
        <v>321038.25136612024</v>
      </c>
      <c r="W672" s="337">
        <f t="shared" si="249"/>
        <v>0</v>
      </c>
      <c r="X672" s="336">
        <f t="shared" si="249"/>
        <v>0</v>
      </c>
      <c r="Y672" s="336">
        <f t="shared" si="249"/>
        <v>0</v>
      </c>
      <c r="Z672" s="336">
        <f t="shared" si="249"/>
        <v>0</v>
      </c>
      <c r="AA672" s="335">
        <f t="shared" si="249"/>
        <v>0</v>
      </c>
    </row>
    <row r="673" spans="1:27">
      <c r="A673" s="320">
        <f>'Q Experience Study 2e'!A656</f>
        <v>636</v>
      </c>
      <c r="B673" s="319">
        <f>'Q Experience Study 2e'!B656</f>
        <v>19734</v>
      </c>
      <c r="C673" s="319" t="str">
        <f>'Q Experience Study 2e'!C656</f>
        <v/>
      </c>
      <c r="D673" s="319" t="str">
        <f>'Q Experience Study 2e'!D656</f>
        <v/>
      </c>
      <c r="E673" s="318">
        <f>'Q Experience Study 2e'!E656</f>
        <v>500000</v>
      </c>
      <c r="F673" s="343" t="str">
        <f t="shared" si="226"/>
        <v/>
      </c>
      <c r="G673" s="341" t="str">
        <f t="shared" si="227"/>
        <v/>
      </c>
      <c r="H673" s="343">
        <f t="shared" si="248"/>
        <v>365</v>
      </c>
      <c r="I673" s="342">
        <f t="shared" si="248"/>
        <v>366</v>
      </c>
      <c r="J673" s="342">
        <f t="shared" si="248"/>
        <v>365</v>
      </c>
      <c r="K673" s="342">
        <f t="shared" si="248"/>
        <v>365</v>
      </c>
      <c r="L673" s="341">
        <f t="shared" si="248"/>
        <v>356</v>
      </c>
      <c r="M673" s="340">
        <f t="shared" si="228"/>
        <v>1</v>
      </c>
      <c r="N673" s="339">
        <f t="shared" si="229"/>
        <v>1</v>
      </c>
      <c r="O673" s="339">
        <f t="shared" si="230"/>
        <v>1</v>
      </c>
      <c r="P673" s="339">
        <f t="shared" si="231"/>
        <v>1</v>
      </c>
      <c r="Q673" s="338">
        <f t="shared" si="232"/>
        <v>0.97534246575342465</v>
      </c>
      <c r="R673" s="337">
        <f t="shared" si="233"/>
        <v>500000</v>
      </c>
      <c r="S673" s="336">
        <f t="shared" si="234"/>
        <v>500000</v>
      </c>
      <c r="T673" s="336">
        <f t="shared" si="235"/>
        <v>500000</v>
      </c>
      <c r="U673" s="336">
        <f t="shared" si="236"/>
        <v>500000</v>
      </c>
      <c r="V673" s="335">
        <f t="shared" si="237"/>
        <v>487671.23287671234</v>
      </c>
      <c r="W673" s="337">
        <f t="shared" si="249"/>
        <v>0</v>
      </c>
      <c r="X673" s="336">
        <f t="shared" si="249"/>
        <v>0</v>
      </c>
      <c r="Y673" s="336">
        <f t="shared" si="249"/>
        <v>0</v>
      </c>
      <c r="Z673" s="336">
        <f t="shared" si="249"/>
        <v>0</v>
      </c>
      <c r="AA673" s="335">
        <f t="shared" si="249"/>
        <v>0</v>
      </c>
    </row>
    <row r="674" spans="1:27">
      <c r="A674" s="320">
        <f>'Q Experience Study 2e'!A657</f>
        <v>637</v>
      </c>
      <c r="B674" s="319">
        <f>'Q Experience Study 2e'!B657</f>
        <v>20012</v>
      </c>
      <c r="C674" s="319" t="str">
        <f>'Q Experience Study 2e'!C657</f>
        <v/>
      </c>
      <c r="D674" s="319" t="str">
        <f>'Q Experience Study 2e'!D657</f>
        <v/>
      </c>
      <c r="E674" s="318">
        <f>'Q Experience Study 2e'!E657</f>
        <v>1000000</v>
      </c>
      <c r="F674" s="343" t="str">
        <f t="shared" si="226"/>
        <v/>
      </c>
      <c r="G674" s="341" t="str">
        <f t="shared" si="227"/>
        <v/>
      </c>
      <c r="H674" s="343">
        <f t="shared" si="248"/>
        <v>366</v>
      </c>
      <c r="I674" s="342">
        <f t="shared" si="248"/>
        <v>365</v>
      </c>
      <c r="J674" s="342">
        <f t="shared" si="248"/>
        <v>365</v>
      </c>
      <c r="K674" s="342">
        <f t="shared" si="248"/>
        <v>365</v>
      </c>
      <c r="L674" s="341">
        <f t="shared" si="248"/>
        <v>78</v>
      </c>
      <c r="M674" s="340">
        <f t="shared" si="228"/>
        <v>1</v>
      </c>
      <c r="N674" s="339">
        <f t="shared" si="229"/>
        <v>1</v>
      </c>
      <c r="O674" s="339">
        <f t="shared" si="230"/>
        <v>1</v>
      </c>
      <c r="P674" s="339">
        <f t="shared" si="231"/>
        <v>1</v>
      </c>
      <c r="Q674" s="338">
        <f t="shared" si="232"/>
        <v>0.21311475409836064</v>
      </c>
      <c r="R674" s="337">
        <f t="shared" si="233"/>
        <v>1000000</v>
      </c>
      <c r="S674" s="336">
        <f t="shared" si="234"/>
        <v>1000000</v>
      </c>
      <c r="T674" s="336">
        <f t="shared" si="235"/>
        <v>1000000</v>
      </c>
      <c r="U674" s="336">
        <f t="shared" si="236"/>
        <v>1000000</v>
      </c>
      <c r="V674" s="335">
        <f t="shared" si="237"/>
        <v>213114.75409836063</v>
      </c>
      <c r="W674" s="337">
        <f t="shared" si="249"/>
        <v>0</v>
      </c>
      <c r="X674" s="336">
        <f t="shared" si="249"/>
        <v>0</v>
      </c>
      <c r="Y674" s="336">
        <f t="shared" si="249"/>
        <v>0</v>
      </c>
      <c r="Z674" s="336">
        <f t="shared" si="249"/>
        <v>0</v>
      </c>
      <c r="AA674" s="335">
        <f t="shared" si="249"/>
        <v>0</v>
      </c>
    </row>
    <row r="675" spans="1:27">
      <c r="A675" s="320">
        <f>'Q Experience Study 2e'!A658</f>
        <v>638</v>
      </c>
      <c r="B675" s="319">
        <f>'Q Experience Study 2e'!B658</f>
        <v>19797</v>
      </c>
      <c r="C675" s="319" t="str">
        <f>'Q Experience Study 2e'!C658</f>
        <v/>
      </c>
      <c r="D675" s="319" t="str">
        <f>'Q Experience Study 2e'!D658</f>
        <v/>
      </c>
      <c r="E675" s="318">
        <f>'Q Experience Study 2e'!E658</f>
        <v>300000</v>
      </c>
      <c r="F675" s="343" t="str">
        <f t="shared" si="226"/>
        <v/>
      </c>
      <c r="G675" s="341" t="str">
        <f t="shared" si="227"/>
        <v/>
      </c>
      <c r="H675" s="343">
        <f t="shared" si="248"/>
        <v>366</v>
      </c>
      <c r="I675" s="342">
        <f t="shared" si="248"/>
        <v>365</v>
      </c>
      <c r="J675" s="342">
        <f t="shared" si="248"/>
        <v>365</v>
      </c>
      <c r="K675" s="342">
        <f t="shared" si="248"/>
        <v>365</v>
      </c>
      <c r="L675" s="341">
        <f t="shared" si="248"/>
        <v>293</v>
      </c>
      <c r="M675" s="340">
        <f t="shared" si="228"/>
        <v>1</v>
      </c>
      <c r="N675" s="339">
        <f t="shared" si="229"/>
        <v>1</v>
      </c>
      <c r="O675" s="339">
        <f t="shared" si="230"/>
        <v>1</v>
      </c>
      <c r="P675" s="339">
        <f t="shared" si="231"/>
        <v>1</v>
      </c>
      <c r="Q675" s="338">
        <f t="shared" si="232"/>
        <v>0.80054644808743169</v>
      </c>
      <c r="R675" s="337">
        <f t="shared" si="233"/>
        <v>300000</v>
      </c>
      <c r="S675" s="336">
        <f t="shared" si="234"/>
        <v>300000</v>
      </c>
      <c r="T675" s="336">
        <f t="shared" si="235"/>
        <v>300000</v>
      </c>
      <c r="U675" s="336">
        <f t="shared" si="236"/>
        <v>300000</v>
      </c>
      <c r="V675" s="335">
        <f t="shared" si="237"/>
        <v>240163.93442622951</v>
      </c>
      <c r="W675" s="337">
        <f t="shared" si="249"/>
        <v>0</v>
      </c>
      <c r="X675" s="336">
        <f t="shared" si="249"/>
        <v>0</v>
      </c>
      <c r="Y675" s="336">
        <f t="shared" si="249"/>
        <v>0</v>
      </c>
      <c r="Z675" s="336">
        <f t="shared" si="249"/>
        <v>0</v>
      </c>
      <c r="AA675" s="335">
        <f t="shared" si="249"/>
        <v>0</v>
      </c>
    </row>
    <row r="676" spans="1:27">
      <c r="A676" s="320">
        <f>'Q Experience Study 2e'!A659</f>
        <v>639</v>
      </c>
      <c r="B676" s="319">
        <f>'Q Experience Study 2e'!B659</f>
        <v>19787</v>
      </c>
      <c r="C676" s="319" t="str">
        <f>'Q Experience Study 2e'!C659</f>
        <v/>
      </c>
      <c r="D676" s="319" t="str">
        <f>'Q Experience Study 2e'!D659</f>
        <v/>
      </c>
      <c r="E676" s="318">
        <f>'Q Experience Study 2e'!E659</f>
        <v>1000000</v>
      </c>
      <c r="F676" s="343" t="str">
        <f t="shared" si="226"/>
        <v/>
      </c>
      <c r="G676" s="341" t="str">
        <f t="shared" si="227"/>
        <v/>
      </c>
      <c r="H676" s="343">
        <f t="shared" si="248"/>
        <v>366</v>
      </c>
      <c r="I676" s="342">
        <f t="shared" si="248"/>
        <v>365</v>
      </c>
      <c r="J676" s="342">
        <f t="shared" si="248"/>
        <v>365</v>
      </c>
      <c r="K676" s="342">
        <f t="shared" si="248"/>
        <v>365</v>
      </c>
      <c r="L676" s="341">
        <f t="shared" si="248"/>
        <v>303</v>
      </c>
      <c r="M676" s="340">
        <f t="shared" si="228"/>
        <v>1</v>
      </c>
      <c r="N676" s="339">
        <f t="shared" si="229"/>
        <v>1</v>
      </c>
      <c r="O676" s="339">
        <f t="shared" si="230"/>
        <v>1</v>
      </c>
      <c r="P676" s="339">
        <f t="shared" si="231"/>
        <v>1</v>
      </c>
      <c r="Q676" s="338">
        <f t="shared" si="232"/>
        <v>0.82786885245901642</v>
      </c>
      <c r="R676" s="337">
        <f t="shared" si="233"/>
        <v>1000000</v>
      </c>
      <c r="S676" s="336">
        <f t="shared" si="234"/>
        <v>1000000</v>
      </c>
      <c r="T676" s="336">
        <f t="shared" si="235"/>
        <v>1000000</v>
      </c>
      <c r="U676" s="336">
        <f t="shared" si="236"/>
        <v>1000000</v>
      </c>
      <c r="V676" s="335">
        <f t="shared" si="237"/>
        <v>827868.85245901637</v>
      </c>
      <c r="W676" s="337">
        <f t="shared" si="249"/>
        <v>0</v>
      </c>
      <c r="X676" s="336">
        <f t="shared" si="249"/>
        <v>0</v>
      </c>
      <c r="Y676" s="336">
        <f t="shared" si="249"/>
        <v>0</v>
      </c>
      <c r="Z676" s="336">
        <f t="shared" si="249"/>
        <v>0</v>
      </c>
      <c r="AA676" s="335">
        <f t="shared" si="249"/>
        <v>0</v>
      </c>
    </row>
    <row r="677" spans="1:27">
      <c r="A677" s="320">
        <f>'Q Experience Study 2e'!A660</f>
        <v>640</v>
      </c>
      <c r="B677" s="319">
        <f>'Q Experience Study 2e'!B660</f>
        <v>19799</v>
      </c>
      <c r="C677" s="319" t="str">
        <f>'Q Experience Study 2e'!C660</f>
        <v/>
      </c>
      <c r="D677" s="319" t="str">
        <f>'Q Experience Study 2e'!D660</f>
        <v/>
      </c>
      <c r="E677" s="318">
        <f>'Q Experience Study 2e'!E660</f>
        <v>1000000</v>
      </c>
      <c r="F677" s="343" t="str">
        <f t="shared" si="226"/>
        <v/>
      </c>
      <c r="G677" s="341" t="str">
        <f t="shared" si="227"/>
        <v/>
      </c>
      <c r="H677" s="343">
        <f t="shared" si="248"/>
        <v>366</v>
      </c>
      <c r="I677" s="342">
        <f t="shared" si="248"/>
        <v>365</v>
      </c>
      <c r="J677" s="342">
        <f t="shared" si="248"/>
        <v>365</v>
      </c>
      <c r="K677" s="342">
        <f t="shared" si="248"/>
        <v>365</v>
      </c>
      <c r="L677" s="341">
        <f t="shared" si="248"/>
        <v>291</v>
      </c>
      <c r="M677" s="340">
        <f t="shared" si="228"/>
        <v>1</v>
      </c>
      <c r="N677" s="339">
        <f t="shared" si="229"/>
        <v>1</v>
      </c>
      <c r="O677" s="339">
        <f t="shared" si="230"/>
        <v>1</v>
      </c>
      <c r="P677" s="339">
        <f t="shared" si="231"/>
        <v>1</v>
      </c>
      <c r="Q677" s="338">
        <f t="shared" si="232"/>
        <v>0.79508196721311475</v>
      </c>
      <c r="R677" s="337">
        <f t="shared" si="233"/>
        <v>1000000</v>
      </c>
      <c r="S677" s="336">
        <f t="shared" si="234"/>
        <v>1000000</v>
      </c>
      <c r="T677" s="336">
        <f t="shared" si="235"/>
        <v>1000000</v>
      </c>
      <c r="U677" s="336">
        <f t="shared" si="236"/>
        <v>1000000</v>
      </c>
      <c r="V677" s="335">
        <f t="shared" si="237"/>
        <v>795081.96721311472</v>
      </c>
      <c r="W677" s="337">
        <f t="shared" si="249"/>
        <v>0</v>
      </c>
      <c r="X677" s="336">
        <f t="shared" si="249"/>
        <v>0</v>
      </c>
      <c r="Y677" s="336">
        <f t="shared" si="249"/>
        <v>0</v>
      </c>
      <c r="Z677" s="336">
        <f t="shared" si="249"/>
        <v>0</v>
      </c>
      <c r="AA677" s="335">
        <f t="shared" si="249"/>
        <v>0</v>
      </c>
    </row>
    <row r="678" spans="1:27">
      <c r="A678" s="320">
        <f>'Q Experience Study 2e'!A661</f>
        <v>641</v>
      </c>
      <c r="B678" s="319">
        <f>'Q Experience Study 2e'!B661</f>
        <v>20045</v>
      </c>
      <c r="C678" s="319" t="str">
        <f>'Q Experience Study 2e'!C661</f>
        <v/>
      </c>
      <c r="D678" s="319" t="str">
        <f>'Q Experience Study 2e'!D661</f>
        <v/>
      </c>
      <c r="E678" s="318">
        <f>'Q Experience Study 2e'!E661</f>
        <v>300000</v>
      </c>
      <c r="F678" s="343" t="str">
        <f t="shared" ref="F678:F741" si="250">IF(D678&lt;&gt;"",YEAR(D678)-YEAR(B678)+IF(DATE(YEAR(D678),MONTH(B678),DAY(B678))&gt;D678,-1,0),"")</f>
        <v/>
      </c>
      <c r="G678" s="341" t="str">
        <f t="shared" ref="G678:G741" si="251">IF(C678&lt;&gt;"",YEAR(C678)-YEAR(B678)+IF(DATE(YEAR(C678),MONTH(B678),DAY(B678))&gt;C678,-1,0),"")</f>
        <v/>
      </c>
      <c r="H678" s="343">
        <f t="shared" ref="H678:L687" si="252">IF(AND(OR($C678&lt;&gt;"",$D678&lt;&gt;""),MAX($F678,$G678)&lt;H$37),0,MIN($C$34,DATE(YEAR($B678)+H$37+1,MONTH($B678),DAY($B678)))-MAX($B$34,DATE(YEAR($B678)+H$37,MONTH($B678),DAY($B678))))</f>
        <v>366</v>
      </c>
      <c r="I678" s="342">
        <f t="shared" si="252"/>
        <v>365</v>
      </c>
      <c r="J678" s="342">
        <f t="shared" si="252"/>
        <v>365</v>
      </c>
      <c r="K678" s="342">
        <f t="shared" si="252"/>
        <v>365</v>
      </c>
      <c r="L678" s="341">
        <f t="shared" si="252"/>
        <v>45</v>
      </c>
      <c r="M678" s="340">
        <f t="shared" ref="M678:M741" si="253">H678/(DATE(YEAR($B678)+H$37+1,MONTH($B678),DAY($B678))-DATE(YEAR($B678)+H$37,MONTH($B678),DAY($B678)))</f>
        <v>1</v>
      </c>
      <c r="N678" s="339">
        <f t="shared" ref="N678:N741" si="254">I678/(DATE(YEAR($B678)+I$37+1,MONTH($B678),DAY($B678))-DATE(YEAR($B678)+I$37,MONTH($B678),DAY($B678)))</f>
        <v>1</v>
      </c>
      <c r="O678" s="339">
        <f t="shared" ref="O678:O741" si="255">J678/(DATE(YEAR($B678)+J$37+1,MONTH($B678),DAY($B678))-DATE(YEAR($B678)+J$37,MONTH($B678),DAY($B678)))</f>
        <v>1</v>
      </c>
      <c r="P678" s="339">
        <f t="shared" ref="P678:P741" si="256">K678/(DATE(YEAR($B678)+K$37+1,MONTH($B678),DAY($B678))-DATE(YEAR($B678)+K$37,MONTH($B678),DAY($B678)))</f>
        <v>1</v>
      </c>
      <c r="Q678" s="338">
        <f t="shared" ref="Q678:Q741" si="257">L678/(DATE(YEAR($B678)+L$37+1,MONTH($B678),DAY($B678))-DATE(YEAR($B678)+L$37,MONTH($B678),DAY($B678)))</f>
        <v>0.12295081967213115</v>
      </c>
      <c r="R678" s="337">
        <f t="shared" ref="R678:R741" si="258">M678*$E678</f>
        <v>300000</v>
      </c>
      <c r="S678" s="336">
        <f t="shared" ref="S678:S741" si="259">N678*$E678</f>
        <v>300000</v>
      </c>
      <c r="T678" s="336">
        <f t="shared" ref="T678:T741" si="260">O678*$E678</f>
        <v>300000</v>
      </c>
      <c r="U678" s="336">
        <f t="shared" ref="U678:U741" si="261">P678*$E678</f>
        <v>300000</v>
      </c>
      <c r="V678" s="335">
        <f t="shared" ref="V678:V741" si="262">Q678*$E678</f>
        <v>36885.24590163934</v>
      </c>
      <c r="W678" s="337">
        <f t="shared" ref="W678:AA687" si="263">IF($F678=W$37,$E678,0)</f>
        <v>0</v>
      </c>
      <c r="X678" s="336">
        <f t="shared" si="263"/>
        <v>0</v>
      </c>
      <c r="Y678" s="336">
        <f t="shared" si="263"/>
        <v>0</v>
      </c>
      <c r="Z678" s="336">
        <f t="shared" si="263"/>
        <v>0</v>
      </c>
      <c r="AA678" s="335">
        <f t="shared" si="263"/>
        <v>0</v>
      </c>
    </row>
    <row r="679" spans="1:27">
      <c r="A679" s="320">
        <f>'Q Experience Study 2e'!A662</f>
        <v>642</v>
      </c>
      <c r="B679" s="319">
        <f>'Q Experience Study 2e'!B662</f>
        <v>19876</v>
      </c>
      <c r="C679" s="319" t="str">
        <f>'Q Experience Study 2e'!C662</f>
        <v/>
      </c>
      <c r="D679" s="319">
        <f>'Q Experience Study 2e'!D662</f>
        <v>44985</v>
      </c>
      <c r="E679" s="318">
        <f>'Q Experience Study 2e'!E662</f>
        <v>1000000</v>
      </c>
      <c r="F679" s="343">
        <f t="shared" si="250"/>
        <v>68</v>
      </c>
      <c r="G679" s="341" t="str">
        <f t="shared" si="251"/>
        <v/>
      </c>
      <c r="H679" s="343">
        <f t="shared" si="252"/>
        <v>366</v>
      </c>
      <c r="I679" s="342">
        <f t="shared" si="252"/>
        <v>365</v>
      </c>
      <c r="J679" s="342">
        <f t="shared" si="252"/>
        <v>365</v>
      </c>
      <c r="K679" s="342">
        <f t="shared" si="252"/>
        <v>365</v>
      </c>
      <c r="L679" s="341">
        <f t="shared" si="252"/>
        <v>0</v>
      </c>
      <c r="M679" s="340">
        <f t="shared" si="253"/>
        <v>1</v>
      </c>
      <c r="N679" s="339">
        <f t="shared" si="254"/>
        <v>1</v>
      </c>
      <c r="O679" s="339">
        <f t="shared" si="255"/>
        <v>1</v>
      </c>
      <c r="P679" s="339">
        <f t="shared" si="256"/>
        <v>1</v>
      </c>
      <c r="Q679" s="338">
        <f t="shared" si="257"/>
        <v>0</v>
      </c>
      <c r="R679" s="337">
        <f t="shared" si="258"/>
        <v>1000000</v>
      </c>
      <c r="S679" s="336">
        <f t="shared" si="259"/>
        <v>1000000</v>
      </c>
      <c r="T679" s="336">
        <f t="shared" si="260"/>
        <v>1000000</v>
      </c>
      <c r="U679" s="336">
        <f t="shared" si="261"/>
        <v>1000000</v>
      </c>
      <c r="V679" s="335">
        <f t="shared" si="262"/>
        <v>0</v>
      </c>
      <c r="W679" s="337">
        <f t="shared" si="263"/>
        <v>0</v>
      </c>
      <c r="X679" s="336">
        <f t="shared" si="263"/>
        <v>0</v>
      </c>
      <c r="Y679" s="336">
        <f t="shared" si="263"/>
        <v>0</v>
      </c>
      <c r="Z679" s="336">
        <f t="shared" si="263"/>
        <v>1000000</v>
      </c>
      <c r="AA679" s="335">
        <f t="shared" si="263"/>
        <v>0</v>
      </c>
    </row>
    <row r="680" spans="1:27">
      <c r="A680" s="320">
        <f>'Q Experience Study 2e'!A663</f>
        <v>643</v>
      </c>
      <c r="B680" s="319">
        <f>'Q Experience Study 2e'!B663</f>
        <v>19800</v>
      </c>
      <c r="C680" s="319" t="str">
        <f>'Q Experience Study 2e'!C663</f>
        <v/>
      </c>
      <c r="D680" s="319" t="str">
        <f>'Q Experience Study 2e'!D663</f>
        <v/>
      </c>
      <c r="E680" s="318">
        <f>'Q Experience Study 2e'!E663</f>
        <v>1000000</v>
      </c>
      <c r="F680" s="343" t="str">
        <f t="shared" si="250"/>
        <v/>
      </c>
      <c r="G680" s="341" t="str">
        <f t="shared" si="251"/>
        <v/>
      </c>
      <c r="H680" s="343">
        <f t="shared" si="252"/>
        <v>366</v>
      </c>
      <c r="I680" s="342">
        <f t="shared" si="252"/>
        <v>365</v>
      </c>
      <c r="J680" s="342">
        <f t="shared" si="252"/>
        <v>365</v>
      </c>
      <c r="K680" s="342">
        <f t="shared" si="252"/>
        <v>365</v>
      </c>
      <c r="L680" s="341">
        <f t="shared" si="252"/>
        <v>290</v>
      </c>
      <c r="M680" s="340">
        <f t="shared" si="253"/>
        <v>1</v>
      </c>
      <c r="N680" s="339">
        <f t="shared" si="254"/>
        <v>1</v>
      </c>
      <c r="O680" s="339">
        <f t="shared" si="255"/>
        <v>1</v>
      </c>
      <c r="P680" s="339">
        <f t="shared" si="256"/>
        <v>1</v>
      </c>
      <c r="Q680" s="338">
        <f t="shared" si="257"/>
        <v>0.79234972677595628</v>
      </c>
      <c r="R680" s="337">
        <f t="shared" si="258"/>
        <v>1000000</v>
      </c>
      <c r="S680" s="336">
        <f t="shared" si="259"/>
        <v>1000000</v>
      </c>
      <c r="T680" s="336">
        <f t="shared" si="260"/>
        <v>1000000</v>
      </c>
      <c r="U680" s="336">
        <f t="shared" si="261"/>
        <v>1000000</v>
      </c>
      <c r="V680" s="335">
        <f t="shared" si="262"/>
        <v>792349.72677595622</v>
      </c>
      <c r="W680" s="337">
        <f t="shared" si="263"/>
        <v>0</v>
      </c>
      <c r="X680" s="336">
        <f t="shared" si="263"/>
        <v>0</v>
      </c>
      <c r="Y680" s="336">
        <f t="shared" si="263"/>
        <v>0</v>
      </c>
      <c r="Z680" s="336">
        <f t="shared" si="263"/>
        <v>0</v>
      </c>
      <c r="AA680" s="335">
        <f t="shared" si="263"/>
        <v>0</v>
      </c>
    </row>
    <row r="681" spans="1:27">
      <c r="A681" s="320">
        <f>'Q Experience Study 2e'!A664</f>
        <v>644</v>
      </c>
      <c r="B681" s="319">
        <f>'Q Experience Study 2e'!B664</f>
        <v>19820</v>
      </c>
      <c r="C681" s="319" t="str">
        <f>'Q Experience Study 2e'!C664</f>
        <v/>
      </c>
      <c r="D681" s="319" t="str">
        <f>'Q Experience Study 2e'!D664</f>
        <v/>
      </c>
      <c r="E681" s="318">
        <f>'Q Experience Study 2e'!E664</f>
        <v>300000</v>
      </c>
      <c r="F681" s="343" t="str">
        <f t="shared" si="250"/>
        <v/>
      </c>
      <c r="G681" s="341" t="str">
        <f t="shared" si="251"/>
        <v/>
      </c>
      <c r="H681" s="343">
        <f t="shared" si="252"/>
        <v>366</v>
      </c>
      <c r="I681" s="342">
        <f t="shared" si="252"/>
        <v>365</v>
      </c>
      <c r="J681" s="342">
        <f t="shared" si="252"/>
        <v>365</v>
      </c>
      <c r="K681" s="342">
        <f t="shared" si="252"/>
        <v>365</v>
      </c>
      <c r="L681" s="341">
        <f t="shared" si="252"/>
        <v>270</v>
      </c>
      <c r="M681" s="340">
        <f t="shared" si="253"/>
        <v>1</v>
      </c>
      <c r="N681" s="339">
        <f t="shared" si="254"/>
        <v>1</v>
      </c>
      <c r="O681" s="339">
        <f t="shared" si="255"/>
        <v>1</v>
      </c>
      <c r="P681" s="339">
        <f t="shared" si="256"/>
        <v>1</v>
      </c>
      <c r="Q681" s="338">
        <f t="shared" si="257"/>
        <v>0.73770491803278693</v>
      </c>
      <c r="R681" s="337">
        <f t="shared" si="258"/>
        <v>300000</v>
      </c>
      <c r="S681" s="336">
        <f t="shared" si="259"/>
        <v>300000</v>
      </c>
      <c r="T681" s="336">
        <f t="shared" si="260"/>
        <v>300000</v>
      </c>
      <c r="U681" s="336">
        <f t="shared" si="261"/>
        <v>300000</v>
      </c>
      <c r="V681" s="335">
        <f t="shared" si="262"/>
        <v>221311.47540983607</v>
      </c>
      <c r="W681" s="337">
        <f t="shared" si="263"/>
        <v>0</v>
      </c>
      <c r="X681" s="336">
        <f t="shared" si="263"/>
        <v>0</v>
      </c>
      <c r="Y681" s="336">
        <f t="shared" si="263"/>
        <v>0</v>
      </c>
      <c r="Z681" s="336">
        <f t="shared" si="263"/>
        <v>0</v>
      </c>
      <c r="AA681" s="335">
        <f t="shared" si="263"/>
        <v>0</v>
      </c>
    </row>
    <row r="682" spans="1:27">
      <c r="A682" s="320">
        <f>'Q Experience Study 2e'!A665</f>
        <v>645</v>
      </c>
      <c r="B682" s="319">
        <f>'Q Experience Study 2e'!B665</f>
        <v>19744</v>
      </c>
      <c r="C682" s="319" t="str">
        <f>'Q Experience Study 2e'!C665</f>
        <v/>
      </c>
      <c r="D682" s="319" t="str">
        <f>'Q Experience Study 2e'!D665</f>
        <v/>
      </c>
      <c r="E682" s="318">
        <f>'Q Experience Study 2e'!E665</f>
        <v>1000000</v>
      </c>
      <c r="F682" s="343" t="str">
        <f t="shared" si="250"/>
        <v/>
      </c>
      <c r="G682" s="341" t="str">
        <f t="shared" si="251"/>
        <v/>
      </c>
      <c r="H682" s="343">
        <f t="shared" si="252"/>
        <v>365</v>
      </c>
      <c r="I682" s="342">
        <f t="shared" si="252"/>
        <v>366</v>
      </c>
      <c r="J682" s="342">
        <f t="shared" si="252"/>
        <v>365</v>
      </c>
      <c r="K682" s="342">
        <f t="shared" si="252"/>
        <v>365</v>
      </c>
      <c r="L682" s="341">
        <f t="shared" si="252"/>
        <v>346</v>
      </c>
      <c r="M682" s="340">
        <f t="shared" si="253"/>
        <v>1</v>
      </c>
      <c r="N682" s="339">
        <f t="shared" si="254"/>
        <v>1</v>
      </c>
      <c r="O682" s="339">
        <f t="shared" si="255"/>
        <v>1</v>
      </c>
      <c r="P682" s="339">
        <f t="shared" si="256"/>
        <v>1</v>
      </c>
      <c r="Q682" s="338">
        <f t="shared" si="257"/>
        <v>0.94794520547945205</v>
      </c>
      <c r="R682" s="337">
        <f t="shared" si="258"/>
        <v>1000000</v>
      </c>
      <c r="S682" s="336">
        <f t="shared" si="259"/>
        <v>1000000</v>
      </c>
      <c r="T682" s="336">
        <f t="shared" si="260"/>
        <v>1000000</v>
      </c>
      <c r="U682" s="336">
        <f t="shared" si="261"/>
        <v>1000000</v>
      </c>
      <c r="V682" s="335">
        <f t="shared" si="262"/>
        <v>947945.20547945204</v>
      </c>
      <c r="W682" s="337">
        <f t="shared" si="263"/>
        <v>0</v>
      </c>
      <c r="X682" s="336">
        <f t="shared" si="263"/>
        <v>0</v>
      </c>
      <c r="Y682" s="336">
        <f t="shared" si="263"/>
        <v>0</v>
      </c>
      <c r="Z682" s="336">
        <f t="shared" si="263"/>
        <v>0</v>
      </c>
      <c r="AA682" s="335">
        <f t="shared" si="263"/>
        <v>0</v>
      </c>
    </row>
    <row r="683" spans="1:27">
      <c r="A683" s="320">
        <f>'Q Experience Study 2e'!A666</f>
        <v>646</v>
      </c>
      <c r="B683" s="319">
        <f>'Q Experience Study 2e'!B666</f>
        <v>19857</v>
      </c>
      <c r="C683" s="319" t="str">
        <f>'Q Experience Study 2e'!C666</f>
        <v/>
      </c>
      <c r="D683" s="319" t="str">
        <f>'Q Experience Study 2e'!D666</f>
        <v/>
      </c>
      <c r="E683" s="318">
        <f>'Q Experience Study 2e'!E666</f>
        <v>300000</v>
      </c>
      <c r="F683" s="343" t="str">
        <f t="shared" si="250"/>
        <v/>
      </c>
      <c r="G683" s="341" t="str">
        <f t="shared" si="251"/>
        <v/>
      </c>
      <c r="H683" s="343">
        <f t="shared" si="252"/>
        <v>366</v>
      </c>
      <c r="I683" s="342">
        <f t="shared" si="252"/>
        <v>365</v>
      </c>
      <c r="J683" s="342">
        <f t="shared" si="252"/>
        <v>365</v>
      </c>
      <c r="K683" s="342">
        <f t="shared" si="252"/>
        <v>365</v>
      </c>
      <c r="L683" s="341">
        <f t="shared" si="252"/>
        <v>233</v>
      </c>
      <c r="M683" s="340">
        <f t="shared" si="253"/>
        <v>1</v>
      </c>
      <c r="N683" s="339">
        <f t="shared" si="254"/>
        <v>1</v>
      </c>
      <c r="O683" s="339">
        <f t="shared" si="255"/>
        <v>1</v>
      </c>
      <c r="P683" s="339">
        <f t="shared" si="256"/>
        <v>1</v>
      </c>
      <c r="Q683" s="338">
        <f t="shared" si="257"/>
        <v>0.63661202185792354</v>
      </c>
      <c r="R683" s="337">
        <f t="shared" si="258"/>
        <v>300000</v>
      </c>
      <c r="S683" s="336">
        <f t="shared" si="259"/>
        <v>300000</v>
      </c>
      <c r="T683" s="336">
        <f t="shared" si="260"/>
        <v>300000</v>
      </c>
      <c r="U683" s="336">
        <f t="shared" si="261"/>
        <v>300000</v>
      </c>
      <c r="V683" s="335">
        <f t="shared" si="262"/>
        <v>190983.60655737706</v>
      </c>
      <c r="W683" s="337">
        <f t="shared" si="263"/>
        <v>0</v>
      </c>
      <c r="X683" s="336">
        <f t="shared" si="263"/>
        <v>0</v>
      </c>
      <c r="Y683" s="336">
        <f t="shared" si="263"/>
        <v>0</v>
      </c>
      <c r="Z683" s="336">
        <f t="shared" si="263"/>
        <v>0</v>
      </c>
      <c r="AA683" s="335">
        <f t="shared" si="263"/>
        <v>0</v>
      </c>
    </row>
    <row r="684" spans="1:27">
      <c r="A684" s="320">
        <f>'Q Experience Study 2e'!A667</f>
        <v>647</v>
      </c>
      <c r="B684" s="319">
        <f>'Q Experience Study 2e'!B667</f>
        <v>19810</v>
      </c>
      <c r="C684" s="319" t="str">
        <f>'Q Experience Study 2e'!C667</f>
        <v/>
      </c>
      <c r="D684" s="319" t="str">
        <f>'Q Experience Study 2e'!D667</f>
        <v/>
      </c>
      <c r="E684" s="318">
        <f>'Q Experience Study 2e'!E667</f>
        <v>300000</v>
      </c>
      <c r="F684" s="343" t="str">
        <f t="shared" si="250"/>
        <v/>
      </c>
      <c r="G684" s="341" t="str">
        <f t="shared" si="251"/>
        <v/>
      </c>
      <c r="H684" s="343">
        <f t="shared" si="252"/>
        <v>366</v>
      </c>
      <c r="I684" s="342">
        <f t="shared" si="252"/>
        <v>365</v>
      </c>
      <c r="J684" s="342">
        <f t="shared" si="252"/>
        <v>365</v>
      </c>
      <c r="K684" s="342">
        <f t="shared" si="252"/>
        <v>365</v>
      </c>
      <c r="L684" s="341">
        <f t="shared" si="252"/>
        <v>280</v>
      </c>
      <c r="M684" s="340">
        <f t="shared" si="253"/>
        <v>1</v>
      </c>
      <c r="N684" s="339">
        <f t="shared" si="254"/>
        <v>1</v>
      </c>
      <c r="O684" s="339">
        <f t="shared" si="255"/>
        <v>1</v>
      </c>
      <c r="P684" s="339">
        <f t="shared" si="256"/>
        <v>1</v>
      </c>
      <c r="Q684" s="338">
        <f t="shared" si="257"/>
        <v>0.76502732240437155</v>
      </c>
      <c r="R684" s="337">
        <f t="shared" si="258"/>
        <v>300000</v>
      </c>
      <c r="S684" s="336">
        <f t="shared" si="259"/>
        <v>300000</v>
      </c>
      <c r="T684" s="336">
        <f t="shared" si="260"/>
        <v>300000</v>
      </c>
      <c r="U684" s="336">
        <f t="shared" si="261"/>
        <v>300000</v>
      </c>
      <c r="V684" s="335">
        <f t="shared" si="262"/>
        <v>229508.19672131145</v>
      </c>
      <c r="W684" s="337">
        <f t="shared" si="263"/>
        <v>0</v>
      </c>
      <c r="X684" s="336">
        <f t="shared" si="263"/>
        <v>0</v>
      </c>
      <c r="Y684" s="336">
        <f t="shared" si="263"/>
        <v>0</v>
      </c>
      <c r="Z684" s="336">
        <f t="shared" si="263"/>
        <v>0</v>
      </c>
      <c r="AA684" s="335">
        <f t="shared" si="263"/>
        <v>0</v>
      </c>
    </row>
    <row r="685" spans="1:27">
      <c r="A685" s="320">
        <f>'Q Experience Study 2e'!A668</f>
        <v>648</v>
      </c>
      <c r="B685" s="319">
        <f>'Q Experience Study 2e'!B668</f>
        <v>19900</v>
      </c>
      <c r="C685" s="319" t="str">
        <f>'Q Experience Study 2e'!C668</f>
        <v/>
      </c>
      <c r="D685" s="319" t="str">
        <f>'Q Experience Study 2e'!D668</f>
        <v/>
      </c>
      <c r="E685" s="318">
        <f>'Q Experience Study 2e'!E668</f>
        <v>500000</v>
      </c>
      <c r="F685" s="343" t="str">
        <f t="shared" si="250"/>
        <v/>
      </c>
      <c r="G685" s="341" t="str">
        <f t="shared" si="251"/>
        <v/>
      </c>
      <c r="H685" s="343">
        <f t="shared" si="252"/>
        <v>366</v>
      </c>
      <c r="I685" s="342">
        <f t="shared" si="252"/>
        <v>365</v>
      </c>
      <c r="J685" s="342">
        <f t="shared" si="252"/>
        <v>365</v>
      </c>
      <c r="K685" s="342">
        <f t="shared" si="252"/>
        <v>365</v>
      </c>
      <c r="L685" s="341">
        <f t="shared" si="252"/>
        <v>190</v>
      </c>
      <c r="M685" s="340">
        <f t="shared" si="253"/>
        <v>1</v>
      </c>
      <c r="N685" s="339">
        <f t="shared" si="254"/>
        <v>1</v>
      </c>
      <c r="O685" s="339">
        <f t="shared" si="255"/>
        <v>1</v>
      </c>
      <c r="P685" s="339">
        <f t="shared" si="256"/>
        <v>1</v>
      </c>
      <c r="Q685" s="338">
        <f t="shared" si="257"/>
        <v>0.51912568306010931</v>
      </c>
      <c r="R685" s="337">
        <f t="shared" si="258"/>
        <v>500000</v>
      </c>
      <c r="S685" s="336">
        <f t="shared" si="259"/>
        <v>500000</v>
      </c>
      <c r="T685" s="336">
        <f t="shared" si="260"/>
        <v>500000</v>
      </c>
      <c r="U685" s="336">
        <f t="shared" si="261"/>
        <v>500000</v>
      </c>
      <c r="V685" s="335">
        <f t="shared" si="262"/>
        <v>259562.84153005466</v>
      </c>
      <c r="W685" s="337">
        <f t="shared" si="263"/>
        <v>0</v>
      </c>
      <c r="X685" s="336">
        <f t="shared" si="263"/>
        <v>0</v>
      </c>
      <c r="Y685" s="336">
        <f t="shared" si="263"/>
        <v>0</v>
      </c>
      <c r="Z685" s="336">
        <f t="shared" si="263"/>
        <v>0</v>
      </c>
      <c r="AA685" s="335">
        <f t="shared" si="263"/>
        <v>0</v>
      </c>
    </row>
    <row r="686" spans="1:27">
      <c r="A686" s="320">
        <f>'Q Experience Study 2e'!A669</f>
        <v>649</v>
      </c>
      <c r="B686" s="319">
        <f>'Q Experience Study 2e'!B669</f>
        <v>19838</v>
      </c>
      <c r="C686" s="319" t="str">
        <f>'Q Experience Study 2e'!C669</f>
        <v/>
      </c>
      <c r="D686" s="319" t="str">
        <f>'Q Experience Study 2e'!D669</f>
        <v/>
      </c>
      <c r="E686" s="318">
        <f>'Q Experience Study 2e'!E669</f>
        <v>300000</v>
      </c>
      <c r="F686" s="343" t="str">
        <f t="shared" si="250"/>
        <v/>
      </c>
      <c r="G686" s="341" t="str">
        <f t="shared" si="251"/>
        <v/>
      </c>
      <c r="H686" s="343">
        <f t="shared" si="252"/>
        <v>366</v>
      </c>
      <c r="I686" s="342">
        <f t="shared" si="252"/>
        <v>365</v>
      </c>
      <c r="J686" s="342">
        <f t="shared" si="252"/>
        <v>365</v>
      </c>
      <c r="K686" s="342">
        <f t="shared" si="252"/>
        <v>365</v>
      </c>
      <c r="L686" s="341">
        <f t="shared" si="252"/>
        <v>252</v>
      </c>
      <c r="M686" s="340">
        <f t="shared" si="253"/>
        <v>1</v>
      </c>
      <c r="N686" s="339">
        <f t="shared" si="254"/>
        <v>1</v>
      </c>
      <c r="O686" s="339">
        <f t="shared" si="255"/>
        <v>1</v>
      </c>
      <c r="P686" s="339">
        <f t="shared" si="256"/>
        <v>1</v>
      </c>
      <c r="Q686" s="338">
        <f t="shared" si="257"/>
        <v>0.68852459016393441</v>
      </c>
      <c r="R686" s="337">
        <f t="shared" si="258"/>
        <v>300000</v>
      </c>
      <c r="S686" s="336">
        <f t="shared" si="259"/>
        <v>300000</v>
      </c>
      <c r="T686" s="336">
        <f t="shared" si="260"/>
        <v>300000</v>
      </c>
      <c r="U686" s="336">
        <f t="shared" si="261"/>
        <v>300000</v>
      </c>
      <c r="V686" s="335">
        <f t="shared" si="262"/>
        <v>206557.37704918033</v>
      </c>
      <c r="W686" s="337">
        <f t="shared" si="263"/>
        <v>0</v>
      </c>
      <c r="X686" s="336">
        <f t="shared" si="263"/>
        <v>0</v>
      </c>
      <c r="Y686" s="336">
        <f t="shared" si="263"/>
        <v>0</v>
      </c>
      <c r="Z686" s="336">
        <f t="shared" si="263"/>
        <v>0</v>
      </c>
      <c r="AA686" s="335">
        <f t="shared" si="263"/>
        <v>0</v>
      </c>
    </row>
    <row r="687" spans="1:27">
      <c r="A687" s="320">
        <f>'Q Experience Study 2e'!A670</f>
        <v>650</v>
      </c>
      <c r="B687" s="319">
        <f>'Q Experience Study 2e'!B670</f>
        <v>20073</v>
      </c>
      <c r="C687" s="319" t="str">
        <f>'Q Experience Study 2e'!C670</f>
        <v/>
      </c>
      <c r="D687" s="319" t="str">
        <f>'Q Experience Study 2e'!D670</f>
        <v/>
      </c>
      <c r="E687" s="318">
        <f>'Q Experience Study 2e'!E670</f>
        <v>300000</v>
      </c>
      <c r="F687" s="343" t="str">
        <f t="shared" si="250"/>
        <v/>
      </c>
      <c r="G687" s="341" t="str">
        <f t="shared" si="251"/>
        <v/>
      </c>
      <c r="H687" s="343">
        <f t="shared" si="252"/>
        <v>366</v>
      </c>
      <c r="I687" s="342">
        <f t="shared" si="252"/>
        <v>365</v>
      </c>
      <c r="J687" s="342">
        <f t="shared" si="252"/>
        <v>365</v>
      </c>
      <c r="K687" s="342">
        <f t="shared" si="252"/>
        <v>365</v>
      </c>
      <c r="L687" s="341">
        <f t="shared" si="252"/>
        <v>17</v>
      </c>
      <c r="M687" s="340">
        <f t="shared" si="253"/>
        <v>1</v>
      </c>
      <c r="N687" s="339">
        <f t="shared" si="254"/>
        <v>1</v>
      </c>
      <c r="O687" s="339">
        <f t="shared" si="255"/>
        <v>1</v>
      </c>
      <c r="P687" s="339">
        <f t="shared" si="256"/>
        <v>1</v>
      </c>
      <c r="Q687" s="338">
        <f t="shared" si="257"/>
        <v>4.6448087431693992E-2</v>
      </c>
      <c r="R687" s="337">
        <f t="shared" si="258"/>
        <v>300000</v>
      </c>
      <c r="S687" s="336">
        <f t="shared" si="259"/>
        <v>300000</v>
      </c>
      <c r="T687" s="336">
        <f t="shared" si="260"/>
        <v>300000</v>
      </c>
      <c r="U687" s="336">
        <f t="shared" si="261"/>
        <v>300000</v>
      </c>
      <c r="V687" s="335">
        <f t="shared" si="262"/>
        <v>13934.426229508197</v>
      </c>
      <c r="W687" s="337">
        <f t="shared" si="263"/>
        <v>0</v>
      </c>
      <c r="X687" s="336">
        <f t="shared" si="263"/>
        <v>0</v>
      </c>
      <c r="Y687" s="336">
        <f t="shared" si="263"/>
        <v>0</v>
      </c>
      <c r="Z687" s="336">
        <f t="shared" si="263"/>
        <v>0</v>
      </c>
      <c r="AA687" s="335">
        <f t="shared" si="263"/>
        <v>0</v>
      </c>
    </row>
    <row r="688" spans="1:27">
      <c r="A688" s="320">
        <f>'Q Experience Study 2e'!A671</f>
        <v>651</v>
      </c>
      <c r="B688" s="319">
        <f>'Q Experience Study 2e'!B671</f>
        <v>19854</v>
      </c>
      <c r="C688" s="319" t="str">
        <f>'Q Experience Study 2e'!C671</f>
        <v/>
      </c>
      <c r="D688" s="319" t="str">
        <f>'Q Experience Study 2e'!D671</f>
        <v/>
      </c>
      <c r="E688" s="318">
        <f>'Q Experience Study 2e'!E671</f>
        <v>300000</v>
      </c>
      <c r="F688" s="343" t="str">
        <f t="shared" si="250"/>
        <v/>
      </c>
      <c r="G688" s="341" t="str">
        <f t="shared" si="251"/>
        <v/>
      </c>
      <c r="H688" s="343">
        <f t="shared" ref="H688:L697" si="264">IF(AND(OR($C688&lt;&gt;"",$D688&lt;&gt;""),MAX($F688,$G688)&lt;H$37),0,MIN($C$34,DATE(YEAR($B688)+H$37+1,MONTH($B688),DAY($B688)))-MAX($B$34,DATE(YEAR($B688)+H$37,MONTH($B688),DAY($B688))))</f>
        <v>366</v>
      </c>
      <c r="I688" s="342">
        <f t="shared" si="264"/>
        <v>365</v>
      </c>
      <c r="J688" s="342">
        <f t="shared" si="264"/>
        <v>365</v>
      </c>
      <c r="K688" s="342">
        <f t="shared" si="264"/>
        <v>365</v>
      </c>
      <c r="L688" s="341">
        <f t="shared" si="264"/>
        <v>236</v>
      </c>
      <c r="M688" s="340">
        <f t="shared" si="253"/>
        <v>1</v>
      </c>
      <c r="N688" s="339">
        <f t="shared" si="254"/>
        <v>1</v>
      </c>
      <c r="O688" s="339">
        <f t="shared" si="255"/>
        <v>1</v>
      </c>
      <c r="P688" s="339">
        <f t="shared" si="256"/>
        <v>1</v>
      </c>
      <c r="Q688" s="338">
        <f t="shared" si="257"/>
        <v>0.64480874316939896</v>
      </c>
      <c r="R688" s="337">
        <f t="shared" si="258"/>
        <v>300000</v>
      </c>
      <c r="S688" s="336">
        <f t="shared" si="259"/>
        <v>300000</v>
      </c>
      <c r="T688" s="336">
        <f t="shared" si="260"/>
        <v>300000</v>
      </c>
      <c r="U688" s="336">
        <f t="shared" si="261"/>
        <v>300000</v>
      </c>
      <c r="V688" s="335">
        <f t="shared" si="262"/>
        <v>193442.6229508197</v>
      </c>
      <c r="W688" s="337">
        <f t="shared" ref="W688:AA697" si="265">IF($F688=W$37,$E688,0)</f>
        <v>0</v>
      </c>
      <c r="X688" s="336">
        <f t="shared" si="265"/>
        <v>0</v>
      </c>
      <c r="Y688" s="336">
        <f t="shared" si="265"/>
        <v>0</v>
      </c>
      <c r="Z688" s="336">
        <f t="shared" si="265"/>
        <v>0</v>
      </c>
      <c r="AA688" s="335">
        <f t="shared" si="265"/>
        <v>0</v>
      </c>
    </row>
    <row r="689" spans="1:27">
      <c r="A689" s="320">
        <f>'Q Experience Study 2e'!A672</f>
        <v>652</v>
      </c>
      <c r="B689" s="319">
        <f>'Q Experience Study 2e'!B672</f>
        <v>20088</v>
      </c>
      <c r="C689" s="319" t="str">
        <f>'Q Experience Study 2e'!C672</f>
        <v/>
      </c>
      <c r="D689" s="319" t="str">
        <f>'Q Experience Study 2e'!D672</f>
        <v/>
      </c>
      <c r="E689" s="318">
        <f>'Q Experience Study 2e'!E672</f>
        <v>500000</v>
      </c>
      <c r="F689" s="343" t="str">
        <f t="shared" si="250"/>
        <v/>
      </c>
      <c r="G689" s="341" t="str">
        <f t="shared" si="251"/>
        <v/>
      </c>
      <c r="H689" s="343">
        <f t="shared" si="264"/>
        <v>366</v>
      </c>
      <c r="I689" s="342">
        <f t="shared" si="264"/>
        <v>365</v>
      </c>
      <c r="J689" s="342">
        <f t="shared" si="264"/>
        <v>365</v>
      </c>
      <c r="K689" s="342">
        <f t="shared" si="264"/>
        <v>365</v>
      </c>
      <c r="L689" s="341">
        <f t="shared" si="264"/>
        <v>2</v>
      </c>
      <c r="M689" s="340">
        <f t="shared" si="253"/>
        <v>1</v>
      </c>
      <c r="N689" s="339">
        <f t="shared" si="254"/>
        <v>1</v>
      </c>
      <c r="O689" s="339">
        <f t="shared" si="255"/>
        <v>1</v>
      </c>
      <c r="P689" s="339">
        <f t="shared" si="256"/>
        <v>1</v>
      </c>
      <c r="Q689" s="338">
        <f t="shared" si="257"/>
        <v>5.4644808743169399E-3</v>
      </c>
      <c r="R689" s="337">
        <f t="shared" si="258"/>
        <v>500000</v>
      </c>
      <c r="S689" s="336">
        <f t="shared" si="259"/>
        <v>500000</v>
      </c>
      <c r="T689" s="336">
        <f t="shared" si="260"/>
        <v>500000</v>
      </c>
      <c r="U689" s="336">
        <f t="shared" si="261"/>
        <v>500000</v>
      </c>
      <c r="V689" s="335">
        <f t="shared" si="262"/>
        <v>2732.2404371584698</v>
      </c>
      <c r="W689" s="337">
        <f t="shared" si="265"/>
        <v>0</v>
      </c>
      <c r="X689" s="336">
        <f t="shared" si="265"/>
        <v>0</v>
      </c>
      <c r="Y689" s="336">
        <f t="shared" si="265"/>
        <v>0</v>
      </c>
      <c r="Z689" s="336">
        <f t="shared" si="265"/>
        <v>0</v>
      </c>
      <c r="AA689" s="335">
        <f t="shared" si="265"/>
        <v>0</v>
      </c>
    </row>
    <row r="690" spans="1:27">
      <c r="A690" s="320">
        <f>'Q Experience Study 2e'!A673</f>
        <v>653</v>
      </c>
      <c r="B690" s="319">
        <f>'Q Experience Study 2e'!B673</f>
        <v>19869</v>
      </c>
      <c r="C690" s="319" t="str">
        <f>'Q Experience Study 2e'!C673</f>
        <v/>
      </c>
      <c r="D690" s="319" t="str">
        <f>'Q Experience Study 2e'!D673</f>
        <v/>
      </c>
      <c r="E690" s="318">
        <f>'Q Experience Study 2e'!E673</f>
        <v>500000</v>
      </c>
      <c r="F690" s="343" t="str">
        <f t="shared" si="250"/>
        <v/>
      </c>
      <c r="G690" s="341" t="str">
        <f t="shared" si="251"/>
        <v/>
      </c>
      <c r="H690" s="343">
        <f t="shared" si="264"/>
        <v>366</v>
      </c>
      <c r="I690" s="342">
        <f t="shared" si="264"/>
        <v>365</v>
      </c>
      <c r="J690" s="342">
        <f t="shared" si="264"/>
        <v>365</v>
      </c>
      <c r="K690" s="342">
        <f t="shared" si="264"/>
        <v>365</v>
      </c>
      <c r="L690" s="341">
        <f t="shared" si="264"/>
        <v>221</v>
      </c>
      <c r="M690" s="340">
        <f t="shared" si="253"/>
        <v>1</v>
      </c>
      <c r="N690" s="339">
        <f t="shared" si="254"/>
        <v>1</v>
      </c>
      <c r="O690" s="339">
        <f t="shared" si="255"/>
        <v>1</v>
      </c>
      <c r="P690" s="339">
        <f t="shared" si="256"/>
        <v>1</v>
      </c>
      <c r="Q690" s="338">
        <f t="shared" si="257"/>
        <v>0.60382513661202186</v>
      </c>
      <c r="R690" s="337">
        <f t="shared" si="258"/>
        <v>500000</v>
      </c>
      <c r="S690" s="336">
        <f t="shared" si="259"/>
        <v>500000</v>
      </c>
      <c r="T690" s="336">
        <f t="shared" si="260"/>
        <v>500000</v>
      </c>
      <c r="U690" s="336">
        <f t="shared" si="261"/>
        <v>500000</v>
      </c>
      <c r="V690" s="335">
        <f t="shared" si="262"/>
        <v>301912.56830601091</v>
      </c>
      <c r="W690" s="337">
        <f t="shared" si="265"/>
        <v>0</v>
      </c>
      <c r="X690" s="336">
        <f t="shared" si="265"/>
        <v>0</v>
      </c>
      <c r="Y690" s="336">
        <f t="shared" si="265"/>
        <v>0</v>
      </c>
      <c r="Z690" s="336">
        <f t="shared" si="265"/>
        <v>0</v>
      </c>
      <c r="AA690" s="335">
        <f t="shared" si="265"/>
        <v>0</v>
      </c>
    </row>
    <row r="691" spans="1:27">
      <c r="A691" s="320">
        <f>'Q Experience Study 2e'!A674</f>
        <v>654</v>
      </c>
      <c r="B691" s="319">
        <f>'Q Experience Study 2e'!B674</f>
        <v>20021</v>
      </c>
      <c r="C691" s="319" t="str">
        <f>'Q Experience Study 2e'!C674</f>
        <v/>
      </c>
      <c r="D691" s="319" t="str">
        <f>'Q Experience Study 2e'!D674</f>
        <v/>
      </c>
      <c r="E691" s="318">
        <f>'Q Experience Study 2e'!E674</f>
        <v>300000</v>
      </c>
      <c r="F691" s="343" t="str">
        <f t="shared" si="250"/>
        <v/>
      </c>
      <c r="G691" s="341" t="str">
        <f t="shared" si="251"/>
        <v/>
      </c>
      <c r="H691" s="343">
        <f t="shared" si="264"/>
        <v>366</v>
      </c>
      <c r="I691" s="342">
        <f t="shared" si="264"/>
        <v>365</v>
      </c>
      <c r="J691" s="342">
        <f t="shared" si="264"/>
        <v>365</v>
      </c>
      <c r="K691" s="342">
        <f t="shared" si="264"/>
        <v>365</v>
      </c>
      <c r="L691" s="341">
        <f t="shared" si="264"/>
        <v>69</v>
      </c>
      <c r="M691" s="340">
        <f t="shared" si="253"/>
        <v>1</v>
      </c>
      <c r="N691" s="339">
        <f t="shared" si="254"/>
        <v>1</v>
      </c>
      <c r="O691" s="339">
        <f t="shared" si="255"/>
        <v>1</v>
      </c>
      <c r="P691" s="339">
        <f t="shared" si="256"/>
        <v>1</v>
      </c>
      <c r="Q691" s="338">
        <f t="shared" si="257"/>
        <v>0.18852459016393441</v>
      </c>
      <c r="R691" s="337">
        <f t="shared" si="258"/>
        <v>300000</v>
      </c>
      <c r="S691" s="336">
        <f t="shared" si="259"/>
        <v>300000</v>
      </c>
      <c r="T691" s="336">
        <f t="shared" si="260"/>
        <v>300000</v>
      </c>
      <c r="U691" s="336">
        <f t="shared" si="261"/>
        <v>300000</v>
      </c>
      <c r="V691" s="335">
        <f t="shared" si="262"/>
        <v>56557.377049180323</v>
      </c>
      <c r="W691" s="337">
        <f t="shared" si="265"/>
        <v>0</v>
      </c>
      <c r="X691" s="336">
        <f t="shared" si="265"/>
        <v>0</v>
      </c>
      <c r="Y691" s="336">
        <f t="shared" si="265"/>
        <v>0</v>
      </c>
      <c r="Z691" s="336">
        <f t="shared" si="265"/>
        <v>0</v>
      </c>
      <c r="AA691" s="335">
        <f t="shared" si="265"/>
        <v>0</v>
      </c>
    </row>
    <row r="692" spans="1:27">
      <c r="A692" s="320">
        <f>'Q Experience Study 2e'!A675</f>
        <v>655</v>
      </c>
      <c r="B692" s="319">
        <f>'Q Experience Study 2e'!B675</f>
        <v>19862</v>
      </c>
      <c r="C692" s="319" t="str">
        <f>'Q Experience Study 2e'!C675</f>
        <v/>
      </c>
      <c r="D692" s="319" t="str">
        <f>'Q Experience Study 2e'!D675</f>
        <v/>
      </c>
      <c r="E692" s="318">
        <f>'Q Experience Study 2e'!E675</f>
        <v>300000</v>
      </c>
      <c r="F692" s="343" t="str">
        <f t="shared" si="250"/>
        <v/>
      </c>
      <c r="G692" s="341" t="str">
        <f t="shared" si="251"/>
        <v/>
      </c>
      <c r="H692" s="343">
        <f t="shared" si="264"/>
        <v>366</v>
      </c>
      <c r="I692" s="342">
        <f t="shared" si="264"/>
        <v>365</v>
      </c>
      <c r="J692" s="342">
        <f t="shared" si="264"/>
        <v>365</v>
      </c>
      <c r="K692" s="342">
        <f t="shared" si="264"/>
        <v>365</v>
      </c>
      <c r="L692" s="341">
        <f t="shared" si="264"/>
        <v>228</v>
      </c>
      <c r="M692" s="340">
        <f t="shared" si="253"/>
        <v>1</v>
      </c>
      <c r="N692" s="339">
        <f t="shared" si="254"/>
        <v>1</v>
      </c>
      <c r="O692" s="339">
        <f t="shared" si="255"/>
        <v>1</v>
      </c>
      <c r="P692" s="339">
        <f t="shared" si="256"/>
        <v>1</v>
      </c>
      <c r="Q692" s="338">
        <f t="shared" si="257"/>
        <v>0.62295081967213117</v>
      </c>
      <c r="R692" s="337">
        <f t="shared" si="258"/>
        <v>300000</v>
      </c>
      <c r="S692" s="336">
        <f t="shared" si="259"/>
        <v>300000</v>
      </c>
      <c r="T692" s="336">
        <f t="shared" si="260"/>
        <v>300000</v>
      </c>
      <c r="U692" s="336">
        <f t="shared" si="261"/>
        <v>300000</v>
      </c>
      <c r="V692" s="335">
        <f t="shared" si="262"/>
        <v>186885.24590163934</v>
      </c>
      <c r="W692" s="337">
        <f t="shared" si="265"/>
        <v>0</v>
      </c>
      <c r="X692" s="336">
        <f t="shared" si="265"/>
        <v>0</v>
      </c>
      <c r="Y692" s="336">
        <f t="shared" si="265"/>
        <v>0</v>
      </c>
      <c r="Z692" s="336">
        <f t="shared" si="265"/>
        <v>0</v>
      </c>
      <c r="AA692" s="335">
        <f t="shared" si="265"/>
        <v>0</v>
      </c>
    </row>
    <row r="693" spans="1:27">
      <c r="A693" s="320">
        <f>'Q Experience Study 2e'!A676</f>
        <v>656</v>
      </c>
      <c r="B693" s="319">
        <f>'Q Experience Study 2e'!B676</f>
        <v>19994</v>
      </c>
      <c r="C693" s="319" t="str">
        <f>'Q Experience Study 2e'!C676</f>
        <v/>
      </c>
      <c r="D693" s="319" t="str">
        <f>'Q Experience Study 2e'!D676</f>
        <v/>
      </c>
      <c r="E693" s="318">
        <f>'Q Experience Study 2e'!E676</f>
        <v>300000</v>
      </c>
      <c r="F693" s="343" t="str">
        <f t="shared" si="250"/>
        <v/>
      </c>
      <c r="G693" s="341" t="str">
        <f t="shared" si="251"/>
        <v/>
      </c>
      <c r="H693" s="343">
        <f t="shared" si="264"/>
        <v>366</v>
      </c>
      <c r="I693" s="342">
        <f t="shared" si="264"/>
        <v>365</v>
      </c>
      <c r="J693" s="342">
        <f t="shared" si="264"/>
        <v>365</v>
      </c>
      <c r="K693" s="342">
        <f t="shared" si="264"/>
        <v>365</v>
      </c>
      <c r="L693" s="341">
        <f t="shared" si="264"/>
        <v>96</v>
      </c>
      <c r="M693" s="340">
        <f t="shared" si="253"/>
        <v>1</v>
      </c>
      <c r="N693" s="339">
        <f t="shared" si="254"/>
        <v>1</v>
      </c>
      <c r="O693" s="339">
        <f t="shared" si="255"/>
        <v>1</v>
      </c>
      <c r="P693" s="339">
        <f t="shared" si="256"/>
        <v>1</v>
      </c>
      <c r="Q693" s="338">
        <f t="shared" si="257"/>
        <v>0.26229508196721313</v>
      </c>
      <c r="R693" s="337">
        <f t="shared" si="258"/>
        <v>300000</v>
      </c>
      <c r="S693" s="336">
        <f t="shared" si="259"/>
        <v>300000</v>
      </c>
      <c r="T693" s="336">
        <f t="shared" si="260"/>
        <v>300000</v>
      </c>
      <c r="U693" s="336">
        <f t="shared" si="261"/>
        <v>300000</v>
      </c>
      <c r="V693" s="335">
        <f t="shared" si="262"/>
        <v>78688.524590163943</v>
      </c>
      <c r="W693" s="337">
        <f t="shared" si="265"/>
        <v>0</v>
      </c>
      <c r="X693" s="336">
        <f t="shared" si="265"/>
        <v>0</v>
      </c>
      <c r="Y693" s="336">
        <f t="shared" si="265"/>
        <v>0</v>
      </c>
      <c r="Z693" s="336">
        <f t="shared" si="265"/>
        <v>0</v>
      </c>
      <c r="AA693" s="335">
        <f t="shared" si="265"/>
        <v>0</v>
      </c>
    </row>
    <row r="694" spans="1:27">
      <c r="A694" s="320">
        <f>'Q Experience Study 2e'!A677</f>
        <v>657</v>
      </c>
      <c r="B694" s="319">
        <f>'Q Experience Study 2e'!B677</f>
        <v>19964</v>
      </c>
      <c r="C694" s="319" t="str">
        <f>'Q Experience Study 2e'!C677</f>
        <v/>
      </c>
      <c r="D694" s="319" t="str">
        <f>'Q Experience Study 2e'!D677</f>
        <v/>
      </c>
      <c r="E694" s="318">
        <f>'Q Experience Study 2e'!E677</f>
        <v>500000</v>
      </c>
      <c r="F694" s="343" t="str">
        <f t="shared" si="250"/>
        <v/>
      </c>
      <c r="G694" s="341" t="str">
        <f t="shared" si="251"/>
        <v/>
      </c>
      <c r="H694" s="343">
        <f t="shared" si="264"/>
        <v>366</v>
      </c>
      <c r="I694" s="342">
        <f t="shared" si="264"/>
        <v>365</v>
      </c>
      <c r="J694" s="342">
        <f t="shared" si="264"/>
        <v>365</v>
      </c>
      <c r="K694" s="342">
        <f t="shared" si="264"/>
        <v>365</v>
      </c>
      <c r="L694" s="341">
        <f t="shared" si="264"/>
        <v>126</v>
      </c>
      <c r="M694" s="340">
        <f t="shared" si="253"/>
        <v>1</v>
      </c>
      <c r="N694" s="339">
        <f t="shared" si="254"/>
        <v>1</v>
      </c>
      <c r="O694" s="339">
        <f t="shared" si="255"/>
        <v>1</v>
      </c>
      <c r="P694" s="339">
        <f t="shared" si="256"/>
        <v>1</v>
      </c>
      <c r="Q694" s="338">
        <f t="shared" si="257"/>
        <v>0.34426229508196721</v>
      </c>
      <c r="R694" s="337">
        <f t="shared" si="258"/>
        <v>500000</v>
      </c>
      <c r="S694" s="336">
        <f t="shared" si="259"/>
        <v>500000</v>
      </c>
      <c r="T694" s="336">
        <f t="shared" si="260"/>
        <v>500000</v>
      </c>
      <c r="U694" s="336">
        <f t="shared" si="261"/>
        <v>500000</v>
      </c>
      <c r="V694" s="335">
        <f t="shared" si="262"/>
        <v>172131.1475409836</v>
      </c>
      <c r="W694" s="337">
        <f t="shared" si="265"/>
        <v>0</v>
      </c>
      <c r="X694" s="336">
        <f t="shared" si="265"/>
        <v>0</v>
      </c>
      <c r="Y694" s="336">
        <f t="shared" si="265"/>
        <v>0</v>
      </c>
      <c r="Z694" s="336">
        <f t="shared" si="265"/>
        <v>0</v>
      </c>
      <c r="AA694" s="335">
        <f t="shared" si="265"/>
        <v>0</v>
      </c>
    </row>
    <row r="695" spans="1:27">
      <c r="A695" s="320">
        <f>'Q Experience Study 2e'!A678</f>
        <v>658</v>
      </c>
      <c r="B695" s="319">
        <f>'Q Experience Study 2e'!B678</f>
        <v>19985</v>
      </c>
      <c r="C695" s="319" t="str">
        <f>'Q Experience Study 2e'!C678</f>
        <v/>
      </c>
      <c r="D695" s="319" t="str">
        <f>'Q Experience Study 2e'!D678</f>
        <v/>
      </c>
      <c r="E695" s="318">
        <f>'Q Experience Study 2e'!E678</f>
        <v>300000</v>
      </c>
      <c r="F695" s="343" t="str">
        <f t="shared" si="250"/>
        <v/>
      </c>
      <c r="G695" s="341" t="str">
        <f t="shared" si="251"/>
        <v/>
      </c>
      <c r="H695" s="343">
        <f t="shared" si="264"/>
        <v>366</v>
      </c>
      <c r="I695" s="342">
        <f t="shared" si="264"/>
        <v>365</v>
      </c>
      <c r="J695" s="342">
        <f t="shared" si="264"/>
        <v>365</v>
      </c>
      <c r="K695" s="342">
        <f t="shared" si="264"/>
        <v>365</v>
      </c>
      <c r="L695" s="341">
        <f t="shared" si="264"/>
        <v>105</v>
      </c>
      <c r="M695" s="340">
        <f t="shared" si="253"/>
        <v>1</v>
      </c>
      <c r="N695" s="339">
        <f t="shared" si="254"/>
        <v>1</v>
      </c>
      <c r="O695" s="339">
        <f t="shared" si="255"/>
        <v>1</v>
      </c>
      <c r="P695" s="339">
        <f t="shared" si="256"/>
        <v>1</v>
      </c>
      <c r="Q695" s="338">
        <f t="shared" si="257"/>
        <v>0.28688524590163933</v>
      </c>
      <c r="R695" s="337">
        <f t="shared" si="258"/>
        <v>300000</v>
      </c>
      <c r="S695" s="336">
        <f t="shared" si="259"/>
        <v>300000</v>
      </c>
      <c r="T695" s="336">
        <f t="shared" si="260"/>
        <v>300000</v>
      </c>
      <c r="U695" s="336">
        <f t="shared" si="261"/>
        <v>300000</v>
      </c>
      <c r="V695" s="335">
        <f t="shared" si="262"/>
        <v>86065.573770491799</v>
      </c>
      <c r="W695" s="337">
        <f t="shared" si="265"/>
        <v>0</v>
      </c>
      <c r="X695" s="336">
        <f t="shared" si="265"/>
        <v>0</v>
      </c>
      <c r="Y695" s="336">
        <f t="shared" si="265"/>
        <v>0</v>
      </c>
      <c r="Z695" s="336">
        <f t="shared" si="265"/>
        <v>0</v>
      </c>
      <c r="AA695" s="335">
        <f t="shared" si="265"/>
        <v>0</v>
      </c>
    </row>
    <row r="696" spans="1:27">
      <c r="A696" s="320">
        <f>'Q Experience Study 2e'!A679</f>
        <v>659</v>
      </c>
      <c r="B696" s="319">
        <f>'Q Experience Study 2e'!B679</f>
        <v>20040</v>
      </c>
      <c r="C696" s="319" t="str">
        <f>'Q Experience Study 2e'!C679</f>
        <v/>
      </c>
      <c r="D696" s="319" t="str">
        <f>'Q Experience Study 2e'!D679</f>
        <v/>
      </c>
      <c r="E696" s="318">
        <f>'Q Experience Study 2e'!E679</f>
        <v>300000</v>
      </c>
      <c r="F696" s="343" t="str">
        <f t="shared" si="250"/>
        <v/>
      </c>
      <c r="G696" s="341" t="str">
        <f t="shared" si="251"/>
        <v/>
      </c>
      <c r="H696" s="343">
        <f t="shared" si="264"/>
        <v>366</v>
      </c>
      <c r="I696" s="342">
        <f t="shared" si="264"/>
        <v>365</v>
      </c>
      <c r="J696" s="342">
        <f t="shared" si="264"/>
        <v>365</v>
      </c>
      <c r="K696" s="342">
        <f t="shared" si="264"/>
        <v>365</v>
      </c>
      <c r="L696" s="341">
        <f t="shared" si="264"/>
        <v>50</v>
      </c>
      <c r="M696" s="340">
        <f t="shared" si="253"/>
        <v>1</v>
      </c>
      <c r="N696" s="339">
        <f t="shared" si="254"/>
        <v>1</v>
      </c>
      <c r="O696" s="339">
        <f t="shared" si="255"/>
        <v>1</v>
      </c>
      <c r="P696" s="339">
        <f t="shared" si="256"/>
        <v>1</v>
      </c>
      <c r="Q696" s="338">
        <f t="shared" si="257"/>
        <v>0.13661202185792351</v>
      </c>
      <c r="R696" s="337">
        <f t="shared" si="258"/>
        <v>300000</v>
      </c>
      <c r="S696" s="336">
        <f t="shared" si="259"/>
        <v>300000</v>
      </c>
      <c r="T696" s="336">
        <f t="shared" si="260"/>
        <v>300000</v>
      </c>
      <c r="U696" s="336">
        <f t="shared" si="261"/>
        <v>300000</v>
      </c>
      <c r="V696" s="335">
        <f t="shared" si="262"/>
        <v>40983.606557377054</v>
      </c>
      <c r="W696" s="337">
        <f t="shared" si="265"/>
        <v>0</v>
      </c>
      <c r="X696" s="336">
        <f t="shared" si="265"/>
        <v>0</v>
      </c>
      <c r="Y696" s="336">
        <f t="shared" si="265"/>
        <v>0</v>
      </c>
      <c r="Z696" s="336">
        <f t="shared" si="265"/>
        <v>0</v>
      </c>
      <c r="AA696" s="335">
        <f t="shared" si="265"/>
        <v>0</v>
      </c>
    </row>
    <row r="697" spans="1:27">
      <c r="A697" s="320">
        <f>'Q Experience Study 2e'!A680</f>
        <v>660</v>
      </c>
      <c r="B697" s="319">
        <f>'Q Experience Study 2e'!B680</f>
        <v>19956</v>
      </c>
      <c r="C697" s="319" t="str">
        <f>'Q Experience Study 2e'!C680</f>
        <v/>
      </c>
      <c r="D697" s="319" t="str">
        <f>'Q Experience Study 2e'!D680</f>
        <v/>
      </c>
      <c r="E697" s="318">
        <f>'Q Experience Study 2e'!E680</f>
        <v>1000000</v>
      </c>
      <c r="F697" s="343" t="str">
        <f t="shared" si="250"/>
        <v/>
      </c>
      <c r="G697" s="341" t="str">
        <f t="shared" si="251"/>
        <v/>
      </c>
      <c r="H697" s="343">
        <f t="shared" si="264"/>
        <v>366</v>
      </c>
      <c r="I697" s="342">
        <f t="shared" si="264"/>
        <v>365</v>
      </c>
      <c r="J697" s="342">
        <f t="shared" si="264"/>
        <v>365</v>
      </c>
      <c r="K697" s="342">
        <f t="shared" si="264"/>
        <v>365</v>
      </c>
      <c r="L697" s="341">
        <f t="shared" si="264"/>
        <v>134</v>
      </c>
      <c r="M697" s="340">
        <f t="shared" si="253"/>
        <v>1</v>
      </c>
      <c r="N697" s="339">
        <f t="shared" si="254"/>
        <v>1</v>
      </c>
      <c r="O697" s="339">
        <f t="shared" si="255"/>
        <v>1</v>
      </c>
      <c r="P697" s="339">
        <f t="shared" si="256"/>
        <v>1</v>
      </c>
      <c r="Q697" s="338">
        <f t="shared" si="257"/>
        <v>0.36612021857923499</v>
      </c>
      <c r="R697" s="337">
        <f t="shared" si="258"/>
        <v>1000000</v>
      </c>
      <c r="S697" s="336">
        <f t="shared" si="259"/>
        <v>1000000</v>
      </c>
      <c r="T697" s="336">
        <f t="shared" si="260"/>
        <v>1000000</v>
      </c>
      <c r="U697" s="336">
        <f t="shared" si="261"/>
        <v>1000000</v>
      </c>
      <c r="V697" s="335">
        <f t="shared" si="262"/>
        <v>366120.21857923496</v>
      </c>
      <c r="W697" s="337">
        <f t="shared" si="265"/>
        <v>0</v>
      </c>
      <c r="X697" s="336">
        <f t="shared" si="265"/>
        <v>0</v>
      </c>
      <c r="Y697" s="336">
        <f t="shared" si="265"/>
        <v>0</v>
      </c>
      <c r="Z697" s="336">
        <f t="shared" si="265"/>
        <v>0</v>
      </c>
      <c r="AA697" s="335">
        <f t="shared" si="265"/>
        <v>0</v>
      </c>
    </row>
    <row r="698" spans="1:27">
      <c r="A698" s="320">
        <f>'Q Experience Study 2e'!A681</f>
        <v>661</v>
      </c>
      <c r="B698" s="319">
        <f>'Q Experience Study 2e'!B681</f>
        <v>19770</v>
      </c>
      <c r="C698" s="319" t="str">
        <f>'Q Experience Study 2e'!C681</f>
        <v/>
      </c>
      <c r="D698" s="319" t="str">
        <f>'Q Experience Study 2e'!D681</f>
        <v/>
      </c>
      <c r="E698" s="318">
        <f>'Q Experience Study 2e'!E681</f>
        <v>1000000</v>
      </c>
      <c r="F698" s="343" t="str">
        <f t="shared" si="250"/>
        <v/>
      </c>
      <c r="G698" s="341" t="str">
        <f t="shared" si="251"/>
        <v/>
      </c>
      <c r="H698" s="343">
        <f t="shared" ref="H698:L707" si="266">IF(AND(OR($C698&lt;&gt;"",$D698&lt;&gt;""),MAX($F698,$G698)&lt;H$37),0,MIN($C$34,DATE(YEAR($B698)+H$37+1,MONTH($B698),DAY($B698)))-MAX($B$34,DATE(YEAR($B698)+H$37,MONTH($B698),DAY($B698))))</f>
        <v>365</v>
      </c>
      <c r="I698" s="342">
        <f t="shared" si="266"/>
        <v>366</v>
      </c>
      <c r="J698" s="342">
        <f t="shared" si="266"/>
        <v>365</v>
      </c>
      <c r="K698" s="342">
        <f t="shared" si="266"/>
        <v>365</v>
      </c>
      <c r="L698" s="341">
        <f t="shared" si="266"/>
        <v>320</v>
      </c>
      <c r="M698" s="340">
        <f t="shared" si="253"/>
        <v>1</v>
      </c>
      <c r="N698" s="339">
        <f t="shared" si="254"/>
        <v>1</v>
      </c>
      <c r="O698" s="339">
        <f t="shared" si="255"/>
        <v>1</v>
      </c>
      <c r="P698" s="339">
        <f t="shared" si="256"/>
        <v>1</v>
      </c>
      <c r="Q698" s="338">
        <f t="shared" si="257"/>
        <v>0.87671232876712324</v>
      </c>
      <c r="R698" s="337">
        <f t="shared" si="258"/>
        <v>1000000</v>
      </c>
      <c r="S698" s="336">
        <f t="shared" si="259"/>
        <v>1000000</v>
      </c>
      <c r="T698" s="336">
        <f t="shared" si="260"/>
        <v>1000000</v>
      </c>
      <c r="U698" s="336">
        <f t="shared" si="261"/>
        <v>1000000</v>
      </c>
      <c r="V698" s="335">
        <f t="shared" si="262"/>
        <v>876712.32876712328</v>
      </c>
      <c r="W698" s="337">
        <f t="shared" ref="W698:AA707" si="267">IF($F698=W$37,$E698,0)</f>
        <v>0</v>
      </c>
      <c r="X698" s="336">
        <f t="shared" si="267"/>
        <v>0</v>
      </c>
      <c r="Y698" s="336">
        <f t="shared" si="267"/>
        <v>0</v>
      </c>
      <c r="Z698" s="336">
        <f t="shared" si="267"/>
        <v>0</v>
      </c>
      <c r="AA698" s="335">
        <f t="shared" si="267"/>
        <v>0</v>
      </c>
    </row>
    <row r="699" spans="1:27">
      <c r="A699" s="320">
        <f>'Q Experience Study 2e'!A682</f>
        <v>662</v>
      </c>
      <c r="B699" s="319">
        <f>'Q Experience Study 2e'!B682</f>
        <v>19756</v>
      </c>
      <c r="C699" s="319" t="str">
        <f>'Q Experience Study 2e'!C682</f>
        <v/>
      </c>
      <c r="D699" s="319" t="str">
        <f>'Q Experience Study 2e'!D682</f>
        <v/>
      </c>
      <c r="E699" s="318">
        <f>'Q Experience Study 2e'!E682</f>
        <v>300000</v>
      </c>
      <c r="F699" s="343" t="str">
        <f t="shared" si="250"/>
        <v/>
      </c>
      <c r="G699" s="341" t="str">
        <f t="shared" si="251"/>
        <v/>
      </c>
      <c r="H699" s="343">
        <f t="shared" si="266"/>
        <v>365</v>
      </c>
      <c r="I699" s="342">
        <f t="shared" si="266"/>
        <v>366</v>
      </c>
      <c r="J699" s="342">
        <f t="shared" si="266"/>
        <v>365</v>
      </c>
      <c r="K699" s="342">
        <f t="shared" si="266"/>
        <v>365</v>
      </c>
      <c r="L699" s="341">
        <f t="shared" si="266"/>
        <v>334</v>
      </c>
      <c r="M699" s="340">
        <f t="shared" si="253"/>
        <v>1</v>
      </c>
      <c r="N699" s="339">
        <f t="shared" si="254"/>
        <v>1</v>
      </c>
      <c r="O699" s="339">
        <f t="shared" si="255"/>
        <v>1</v>
      </c>
      <c r="P699" s="339">
        <f t="shared" si="256"/>
        <v>1</v>
      </c>
      <c r="Q699" s="338">
        <f t="shared" si="257"/>
        <v>0.91506849315068495</v>
      </c>
      <c r="R699" s="337">
        <f t="shared" si="258"/>
        <v>300000</v>
      </c>
      <c r="S699" s="336">
        <f t="shared" si="259"/>
        <v>300000</v>
      </c>
      <c r="T699" s="336">
        <f t="shared" si="260"/>
        <v>300000</v>
      </c>
      <c r="U699" s="336">
        <f t="shared" si="261"/>
        <v>300000</v>
      </c>
      <c r="V699" s="335">
        <f t="shared" si="262"/>
        <v>274520.54794520547</v>
      </c>
      <c r="W699" s="337">
        <f t="shared" si="267"/>
        <v>0</v>
      </c>
      <c r="X699" s="336">
        <f t="shared" si="267"/>
        <v>0</v>
      </c>
      <c r="Y699" s="336">
        <f t="shared" si="267"/>
        <v>0</v>
      </c>
      <c r="Z699" s="336">
        <f t="shared" si="267"/>
        <v>0</v>
      </c>
      <c r="AA699" s="335">
        <f t="shared" si="267"/>
        <v>0</v>
      </c>
    </row>
    <row r="700" spans="1:27">
      <c r="A700" s="320">
        <f>'Q Experience Study 2e'!A683</f>
        <v>663</v>
      </c>
      <c r="B700" s="319">
        <f>'Q Experience Study 2e'!B683</f>
        <v>19927</v>
      </c>
      <c r="C700" s="319" t="str">
        <f>'Q Experience Study 2e'!C683</f>
        <v/>
      </c>
      <c r="D700" s="319" t="str">
        <f>'Q Experience Study 2e'!D683</f>
        <v/>
      </c>
      <c r="E700" s="318">
        <f>'Q Experience Study 2e'!E683</f>
        <v>500000</v>
      </c>
      <c r="F700" s="343" t="str">
        <f t="shared" si="250"/>
        <v/>
      </c>
      <c r="G700" s="341" t="str">
        <f t="shared" si="251"/>
        <v/>
      </c>
      <c r="H700" s="343">
        <f t="shared" si="266"/>
        <v>366</v>
      </c>
      <c r="I700" s="342">
        <f t="shared" si="266"/>
        <v>365</v>
      </c>
      <c r="J700" s="342">
        <f t="shared" si="266"/>
        <v>365</v>
      </c>
      <c r="K700" s="342">
        <f t="shared" si="266"/>
        <v>365</v>
      </c>
      <c r="L700" s="341">
        <f t="shared" si="266"/>
        <v>163</v>
      </c>
      <c r="M700" s="340">
        <f t="shared" si="253"/>
        <v>1</v>
      </c>
      <c r="N700" s="339">
        <f t="shared" si="254"/>
        <v>1</v>
      </c>
      <c r="O700" s="339">
        <f t="shared" si="255"/>
        <v>1</v>
      </c>
      <c r="P700" s="339">
        <f t="shared" si="256"/>
        <v>1</v>
      </c>
      <c r="Q700" s="338">
        <f t="shared" si="257"/>
        <v>0.4453551912568306</v>
      </c>
      <c r="R700" s="337">
        <f t="shared" si="258"/>
        <v>500000</v>
      </c>
      <c r="S700" s="336">
        <f t="shared" si="259"/>
        <v>500000</v>
      </c>
      <c r="T700" s="336">
        <f t="shared" si="260"/>
        <v>500000</v>
      </c>
      <c r="U700" s="336">
        <f t="shared" si="261"/>
        <v>500000</v>
      </c>
      <c r="V700" s="335">
        <f t="shared" si="262"/>
        <v>222677.59562841529</v>
      </c>
      <c r="W700" s="337">
        <f t="shared" si="267"/>
        <v>0</v>
      </c>
      <c r="X700" s="336">
        <f t="shared" si="267"/>
        <v>0</v>
      </c>
      <c r="Y700" s="336">
        <f t="shared" si="267"/>
        <v>0</v>
      </c>
      <c r="Z700" s="336">
        <f t="shared" si="267"/>
        <v>0</v>
      </c>
      <c r="AA700" s="335">
        <f t="shared" si="267"/>
        <v>0</v>
      </c>
    </row>
    <row r="701" spans="1:27">
      <c r="A701" s="320">
        <f>'Q Experience Study 2e'!A684</f>
        <v>664</v>
      </c>
      <c r="B701" s="319">
        <f>'Q Experience Study 2e'!B684</f>
        <v>19954</v>
      </c>
      <c r="C701" s="319" t="str">
        <f>'Q Experience Study 2e'!C684</f>
        <v/>
      </c>
      <c r="D701" s="319" t="str">
        <f>'Q Experience Study 2e'!D684</f>
        <v/>
      </c>
      <c r="E701" s="318">
        <f>'Q Experience Study 2e'!E684</f>
        <v>500000</v>
      </c>
      <c r="F701" s="343" t="str">
        <f t="shared" si="250"/>
        <v/>
      </c>
      <c r="G701" s="341" t="str">
        <f t="shared" si="251"/>
        <v/>
      </c>
      <c r="H701" s="343">
        <f t="shared" si="266"/>
        <v>366</v>
      </c>
      <c r="I701" s="342">
        <f t="shared" si="266"/>
        <v>365</v>
      </c>
      <c r="J701" s="342">
        <f t="shared" si="266"/>
        <v>365</v>
      </c>
      <c r="K701" s="342">
        <f t="shared" si="266"/>
        <v>365</v>
      </c>
      <c r="L701" s="341">
        <f t="shared" si="266"/>
        <v>136</v>
      </c>
      <c r="M701" s="340">
        <f t="shared" si="253"/>
        <v>1</v>
      </c>
      <c r="N701" s="339">
        <f t="shared" si="254"/>
        <v>1</v>
      </c>
      <c r="O701" s="339">
        <f t="shared" si="255"/>
        <v>1</v>
      </c>
      <c r="P701" s="339">
        <f t="shared" si="256"/>
        <v>1</v>
      </c>
      <c r="Q701" s="338">
        <f t="shared" si="257"/>
        <v>0.37158469945355194</v>
      </c>
      <c r="R701" s="337">
        <f t="shared" si="258"/>
        <v>500000</v>
      </c>
      <c r="S701" s="336">
        <f t="shared" si="259"/>
        <v>500000</v>
      </c>
      <c r="T701" s="336">
        <f t="shared" si="260"/>
        <v>500000</v>
      </c>
      <c r="U701" s="336">
        <f t="shared" si="261"/>
        <v>500000</v>
      </c>
      <c r="V701" s="335">
        <f t="shared" si="262"/>
        <v>185792.34972677598</v>
      </c>
      <c r="W701" s="337">
        <f t="shared" si="267"/>
        <v>0</v>
      </c>
      <c r="X701" s="336">
        <f t="shared" si="267"/>
        <v>0</v>
      </c>
      <c r="Y701" s="336">
        <f t="shared" si="267"/>
        <v>0</v>
      </c>
      <c r="Z701" s="336">
        <f t="shared" si="267"/>
        <v>0</v>
      </c>
      <c r="AA701" s="335">
        <f t="shared" si="267"/>
        <v>0</v>
      </c>
    </row>
    <row r="702" spans="1:27">
      <c r="A702" s="320">
        <f>'Q Experience Study 2e'!A685</f>
        <v>665</v>
      </c>
      <c r="B702" s="319">
        <f>'Q Experience Study 2e'!B685</f>
        <v>19841</v>
      </c>
      <c r="C702" s="319" t="str">
        <f>'Q Experience Study 2e'!C685</f>
        <v/>
      </c>
      <c r="D702" s="319" t="str">
        <f>'Q Experience Study 2e'!D685</f>
        <v/>
      </c>
      <c r="E702" s="318">
        <f>'Q Experience Study 2e'!E685</f>
        <v>500000</v>
      </c>
      <c r="F702" s="343" t="str">
        <f t="shared" si="250"/>
        <v/>
      </c>
      <c r="G702" s="341" t="str">
        <f t="shared" si="251"/>
        <v/>
      </c>
      <c r="H702" s="343">
        <f t="shared" si="266"/>
        <v>366</v>
      </c>
      <c r="I702" s="342">
        <f t="shared" si="266"/>
        <v>365</v>
      </c>
      <c r="J702" s="342">
        <f t="shared" si="266"/>
        <v>365</v>
      </c>
      <c r="K702" s="342">
        <f t="shared" si="266"/>
        <v>365</v>
      </c>
      <c r="L702" s="341">
        <f t="shared" si="266"/>
        <v>249</v>
      </c>
      <c r="M702" s="340">
        <f t="shared" si="253"/>
        <v>1</v>
      </c>
      <c r="N702" s="339">
        <f t="shared" si="254"/>
        <v>1</v>
      </c>
      <c r="O702" s="339">
        <f t="shared" si="255"/>
        <v>1</v>
      </c>
      <c r="P702" s="339">
        <f t="shared" si="256"/>
        <v>1</v>
      </c>
      <c r="Q702" s="338">
        <f t="shared" si="257"/>
        <v>0.68032786885245899</v>
      </c>
      <c r="R702" s="337">
        <f t="shared" si="258"/>
        <v>500000</v>
      </c>
      <c r="S702" s="336">
        <f t="shared" si="259"/>
        <v>500000</v>
      </c>
      <c r="T702" s="336">
        <f t="shared" si="260"/>
        <v>500000</v>
      </c>
      <c r="U702" s="336">
        <f t="shared" si="261"/>
        <v>500000</v>
      </c>
      <c r="V702" s="335">
        <f t="shared" si="262"/>
        <v>340163.93442622951</v>
      </c>
      <c r="W702" s="337">
        <f t="shared" si="267"/>
        <v>0</v>
      </c>
      <c r="X702" s="336">
        <f t="shared" si="267"/>
        <v>0</v>
      </c>
      <c r="Y702" s="336">
        <f t="shared" si="267"/>
        <v>0</v>
      </c>
      <c r="Z702" s="336">
        <f t="shared" si="267"/>
        <v>0</v>
      </c>
      <c r="AA702" s="335">
        <f t="shared" si="267"/>
        <v>0</v>
      </c>
    </row>
    <row r="703" spans="1:27">
      <c r="A703" s="320">
        <f>'Q Experience Study 2e'!A686</f>
        <v>666</v>
      </c>
      <c r="B703" s="319">
        <f>'Q Experience Study 2e'!B686</f>
        <v>19981</v>
      </c>
      <c r="C703" s="319" t="str">
        <f>'Q Experience Study 2e'!C686</f>
        <v/>
      </c>
      <c r="D703" s="319" t="str">
        <f>'Q Experience Study 2e'!D686</f>
        <v/>
      </c>
      <c r="E703" s="318">
        <f>'Q Experience Study 2e'!E686</f>
        <v>500000</v>
      </c>
      <c r="F703" s="343" t="str">
        <f t="shared" si="250"/>
        <v/>
      </c>
      <c r="G703" s="341" t="str">
        <f t="shared" si="251"/>
        <v/>
      </c>
      <c r="H703" s="343">
        <f t="shared" si="266"/>
        <v>366</v>
      </c>
      <c r="I703" s="342">
        <f t="shared" si="266"/>
        <v>365</v>
      </c>
      <c r="J703" s="342">
        <f t="shared" si="266"/>
        <v>365</v>
      </c>
      <c r="K703" s="342">
        <f t="shared" si="266"/>
        <v>365</v>
      </c>
      <c r="L703" s="341">
        <f t="shared" si="266"/>
        <v>109</v>
      </c>
      <c r="M703" s="340">
        <f t="shared" si="253"/>
        <v>1</v>
      </c>
      <c r="N703" s="339">
        <f t="shared" si="254"/>
        <v>1</v>
      </c>
      <c r="O703" s="339">
        <f t="shared" si="255"/>
        <v>1</v>
      </c>
      <c r="P703" s="339">
        <f t="shared" si="256"/>
        <v>1</v>
      </c>
      <c r="Q703" s="338">
        <f t="shared" si="257"/>
        <v>0.29781420765027322</v>
      </c>
      <c r="R703" s="337">
        <f t="shared" si="258"/>
        <v>500000</v>
      </c>
      <c r="S703" s="336">
        <f t="shared" si="259"/>
        <v>500000</v>
      </c>
      <c r="T703" s="336">
        <f t="shared" si="260"/>
        <v>500000</v>
      </c>
      <c r="U703" s="336">
        <f t="shared" si="261"/>
        <v>500000</v>
      </c>
      <c r="V703" s="335">
        <f t="shared" si="262"/>
        <v>148907.10382513661</v>
      </c>
      <c r="W703" s="337">
        <f t="shared" si="267"/>
        <v>0</v>
      </c>
      <c r="X703" s="336">
        <f t="shared" si="267"/>
        <v>0</v>
      </c>
      <c r="Y703" s="336">
        <f t="shared" si="267"/>
        <v>0</v>
      </c>
      <c r="Z703" s="336">
        <f t="shared" si="267"/>
        <v>0</v>
      </c>
      <c r="AA703" s="335">
        <f t="shared" si="267"/>
        <v>0</v>
      </c>
    </row>
    <row r="704" spans="1:27">
      <c r="A704" s="320">
        <f>'Q Experience Study 2e'!A687</f>
        <v>667</v>
      </c>
      <c r="B704" s="319">
        <f>'Q Experience Study 2e'!B687</f>
        <v>20078</v>
      </c>
      <c r="C704" s="319" t="str">
        <f>'Q Experience Study 2e'!C687</f>
        <v/>
      </c>
      <c r="D704" s="319" t="str">
        <f>'Q Experience Study 2e'!D687</f>
        <v/>
      </c>
      <c r="E704" s="318">
        <f>'Q Experience Study 2e'!E687</f>
        <v>500000</v>
      </c>
      <c r="F704" s="343" t="str">
        <f t="shared" si="250"/>
        <v/>
      </c>
      <c r="G704" s="341" t="str">
        <f t="shared" si="251"/>
        <v/>
      </c>
      <c r="H704" s="343">
        <f t="shared" si="266"/>
        <v>366</v>
      </c>
      <c r="I704" s="342">
        <f t="shared" si="266"/>
        <v>365</v>
      </c>
      <c r="J704" s="342">
        <f t="shared" si="266"/>
        <v>365</v>
      </c>
      <c r="K704" s="342">
        <f t="shared" si="266"/>
        <v>365</v>
      </c>
      <c r="L704" s="341">
        <f t="shared" si="266"/>
        <v>12</v>
      </c>
      <c r="M704" s="340">
        <f t="shared" si="253"/>
        <v>1</v>
      </c>
      <c r="N704" s="339">
        <f t="shared" si="254"/>
        <v>1</v>
      </c>
      <c r="O704" s="339">
        <f t="shared" si="255"/>
        <v>1</v>
      </c>
      <c r="P704" s="339">
        <f t="shared" si="256"/>
        <v>1</v>
      </c>
      <c r="Q704" s="338">
        <f t="shared" si="257"/>
        <v>3.2786885245901641E-2</v>
      </c>
      <c r="R704" s="337">
        <f t="shared" si="258"/>
        <v>500000</v>
      </c>
      <c r="S704" s="336">
        <f t="shared" si="259"/>
        <v>500000</v>
      </c>
      <c r="T704" s="336">
        <f t="shared" si="260"/>
        <v>500000</v>
      </c>
      <c r="U704" s="336">
        <f t="shared" si="261"/>
        <v>500000</v>
      </c>
      <c r="V704" s="335">
        <f t="shared" si="262"/>
        <v>16393.442622950821</v>
      </c>
      <c r="W704" s="337">
        <f t="shared" si="267"/>
        <v>0</v>
      </c>
      <c r="X704" s="336">
        <f t="shared" si="267"/>
        <v>0</v>
      </c>
      <c r="Y704" s="336">
        <f t="shared" si="267"/>
        <v>0</v>
      </c>
      <c r="Z704" s="336">
        <f t="shared" si="267"/>
        <v>0</v>
      </c>
      <c r="AA704" s="335">
        <f t="shared" si="267"/>
        <v>0</v>
      </c>
    </row>
    <row r="705" spans="1:27">
      <c r="A705" s="320">
        <f>'Q Experience Study 2e'!A688</f>
        <v>668</v>
      </c>
      <c r="B705" s="319">
        <f>'Q Experience Study 2e'!B688</f>
        <v>20065</v>
      </c>
      <c r="C705" s="319" t="str">
        <f>'Q Experience Study 2e'!C688</f>
        <v/>
      </c>
      <c r="D705" s="319" t="str">
        <f>'Q Experience Study 2e'!D688</f>
        <v/>
      </c>
      <c r="E705" s="318">
        <f>'Q Experience Study 2e'!E688</f>
        <v>1000000</v>
      </c>
      <c r="F705" s="343" t="str">
        <f t="shared" si="250"/>
        <v/>
      </c>
      <c r="G705" s="341" t="str">
        <f t="shared" si="251"/>
        <v/>
      </c>
      <c r="H705" s="343">
        <f t="shared" si="266"/>
        <v>366</v>
      </c>
      <c r="I705" s="342">
        <f t="shared" si="266"/>
        <v>365</v>
      </c>
      <c r="J705" s="342">
        <f t="shared" si="266"/>
        <v>365</v>
      </c>
      <c r="K705" s="342">
        <f t="shared" si="266"/>
        <v>365</v>
      </c>
      <c r="L705" s="341">
        <f t="shared" si="266"/>
        <v>25</v>
      </c>
      <c r="M705" s="340">
        <f t="shared" si="253"/>
        <v>1</v>
      </c>
      <c r="N705" s="339">
        <f t="shared" si="254"/>
        <v>1</v>
      </c>
      <c r="O705" s="339">
        <f t="shared" si="255"/>
        <v>1</v>
      </c>
      <c r="P705" s="339">
        <f t="shared" si="256"/>
        <v>1</v>
      </c>
      <c r="Q705" s="338">
        <f t="shared" si="257"/>
        <v>6.8306010928961755E-2</v>
      </c>
      <c r="R705" s="337">
        <f t="shared" si="258"/>
        <v>1000000</v>
      </c>
      <c r="S705" s="336">
        <f t="shared" si="259"/>
        <v>1000000</v>
      </c>
      <c r="T705" s="336">
        <f t="shared" si="260"/>
        <v>1000000</v>
      </c>
      <c r="U705" s="336">
        <f t="shared" si="261"/>
        <v>1000000</v>
      </c>
      <c r="V705" s="335">
        <f t="shared" si="262"/>
        <v>68306.010928961754</v>
      </c>
      <c r="W705" s="337">
        <f t="shared" si="267"/>
        <v>0</v>
      </c>
      <c r="X705" s="336">
        <f t="shared" si="267"/>
        <v>0</v>
      </c>
      <c r="Y705" s="336">
        <f t="shared" si="267"/>
        <v>0</v>
      </c>
      <c r="Z705" s="336">
        <f t="shared" si="267"/>
        <v>0</v>
      </c>
      <c r="AA705" s="335">
        <f t="shared" si="267"/>
        <v>0</v>
      </c>
    </row>
    <row r="706" spans="1:27">
      <c r="A706" s="320">
        <f>'Q Experience Study 2e'!A689</f>
        <v>669</v>
      </c>
      <c r="B706" s="319">
        <f>'Q Experience Study 2e'!B689</f>
        <v>19969</v>
      </c>
      <c r="C706" s="319" t="str">
        <f>'Q Experience Study 2e'!C689</f>
        <v/>
      </c>
      <c r="D706" s="319" t="str">
        <f>'Q Experience Study 2e'!D689</f>
        <v/>
      </c>
      <c r="E706" s="318">
        <f>'Q Experience Study 2e'!E689</f>
        <v>500000</v>
      </c>
      <c r="F706" s="343" t="str">
        <f t="shared" si="250"/>
        <v/>
      </c>
      <c r="G706" s="341" t="str">
        <f t="shared" si="251"/>
        <v/>
      </c>
      <c r="H706" s="343">
        <f t="shared" si="266"/>
        <v>366</v>
      </c>
      <c r="I706" s="342">
        <f t="shared" si="266"/>
        <v>365</v>
      </c>
      <c r="J706" s="342">
        <f t="shared" si="266"/>
        <v>365</v>
      </c>
      <c r="K706" s="342">
        <f t="shared" si="266"/>
        <v>365</v>
      </c>
      <c r="L706" s="341">
        <f t="shared" si="266"/>
        <v>121</v>
      </c>
      <c r="M706" s="340">
        <f t="shared" si="253"/>
        <v>1</v>
      </c>
      <c r="N706" s="339">
        <f t="shared" si="254"/>
        <v>1</v>
      </c>
      <c r="O706" s="339">
        <f t="shared" si="255"/>
        <v>1</v>
      </c>
      <c r="P706" s="339">
        <f t="shared" si="256"/>
        <v>1</v>
      </c>
      <c r="Q706" s="338">
        <f t="shared" si="257"/>
        <v>0.33060109289617484</v>
      </c>
      <c r="R706" s="337">
        <f t="shared" si="258"/>
        <v>500000</v>
      </c>
      <c r="S706" s="336">
        <f t="shared" si="259"/>
        <v>500000</v>
      </c>
      <c r="T706" s="336">
        <f t="shared" si="260"/>
        <v>500000</v>
      </c>
      <c r="U706" s="336">
        <f t="shared" si="261"/>
        <v>500000</v>
      </c>
      <c r="V706" s="335">
        <f t="shared" si="262"/>
        <v>165300.54644808741</v>
      </c>
      <c r="W706" s="337">
        <f t="shared" si="267"/>
        <v>0</v>
      </c>
      <c r="X706" s="336">
        <f t="shared" si="267"/>
        <v>0</v>
      </c>
      <c r="Y706" s="336">
        <f t="shared" si="267"/>
        <v>0</v>
      </c>
      <c r="Z706" s="336">
        <f t="shared" si="267"/>
        <v>0</v>
      </c>
      <c r="AA706" s="335">
        <f t="shared" si="267"/>
        <v>0</v>
      </c>
    </row>
    <row r="707" spans="1:27">
      <c r="A707" s="320">
        <f>'Q Experience Study 2e'!A690</f>
        <v>670</v>
      </c>
      <c r="B707" s="319">
        <f>'Q Experience Study 2e'!B690</f>
        <v>20058</v>
      </c>
      <c r="C707" s="319" t="str">
        <f>'Q Experience Study 2e'!C690</f>
        <v/>
      </c>
      <c r="D707" s="319" t="str">
        <f>'Q Experience Study 2e'!D690</f>
        <v/>
      </c>
      <c r="E707" s="318">
        <f>'Q Experience Study 2e'!E690</f>
        <v>300000</v>
      </c>
      <c r="F707" s="343" t="str">
        <f t="shared" si="250"/>
        <v/>
      </c>
      <c r="G707" s="341" t="str">
        <f t="shared" si="251"/>
        <v/>
      </c>
      <c r="H707" s="343">
        <f t="shared" si="266"/>
        <v>366</v>
      </c>
      <c r="I707" s="342">
        <f t="shared" si="266"/>
        <v>365</v>
      </c>
      <c r="J707" s="342">
        <f t="shared" si="266"/>
        <v>365</v>
      </c>
      <c r="K707" s="342">
        <f t="shared" si="266"/>
        <v>365</v>
      </c>
      <c r="L707" s="341">
        <f t="shared" si="266"/>
        <v>32</v>
      </c>
      <c r="M707" s="340">
        <f t="shared" si="253"/>
        <v>1</v>
      </c>
      <c r="N707" s="339">
        <f t="shared" si="254"/>
        <v>1</v>
      </c>
      <c r="O707" s="339">
        <f t="shared" si="255"/>
        <v>1</v>
      </c>
      <c r="P707" s="339">
        <f t="shared" si="256"/>
        <v>1</v>
      </c>
      <c r="Q707" s="338">
        <f t="shared" si="257"/>
        <v>8.7431693989071038E-2</v>
      </c>
      <c r="R707" s="337">
        <f t="shared" si="258"/>
        <v>300000</v>
      </c>
      <c r="S707" s="336">
        <f t="shared" si="259"/>
        <v>300000</v>
      </c>
      <c r="T707" s="336">
        <f t="shared" si="260"/>
        <v>300000</v>
      </c>
      <c r="U707" s="336">
        <f t="shared" si="261"/>
        <v>300000</v>
      </c>
      <c r="V707" s="335">
        <f t="shared" si="262"/>
        <v>26229.508196721312</v>
      </c>
      <c r="W707" s="337">
        <f t="shared" si="267"/>
        <v>0</v>
      </c>
      <c r="X707" s="336">
        <f t="shared" si="267"/>
        <v>0</v>
      </c>
      <c r="Y707" s="336">
        <f t="shared" si="267"/>
        <v>0</v>
      </c>
      <c r="Z707" s="336">
        <f t="shared" si="267"/>
        <v>0</v>
      </c>
      <c r="AA707" s="335">
        <f t="shared" si="267"/>
        <v>0</v>
      </c>
    </row>
    <row r="708" spans="1:27">
      <c r="A708" s="320">
        <f>'Q Experience Study 2e'!A691</f>
        <v>671</v>
      </c>
      <c r="B708" s="319">
        <f>'Q Experience Study 2e'!B691</f>
        <v>19874</v>
      </c>
      <c r="C708" s="319" t="str">
        <f>'Q Experience Study 2e'!C691</f>
        <v/>
      </c>
      <c r="D708" s="319" t="str">
        <f>'Q Experience Study 2e'!D691</f>
        <v/>
      </c>
      <c r="E708" s="318">
        <f>'Q Experience Study 2e'!E691</f>
        <v>500000</v>
      </c>
      <c r="F708" s="343" t="str">
        <f t="shared" si="250"/>
        <v/>
      </c>
      <c r="G708" s="341" t="str">
        <f t="shared" si="251"/>
        <v/>
      </c>
      <c r="H708" s="343">
        <f t="shared" ref="H708:L717" si="268">IF(AND(OR($C708&lt;&gt;"",$D708&lt;&gt;""),MAX($F708,$G708)&lt;H$37),0,MIN($C$34,DATE(YEAR($B708)+H$37+1,MONTH($B708),DAY($B708)))-MAX($B$34,DATE(YEAR($B708)+H$37,MONTH($B708),DAY($B708))))</f>
        <v>366</v>
      </c>
      <c r="I708" s="342">
        <f t="shared" si="268"/>
        <v>365</v>
      </c>
      <c r="J708" s="342">
        <f t="shared" si="268"/>
        <v>365</v>
      </c>
      <c r="K708" s="342">
        <f t="shared" si="268"/>
        <v>365</v>
      </c>
      <c r="L708" s="341">
        <f t="shared" si="268"/>
        <v>216</v>
      </c>
      <c r="M708" s="340">
        <f t="shared" si="253"/>
        <v>1</v>
      </c>
      <c r="N708" s="339">
        <f t="shared" si="254"/>
        <v>1</v>
      </c>
      <c r="O708" s="339">
        <f t="shared" si="255"/>
        <v>1</v>
      </c>
      <c r="P708" s="339">
        <f t="shared" si="256"/>
        <v>1</v>
      </c>
      <c r="Q708" s="338">
        <f t="shared" si="257"/>
        <v>0.5901639344262295</v>
      </c>
      <c r="R708" s="337">
        <f t="shared" si="258"/>
        <v>500000</v>
      </c>
      <c r="S708" s="336">
        <f t="shared" si="259"/>
        <v>500000</v>
      </c>
      <c r="T708" s="336">
        <f t="shared" si="260"/>
        <v>500000</v>
      </c>
      <c r="U708" s="336">
        <f t="shared" si="261"/>
        <v>500000</v>
      </c>
      <c r="V708" s="335">
        <f t="shared" si="262"/>
        <v>295081.96721311472</v>
      </c>
      <c r="W708" s="337">
        <f t="shared" ref="W708:AA717" si="269">IF($F708=W$37,$E708,0)</f>
        <v>0</v>
      </c>
      <c r="X708" s="336">
        <f t="shared" si="269"/>
        <v>0</v>
      </c>
      <c r="Y708" s="336">
        <f t="shared" si="269"/>
        <v>0</v>
      </c>
      <c r="Z708" s="336">
        <f t="shared" si="269"/>
        <v>0</v>
      </c>
      <c r="AA708" s="335">
        <f t="shared" si="269"/>
        <v>0</v>
      </c>
    </row>
    <row r="709" spans="1:27">
      <c r="A709" s="320">
        <f>'Q Experience Study 2e'!A692</f>
        <v>672</v>
      </c>
      <c r="B709" s="319">
        <f>'Q Experience Study 2e'!B692</f>
        <v>20049</v>
      </c>
      <c r="C709" s="319" t="str">
        <f>'Q Experience Study 2e'!C692</f>
        <v/>
      </c>
      <c r="D709" s="319" t="str">
        <f>'Q Experience Study 2e'!D692</f>
        <v/>
      </c>
      <c r="E709" s="318">
        <f>'Q Experience Study 2e'!E692</f>
        <v>1000000</v>
      </c>
      <c r="F709" s="343" t="str">
        <f t="shared" si="250"/>
        <v/>
      </c>
      <c r="G709" s="341" t="str">
        <f t="shared" si="251"/>
        <v/>
      </c>
      <c r="H709" s="343">
        <f t="shared" si="268"/>
        <v>366</v>
      </c>
      <c r="I709" s="342">
        <f t="shared" si="268"/>
        <v>365</v>
      </c>
      <c r="J709" s="342">
        <f t="shared" si="268"/>
        <v>365</v>
      </c>
      <c r="K709" s="342">
        <f t="shared" si="268"/>
        <v>365</v>
      </c>
      <c r="L709" s="341">
        <f t="shared" si="268"/>
        <v>41</v>
      </c>
      <c r="M709" s="340">
        <f t="shared" si="253"/>
        <v>1</v>
      </c>
      <c r="N709" s="339">
        <f t="shared" si="254"/>
        <v>1</v>
      </c>
      <c r="O709" s="339">
        <f t="shared" si="255"/>
        <v>1</v>
      </c>
      <c r="P709" s="339">
        <f t="shared" si="256"/>
        <v>1</v>
      </c>
      <c r="Q709" s="338">
        <f t="shared" si="257"/>
        <v>0.11202185792349727</v>
      </c>
      <c r="R709" s="337">
        <f t="shared" si="258"/>
        <v>1000000</v>
      </c>
      <c r="S709" s="336">
        <f t="shared" si="259"/>
        <v>1000000</v>
      </c>
      <c r="T709" s="336">
        <f t="shared" si="260"/>
        <v>1000000</v>
      </c>
      <c r="U709" s="336">
        <f t="shared" si="261"/>
        <v>1000000</v>
      </c>
      <c r="V709" s="335">
        <f t="shared" si="262"/>
        <v>112021.85792349727</v>
      </c>
      <c r="W709" s="337">
        <f t="shared" si="269"/>
        <v>0</v>
      </c>
      <c r="X709" s="336">
        <f t="shared" si="269"/>
        <v>0</v>
      </c>
      <c r="Y709" s="336">
        <f t="shared" si="269"/>
        <v>0</v>
      </c>
      <c r="Z709" s="336">
        <f t="shared" si="269"/>
        <v>0</v>
      </c>
      <c r="AA709" s="335">
        <f t="shared" si="269"/>
        <v>0</v>
      </c>
    </row>
    <row r="710" spans="1:27">
      <c r="A710" s="320">
        <f>'Q Experience Study 2e'!A693</f>
        <v>673</v>
      </c>
      <c r="B710" s="319">
        <f>'Q Experience Study 2e'!B693</f>
        <v>19979</v>
      </c>
      <c r="C710" s="319" t="str">
        <f>'Q Experience Study 2e'!C693</f>
        <v/>
      </c>
      <c r="D710" s="319" t="str">
        <f>'Q Experience Study 2e'!D693</f>
        <v/>
      </c>
      <c r="E710" s="318">
        <f>'Q Experience Study 2e'!E693</f>
        <v>300000</v>
      </c>
      <c r="F710" s="343" t="str">
        <f t="shared" si="250"/>
        <v/>
      </c>
      <c r="G710" s="341" t="str">
        <f t="shared" si="251"/>
        <v/>
      </c>
      <c r="H710" s="343">
        <f t="shared" si="268"/>
        <v>366</v>
      </c>
      <c r="I710" s="342">
        <f t="shared" si="268"/>
        <v>365</v>
      </c>
      <c r="J710" s="342">
        <f t="shared" si="268"/>
        <v>365</v>
      </c>
      <c r="K710" s="342">
        <f t="shared" si="268"/>
        <v>365</v>
      </c>
      <c r="L710" s="341">
        <f t="shared" si="268"/>
        <v>111</v>
      </c>
      <c r="M710" s="340">
        <f t="shared" si="253"/>
        <v>1</v>
      </c>
      <c r="N710" s="339">
        <f t="shared" si="254"/>
        <v>1</v>
      </c>
      <c r="O710" s="339">
        <f t="shared" si="255"/>
        <v>1</v>
      </c>
      <c r="P710" s="339">
        <f t="shared" si="256"/>
        <v>1</v>
      </c>
      <c r="Q710" s="338">
        <f t="shared" si="257"/>
        <v>0.30327868852459017</v>
      </c>
      <c r="R710" s="337">
        <f t="shared" si="258"/>
        <v>300000</v>
      </c>
      <c r="S710" s="336">
        <f t="shared" si="259"/>
        <v>300000</v>
      </c>
      <c r="T710" s="336">
        <f t="shared" si="260"/>
        <v>300000</v>
      </c>
      <c r="U710" s="336">
        <f t="shared" si="261"/>
        <v>300000</v>
      </c>
      <c r="V710" s="335">
        <f t="shared" si="262"/>
        <v>90983.606557377047</v>
      </c>
      <c r="W710" s="337">
        <f t="shared" si="269"/>
        <v>0</v>
      </c>
      <c r="X710" s="336">
        <f t="shared" si="269"/>
        <v>0</v>
      </c>
      <c r="Y710" s="336">
        <f t="shared" si="269"/>
        <v>0</v>
      </c>
      <c r="Z710" s="336">
        <f t="shared" si="269"/>
        <v>0</v>
      </c>
      <c r="AA710" s="335">
        <f t="shared" si="269"/>
        <v>0</v>
      </c>
    </row>
    <row r="711" spans="1:27">
      <c r="A711" s="320">
        <f>'Q Experience Study 2e'!A694</f>
        <v>674</v>
      </c>
      <c r="B711" s="319">
        <f>'Q Experience Study 2e'!B694</f>
        <v>19757</v>
      </c>
      <c r="C711" s="319" t="str">
        <f>'Q Experience Study 2e'!C694</f>
        <v/>
      </c>
      <c r="D711" s="319" t="str">
        <f>'Q Experience Study 2e'!D694</f>
        <v/>
      </c>
      <c r="E711" s="318">
        <f>'Q Experience Study 2e'!E694</f>
        <v>500000</v>
      </c>
      <c r="F711" s="343" t="str">
        <f t="shared" si="250"/>
        <v/>
      </c>
      <c r="G711" s="341" t="str">
        <f t="shared" si="251"/>
        <v/>
      </c>
      <c r="H711" s="343">
        <f t="shared" si="268"/>
        <v>365</v>
      </c>
      <c r="I711" s="342">
        <f t="shared" si="268"/>
        <v>366</v>
      </c>
      <c r="J711" s="342">
        <f t="shared" si="268"/>
        <v>365</v>
      </c>
      <c r="K711" s="342">
        <f t="shared" si="268"/>
        <v>365</v>
      </c>
      <c r="L711" s="341">
        <f t="shared" si="268"/>
        <v>333</v>
      </c>
      <c r="M711" s="340">
        <f t="shared" si="253"/>
        <v>1</v>
      </c>
      <c r="N711" s="339">
        <f t="shared" si="254"/>
        <v>1</v>
      </c>
      <c r="O711" s="339">
        <f t="shared" si="255"/>
        <v>1</v>
      </c>
      <c r="P711" s="339">
        <f t="shared" si="256"/>
        <v>1</v>
      </c>
      <c r="Q711" s="338">
        <f t="shared" si="257"/>
        <v>0.9123287671232877</v>
      </c>
      <c r="R711" s="337">
        <f t="shared" si="258"/>
        <v>500000</v>
      </c>
      <c r="S711" s="336">
        <f t="shared" si="259"/>
        <v>500000</v>
      </c>
      <c r="T711" s="336">
        <f t="shared" si="260"/>
        <v>500000</v>
      </c>
      <c r="U711" s="336">
        <f t="shared" si="261"/>
        <v>500000</v>
      </c>
      <c r="V711" s="335">
        <f t="shared" si="262"/>
        <v>456164.38356164383</v>
      </c>
      <c r="W711" s="337">
        <f t="shared" si="269"/>
        <v>0</v>
      </c>
      <c r="X711" s="336">
        <f t="shared" si="269"/>
        <v>0</v>
      </c>
      <c r="Y711" s="336">
        <f t="shared" si="269"/>
        <v>0</v>
      </c>
      <c r="Z711" s="336">
        <f t="shared" si="269"/>
        <v>0</v>
      </c>
      <c r="AA711" s="335">
        <f t="shared" si="269"/>
        <v>0</v>
      </c>
    </row>
    <row r="712" spans="1:27">
      <c r="A712" s="320">
        <f>'Q Experience Study 2e'!A695</f>
        <v>675</v>
      </c>
      <c r="B712" s="319">
        <f>'Q Experience Study 2e'!B695</f>
        <v>20000</v>
      </c>
      <c r="C712" s="319" t="str">
        <f>'Q Experience Study 2e'!C695</f>
        <v/>
      </c>
      <c r="D712" s="319" t="str">
        <f>'Q Experience Study 2e'!D695</f>
        <v/>
      </c>
      <c r="E712" s="318">
        <f>'Q Experience Study 2e'!E695</f>
        <v>300000</v>
      </c>
      <c r="F712" s="343" t="str">
        <f t="shared" si="250"/>
        <v/>
      </c>
      <c r="G712" s="341" t="str">
        <f t="shared" si="251"/>
        <v/>
      </c>
      <c r="H712" s="343">
        <f t="shared" si="268"/>
        <v>366</v>
      </c>
      <c r="I712" s="342">
        <f t="shared" si="268"/>
        <v>365</v>
      </c>
      <c r="J712" s="342">
        <f t="shared" si="268"/>
        <v>365</v>
      </c>
      <c r="K712" s="342">
        <f t="shared" si="268"/>
        <v>365</v>
      </c>
      <c r="L712" s="341">
        <f t="shared" si="268"/>
        <v>90</v>
      </c>
      <c r="M712" s="340">
        <f t="shared" si="253"/>
        <v>1</v>
      </c>
      <c r="N712" s="339">
        <f t="shared" si="254"/>
        <v>1</v>
      </c>
      <c r="O712" s="339">
        <f t="shared" si="255"/>
        <v>1</v>
      </c>
      <c r="P712" s="339">
        <f t="shared" si="256"/>
        <v>1</v>
      </c>
      <c r="Q712" s="338">
        <f t="shared" si="257"/>
        <v>0.24590163934426229</v>
      </c>
      <c r="R712" s="337">
        <f t="shared" si="258"/>
        <v>300000</v>
      </c>
      <c r="S712" s="336">
        <f t="shared" si="259"/>
        <v>300000</v>
      </c>
      <c r="T712" s="336">
        <f t="shared" si="260"/>
        <v>300000</v>
      </c>
      <c r="U712" s="336">
        <f t="shared" si="261"/>
        <v>300000</v>
      </c>
      <c r="V712" s="335">
        <f t="shared" si="262"/>
        <v>73770.491803278681</v>
      </c>
      <c r="W712" s="337">
        <f t="shared" si="269"/>
        <v>0</v>
      </c>
      <c r="X712" s="336">
        <f t="shared" si="269"/>
        <v>0</v>
      </c>
      <c r="Y712" s="336">
        <f t="shared" si="269"/>
        <v>0</v>
      </c>
      <c r="Z712" s="336">
        <f t="shared" si="269"/>
        <v>0</v>
      </c>
      <c r="AA712" s="335">
        <f t="shared" si="269"/>
        <v>0</v>
      </c>
    </row>
    <row r="713" spans="1:27">
      <c r="A713" s="320">
        <f>'Q Experience Study 2e'!A696</f>
        <v>676</v>
      </c>
      <c r="B713" s="319">
        <f>'Q Experience Study 2e'!B696</f>
        <v>19970</v>
      </c>
      <c r="C713" s="319" t="str">
        <f>'Q Experience Study 2e'!C696</f>
        <v/>
      </c>
      <c r="D713" s="319" t="str">
        <f>'Q Experience Study 2e'!D696</f>
        <v/>
      </c>
      <c r="E713" s="318">
        <f>'Q Experience Study 2e'!E696</f>
        <v>500000</v>
      </c>
      <c r="F713" s="343" t="str">
        <f t="shared" si="250"/>
        <v/>
      </c>
      <c r="G713" s="341" t="str">
        <f t="shared" si="251"/>
        <v/>
      </c>
      <c r="H713" s="343">
        <f t="shared" si="268"/>
        <v>366</v>
      </c>
      <c r="I713" s="342">
        <f t="shared" si="268"/>
        <v>365</v>
      </c>
      <c r="J713" s="342">
        <f t="shared" si="268"/>
        <v>365</v>
      </c>
      <c r="K713" s="342">
        <f t="shared" si="268"/>
        <v>365</v>
      </c>
      <c r="L713" s="341">
        <f t="shared" si="268"/>
        <v>120</v>
      </c>
      <c r="M713" s="340">
        <f t="shared" si="253"/>
        <v>1</v>
      </c>
      <c r="N713" s="339">
        <f t="shared" si="254"/>
        <v>1</v>
      </c>
      <c r="O713" s="339">
        <f t="shared" si="255"/>
        <v>1</v>
      </c>
      <c r="P713" s="339">
        <f t="shared" si="256"/>
        <v>1</v>
      </c>
      <c r="Q713" s="338">
        <f t="shared" si="257"/>
        <v>0.32786885245901637</v>
      </c>
      <c r="R713" s="337">
        <f t="shared" si="258"/>
        <v>500000</v>
      </c>
      <c r="S713" s="336">
        <f t="shared" si="259"/>
        <v>500000</v>
      </c>
      <c r="T713" s="336">
        <f t="shared" si="260"/>
        <v>500000</v>
      </c>
      <c r="U713" s="336">
        <f t="shared" si="261"/>
        <v>500000</v>
      </c>
      <c r="V713" s="335">
        <f t="shared" si="262"/>
        <v>163934.42622950819</v>
      </c>
      <c r="W713" s="337">
        <f t="shared" si="269"/>
        <v>0</v>
      </c>
      <c r="X713" s="336">
        <f t="shared" si="269"/>
        <v>0</v>
      </c>
      <c r="Y713" s="336">
        <f t="shared" si="269"/>
        <v>0</v>
      </c>
      <c r="Z713" s="336">
        <f t="shared" si="269"/>
        <v>0</v>
      </c>
      <c r="AA713" s="335">
        <f t="shared" si="269"/>
        <v>0</v>
      </c>
    </row>
    <row r="714" spans="1:27">
      <c r="A714" s="320">
        <f>'Q Experience Study 2e'!A697</f>
        <v>677</v>
      </c>
      <c r="B714" s="319">
        <f>'Q Experience Study 2e'!B697</f>
        <v>20028</v>
      </c>
      <c r="C714" s="319" t="str">
        <f>'Q Experience Study 2e'!C697</f>
        <v/>
      </c>
      <c r="D714" s="319" t="str">
        <f>'Q Experience Study 2e'!D697</f>
        <v/>
      </c>
      <c r="E714" s="318">
        <f>'Q Experience Study 2e'!E697</f>
        <v>500000</v>
      </c>
      <c r="F714" s="343" t="str">
        <f t="shared" si="250"/>
        <v/>
      </c>
      <c r="G714" s="341" t="str">
        <f t="shared" si="251"/>
        <v/>
      </c>
      <c r="H714" s="343">
        <f t="shared" si="268"/>
        <v>366</v>
      </c>
      <c r="I714" s="342">
        <f t="shared" si="268"/>
        <v>365</v>
      </c>
      <c r="J714" s="342">
        <f t="shared" si="268"/>
        <v>365</v>
      </c>
      <c r="K714" s="342">
        <f t="shared" si="268"/>
        <v>365</v>
      </c>
      <c r="L714" s="341">
        <f t="shared" si="268"/>
        <v>62</v>
      </c>
      <c r="M714" s="340">
        <f t="shared" si="253"/>
        <v>1</v>
      </c>
      <c r="N714" s="339">
        <f t="shared" si="254"/>
        <v>1</v>
      </c>
      <c r="O714" s="339">
        <f t="shared" si="255"/>
        <v>1</v>
      </c>
      <c r="P714" s="339">
        <f t="shared" si="256"/>
        <v>1</v>
      </c>
      <c r="Q714" s="338">
        <f t="shared" si="257"/>
        <v>0.16939890710382513</v>
      </c>
      <c r="R714" s="337">
        <f t="shared" si="258"/>
        <v>500000</v>
      </c>
      <c r="S714" s="336">
        <f t="shared" si="259"/>
        <v>500000</v>
      </c>
      <c r="T714" s="336">
        <f t="shared" si="260"/>
        <v>500000</v>
      </c>
      <c r="U714" s="336">
        <f t="shared" si="261"/>
        <v>500000</v>
      </c>
      <c r="V714" s="335">
        <f t="shared" si="262"/>
        <v>84699.453551912564</v>
      </c>
      <c r="W714" s="337">
        <f t="shared" si="269"/>
        <v>0</v>
      </c>
      <c r="X714" s="336">
        <f t="shared" si="269"/>
        <v>0</v>
      </c>
      <c r="Y714" s="336">
        <f t="shared" si="269"/>
        <v>0</v>
      </c>
      <c r="Z714" s="336">
        <f t="shared" si="269"/>
        <v>0</v>
      </c>
      <c r="AA714" s="335">
        <f t="shared" si="269"/>
        <v>0</v>
      </c>
    </row>
    <row r="715" spans="1:27">
      <c r="A715" s="320">
        <f>'Q Experience Study 2e'!A698</f>
        <v>678</v>
      </c>
      <c r="B715" s="319">
        <f>'Q Experience Study 2e'!B698</f>
        <v>19750</v>
      </c>
      <c r="C715" s="319" t="str">
        <f>'Q Experience Study 2e'!C698</f>
        <v/>
      </c>
      <c r="D715" s="319" t="str">
        <f>'Q Experience Study 2e'!D698</f>
        <v/>
      </c>
      <c r="E715" s="318">
        <f>'Q Experience Study 2e'!E698</f>
        <v>500000</v>
      </c>
      <c r="F715" s="343" t="str">
        <f t="shared" si="250"/>
        <v/>
      </c>
      <c r="G715" s="341" t="str">
        <f t="shared" si="251"/>
        <v/>
      </c>
      <c r="H715" s="343">
        <f t="shared" si="268"/>
        <v>365</v>
      </c>
      <c r="I715" s="342">
        <f t="shared" si="268"/>
        <v>366</v>
      </c>
      <c r="J715" s="342">
        <f t="shared" si="268"/>
        <v>365</v>
      </c>
      <c r="K715" s="342">
        <f t="shared" si="268"/>
        <v>365</v>
      </c>
      <c r="L715" s="341">
        <f t="shared" si="268"/>
        <v>340</v>
      </c>
      <c r="M715" s="340">
        <f t="shared" si="253"/>
        <v>1</v>
      </c>
      <c r="N715" s="339">
        <f t="shared" si="254"/>
        <v>1</v>
      </c>
      <c r="O715" s="339">
        <f t="shared" si="255"/>
        <v>1</v>
      </c>
      <c r="P715" s="339">
        <f t="shared" si="256"/>
        <v>1</v>
      </c>
      <c r="Q715" s="338">
        <f t="shared" si="257"/>
        <v>0.93150684931506844</v>
      </c>
      <c r="R715" s="337">
        <f t="shared" si="258"/>
        <v>500000</v>
      </c>
      <c r="S715" s="336">
        <f t="shared" si="259"/>
        <v>500000</v>
      </c>
      <c r="T715" s="336">
        <f t="shared" si="260"/>
        <v>500000</v>
      </c>
      <c r="U715" s="336">
        <f t="shared" si="261"/>
        <v>500000</v>
      </c>
      <c r="V715" s="335">
        <f t="shared" si="262"/>
        <v>465753.42465753423</v>
      </c>
      <c r="W715" s="337">
        <f t="shared" si="269"/>
        <v>0</v>
      </c>
      <c r="X715" s="336">
        <f t="shared" si="269"/>
        <v>0</v>
      </c>
      <c r="Y715" s="336">
        <f t="shared" si="269"/>
        <v>0</v>
      </c>
      <c r="Z715" s="336">
        <f t="shared" si="269"/>
        <v>0</v>
      </c>
      <c r="AA715" s="335">
        <f t="shared" si="269"/>
        <v>0</v>
      </c>
    </row>
    <row r="716" spans="1:27">
      <c r="A716" s="320">
        <f>'Q Experience Study 2e'!A699</f>
        <v>679</v>
      </c>
      <c r="B716" s="319">
        <f>'Q Experience Study 2e'!B699</f>
        <v>19823</v>
      </c>
      <c r="C716" s="319" t="str">
        <f>'Q Experience Study 2e'!C699</f>
        <v/>
      </c>
      <c r="D716" s="319" t="str">
        <f>'Q Experience Study 2e'!D699</f>
        <v/>
      </c>
      <c r="E716" s="318">
        <f>'Q Experience Study 2e'!E699</f>
        <v>1000000</v>
      </c>
      <c r="F716" s="343" t="str">
        <f t="shared" si="250"/>
        <v/>
      </c>
      <c r="G716" s="341" t="str">
        <f t="shared" si="251"/>
        <v/>
      </c>
      <c r="H716" s="343">
        <f t="shared" si="268"/>
        <v>366</v>
      </c>
      <c r="I716" s="342">
        <f t="shared" si="268"/>
        <v>365</v>
      </c>
      <c r="J716" s="342">
        <f t="shared" si="268"/>
        <v>365</v>
      </c>
      <c r="K716" s="342">
        <f t="shared" si="268"/>
        <v>365</v>
      </c>
      <c r="L716" s="341">
        <f t="shared" si="268"/>
        <v>267</v>
      </c>
      <c r="M716" s="340">
        <f t="shared" si="253"/>
        <v>1</v>
      </c>
      <c r="N716" s="339">
        <f t="shared" si="254"/>
        <v>1</v>
      </c>
      <c r="O716" s="339">
        <f t="shared" si="255"/>
        <v>1</v>
      </c>
      <c r="P716" s="339">
        <f t="shared" si="256"/>
        <v>1</v>
      </c>
      <c r="Q716" s="338">
        <f t="shared" si="257"/>
        <v>0.72950819672131151</v>
      </c>
      <c r="R716" s="337">
        <f t="shared" si="258"/>
        <v>1000000</v>
      </c>
      <c r="S716" s="336">
        <f t="shared" si="259"/>
        <v>1000000</v>
      </c>
      <c r="T716" s="336">
        <f t="shared" si="260"/>
        <v>1000000</v>
      </c>
      <c r="U716" s="336">
        <f t="shared" si="261"/>
        <v>1000000</v>
      </c>
      <c r="V716" s="335">
        <f t="shared" si="262"/>
        <v>729508.19672131154</v>
      </c>
      <c r="W716" s="337">
        <f t="shared" si="269"/>
        <v>0</v>
      </c>
      <c r="X716" s="336">
        <f t="shared" si="269"/>
        <v>0</v>
      </c>
      <c r="Y716" s="336">
        <f t="shared" si="269"/>
        <v>0</v>
      </c>
      <c r="Z716" s="336">
        <f t="shared" si="269"/>
        <v>0</v>
      </c>
      <c r="AA716" s="335">
        <f t="shared" si="269"/>
        <v>0</v>
      </c>
    </row>
    <row r="717" spans="1:27">
      <c r="A717" s="320">
        <f>'Q Experience Study 2e'!A700</f>
        <v>680</v>
      </c>
      <c r="B717" s="319">
        <f>'Q Experience Study 2e'!B700</f>
        <v>19772</v>
      </c>
      <c r="C717" s="319" t="str">
        <f>'Q Experience Study 2e'!C700</f>
        <v/>
      </c>
      <c r="D717" s="319" t="str">
        <f>'Q Experience Study 2e'!D700</f>
        <v/>
      </c>
      <c r="E717" s="318">
        <f>'Q Experience Study 2e'!E700</f>
        <v>1000000</v>
      </c>
      <c r="F717" s="343" t="str">
        <f t="shared" si="250"/>
        <v/>
      </c>
      <c r="G717" s="341" t="str">
        <f t="shared" si="251"/>
        <v/>
      </c>
      <c r="H717" s="343">
        <f t="shared" si="268"/>
        <v>365</v>
      </c>
      <c r="I717" s="342">
        <f t="shared" si="268"/>
        <v>366</v>
      </c>
      <c r="J717" s="342">
        <f t="shared" si="268"/>
        <v>365</v>
      </c>
      <c r="K717" s="342">
        <f t="shared" si="268"/>
        <v>365</v>
      </c>
      <c r="L717" s="341">
        <f t="shared" si="268"/>
        <v>318</v>
      </c>
      <c r="M717" s="340">
        <f t="shared" si="253"/>
        <v>1</v>
      </c>
      <c r="N717" s="339">
        <f t="shared" si="254"/>
        <v>1</v>
      </c>
      <c r="O717" s="339">
        <f t="shared" si="255"/>
        <v>1</v>
      </c>
      <c r="P717" s="339">
        <f t="shared" si="256"/>
        <v>1</v>
      </c>
      <c r="Q717" s="338">
        <f t="shared" si="257"/>
        <v>0.87123287671232874</v>
      </c>
      <c r="R717" s="337">
        <f t="shared" si="258"/>
        <v>1000000</v>
      </c>
      <c r="S717" s="336">
        <f t="shared" si="259"/>
        <v>1000000</v>
      </c>
      <c r="T717" s="336">
        <f t="shared" si="260"/>
        <v>1000000</v>
      </c>
      <c r="U717" s="336">
        <f t="shared" si="261"/>
        <v>1000000</v>
      </c>
      <c r="V717" s="335">
        <f t="shared" si="262"/>
        <v>871232.87671232875</v>
      </c>
      <c r="W717" s="337">
        <f t="shared" si="269"/>
        <v>0</v>
      </c>
      <c r="X717" s="336">
        <f t="shared" si="269"/>
        <v>0</v>
      </c>
      <c r="Y717" s="336">
        <f t="shared" si="269"/>
        <v>0</v>
      </c>
      <c r="Z717" s="336">
        <f t="shared" si="269"/>
        <v>0</v>
      </c>
      <c r="AA717" s="335">
        <f t="shared" si="269"/>
        <v>0</v>
      </c>
    </row>
    <row r="718" spans="1:27">
      <c r="A718" s="320">
        <f>'Q Experience Study 2e'!A701</f>
        <v>681</v>
      </c>
      <c r="B718" s="319">
        <f>'Q Experience Study 2e'!B701</f>
        <v>19819</v>
      </c>
      <c r="C718" s="319" t="str">
        <f>'Q Experience Study 2e'!C701</f>
        <v/>
      </c>
      <c r="D718" s="319" t="str">
        <f>'Q Experience Study 2e'!D701</f>
        <v/>
      </c>
      <c r="E718" s="318">
        <f>'Q Experience Study 2e'!E701</f>
        <v>500000</v>
      </c>
      <c r="F718" s="343" t="str">
        <f t="shared" si="250"/>
        <v/>
      </c>
      <c r="G718" s="341" t="str">
        <f t="shared" si="251"/>
        <v/>
      </c>
      <c r="H718" s="343">
        <f t="shared" ref="H718:L727" si="270">IF(AND(OR($C718&lt;&gt;"",$D718&lt;&gt;""),MAX($F718,$G718)&lt;H$37),0,MIN($C$34,DATE(YEAR($B718)+H$37+1,MONTH($B718),DAY($B718)))-MAX($B$34,DATE(YEAR($B718)+H$37,MONTH($B718),DAY($B718))))</f>
        <v>366</v>
      </c>
      <c r="I718" s="342">
        <f t="shared" si="270"/>
        <v>365</v>
      </c>
      <c r="J718" s="342">
        <f t="shared" si="270"/>
        <v>365</v>
      </c>
      <c r="K718" s="342">
        <f t="shared" si="270"/>
        <v>365</v>
      </c>
      <c r="L718" s="341">
        <f t="shared" si="270"/>
        <v>271</v>
      </c>
      <c r="M718" s="340">
        <f t="shared" si="253"/>
        <v>1</v>
      </c>
      <c r="N718" s="339">
        <f t="shared" si="254"/>
        <v>1</v>
      </c>
      <c r="O718" s="339">
        <f t="shared" si="255"/>
        <v>1</v>
      </c>
      <c r="P718" s="339">
        <f t="shared" si="256"/>
        <v>1</v>
      </c>
      <c r="Q718" s="338">
        <f t="shared" si="257"/>
        <v>0.7404371584699454</v>
      </c>
      <c r="R718" s="337">
        <f t="shared" si="258"/>
        <v>500000</v>
      </c>
      <c r="S718" s="336">
        <f t="shared" si="259"/>
        <v>500000</v>
      </c>
      <c r="T718" s="336">
        <f t="shared" si="260"/>
        <v>500000</v>
      </c>
      <c r="U718" s="336">
        <f t="shared" si="261"/>
        <v>500000</v>
      </c>
      <c r="V718" s="335">
        <f t="shared" si="262"/>
        <v>370218.57923497271</v>
      </c>
      <c r="W718" s="337">
        <f t="shared" ref="W718:AA727" si="271">IF($F718=W$37,$E718,0)</f>
        <v>0</v>
      </c>
      <c r="X718" s="336">
        <f t="shared" si="271"/>
        <v>0</v>
      </c>
      <c r="Y718" s="336">
        <f t="shared" si="271"/>
        <v>0</v>
      </c>
      <c r="Z718" s="336">
        <f t="shared" si="271"/>
        <v>0</v>
      </c>
      <c r="AA718" s="335">
        <f t="shared" si="271"/>
        <v>0</v>
      </c>
    </row>
    <row r="719" spans="1:27">
      <c r="A719" s="320">
        <f>'Q Experience Study 2e'!A702</f>
        <v>682</v>
      </c>
      <c r="B719" s="319">
        <f>'Q Experience Study 2e'!B702</f>
        <v>19861</v>
      </c>
      <c r="C719" s="319" t="str">
        <f>'Q Experience Study 2e'!C702</f>
        <v/>
      </c>
      <c r="D719" s="319" t="str">
        <f>'Q Experience Study 2e'!D702</f>
        <v/>
      </c>
      <c r="E719" s="318">
        <f>'Q Experience Study 2e'!E702</f>
        <v>500000</v>
      </c>
      <c r="F719" s="343" t="str">
        <f t="shared" si="250"/>
        <v/>
      </c>
      <c r="G719" s="341" t="str">
        <f t="shared" si="251"/>
        <v/>
      </c>
      <c r="H719" s="343">
        <f t="shared" si="270"/>
        <v>366</v>
      </c>
      <c r="I719" s="342">
        <f t="shared" si="270"/>
        <v>365</v>
      </c>
      <c r="J719" s="342">
        <f t="shared" si="270"/>
        <v>365</v>
      </c>
      <c r="K719" s="342">
        <f t="shared" si="270"/>
        <v>365</v>
      </c>
      <c r="L719" s="341">
        <f t="shared" si="270"/>
        <v>229</v>
      </c>
      <c r="M719" s="340">
        <f t="shared" si="253"/>
        <v>1</v>
      </c>
      <c r="N719" s="339">
        <f t="shared" si="254"/>
        <v>1</v>
      </c>
      <c r="O719" s="339">
        <f t="shared" si="255"/>
        <v>1</v>
      </c>
      <c r="P719" s="339">
        <f t="shared" si="256"/>
        <v>1</v>
      </c>
      <c r="Q719" s="338">
        <f t="shared" si="257"/>
        <v>0.62568306010928965</v>
      </c>
      <c r="R719" s="337">
        <f t="shared" si="258"/>
        <v>500000</v>
      </c>
      <c r="S719" s="336">
        <f t="shared" si="259"/>
        <v>500000</v>
      </c>
      <c r="T719" s="336">
        <f t="shared" si="260"/>
        <v>500000</v>
      </c>
      <c r="U719" s="336">
        <f t="shared" si="261"/>
        <v>500000</v>
      </c>
      <c r="V719" s="335">
        <f t="shared" si="262"/>
        <v>312841.5300546448</v>
      </c>
      <c r="W719" s="337">
        <f t="shared" si="271"/>
        <v>0</v>
      </c>
      <c r="X719" s="336">
        <f t="shared" si="271"/>
        <v>0</v>
      </c>
      <c r="Y719" s="336">
        <f t="shared" si="271"/>
        <v>0</v>
      </c>
      <c r="Z719" s="336">
        <f t="shared" si="271"/>
        <v>0</v>
      </c>
      <c r="AA719" s="335">
        <f t="shared" si="271"/>
        <v>0</v>
      </c>
    </row>
    <row r="720" spans="1:27">
      <c r="A720" s="320">
        <f>'Q Experience Study 2e'!A703</f>
        <v>683</v>
      </c>
      <c r="B720" s="319">
        <f>'Q Experience Study 2e'!B703</f>
        <v>19785</v>
      </c>
      <c r="C720" s="319" t="str">
        <f>'Q Experience Study 2e'!C703</f>
        <v/>
      </c>
      <c r="D720" s="319" t="str">
        <f>'Q Experience Study 2e'!D703</f>
        <v/>
      </c>
      <c r="E720" s="318">
        <f>'Q Experience Study 2e'!E703</f>
        <v>300000</v>
      </c>
      <c r="F720" s="343" t="str">
        <f t="shared" si="250"/>
        <v/>
      </c>
      <c r="G720" s="341" t="str">
        <f t="shared" si="251"/>
        <v/>
      </c>
      <c r="H720" s="343">
        <f t="shared" si="270"/>
        <v>366</v>
      </c>
      <c r="I720" s="342">
        <f t="shared" si="270"/>
        <v>365</v>
      </c>
      <c r="J720" s="342">
        <f t="shared" si="270"/>
        <v>365</v>
      </c>
      <c r="K720" s="342">
        <f t="shared" si="270"/>
        <v>365</v>
      </c>
      <c r="L720" s="341">
        <f t="shared" si="270"/>
        <v>305</v>
      </c>
      <c r="M720" s="340">
        <f t="shared" si="253"/>
        <v>1</v>
      </c>
      <c r="N720" s="339">
        <f t="shared" si="254"/>
        <v>1</v>
      </c>
      <c r="O720" s="339">
        <f t="shared" si="255"/>
        <v>1</v>
      </c>
      <c r="P720" s="339">
        <f t="shared" si="256"/>
        <v>1</v>
      </c>
      <c r="Q720" s="338">
        <f t="shared" si="257"/>
        <v>0.83333333333333337</v>
      </c>
      <c r="R720" s="337">
        <f t="shared" si="258"/>
        <v>300000</v>
      </c>
      <c r="S720" s="336">
        <f t="shared" si="259"/>
        <v>300000</v>
      </c>
      <c r="T720" s="336">
        <f t="shared" si="260"/>
        <v>300000</v>
      </c>
      <c r="U720" s="336">
        <f t="shared" si="261"/>
        <v>300000</v>
      </c>
      <c r="V720" s="335">
        <f t="shared" si="262"/>
        <v>250000</v>
      </c>
      <c r="W720" s="337">
        <f t="shared" si="271"/>
        <v>0</v>
      </c>
      <c r="X720" s="336">
        <f t="shared" si="271"/>
        <v>0</v>
      </c>
      <c r="Y720" s="336">
        <f t="shared" si="271"/>
        <v>0</v>
      </c>
      <c r="Z720" s="336">
        <f t="shared" si="271"/>
        <v>0</v>
      </c>
      <c r="AA720" s="335">
        <f t="shared" si="271"/>
        <v>0</v>
      </c>
    </row>
    <row r="721" spans="1:27">
      <c r="A721" s="320">
        <f>'Q Experience Study 2e'!A704</f>
        <v>684</v>
      </c>
      <c r="B721" s="319">
        <f>'Q Experience Study 2e'!B704</f>
        <v>19773</v>
      </c>
      <c r="C721" s="319" t="str">
        <f>'Q Experience Study 2e'!C704</f>
        <v/>
      </c>
      <c r="D721" s="319" t="str">
        <f>'Q Experience Study 2e'!D704</f>
        <v/>
      </c>
      <c r="E721" s="318">
        <f>'Q Experience Study 2e'!E704</f>
        <v>500000</v>
      </c>
      <c r="F721" s="343" t="str">
        <f t="shared" si="250"/>
        <v/>
      </c>
      <c r="G721" s="341" t="str">
        <f t="shared" si="251"/>
        <v/>
      </c>
      <c r="H721" s="343">
        <f t="shared" si="270"/>
        <v>365</v>
      </c>
      <c r="I721" s="342">
        <f t="shared" si="270"/>
        <v>366</v>
      </c>
      <c r="J721" s="342">
        <f t="shared" si="270"/>
        <v>365</v>
      </c>
      <c r="K721" s="342">
        <f t="shared" si="270"/>
        <v>365</v>
      </c>
      <c r="L721" s="341">
        <f t="shared" si="270"/>
        <v>317</v>
      </c>
      <c r="M721" s="340">
        <f t="shared" si="253"/>
        <v>1</v>
      </c>
      <c r="N721" s="339">
        <f t="shared" si="254"/>
        <v>1</v>
      </c>
      <c r="O721" s="339">
        <f t="shared" si="255"/>
        <v>1</v>
      </c>
      <c r="P721" s="339">
        <f t="shared" si="256"/>
        <v>1</v>
      </c>
      <c r="Q721" s="338">
        <f t="shared" si="257"/>
        <v>0.86849315068493149</v>
      </c>
      <c r="R721" s="337">
        <f t="shared" si="258"/>
        <v>500000</v>
      </c>
      <c r="S721" s="336">
        <f t="shared" si="259"/>
        <v>500000</v>
      </c>
      <c r="T721" s="336">
        <f t="shared" si="260"/>
        <v>500000</v>
      </c>
      <c r="U721" s="336">
        <f t="shared" si="261"/>
        <v>500000</v>
      </c>
      <c r="V721" s="335">
        <f t="shared" si="262"/>
        <v>434246.57534246577</v>
      </c>
      <c r="W721" s="337">
        <f t="shared" si="271"/>
        <v>0</v>
      </c>
      <c r="X721" s="336">
        <f t="shared" si="271"/>
        <v>0</v>
      </c>
      <c r="Y721" s="336">
        <f t="shared" si="271"/>
        <v>0</v>
      </c>
      <c r="Z721" s="336">
        <f t="shared" si="271"/>
        <v>0</v>
      </c>
      <c r="AA721" s="335">
        <f t="shared" si="271"/>
        <v>0</v>
      </c>
    </row>
    <row r="722" spans="1:27">
      <c r="A722" s="320">
        <f>'Q Experience Study 2e'!A705</f>
        <v>685</v>
      </c>
      <c r="B722" s="319">
        <f>'Q Experience Study 2e'!B705</f>
        <v>19990</v>
      </c>
      <c r="C722" s="319" t="str">
        <f>'Q Experience Study 2e'!C705</f>
        <v/>
      </c>
      <c r="D722" s="319" t="str">
        <f>'Q Experience Study 2e'!D705</f>
        <v/>
      </c>
      <c r="E722" s="318">
        <f>'Q Experience Study 2e'!E705</f>
        <v>1000000</v>
      </c>
      <c r="F722" s="343" t="str">
        <f t="shared" si="250"/>
        <v/>
      </c>
      <c r="G722" s="341" t="str">
        <f t="shared" si="251"/>
        <v/>
      </c>
      <c r="H722" s="343">
        <f t="shared" si="270"/>
        <v>366</v>
      </c>
      <c r="I722" s="342">
        <f t="shared" si="270"/>
        <v>365</v>
      </c>
      <c r="J722" s="342">
        <f t="shared" si="270"/>
        <v>365</v>
      </c>
      <c r="K722" s="342">
        <f t="shared" si="270"/>
        <v>365</v>
      </c>
      <c r="L722" s="341">
        <f t="shared" si="270"/>
        <v>100</v>
      </c>
      <c r="M722" s="340">
        <f t="shared" si="253"/>
        <v>1</v>
      </c>
      <c r="N722" s="339">
        <f t="shared" si="254"/>
        <v>1</v>
      </c>
      <c r="O722" s="339">
        <f t="shared" si="255"/>
        <v>1</v>
      </c>
      <c r="P722" s="339">
        <f t="shared" si="256"/>
        <v>1</v>
      </c>
      <c r="Q722" s="338">
        <f t="shared" si="257"/>
        <v>0.27322404371584702</v>
      </c>
      <c r="R722" s="337">
        <f t="shared" si="258"/>
        <v>1000000</v>
      </c>
      <c r="S722" s="336">
        <f t="shared" si="259"/>
        <v>1000000</v>
      </c>
      <c r="T722" s="336">
        <f t="shared" si="260"/>
        <v>1000000</v>
      </c>
      <c r="U722" s="336">
        <f t="shared" si="261"/>
        <v>1000000</v>
      </c>
      <c r="V722" s="335">
        <f t="shared" si="262"/>
        <v>273224.04371584702</v>
      </c>
      <c r="W722" s="337">
        <f t="shared" si="271"/>
        <v>0</v>
      </c>
      <c r="X722" s="336">
        <f t="shared" si="271"/>
        <v>0</v>
      </c>
      <c r="Y722" s="336">
        <f t="shared" si="271"/>
        <v>0</v>
      </c>
      <c r="Z722" s="336">
        <f t="shared" si="271"/>
        <v>0</v>
      </c>
      <c r="AA722" s="335">
        <f t="shared" si="271"/>
        <v>0</v>
      </c>
    </row>
    <row r="723" spans="1:27">
      <c r="A723" s="320">
        <f>'Q Experience Study 2e'!A706</f>
        <v>686</v>
      </c>
      <c r="B723" s="319">
        <f>'Q Experience Study 2e'!B706</f>
        <v>20061</v>
      </c>
      <c r="C723" s="319" t="str">
        <f>'Q Experience Study 2e'!C706</f>
        <v/>
      </c>
      <c r="D723" s="319" t="str">
        <f>'Q Experience Study 2e'!D706</f>
        <v/>
      </c>
      <c r="E723" s="318">
        <f>'Q Experience Study 2e'!E706</f>
        <v>300000</v>
      </c>
      <c r="F723" s="343" t="str">
        <f t="shared" si="250"/>
        <v/>
      </c>
      <c r="G723" s="341" t="str">
        <f t="shared" si="251"/>
        <v/>
      </c>
      <c r="H723" s="343">
        <f t="shared" si="270"/>
        <v>366</v>
      </c>
      <c r="I723" s="342">
        <f t="shared" si="270"/>
        <v>365</v>
      </c>
      <c r="J723" s="342">
        <f t="shared" si="270"/>
        <v>365</v>
      </c>
      <c r="K723" s="342">
        <f t="shared" si="270"/>
        <v>365</v>
      </c>
      <c r="L723" s="341">
        <f t="shared" si="270"/>
        <v>29</v>
      </c>
      <c r="M723" s="340">
        <f t="shared" si="253"/>
        <v>1</v>
      </c>
      <c r="N723" s="339">
        <f t="shared" si="254"/>
        <v>1</v>
      </c>
      <c r="O723" s="339">
        <f t="shared" si="255"/>
        <v>1</v>
      </c>
      <c r="P723" s="339">
        <f t="shared" si="256"/>
        <v>1</v>
      </c>
      <c r="Q723" s="338">
        <f t="shared" si="257"/>
        <v>7.9234972677595633E-2</v>
      </c>
      <c r="R723" s="337">
        <f t="shared" si="258"/>
        <v>300000</v>
      </c>
      <c r="S723" s="336">
        <f t="shared" si="259"/>
        <v>300000</v>
      </c>
      <c r="T723" s="336">
        <f t="shared" si="260"/>
        <v>300000</v>
      </c>
      <c r="U723" s="336">
        <f t="shared" si="261"/>
        <v>300000</v>
      </c>
      <c r="V723" s="335">
        <f t="shared" si="262"/>
        <v>23770.491803278688</v>
      </c>
      <c r="W723" s="337">
        <f t="shared" si="271"/>
        <v>0</v>
      </c>
      <c r="X723" s="336">
        <f t="shared" si="271"/>
        <v>0</v>
      </c>
      <c r="Y723" s="336">
        <f t="shared" si="271"/>
        <v>0</v>
      </c>
      <c r="Z723" s="336">
        <f t="shared" si="271"/>
        <v>0</v>
      </c>
      <c r="AA723" s="335">
        <f t="shared" si="271"/>
        <v>0</v>
      </c>
    </row>
    <row r="724" spans="1:27">
      <c r="A724" s="320">
        <f>'Q Experience Study 2e'!A707</f>
        <v>687</v>
      </c>
      <c r="B724" s="319">
        <f>'Q Experience Study 2e'!B707</f>
        <v>19795</v>
      </c>
      <c r="C724" s="319" t="str">
        <f>'Q Experience Study 2e'!C707</f>
        <v/>
      </c>
      <c r="D724" s="319" t="str">
        <f>'Q Experience Study 2e'!D707</f>
        <v/>
      </c>
      <c r="E724" s="318">
        <f>'Q Experience Study 2e'!E707</f>
        <v>500000</v>
      </c>
      <c r="F724" s="343" t="str">
        <f t="shared" si="250"/>
        <v/>
      </c>
      <c r="G724" s="341" t="str">
        <f t="shared" si="251"/>
        <v/>
      </c>
      <c r="H724" s="343">
        <f t="shared" si="270"/>
        <v>366</v>
      </c>
      <c r="I724" s="342">
        <f t="shared" si="270"/>
        <v>365</v>
      </c>
      <c r="J724" s="342">
        <f t="shared" si="270"/>
        <v>365</v>
      </c>
      <c r="K724" s="342">
        <f t="shared" si="270"/>
        <v>365</v>
      </c>
      <c r="L724" s="341">
        <f t="shared" si="270"/>
        <v>295</v>
      </c>
      <c r="M724" s="340">
        <f t="shared" si="253"/>
        <v>1</v>
      </c>
      <c r="N724" s="339">
        <f t="shared" si="254"/>
        <v>1</v>
      </c>
      <c r="O724" s="339">
        <f t="shared" si="255"/>
        <v>1</v>
      </c>
      <c r="P724" s="339">
        <f t="shared" si="256"/>
        <v>1</v>
      </c>
      <c r="Q724" s="338">
        <f t="shared" si="257"/>
        <v>0.80601092896174864</v>
      </c>
      <c r="R724" s="337">
        <f t="shared" si="258"/>
        <v>500000</v>
      </c>
      <c r="S724" s="336">
        <f t="shared" si="259"/>
        <v>500000</v>
      </c>
      <c r="T724" s="336">
        <f t="shared" si="260"/>
        <v>500000</v>
      </c>
      <c r="U724" s="336">
        <f t="shared" si="261"/>
        <v>500000</v>
      </c>
      <c r="V724" s="335">
        <f t="shared" si="262"/>
        <v>403005.4644808743</v>
      </c>
      <c r="W724" s="337">
        <f t="shared" si="271"/>
        <v>0</v>
      </c>
      <c r="X724" s="336">
        <f t="shared" si="271"/>
        <v>0</v>
      </c>
      <c r="Y724" s="336">
        <f t="shared" si="271"/>
        <v>0</v>
      </c>
      <c r="Z724" s="336">
        <f t="shared" si="271"/>
        <v>0</v>
      </c>
      <c r="AA724" s="335">
        <f t="shared" si="271"/>
        <v>0</v>
      </c>
    </row>
    <row r="725" spans="1:27">
      <c r="A725" s="320">
        <f>'Q Experience Study 2e'!A708</f>
        <v>688</v>
      </c>
      <c r="B725" s="319">
        <f>'Q Experience Study 2e'!B708</f>
        <v>20025</v>
      </c>
      <c r="C725" s="319" t="str">
        <f>'Q Experience Study 2e'!C708</f>
        <v/>
      </c>
      <c r="D725" s="319" t="str">
        <f>'Q Experience Study 2e'!D708</f>
        <v/>
      </c>
      <c r="E725" s="318">
        <f>'Q Experience Study 2e'!E708</f>
        <v>1000000</v>
      </c>
      <c r="F725" s="343" t="str">
        <f t="shared" si="250"/>
        <v/>
      </c>
      <c r="G725" s="341" t="str">
        <f t="shared" si="251"/>
        <v/>
      </c>
      <c r="H725" s="343">
        <f t="shared" si="270"/>
        <v>366</v>
      </c>
      <c r="I725" s="342">
        <f t="shared" si="270"/>
        <v>365</v>
      </c>
      <c r="J725" s="342">
        <f t="shared" si="270"/>
        <v>365</v>
      </c>
      <c r="K725" s="342">
        <f t="shared" si="270"/>
        <v>365</v>
      </c>
      <c r="L725" s="341">
        <f t="shared" si="270"/>
        <v>65</v>
      </c>
      <c r="M725" s="340">
        <f t="shared" si="253"/>
        <v>1</v>
      </c>
      <c r="N725" s="339">
        <f t="shared" si="254"/>
        <v>1</v>
      </c>
      <c r="O725" s="339">
        <f t="shared" si="255"/>
        <v>1</v>
      </c>
      <c r="P725" s="339">
        <f t="shared" si="256"/>
        <v>1</v>
      </c>
      <c r="Q725" s="338">
        <f t="shared" si="257"/>
        <v>0.17759562841530055</v>
      </c>
      <c r="R725" s="337">
        <f t="shared" si="258"/>
        <v>1000000</v>
      </c>
      <c r="S725" s="336">
        <f t="shared" si="259"/>
        <v>1000000</v>
      </c>
      <c r="T725" s="336">
        <f t="shared" si="260"/>
        <v>1000000</v>
      </c>
      <c r="U725" s="336">
        <f t="shared" si="261"/>
        <v>1000000</v>
      </c>
      <c r="V725" s="335">
        <f t="shared" si="262"/>
        <v>177595.62841530054</v>
      </c>
      <c r="W725" s="337">
        <f t="shared" si="271"/>
        <v>0</v>
      </c>
      <c r="X725" s="336">
        <f t="shared" si="271"/>
        <v>0</v>
      </c>
      <c r="Y725" s="336">
        <f t="shared" si="271"/>
        <v>0</v>
      </c>
      <c r="Z725" s="336">
        <f t="shared" si="271"/>
        <v>0</v>
      </c>
      <c r="AA725" s="335">
        <f t="shared" si="271"/>
        <v>0</v>
      </c>
    </row>
    <row r="726" spans="1:27">
      <c r="A726" s="320">
        <f>'Q Experience Study 2e'!A709</f>
        <v>689</v>
      </c>
      <c r="B726" s="319">
        <f>'Q Experience Study 2e'!B709</f>
        <v>20020</v>
      </c>
      <c r="C726" s="319" t="str">
        <f>'Q Experience Study 2e'!C709</f>
        <v/>
      </c>
      <c r="D726" s="319" t="str">
        <f>'Q Experience Study 2e'!D709</f>
        <v/>
      </c>
      <c r="E726" s="318">
        <f>'Q Experience Study 2e'!E709</f>
        <v>500000</v>
      </c>
      <c r="F726" s="343" t="str">
        <f t="shared" si="250"/>
        <v/>
      </c>
      <c r="G726" s="341" t="str">
        <f t="shared" si="251"/>
        <v/>
      </c>
      <c r="H726" s="343">
        <f t="shared" si="270"/>
        <v>366</v>
      </c>
      <c r="I726" s="342">
        <f t="shared" si="270"/>
        <v>365</v>
      </c>
      <c r="J726" s="342">
        <f t="shared" si="270"/>
        <v>365</v>
      </c>
      <c r="K726" s="342">
        <f t="shared" si="270"/>
        <v>365</v>
      </c>
      <c r="L726" s="341">
        <f t="shared" si="270"/>
        <v>70</v>
      </c>
      <c r="M726" s="340">
        <f t="shared" si="253"/>
        <v>1</v>
      </c>
      <c r="N726" s="339">
        <f t="shared" si="254"/>
        <v>1</v>
      </c>
      <c r="O726" s="339">
        <f t="shared" si="255"/>
        <v>1</v>
      </c>
      <c r="P726" s="339">
        <f t="shared" si="256"/>
        <v>1</v>
      </c>
      <c r="Q726" s="338">
        <f t="shared" si="257"/>
        <v>0.19125683060109289</v>
      </c>
      <c r="R726" s="337">
        <f t="shared" si="258"/>
        <v>500000</v>
      </c>
      <c r="S726" s="336">
        <f t="shared" si="259"/>
        <v>500000</v>
      </c>
      <c r="T726" s="336">
        <f t="shared" si="260"/>
        <v>500000</v>
      </c>
      <c r="U726" s="336">
        <f t="shared" si="261"/>
        <v>500000</v>
      </c>
      <c r="V726" s="335">
        <f t="shared" si="262"/>
        <v>95628.415300546447</v>
      </c>
      <c r="W726" s="337">
        <f t="shared" si="271"/>
        <v>0</v>
      </c>
      <c r="X726" s="336">
        <f t="shared" si="271"/>
        <v>0</v>
      </c>
      <c r="Y726" s="336">
        <f t="shared" si="271"/>
        <v>0</v>
      </c>
      <c r="Z726" s="336">
        <f t="shared" si="271"/>
        <v>0</v>
      </c>
      <c r="AA726" s="335">
        <f t="shared" si="271"/>
        <v>0</v>
      </c>
    </row>
    <row r="727" spans="1:27">
      <c r="A727" s="320">
        <f>'Q Experience Study 2e'!A710</f>
        <v>690</v>
      </c>
      <c r="B727" s="319">
        <f>'Q Experience Study 2e'!B710</f>
        <v>20016</v>
      </c>
      <c r="C727" s="319" t="str">
        <f>'Q Experience Study 2e'!C710</f>
        <v/>
      </c>
      <c r="D727" s="319" t="str">
        <f>'Q Experience Study 2e'!D710</f>
        <v/>
      </c>
      <c r="E727" s="318">
        <f>'Q Experience Study 2e'!E710</f>
        <v>1000000</v>
      </c>
      <c r="F727" s="343" t="str">
        <f t="shared" si="250"/>
        <v/>
      </c>
      <c r="G727" s="341" t="str">
        <f t="shared" si="251"/>
        <v/>
      </c>
      <c r="H727" s="343">
        <f t="shared" si="270"/>
        <v>366</v>
      </c>
      <c r="I727" s="342">
        <f t="shared" si="270"/>
        <v>365</v>
      </c>
      <c r="J727" s="342">
        <f t="shared" si="270"/>
        <v>365</v>
      </c>
      <c r="K727" s="342">
        <f t="shared" si="270"/>
        <v>365</v>
      </c>
      <c r="L727" s="341">
        <f t="shared" si="270"/>
        <v>74</v>
      </c>
      <c r="M727" s="340">
        <f t="shared" si="253"/>
        <v>1</v>
      </c>
      <c r="N727" s="339">
        <f t="shared" si="254"/>
        <v>1</v>
      </c>
      <c r="O727" s="339">
        <f t="shared" si="255"/>
        <v>1</v>
      </c>
      <c r="P727" s="339">
        <f t="shared" si="256"/>
        <v>1</v>
      </c>
      <c r="Q727" s="338">
        <f t="shared" si="257"/>
        <v>0.20218579234972678</v>
      </c>
      <c r="R727" s="337">
        <f t="shared" si="258"/>
        <v>1000000</v>
      </c>
      <c r="S727" s="336">
        <f t="shared" si="259"/>
        <v>1000000</v>
      </c>
      <c r="T727" s="336">
        <f t="shared" si="260"/>
        <v>1000000</v>
      </c>
      <c r="U727" s="336">
        <f t="shared" si="261"/>
        <v>1000000</v>
      </c>
      <c r="V727" s="335">
        <f t="shared" si="262"/>
        <v>202185.79234972678</v>
      </c>
      <c r="W727" s="337">
        <f t="shared" si="271"/>
        <v>0</v>
      </c>
      <c r="X727" s="336">
        <f t="shared" si="271"/>
        <v>0</v>
      </c>
      <c r="Y727" s="336">
        <f t="shared" si="271"/>
        <v>0</v>
      </c>
      <c r="Z727" s="336">
        <f t="shared" si="271"/>
        <v>0</v>
      </c>
      <c r="AA727" s="335">
        <f t="shared" si="271"/>
        <v>0</v>
      </c>
    </row>
    <row r="728" spans="1:27">
      <c r="A728" s="320">
        <f>'Q Experience Study 2e'!A711</f>
        <v>691</v>
      </c>
      <c r="B728" s="319">
        <f>'Q Experience Study 2e'!B711</f>
        <v>19886</v>
      </c>
      <c r="C728" s="319" t="str">
        <f>'Q Experience Study 2e'!C711</f>
        <v/>
      </c>
      <c r="D728" s="319" t="str">
        <f>'Q Experience Study 2e'!D711</f>
        <v/>
      </c>
      <c r="E728" s="318">
        <f>'Q Experience Study 2e'!E711</f>
        <v>300000</v>
      </c>
      <c r="F728" s="343" t="str">
        <f t="shared" si="250"/>
        <v/>
      </c>
      <c r="G728" s="341" t="str">
        <f t="shared" si="251"/>
        <v/>
      </c>
      <c r="H728" s="343">
        <f t="shared" ref="H728:L737" si="272">IF(AND(OR($C728&lt;&gt;"",$D728&lt;&gt;""),MAX($F728,$G728)&lt;H$37),0,MIN($C$34,DATE(YEAR($B728)+H$37+1,MONTH($B728),DAY($B728)))-MAX($B$34,DATE(YEAR($B728)+H$37,MONTH($B728),DAY($B728))))</f>
        <v>366</v>
      </c>
      <c r="I728" s="342">
        <f t="shared" si="272"/>
        <v>365</v>
      </c>
      <c r="J728" s="342">
        <f t="shared" si="272"/>
        <v>365</v>
      </c>
      <c r="K728" s="342">
        <f t="shared" si="272"/>
        <v>365</v>
      </c>
      <c r="L728" s="341">
        <f t="shared" si="272"/>
        <v>204</v>
      </c>
      <c r="M728" s="340">
        <f t="shared" si="253"/>
        <v>1</v>
      </c>
      <c r="N728" s="339">
        <f t="shared" si="254"/>
        <v>1</v>
      </c>
      <c r="O728" s="339">
        <f t="shared" si="255"/>
        <v>1</v>
      </c>
      <c r="P728" s="339">
        <f t="shared" si="256"/>
        <v>1</v>
      </c>
      <c r="Q728" s="338">
        <f t="shared" si="257"/>
        <v>0.55737704918032782</v>
      </c>
      <c r="R728" s="337">
        <f t="shared" si="258"/>
        <v>300000</v>
      </c>
      <c r="S728" s="336">
        <f t="shared" si="259"/>
        <v>300000</v>
      </c>
      <c r="T728" s="336">
        <f t="shared" si="260"/>
        <v>300000</v>
      </c>
      <c r="U728" s="336">
        <f t="shared" si="261"/>
        <v>300000</v>
      </c>
      <c r="V728" s="335">
        <f t="shared" si="262"/>
        <v>167213.11475409835</v>
      </c>
      <c r="W728" s="337">
        <f t="shared" ref="W728:AA737" si="273">IF($F728=W$37,$E728,0)</f>
        <v>0</v>
      </c>
      <c r="X728" s="336">
        <f t="shared" si="273"/>
        <v>0</v>
      </c>
      <c r="Y728" s="336">
        <f t="shared" si="273"/>
        <v>0</v>
      </c>
      <c r="Z728" s="336">
        <f t="shared" si="273"/>
        <v>0</v>
      </c>
      <c r="AA728" s="335">
        <f t="shared" si="273"/>
        <v>0</v>
      </c>
    </row>
    <row r="729" spans="1:27">
      <c r="A729" s="320">
        <f>'Q Experience Study 2e'!A712</f>
        <v>692</v>
      </c>
      <c r="B729" s="319">
        <f>'Q Experience Study 2e'!B712</f>
        <v>19803</v>
      </c>
      <c r="C729" s="319" t="str">
        <f>'Q Experience Study 2e'!C712</f>
        <v/>
      </c>
      <c r="D729" s="319" t="str">
        <f>'Q Experience Study 2e'!D712</f>
        <v/>
      </c>
      <c r="E729" s="318">
        <f>'Q Experience Study 2e'!E712</f>
        <v>300000</v>
      </c>
      <c r="F729" s="343" t="str">
        <f t="shared" si="250"/>
        <v/>
      </c>
      <c r="G729" s="341" t="str">
        <f t="shared" si="251"/>
        <v/>
      </c>
      <c r="H729" s="343">
        <f t="shared" si="272"/>
        <v>366</v>
      </c>
      <c r="I729" s="342">
        <f t="shared" si="272"/>
        <v>365</v>
      </c>
      <c r="J729" s="342">
        <f t="shared" si="272"/>
        <v>365</v>
      </c>
      <c r="K729" s="342">
        <f t="shared" si="272"/>
        <v>365</v>
      </c>
      <c r="L729" s="341">
        <f t="shared" si="272"/>
        <v>287</v>
      </c>
      <c r="M729" s="340">
        <f t="shared" si="253"/>
        <v>1</v>
      </c>
      <c r="N729" s="339">
        <f t="shared" si="254"/>
        <v>1</v>
      </c>
      <c r="O729" s="339">
        <f t="shared" si="255"/>
        <v>1</v>
      </c>
      <c r="P729" s="339">
        <f t="shared" si="256"/>
        <v>1</v>
      </c>
      <c r="Q729" s="338">
        <f t="shared" si="257"/>
        <v>0.78415300546448086</v>
      </c>
      <c r="R729" s="337">
        <f t="shared" si="258"/>
        <v>300000</v>
      </c>
      <c r="S729" s="336">
        <f t="shared" si="259"/>
        <v>300000</v>
      </c>
      <c r="T729" s="336">
        <f t="shared" si="260"/>
        <v>300000</v>
      </c>
      <c r="U729" s="336">
        <f t="shared" si="261"/>
        <v>300000</v>
      </c>
      <c r="V729" s="335">
        <f t="shared" si="262"/>
        <v>235245.90163934426</v>
      </c>
      <c r="W729" s="337">
        <f t="shared" si="273"/>
        <v>0</v>
      </c>
      <c r="X729" s="336">
        <f t="shared" si="273"/>
        <v>0</v>
      </c>
      <c r="Y729" s="336">
        <f t="shared" si="273"/>
        <v>0</v>
      </c>
      <c r="Z729" s="336">
        <f t="shared" si="273"/>
        <v>0</v>
      </c>
      <c r="AA729" s="335">
        <f t="shared" si="273"/>
        <v>0</v>
      </c>
    </row>
    <row r="730" spans="1:27">
      <c r="A730" s="320">
        <f>'Q Experience Study 2e'!A713</f>
        <v>693</v>
      </c>
      <c r="B730" s="319">
        <f>'Q Experience Study 2e'!B713</f>
        <v>19882</v>
      </c>
      <c r="C730" s="319" t="str">
        <f>'Q Experience Study 2e'!C713</f>
        <v/>
      </c>
      <c r="D730" s="319" t="str">
        <f>'Q Experience Study 2e'!D713</f>
        <v/>
      </c>
      <c r="E730" s="318">
        <f>'Q Experience Study 2e'!E713</f>
        <v>300000</v>
      </c>
      <c r="F730" s="343" t="str">
        <f t="shared" si="250"/>
        <v/>
      </c>
      <c r="G730" s="341" t="str">
        <f t="shared" si="251"/>
        <v/>
      </c>
      <c r="H730" s="343">
        <f t="shared" si="272"/>
        <v>366</v>
      </c>
      <c r="I730" s="342">
        <f t="shared" si="272"/>
        <v>365</v>
      </c>
      <c r="J730" s="342">
        <f t="shared" si="272"/>
        <v>365</v>
      </c>
      <c r="K730" s="342">
        <f t="shared" si="272"/>
        <v>365</v>
      </c>
      <c r="L730" s="341">
        <f t="shared" si="272"/>
        <v>208</v>
      </c>
      <c r="M730" s="340">
        <f t="shared" si="253"/>
        <v>1</v>
      </c>
      <c r="N730" s="339">
        <f t="shared" si="254"/>
        <v>1</v>
      </c>
      <c r="O730" s="339">
        <f t="shared" si="255"/>
        <v>1</v>
      </c>
      <c r="P730" s="339">
        <f t="shared" si="256"/>
        <v>1</v>
      </c>
      <c r="Q730" s="338">
        <f t="shared" si="257"/>
        <v>0.56830601092896171</v>
      </c>
      <c r="R730" s="337">
        <f t="shared" si="258"/>
        <v>300000</v>
      </c>
      <c r="S730" s="336">
        <f t="shared" si="259"/>
        <v>300000</v>
      </c>
      <c r="T730" s="336">
        <f t="shared" si="260"/>
        <v>300000</v>
      </c>
      <c r="U730" s="336">
        <f t="shared" si="261"/>
        <v>300000</v>
      </c>
      <c r="V730" s="335">
        <f t="shared" si="262"/>
        <v>170491.80327868852</v>
      </c>
      <c r="W730" s="337">
        <f t="shared" si="273"/>
        <v>0</v>
      </c>
      <c r="X730" s="336">
        <f t="shared" si="273"/>
        <v>0</v>
      </c>
      <c r="Y730" s="336">
        <f t="shared" si="273"/>
        <v>0</v>
      </c>
      <c r="Z730" s="336">
        <f t="shared" si="273"/>
        <v>0</v>
      </c>
      <c r="AA730" s="335">
        <f t="shared" si="273"/>
        <v>0</v>
      </c>
    </row>
    <row r="731" spans="1:27">
      <c r="A731" s="320">
        <f>'Q Experience Study 2e'!A714</f>
        <v>694</v>
      </c>
      <c r="B731" s="319">
        <f>'Q Experience Study 2e'!B714</f>
        <v>19777</v>
      </c>
      <c r="C731" s="319" t="str">
        <f>'Q Experience Study 2e'!C714</f>
        <v/>
      </c>
      <c r="D731" s="319" t="str">
        <f>'Q Experience Study 2e'!D714</f>
        <v/>
      </c>
      <c r="E731" s="318">
        <f>'Q Experience Study 2e'!E714</f>
        <v>1000000</v>
      </c>
      <c r="F731" s="343" t="str">
        <f t="shared" si="250"/>
        <v/>
      </c>
      <c r="G731" s="341" t="str">
        <f t="shared" si="251"/>
        <v/>
      </c>
      <c r="H731" s="343">
        <f t="shared" si="272"/>
        <v>365</v>
      </c>
      <c r="I731" s="342">
        <f t="shared" si="272"/>
        <v>366</v>
      </c>
      <c r="J731" s="342">
        <f t="shared" si="272"/>
        <v>365</v>
      </c>
      <c r="K731" s="342">
        <f t="shared" si="272"/>
        <v>365</v>
      </c>
      <c r="L731" s="341">
        <f t="shared" si="272"/>
        <v>313</v>
      </c>
      <c r="M731" s="340">
        <f t="shared" si="253"/>
        <v>1</v>
      </c>
      <c r="N731" s="339">
        <f t="shared" si="254"/>
        <v>1</v>
      </c>
      <c r="O731" s="339">
        <f t="shared" si="255"/>
        <v>1</v>
      </c>
      <c r="P731" s="339">
        <f t="shared" si="256"/>
        <v>1</v>
      </c>
      <c r="Q731" s="338">
        <f t="shared" si="257"/>
        <v>0.8575342465753425</v>
      </c>
      <c r="R731" s="337">
        <f t="shared" si="258"/>
        <v>1000000</v>
      </c>
      <c r="S731" s="336">
        <f t="shared" si="259"/>
        <v>1000000</v>
      </c>
      <c r="T731" s="336">
        <f t="shared" si="260"/>
        <v>1000000</v>
      </c>
      <c r="U731" s="336">
        <f t="shared" si="261"/>
        <v>1000000</v>
      </c>
      <c r="V731" s="335">
        <f t="shared" si="262"/>
        <v>857534.24657534249</v>
      </c>
      <c r="W731" s="337">
        <f t="shared" si="273"/>
        <v>0</v>
      </c>
      <c r="X731" s="336">
        <f t="shared" si="273"/>
        <v>0</v>
      </c>
      <c r="Y731" s="336">
        <f t="shared" si="273"/>
        <v>0</v>
      </c>
      <c r="Z731" s="336">
        <f t="shared" si="273"/>
        <v>0</v>
      </c>
      <c r="AA731" s="335">
        <f t="shared" si="273"/>
        <v>0</v>
      </c>
    </row>
    <row r="732" spans="1:27">
      <c r="A732" s="320">
        <f>'Q Experience Study 2e'!A715</f>
        <v>695</v>
      </c>
      <c r="B732" s="319">
        <f>'Q Experience Study 2e'!B715</f>
        <v>19756</v>
      </c>
      <c r="C732" s="319" t="str">
        <f>'Q Experience Study 2e'!C715</f>
        <v/>
      </c>
      <c r="D732" s="319" t="str">
        <f>'Q Experience Study 2e'!D715</f>
        <v/>
      </c>
      <c r="E732" s="318">
        <f>'Q Experience Study 2e'!E715</f>
        <v>500000</v>
      </c>
      <c r="F732" s="343" t="str">
        <f t="shared" si="250"/>
        <v/>
      </c>
      <c r="G732" s="341" t="str">
        <f t="shared" si="251"/>
        <v/>
      </c>
      <c r="H732" s="343">
        <f t="shared" si="272"/>
        <v>365</v>
      </c>
      <c r="I732" s="342">
        <f t="shared" si="272"/>
        <v>366</v>
      </c>
      <c r="J732" s="342">
        <f t="shared" si="272"/>
        <v>365</v>
      </c>
      <c r="K732" s="342">
        <f t="shared" si="272"/>
        <v>365</v>
      </c>
      <c r="L732" s="341">
        <f t="shared" si="272"/>
        <v>334</v>
      </c>
      <c r="M732" s="340">
        <f t="shared" si="253"/>
        <v>1</v>
      </c>
      <c r="N732" s="339">
        <f t="shared" si="254"/>
        <v>1</v>
      </c>
      <c r="O732" s="339">
        <f t="shared" si="255"/>
        <v>1</v>
      </c>
      <c r="P732" s="339">
        <f t="shared" si="256"/>
        <v>1</v>
      </c>
      <c r="Q732" s="338">
        <f t="shared" si="257"/>
        <v>0.91506849315068495</v>
      </c>
      <c r="R732" s="337">
        <f t="shared" si="258"/>
        <v>500000</v>
      </c>
      <c r="S732" s="336">
        <f t="shared" si="259"/>
        <v>500000</v>
      </c>
      <c r="T732" s="336">
        <f t="shared" si="260"/>
        <v>500000</v>
      </c>
      <c r="U732" s="336">
        <f t="shared" si="261"/>
        <v>500000</v>
      </c>
      <c r="V732" s="335">
        <f t="shared" si="262"/>
        <v>457534.24657534249</v>
      </c>
      <c r="W732" s="337">
        <f t="shared" si="273"/>
        <v>0</v>
      </c>
      <c r="X732" s="336">
        <f t="shared" si="273"/>
        <v>0</v>
      </c>
      <c r="Y732" s="336">
        <f t="shared" si="273"/>
        <v>0</v>
      </c>
      <c r="Z732" s="336">
        <f t="shared" si="273"/>
        <v>0</v>
      </c>
      <c r="AA732" s="335">
        <f t="shared" si="273"/>
        <v>0</v>
      </c>
    </row>
    <row r="733" spans="1:27">
      <c r="A733" s="320">
        <f>'Q Experience Study 2e'!A716</f>
        <v>696</v>
      </c>
      <c r="B733" s="319">
        <f>'Q Experience Study 2e'!B716</f>
        <v>19953</v>
      </c>
      <c r="C733" s="319" t="str">
        <f>'Q Experience Study 2e'!C716</f>
        <v/>
      </c>
      <c r="D733" s="319" t="str">
        <f>'Q Experience Study 2e'!D716</f>
        <v/>
      </c>
      <c r="E733" s="318">
        <f>'Q Experience Study 2e'!E716</f>
        <v>1000000</v>
      </c>
      <c r="F733" s="343" t="str">
        <f t="shared" si="250"/>
        <v/>
      </c>
      <c r="G733" s="341" t="str">
        <f t="shared" si="251"/>
        <v/>
      </c>
      <c r="H733" s="343">
        <f t="shared" si="272"/>
        <v>366</v>
      </c>
      <c r="I733" s="342">
        <f t="shared" si="272"/>
        <v>365</v>
      </c>
      <c r="J733" s="342">
        <f t="shared" si="272"/>
        <v>365</v>
      </c>
      <c r="K733" s="342">
        <f t="shared" si="272"/>
        <v>365</v>
      </c>
      <c r="L733" s="341">
        <f t="shared" si="272"/>
        <v>137</v>
      </c>
      <c r="M733" s="340">
        <f t="shared" si="253"/>
        <v>1</v>
      </c>
      <c r="N733" s="339">
        <f t="shared" si="254"/>
        <v>1</v>
      </c>
      <c r="O733" s="339">
        <f t="shared" si="255"/>
        <v>1</v>
      </c>
      <c r="P733" s="339">
        <f t="shared" si="256"/>
        <v>1</v>
      </c>
      <c r="Q733" s="338">
        <f t="shared" si="257"/>
        <v>0.37431693989071041</v>
      </c>
      <c r="R733" s="337">
        <f t="shared" si="258"/>
        <v>1000000</v>
      </c>
      <c r="S733" s="336">
        <f t="shared" si="259"/>
        <v>1000000</v>
      </c>
      <c r="T733" s="336">
        <f t="shared" si="260"/>
        <v>1000000</v>
      </c>
      <c r="U733" s="336">
        <f t="shared" si="261"/>
        <v>1000000</v>
      </c>
      <c r="V733" s="335">
        <f t="shared" si="262"/>
        <v>374316.9398907104</v>
      </c>
      <c r="W733" s="337">
        <f t="shared" si="273"/>
        <v>0</v>
      </c>
      <c r="X733" s="336">
        <f t="shared" si="273"/>
        <v>0</v>
      </c>
      <c r="Y733" s="336">
        <f t="shared" si="273"/>
        <v>0</v>
      </c>
      <c r="Z733" s="336">
        <f t="shared" si="273"/>
        <v>0</v>
      </c>
      <c r="AA733" s="335">
        <f t="shared" si="273"/>
        <v>0</v>
      </c>
    </row>
    <row r="734" spans="1:27">
      <c r="A734" s="320">
        <f>'Q Experience Study 2e'!A717</f>
        <v>697</v>
      </c>
      <c r="B734" s="319">
        <f>'Q Experience Study 2e'!B717</f>
        <v>19879</v>
      </c>
      <c r="C734" s="319" t="str">
        <f>'Q Experience Study 2e'!C717</f>
        <v/>
      </c>
      <c r="D734" s="319" t="str">
        <f>'Q Experience Study 2e'!D717</f>
        <v/>
      </c>
      <c r="E734" s="318">
        <f>'Q Experience Study 2e'!E717</f>
        <v>500000</v>
      </c>
      <c r="F734" s="343" t="str">
        <f t="shared" si="250"/>
        <v/>
      </c>
      <c r="G734" s="341" t="str">
        <f t="shared" si="251"/>
        <v/>
      </c>
      <c r="H734" s="343">
        <f t="shared" si="272"/>
        <v>366</v>
      </c>
      <c r="I734" s="342">
        <f t="shared" si="272"/>
        <v>365</v>
      </c>
      <c r="J734" s="342">
        <f t="shared" si="272"/>
        <v>365</v>
      </c>
      <c r="K734" s="342">
        <f t="shared" si="272"/>
        <v>365</v>
      </c>
      <c r="L734" s="341">
        <f t="shared" si="272"/>
        <v>211</v>
      </c>
      <c r="M734" s="340">
        <f t="shared" si="253"/>
        <v>1</v>
      </c>
      <c r="N734" s="339">
        <f t="shared" si="254"/>
        <v>1</v>
      </c>
      <c r="O734" s="339">
        <f t="shared" si="255"/>
        <v>1</v>
      </c>
      <c r="P734" s="339">
        <f t="shared" si="256"/>
        <v>1</v>
      </c>
      <c r="Q734" s="338">
        <f t="shared" si="257"/>
        <v>0.57650273224043713</v>
      </c>
      <c r="R734" s="337">
        <f t="shared" si="258"/>
        <v>500000</v>
      </c>
      <c r="S734" s="336">
        <f t="shared" si="259"/>
        <v>500000</v>
      </c>
      <c r="T734" s="336">
        <f t="shared" si="260"/>
        <v>500000</v>
      </c>
      <c r="U734" s="336">
        <f t="shared" si="261"/>
        <v>500000</v>
      </c>
      <c r="V734" s="335">
        <f t="shared" si="262"/>
        <v>288251.36612021859</v>
      </c>
      <c r="W734" s="337">
        <f t="shared" si="273"/>
        <v>0</v>
      </c>
      <c r="X734" s="336">
        <f t="shared" si="273"/>
        <v>0</v>
      </c>
      <c r="Y734" s="336">
        <f t="shared" si="273"/>
        <v>0</v>
      </c>
      <c r="Z734" s="336">
        <f t="shared" si="273"/>
        <v>0</v>
      </c>
      <c r="AA734" s="335">
        <f t="shared" si="273"/>
        <v>0</v>
      </c>
    </row>
    <row r="735" spans="1:27">
      <c r="A735" s="320">
        <f>'Q Experience Study 2e'!A718</f>
        <v>698</v>
      </c>
      <c r="B735" s="319">
        <f>'Q Experience Study 2e'!B718</f>
        <v>19996</v>
      </c>
      <c r="C735" s="319" t="str">
        <f>'Q Experience Study 2e'!C718</f>
        <v/>
      </c>
      <c r="D735" s="319" t="str">
        <f>'Q Experience Study 2e'!D718</f>
        <v/>
      </c>
      <c r="E735" s="318">
        <f>'Q Experience Study 2e'!E718</f>
        <v>500000</v>
      </c>
      <c r="F735" s="343" t="str">
        <f t="shared" si="250"/>
        <v/>
      </c>
      <c r="G735" s="341" t="str">
        <f t="shared" si="251"/>
        <v/>
      </c>
      <c r="H735" s="343">
        <f t="shared" si="272"/>
        <v>366</v>
      </c>
      <c r="I735" s="342">
        <f t="shared" si="272"/>
        <v>365</v>
      </c>
      <c r="J735" s="342">
        <f t="shared" si="272"/>
        <v>365</v>
      </c>
      <c r="K735" s="342">
        <f t="shared" si="272"/>
        <v>365</v>
      </c>
      <c r="L735" s="341">
        <f t="shared" si="272"/>
        <v>94</v>
      </c>
      <c r="M735" s="340">
        <f t="shared" si="253"/>
        <v>1</v>
      </c>
      <c r="N735" s="339">
        <f t="shared" si="254"/>
        <v>1</v>
      </c>
      <c r="O735" s="339">
        <f t="shared" si="255"/>
        <v>1</v>
      </c>
      <c r="P735" s="339">
        <f t="shared" si="256"/>
        <v>1</v>
      </c>
      <c r="Q735" s="338">
        <f t="shared" si="257"/>
        <v>0.25683060109289618</v>
      </c>
      <c r="R735" s="337">
        <f t="shared" si="258"/>
        <v>500000</v>
      </c>
      <c r="S735" s="336">
        <f t="shared" si="259"/>
        <v>500000</v>
      </c>
      <c r="T735" s="336">
        <f t="shared" si="260"/>
        <v>500000</v>
      </c>
      <c r="U735" s="336">
        <f t="shared" si="261"/>
        <v>500000</v>
      </c>
      <c r="V735" s="335">
        <f t="shared" si="262"/>
        <v>128415.3005464481</v>
      </c>
      <c r="W735" s="337">
        <f t="shared" si="273"/>
        <v>0</v>
      </c>
      <c r="X735" s="336">
        <f t="shared" si="273"/>
        <v>0</v>
      </c>
      <c r="Y735" s="336">
        <f t="shared" si="273"/>
        <v>0</v>
      </c>
      <c r="Z735" s="336">
        <f t="shared" si="273"/>
        <v>0</v>
      </c>
      <c r="AA735" s="335">
        <f t="shared" si="273"/>
        <v>0</v>
      </c>
    </row>
    <row r="736" spans="1:27">
      <c r="A736" s="320">
        <f>'Q Experience Study 2e'!A719</f>
        <v>699</v>
      </c>
      <c r="B736" s="319">
        <f>'Q Experience Study 2e'!B719</f>
        <v>19906</v>
      </c>
      <c r="C736" s="319" t="str">
        <f>'Q Experience Study 2e'!C719</f>
        <v/>
      </c>
      <c r="D736" s="319" t="str">
        <f>'Q Experience Study 2e'!D719</f>
        <v/>
      </c>
      <c r="E736" s="318">
        <f>'Q Experience Study 2e'!E719</f>
        <v>500000</v>
      </c>
      <c r="F736" s="343" t="str">
        <f t="shared" si="250"/>
        <v/>
      </c>
      <c r="G736" s="341" t="str">
        <f t="shared" si="251"/>
        <v/>
      </c>
      <c r="H736" s="343">
        <f t="shared" si="272"/>
        <v>366</v>
      </c>
      <c r="I736" s="342">
        <f t="shared" si="272"/>
        <v>365</v>
      </c>
      <c r="J736" s="342">
        <f t="shared" si="272"/>
        <v>365</v>
      </c>
      <c r="K736" s="342">
        <f t="shared" si="272"/>
        <v>365</v>
      </c>
      <c r="L736" s="341">
        <f t="shared" si="272"/>
        <v>184</v>
      </c>
      <c r="M736" s="340">
        <f t="shared" si="253"/>
        <v>1</v>
      </c>
      <c r="N736" s="339">
        <f t="shared" si="254"/>
        <v>1</v>
      </c>
      <c r="O736" s="339">
        <f t="shared" si="255"/>
        <v>1</v>
      </c>
      <c r="P736" s="339">
        <f t="shared" si="256"/>
        <v>1</v>
      </c>
      <c r="Q736" s="338">
        <f t="shared" si="257"/>
        <v>0.50273224043715847</v>
      </c>
      <c r="R736" s="337">
        <f t="shared" si="258"/>
        <v>500000</v>
      </c>
      <c r="S736" s="336">
        <f t="shared" si="259"/>
        <v>500000</v>
      </c>
      <c r="T736" s="336">
        <f t="shared" si="260"/>
        <v>500000</v>
      </c>
      <c r="U736" s="336">
        <f t="shared" si="261"/>
        <v>500000</v>
      </c>
      <c r="V736" s="335">
        <f t="shared" si="262"/>
        <v>251366.12021857925</v>
      </c>
      <c r="W736" s="337">
        <f t="shared" si="273"/>
        <v>0</v>
      </c>
      <c r="X736" s="336">
        <f t="shared" si="273"/>
        <v>0</v>
      </c>
      <c r="Y736" s="336">
        <f t="shared" si="273"/>
        <v>0</v>
      </c>
      <c r="Z736" s="336">
        <f t="shared" si="273"/>
        <v>0</v>
      </c>
      <c r="AA736" s="335">
        <f t="shared" si="273"/>
        <v>0</v>
      </c>
    </row>
    <row r="737" spans="1:27">
      <c r="A737" s="320">
        <f>'Q Experience Study 2e'!A720</f>
        <v>700</v>
      </c>
      <c r="B737" s="319">
        <f>'Q Experience Study 2e'!B720</f>
        <v>20028</v>
      </c>
      <c r="C737" s="319" t="str">
        <f>'Q Experience Study 2e'!C720</f>
        <v/>
      </c>
      <c r="D737" s="319" t="str">
        <f>'Q Experience Study 2e'!D720</f>
        <v/>
      </c>
      <c r="E737" s="318">
        <f>'Q Experience Study 2e'!E720</f>
        <v>300000</v>
      </c>
      <c r="F737" s="343" t="str">
        <f t="shared" si="250"/>
        <v/>
      </c>
      <c r="G737" s="341" t="str">
        <f t="shared" si="251"/>
        <v/>
      </c>
      <c r="H737" s="343">
        <f t="shared" si="272"/>
        <v>366</v>
      </c>
      <c r="I737" s="342">
        <f t="shared" si="272"/>
        <v>365</v>
      </c>
      <c r="J737" s="342">
        <f t="shared" si="272"/>
        <v>365</v>
      </c>
      <c r="K737" s="342">
        <f t="shared" si="272"/>
        <v>365</v>
      </c>
      <c r="L737" s="341">
        <f t="shared" si="272"/>
        <v>62</v>
      </c>
      <c r="M737" s="340">
        <f t="shared" si="253"/>
        <v>1</v>
      </c>
      <c r="N737" s="339">
        <f t="shared" si="254"/>
        <v>1</v>
      </c>
      <c r="O737" s="339">
        <f t="shared" si="255"/>
        <v>1</v>
      </c>
      <c r="P737" s="339">
        <f t="shared" si="256"/>
        <v>1</v>
      </c>
      <c r="Q737" s="338">
        <f t="shared" si="257"/>
        <v>0.16939890710382513</v>
      </c>
      <c r="R737" s="337">
        <f t="shared" si="258"/>
        <v>300000</v>
      </c>
      <c r="S737" s="336">
        <f t="shared" si="259"/>
        <v>300000</v>
      </c>
      <c r="T737" s="336">
        <f t="shared" si="260"/>
        <v>300000</v>
      </c>
      <c r="U737" s="336">
        <f t="shared" si="261"/>
        <v>300000</v>
      </c>
      <c r="V737" s="335">
        <f t="shared" si="262"/>
        <v>50819.672131147541</v>
      </c>
      <c r="W737" s="337">
        <f t="shared" si="273"/>
        <v>0</v>
      </c>
      <c r="X737" s="336">
        <f t="shared" si="273"/>
        <v>0</v>
      </c>
      <c r="Y737" s="336">
        <f t="shared" si="273"/>
        <v>0</v>
      </c>
      <c r="Z737" s="336">
        <f t="shared" si="273"/>
        <v>0</v>
      </c>
      <c r="AA737" s="335">
        <f t="shared" si="273"/>
        <v>0</v>
      </c>
    </row>
    <row r="738" spans="1:27">
      <c r="A738" s="320">
        <f>'Q Experience Study 2e'!A721</f>
        <v>701</v>
      </c>
      <c r="B738" s="319">
        <f>'Q Experience Study 2e'!B721</f>
        <v>19926</v>
      </c>
      <c r="C738" s="319" t="str">
        <f>'Q Experience Study 2e'!C721</f>
        <v/>
      </c>
      <c r="D738" s="319" t="str">
        <f>'Q Experience Study 2e'!D721</f>
        <v/>
      </c>
      <c r="E738" s="318">
        <f>'Q Experience Study 2e'!E721</f>
        <v>1000000</v>
      </c>
      <c r="F738" s="343" t="str">
        <f t="shared" si="250"/>
        <v/>
      </c>
      <c r="G738" s="341" t="str">
        <f t="shared" si="251"/>
        <v/>
      </c>
      <c r="H738" s="343">
        <f t="shared" ref="H738:L747" si="274">IF(AND(OR($C738&lt;&gt;"",$D738&lt;&gt;""),MAX($F738,$G738)&lt;H$37),0,MIN($C$34,DATE(YEAR($B738)+H$37+1,MONTH($B738),DAY($B738)))-MAX($B$34,DATE(YEAR($B738)+H$37,MONTH($B738),DAY($B738))))</f>
        <v>366</v>
      </c>
      <c r="I738" s="342">
        <f t="shared" si="274"/>
        <v>365</v>
      </c>
      <c r="J738" s="342">
        <f t="shared" si="274"/>
        <v>365</v>
      </c>
      <c r="K738" s="342">
        <f t="shared" si="274"/>
        <v>365</v>
      </c>
      <c r="L738" s="341">
        <f t="shared" si="274"/>
        <v>164</v>
      </c>
      <c r="M738" s="340">
        <f t="shared" si="253"/>
        <v>1</v>
      </c>
      <c r="N738" s="339">
        <f t="shared" si="254"/>
        <v>1</v>
      </c>
      <c r="O738" s="339">
        <f t="shared" si="255"/>
        <v>1</v>
      </c>
      <c r="P738" s="339">
        <f t="shared" si="256"/>
        <v>1</v>
      </c>
      <c r="Q738" s="338">
        <f t="shared" si="257"/>
        <v>0.44808743169398907</v>
      </c>
      <c r="R738" s="337">
        <f t="shared" si="258"/>
        <v>1000000</v>
      </c>
      <c r="S738" s="336">
        <f t="shared" si="259"/>
        <v>1000000</v>
      </c>
      <c r="T738" s="336">
        <f t="shared" si="260"/>
        <v>1000000</v>
      </c>
      <c r="U738" s="336">
        <f t="shared" si="261"/>
        <v>1000000</v>
      </c>
      <c r="V738" s="335">
        <f t="shared" si="262"/>
        <v>448087.43169398909</v>
      </c>
      <c r="W738" s="337">
        <f t="shared" ref="W738:AA747" si="275">IF($F738=W$37,$E738,0)</f>
        <v>0</v>
      </c>
      <c r="X738" s="336">
        <f t="shared" si="275"/>
        <v>0</v>
      </c>
      <c r="Y738" s="336">
        <f t="shared" si="275"/>
        <v>0</v>
      </c>
      <c r="Z738" s="336">
        <f t="shared" si="275"/>
        <v>0</v>
      </c>
      <c r="AA738" s="335">
        <f t="shared" si="275"/>
        <v>0</v>
      </c>
    </row>
    <row r="739" spans="1:27">
      <c r="A739" s="320">
        <f>'Q Experience Study 2e'!A722</f>
        <v>702</v>
      </c>
      <c r="B739" s="319">
        <f>'Q Experience Study 2e'!B722</f>
        <v>20031</v>
      </c>
      <c r="C739" s="319" t="str">
        <f>'Q Experience Study 2e'!C722</f>
        <v/>
      </c>
      <c r="D739" s="319" t="str">
        <f>'Q Experience Study 2e'!D722</f>
        <v/>
      </c>
      <c r="E739" s="318">
        <f>'Q Experience Study 2e'!E722</f>
        <v>1000000</v>
      </c>
      <c r="F739" s="343" t="str">
        <f t="shared" si="250"/>
        <v/>
      </c>
      <c r="G739" s="341" t="str">
        <f t="shared" si="251"/>
        <v/>
      </c>
      <c r="H739" s="343">
        <f t="shared" si="274"/>
        <v>366</v>
      </c>
      <c r="I739" s="342">
        <f t="shared" si="274"/>
        <v>365</v>
      </c>
      <c r="J739" s="342">
        <f t="shared" si="274"/>
        <v>365</v>
      </c>
      <c r="K739" s="342">
        <f t="shared" si="274"/>
        <v>365</v>
      </c>
      <c r="L739" s="341">
        <f t="shared" si="274"/>
        <v>59</v>
      </c>
      <c r="M739" s="340">
        <f t="shared" si="253"/>
        <v>1</v>
      </c>
      <c r="N739" s="339">
        <f t="shared" si="254"/>
        <v>1</v>
      </c>
      <c r="O739" s="339">
        <f t="shared" si="255"/>
        <v>1</v>
      </c>
      <c r="P739" s="339">
        <f t="shared" si="256"/>
        <v>1</v>
      </c>
      <c r="Q739" s="338">
        <f t="shared" si="257"/>
        <v>0.16120218579234974</v>
      </c>
      <c r="R739" s="337">
        <f t="shared" si="258"/>
        <v>1000000</v>
      </c>
      <c r="S739" s="336">
        <f t="shared" si="259"/>
        <v>1000000</v>
      </c>
      <c r="T739" s="336">
        <f t="shared" si="260"/>
        <v>1000000</v>
      </c>
      <c r="U739" s="336">
        <f t="shared" si="261"/>
        <v>1000000</v>
      </c>
      <c r="V739" s="335">
        <f t="shared" si="262"/>
        <v>161202.18579234974</v>
      </c>
      <c r="W739" s="337">
        <f t="shared" si="275"/>
        <v>0</v>
      </c>
      <c r="X739" s="336">
        <f t="shared" si="275"/>
        <v>0</v>
      </c>
      <c r="Y739" s="336">
        <f t="shared" si="275"/>
        <v>0</v>
      </c>
      <c r="Z739" s="336">
        <f t="shared" si="275"/>
        <v>0</v>
      </c>
      <c r="AA739" s="335">
        <f t="shared" si="275"/>
        <v>0</v>
      </c>
    </row>
    <row r="740" spans="1:27">
      <c r="A740" s="320">
        <f>'Q Experience Study 2e'!A723</f>
        <v>703</v>
      </c>
      <c r="B740" s="319">
        <f>'Q Experience Study 2e'!B723</f>
        <v>19971</v>
      </c>
      <c r="C740" s="319" t="str">
        <f>'Q Experience Study 2e'!C723</f>
        <v/>
      </c>
      <c r="D740" s="319" t="str">
        <f>'Q Experience Study 2e'!D723</f>
        <v/>
      </c>
      <c r="E740" s="318">
        <f>'Q Experience Study 2e'!E723</f>
        <v>1000000</v>
      </c>
      <c r="F740" s="343" t="str">
        <f t="shared" si="250"/>
        <v/>
      </c>
      <c r="G740" s="341" t="str">
        <f t="shared" si="251"/>
        <v/>
      </c>
      <c r="H740" s="343">
        <f t="shared" si="274"/>
        <v>366</v>
      </c>
      <c r="I740" s="342">
        <f t="shared" si="274"/>
        <v>365</v>
      </c>
      <c r="J740" s="342">
        <f t="shared" si="274"/>
        <v>365</v>
      </c>
      <c r="K740" s="342">
        <f t="shared" si="274"/>
        <v>365</v>
      </c>
      <c r="L740" s="341">
        <f t="shared" si="274"/>
        <v>119</v>
      </c>
      <c r="M740" s="340">
        <f t="shared" si="253"/>
        <v>1</v>
      </c>
      <c r="N740" s="339">
        <f t="shared" si="254"/>
        <v>1</v>
      </c>
      <c r="O740" s="339">
        <f t="shared" si="255"/>
        <v>1</v>
      </c>
      <c r="P740" s="339">
        <f t="shared" si="256"/>
        <v>1</v>
      </c>
      <c r="Q740" s="338">
        <f t="shared" si="257"/>
        <v>0.3251366120218579</v>
      </c>
      <c r="R740" s="337">
        <f t="shared" si="258"/>
        <v>1000000</v>
      </c>
      <c r="S740" s="336">
        <f t="shared" si="259"/>
        <v>1000000</v>
      </c>
      <c r="T740" s="336">
        <f t="shared" si="260"/>
        <v>1000000</v>
      </c>
      <c r="U740" s="336">
        <f t="shared" si="261"/>
        <v>1000000</v>
      </c>
      <c r="V740" s="335">
        <f t="shared" si="262"/>
        <v>325136.61202185787</v>
      </c>
      <c r="W740" s="337">
        <f t="shared" si="275"/>
        <v>0</v>
      </c>
      <c r="X740" s="336">
        <f t="shared" si="275"/>
        <v>0</v>
      </c>
      <c r="Y740" s="336">
        <f t="shared" si="275"/>
        <v>0</v>
      </c>
      <c r="Z740" s="336">
        <f t="shared" si="275"/>
        <v>0</v>
      </c>
      <c r="AA740" s="335">
        <f t="shared" si="275"/>
        <v>0</v>
      </c>
    </row>
    <row r="741" spans="1:27">
      <c r="A741" s="320">
        <f>'Q Experience Study 2e'!A724</f>
        <v>704</v>
      </c>
      <c r="B741" s="319">
        <f>'Q Experience Study 2e'!B724</f>
        <v>19895</v>
      </c>
      <c r="C741" s="319" t="str">
        <f>'Q Experience Study 2e'!C724</f>
        <v/>
      </c>
      <c r="D741" s="319" t="str">
        <f>'Q Experience Study 2e'!D724</f>
        <v/>
      </c>
      <c r="E741" s="318">
        <f>'Q Experience Study 2e'!E724</f>
        <v>1000000</v>
      </c>
      <c r="F741" s="343" t="str">
        <f t="shared" si="250"/>
        <v/>
      </c>
      <c r="G741" s="341" t="str">
        <f t="shared" si="251"/>
        <v/>
      </c>
      <c r="H741" s="343">
        <f t="shared" si="274"/>
        <v>366</v>
      </c>
      <c r="I741" s="342">
        <f t="shared" si="274"/>
        <v>365</v>
      </c>
      <c r="J741" s="342">
        <f t="shared" si="274"/>
        <v>365</v>
      </c>
      <c r="K741" s="342">
        <f t="shared" si="274"/>
        <v>365</v>
      </c>
      <c r="L741" s="341">
        <f t="shared" si="274"/>
        <v>195</v>
      </c>
      <c r="M741" s="340">
        <f t="shared" si="253"/>
        <v>1</v>
      </c>
      <c r="N741" s="339">
        <f t="shared" si="254"/>
        <v>1</v>
      </c>
      <c r="O741" s="339">
        <f t="shared" si="255"/>
        <v>1</v>
      </c>
      <c r="P741" s="339">
        <f t="shared" si="256"/>
        <v>1</v>
      </c>
      <c r="Q741" s="338">
        <f t="shared" si="257"/>
        <v>0.53278688524590168</v>
      </c>
      <c r="R741" s="337">
        <f t="shared" si="258"/>
        <v>1000000</v>
      </c>
      <c r="S741" s="336">
        <f t="shared" si="259"/>
        <v>1000000</v>
      </c>
      <c r="T741" s="336">
        <f t="shared" si="260"/>
        <v>1000000</v>
      </c>
      <c r="U741" s="336">
        <f t="shared" si="261"/>
        <v>1000000</v>
      </c>
      <c r="V741" s="335">
        <f t="shared" si="262"/>
        <v>532786.88524590165</v>
      </c>
      <c r="W741" s="337">
        <f t="shared" si="275"/>
        <v>0</v>
      </c>
      <c r="X741" s="336">
        <f t="shared" si="275"/>
        <v>0</v>
      </c>
      <c r="Y741" s="336">
        <f t="shared" si="275"/>
        <v>0</v>
      </c>
      <c r="Z741" s="336">
        <f t="shared" si="275"/>
        <v>0</v>
      </c>
      <c r="AA741" s="335">
        <f t="shared" si="275"/>
        <v>0</v>
      </c>
    </row>
    <row r="742" spans="1:27">
      <c r="A742" s="320">
        <f>'Q Experience Study 2e'!A725</f>
        <v>705</v>
      </c>
      <c r="B742" s="319">
        <f>'Q Experience Study 2e'!B725</f>
        <v>20068</v>
      </c>
      <c r="C742" s="319" t="str">
        <f>'Q Experience Study 2e'!C725</f>
        <v/>
      </c>
      <c r="D742" s="319" t="str">
        <f>'Q Experience Study 2e'!D725</f>
        <v/>
      </c>
      <c r="E742" s="318">
        <f>'Q Experience Study 2e'!E725</f>
        <v>1000000</v>
      </c>
      <c r="F742" s="343" t="str">
        <f t="shared" ref="F742:F805" si="276">IF(D742&lt;&gt;"",YEAR(D742)-YEAR(B742)+IF(DATE(YEAR(D742),MONTH(B742),DAY(B742))&gt;D742,-1,0),"")</f>
        <v/>
      </c>
      <c r="G742" s="341" t="str">
        <f t="shared" ref="G742:G805" si="277">IF(C742&lt;&gt;"",YEAR(C742)-YEAR(B742)+IF(DATE(YEAR(C742),MONTH(B742),DAY(B742))&gt;C742,-1,0),"")</f>
        <v/>
      </c>
      <c r="H742" s="343">
        <f t="shared" si="274"/>
        <v>366</v>
      </c>
      <c r="I742" s="342">
        <f t="shared" si="274"/>
        <v>365</v>
      </c>
      <c r="J742" s="342">
        <f t="shared" si="274"/>
        <v>365</v>
      </c>
      <c r="K742" s="342">
        <f t="shared" si="274"/>
        <v>365</v>
      </c>
      <c r="L742" s="341">
        <f t="shared" si="274"/>
        <v>22</v>
      </c>
      <c r="M742" s="340">
        <f t="shared" ref="M742:M805" si="278">H742/(DATE(YEAR($B742)+H$37+1,MONTH($B742),DAY($B742))-DATE(YEAR($B742)+H$37,MONTH($B742),DAY($B742)))</f>
        <v>1</v>
      </c>
      <c r="N742" s="339">
        <f t="shared" ref="N742:N805" si="279">I742/(DATE(YEAR($B742)+I$37+1,MONTH($B742),DAY($B742))-DATE(YEAR($B742)+I$37,MONTH($B742),DAY($B742)))</f>
        <v>1</v>
      </c>
      <c r="O742" s="339">
        <f t="shared" ref="O742:O805" si="280">J742/(DATE(YEAR($B742)+J$37+1,MONTH($B742),DAY($B742))-DATE(YEAR($B742)+J$37,MONTH($B742),DAY($B742)))</f>
        <v>1</v>
      </c>
      <c r="P742" s="339">
        <f t="shared" ref="P742:P805" si="281">K742/(DATE(YEAR($B742)+K$37+1,MONTH($B742),DAY($B742))-DATE(YEAR($B742)+K$37,MONTH($B742),DAY($B742)))</f>
        <v>1</v>
      </c>
      <c r="Q742" s="338">
        <f t="shared" ref="Q742:Q805" si="282">L742/(DATE(YEAR($B742)+L$37+1,MONTH($B742),DAY($B742))-DATE(YEAR($B742)+L$37,MONTH($B742),DAY($B742)))</f>
        <v>6.0109289617486336E-2</v>
      </c>
      <c r="R742" s="337">
        <f t="shared" ref="R742:R805" si="283">M742*$E742</f>
        <v>1000000</v>
      </c>
      <c r="S742" s="336">
        <f t="shared" ref="S742:S805" si="284">N742*$E742</f>
        <v>1000000</v>
      </c>
      <c r="T742" s="336">
        <f t="shared" ref="T742:T805" si="285">O742*$E742</f>
        <v>1000000</v>
      </c>
      <c r="U742" s="336">
        <f t="shared" ref="U742:U805" si="286">P742*$E742</f>
        <v>1000000</v>
      </c>
      <c r="V742" s="335">
        <f t="shared" ref="V742:V805" si="287">Q742*$E742</f>
        <v>60109.289617486334</v>
      </c>
      <c r="W742" s="337">
        <f t="shared" si="275"/>
        <v>0</v>
      </c>
      <c r="X742" s="336">
        <f t="shared" si="275"/>
        <v>0</v>
      </c>
      <c r="Y742" s="336">
        <f t="shared" si="275"/>
        <v>0</v>
      </c>
      <c r="Z742" s="336">
        <f t="shared" si="275"/>
        <v>0</v>
      </c>
      <c r="AA742" s="335">
        <f t="shared" si="275"/>
        <v>0</v>
      </c>
    </row>
    <row r="743" spans="1:27">
      <c r="A743" s="320">
        <f>'Q Experience Study 2e'!A726</f>
        <v>706</v>
      </c>
      <c r="B743" s="319">
        <f>'Q Experience Study 2e'!B726</f>
        <v>19782</v>
      </c>
      <c r="C743" s="319" t="str">
        <f>'Q Experience Study 2e'!C726</f>
        <v/>
      </c>
      <c r="D743" s="319" t="str">
        <f>'Q Experience Study 2e'!D726</f>
        <v/>
      </c>
      <c r="E743" s="318">
        <f>'Q Experience Study 2e'!E726</f>
        <v>500000</v>
      </c>
      <c r="F743" s="343" t="str">
        <f t="shared" si="276"/>
        <v/>
      </c>
      <c r="G743" s="341" t="str">
        <f t="shared" si="277"/>
        <v/>
      </c>
      <c r="H743" s="343">
        <f t="shared" si="274"/>
        <v>365</v>
      </c>
      <c r="I743" s="342">
        <f t="shared" si="274"/>
        <v>366</v>
      </c>
      <c r="J743" s="342">
        <f t="shared" si="274"/>
        <v>365</v>
      </c>
      <c r="K743" s="342">
        <f t="shared" si="274"/>
        <v>365</v>
      </c>
      <c r="L743" s="341">
        <f t="shared" si="274"/>
        <v>308</v>
      </c>
      <c r="M743" s="340">
        <f t="shared" si="278"/>
        <v>1</v>
      </c>
      <c r="N743" s="339">
        <f t="shared" si="279"/>
        <v>1</v>
      </c>
      <c r="O743" s="339">
        <f t="shared" si="280"/>
        <v>1</v>
      </c>
      <c r="P743" s="339">
        <f t="shared" si="281"/>
        <v>1</v>
      </c>
      <c r="Q743" s="338">
        <f t="shared" si="282"/>
        <v>0.84383561643835614</v>
      </c>
      <c r="R743" s="337">
        <f t="shared" si="283"/>
        <v>500000</v>
      </c>
      <c r="S743" s="336">
        <f t="shared" si="284"/>
        <v>500000</v>
      </c>
      <c r="T743" s="336">
        <f t="shared" si="285"/>
        <v>500000</v>
      </c>
      <c r="U743" s="336">
        <f t="shared" si="286"/>
        <v>500000</v>
      </c>
      <c r="V743" s="335">
        <f t="shared" si="287"/>
        <v>421917.80821917806</v>
      </c>
      <c r="W743" s="337">
        <f t="shared" si="275"/>
        <v>0</v>
      </c>
      <c r="X743" s="336">
        <f t="shared" si="275"/>
        <v>0</v>
      </c>
      <c r="Y743" s="336">
        <f t="shared" si="275"/>
        <v>0</v>
      </c>
      <c r="Z743" s="336">
        <f t="shared" si="275"/>
        <v>0</v>
      </c>
      <c r="AA743" s="335">
        <f t="shared" si="275"/>
        <v>0</v>
      </c>
    </row>
    <row r="744" spans="1:27">
      <c r="A744" s="320">
        <f>'Q Experience Study 2e'!A727</f>
        <v>707</v>
      </c>
      <c r="B744" s="319">
        <f>'Q Experience Study 2e'!B727</f>
        <v>20037</v>
      </c>
      <c r="C744" s="319" t="str">
        <f>'Q Experience Study 2e'!C727</f>
        <v/>
      </c>
      <c r="D744" s="319" t="str">
        <f>'Q Experience Study 2e'!D727</f>
        <v/>
      </c>
      <c r="E744" s="318">
        <f>'Q Experience Study 2e'!E727</f>
        <v>300000</v>
      </c>
      <c r="F744" s="343" t="str">
        <f t="shared" si="276"/>
        <v/>
      </c>
      <c r="G744" s="341" t="str">
        <f t="shared" si="277"/>
        <v/>
      </c>
      <c r="H744" s="343">
        <f t="shared" si="274"/>
        <v>366</v>
      </c>
      <c r="I744" s="342">
        <f t="shared" si="274"/>
        <v>365</v>
      </c>
      <c r="J744" s="342">
        <f t="shared" si="274"/>
        <v>365</v>
      </c>
      <c r="K744" s="342">
        <f t="shared" si="274"/>
        <v>365</v>
      </c>
      <c r="L744" s="341">
        <f t="shared" si="274"/>
        <v>53</v>
      </c>
      <c r="M744" s="340">
        <f t="shared" si="278"/>
        <v>1</v>
      </c>
      <c r="N744" s="339">
        <f t="shared" si="279"/>
        <v>1</v>
      </c>
      <c r="O744" s="339">
        <f t="shared" si="280"/>
        <v>1</v>
      </c>
      <c r="P744" s="339">
        <f t="shared" si="281"/>
        <v>1</v>
      </c>
      <c r="Q744" s="338">
        <f t="shared" si="282"/>
        <v>0.1448087431693989</v>
      </c>
      <c r="R744" s="337">
        <f t="shared" si="283"/>
        <v>300000</v>
      </c>
      <c r="S744" s="336">
        <f t="shared" si="284"/>
        <v>300000</v>
      </c>
      <c r="T744" s="336">
        <f t="shared" si="285"/>
        <v>300000</v>
      </c>
      <c r="U744" s="336">
        <f t="shared" si="286"/>
        <v>300000</v>
      </c>
      <c r="V744" s="335">
        <f t="shared" si="287"/>
        <v>43442.62295081967</v>
      </c>
      <c r="W744" s="337">
        <f t="shared" si="275"/>
        <v>0</v>
      </c>
      <c r="X744" s="336">
        <f t="shared" si="275"/>
        <v>0</v>
      </c>
      <c r="Y744" s="336">
        <f t="shared" si="275"/>
        <v>0</v>
      </c>
      <c r="Z744" s="336">
        <f t="shared" si="275"/>
        <v>0</v>
      </c>
      <c r="AA744" s="335">
        <f t="shared" si="275"/>
        <v>0</v>
      </c>
    </row>
    <row r="745" spans="1:27">
      <c r="A745" s="320">
        <f>'Q Experience Study 2e'!A728</f>
        <v>708</v>
      </c>
      <c r="B745" s="319">
        <f>'Q Experience Study 2e'!B728</f>
        <v>19767</v>
      </c>
      <c r="C745" s="319" t="str">
        <f>'Q Experience Study 2e'!C728</f>
        <v/>
      </c>
      <c r="D745" s="319" t="str">
        <f>'Q Experience Study 2e'!D728</f>
        <v/>
      </c>
      <c r="E745" s="318">
        <f>'Q Experience Study 2e'!E728</f>
        <v>1000000</v>
      </c>
      <c r="F745" s="343" t="str">
        <f t="shared" si="276"/>
        <v/>
      </c>
      <c r="G745" s="341" t="str">
        <f t="shared" si="277"/>
        <v/>
      </c>
      <c r="H745" s="343">
        <f t="shared" si="274"/>
        <v>365</v>
      </c>
      <c r="I745" s="342">
        <f t="shared" si="274"/>
        <v>366</v>
      </c>
      <c r="J745" s="342">
        <f t="shared" si="274"/>
        <v>365</v>
      </c>
      <c r="K745" s="342">
        <f t="shared" si="274"/>
        <v>365</v>
      </c>
      <c r="L745" s="341">
        <f t="shared" si="274"/>
        <v>323</v>
      </c>
      <c r="M745" s="340">
        <f t="shared" si="278"/>
        <v>1</v>
      </c>
      <c r="N745" s="339">
        <f t="shared" si="279"/>
        <v>1</v>
      </c>
      <c r="O745" s="339">
        <f t="shared" si="280"/>
        <v>1</v>
      </c>
      <c r="P745" s="339">
        <f t="shared" si="281"/>
        <v>1</v>
      </c>
      <c r="Q745" s="338">
        <f t="shared" si="282"/>
        <v>0.8849315068493151</v>
      </c>
      <c r="R745" s="337">
        <f t="shared" si="283"/>
        <v>1000000</v>
      </c>
      <c r="S745" s="336">
        <f t="shared" si="284"/>
        <v>1000000</v>
      </c>
      <c r="T745" s="336">
        <f t="shared" si="285"/>
        <v>1000000</v>
      </c>
      <c r="U745" s="336">
        <f t="shared" si="286"/>
        <v>1000000</v>
      </c>
      <c r="V745" s="335">
        <f t="shared" si="287"/>
        <v>884931.50684931513</v>
      </c>
      <c r="W745" s="337">
        <f t="shared" si="275"/>
        <v>0</v>
      </c>
      <c r="X745" s="336">
        <f t="shared" si="275"/>
        <v>0</v>
      </c>
      <c r="Y745" s="336">
        <f t="shared" si="275"/>
        <v>0</v>
      </c>
      <c r="Z745" s="336">
        <f t="shared" si="275"/>
        <v>0</v>
      </c>
      <c r="AA745" s="335">
        <f t="shared" si="275"/>
        <v>0</v>
      </c>
    </row>
    <row r="746" spans="1:27">
      <c r="A746" s="320">
        <f>'Q Experience Study 2e'!A729</f>
        <v>709</v>
      </c>
      <c r="B746" s="319">
        <f>'Q Experience Study 2e'!B729</f>
        <v>19836</v>
      </c>
      <c r="C746" s="319" t="str">
        <f>'Q Experience Study 2e'!C729</f>
        <v/>
      </c>
      <c r="D746" s="319" t="str">
        <f>'Q Experience Study 2e'!D729</f>
        <v/>
      </c>
      <c r="E746" s="318">
        <f>'Q Experience Study 2e'!E729</f>
        <v>1000000</v>
      </c>
      <c r="F746" s="343" t="str">
        <f t="shared" si="276"/>
        <v/>
      </c>
      <c r="G746" s="341" t="str">
        <f t="shared" si="277"/>
        <v/>
      </c>
      <c r="H746" s="343">
        <f t="shared" si="274"/>
        <v>366</v>
      </c>
      <c r="I746" s="342">
        <f t="shared" si="274"/>
        <v>365</v>
      </c>
      <c r="J746" s="342">
        <f t="shared" si="274"/>
        <v>365</v>
      </c>
      <c r="K746" s="342">
        <f t="shared" si="274"/>
        <v>365</v>
      </c>
      <c r="L746" s="341">
        <f t="shared" si="274"/>
        <v>254</v>
      </c>
      <c r="M746" s="340">
        <f t="shared" si="278"/>
        <v>1</v>
      </c>
      <c r="N746" s="339">
        <f t="shared" si="279"/>
        <v>1</v>
      </c>
      <c r="O746" s="339">
        <f t="shared" si="280"/>
        <v>1</v>
      </c>
      <c r="P746" s="339">
        <f t="shared" si="281"/>
        <v>1</v>
      </c>
      <c r="Q746" s="338">
        <f t="shared" si="282"/>
        <v>0.69398907103825136</v>
      </c>
      <c r="R746" s="337">
        <f t="shared" si="283"/>
        <v>1000000</v>
      </c>
      <c r="S746" s="336">
        <f t="shared" si="284"/>
        <v>1000000</v>
      </c>
      <c r="T746" s="336">
        <f t="shared" si="285"/>
        <v>1000000</v>
      </c>
      <c r="U746" s="336">
        <f t="shared" si="286"/>
        <v>1000000</v>
      </c>
      <c r="V746" s="335">
        <f t="shared" si="287"/>
        <v>693989.07103825139</v>
      </c>
      <c r="W746" s="337">
        <f t="shared" si="275"/>
        <v>0</v>
      </c>
      <c r="X746" s="336">
        <f t="shared" si="275"/>
        <v>0</v>
      </c>
      <c r="Y746" s="336">
        <f t="shared" si="275"/>
        <v>0</v>
      </c>
      <c r="Z746" s="336">
        <f t="shared" si="275"/>
        <v>0</v>
      </c>
      <c r="AA746" s="335">
        <f t="shared" si="275"/>
        <v>0</v>
      </c>
    </row>
    <row r="747" spans="1:27">
      <c r="A747" s="320">
        <f>'Q Experience Study 2e'!A730</f>
        <v>710</v>
      </c>
      <c r="B747" s="319">
        <f>'Q Experience Study 2e'!B730</f>
        <v>19957</v>
      </c>
      <c r="C747" s="319" t="str">
        <f>'Q Experience Study 2e'!C730</f>
        <v/>
      </c>
      <c r="D747" s="319" t="str">
        <f>'Q Experience Study 2e'!D730</f>
        <v/>
      </c>
      <c r="E747" s="318">
        <f>'Q Experience Study 2e'!E730</f>
        <v>300000</v>
      </c>
      <c r="F747" s="343" t="str">
        <f t="shared" si="276"/>
        <v/>
      </c>
      <c r="G747" s="341" t="str">
        <f t="shared" si="277"/>
        <v/>
      </c>
      <c r="H747" s="343">
        <f t="shared" si="274"/>
        <v>366</v>
      </c>
      <c r="I747" s="342">
        <f t="shared" si="274"/>
        <v>365</v>
      </c>
      <c r="J747" s="342">
        <f t="shared" si="274"/>
        <v>365</v>
      </c>
      <c r="K747" s="342">
        <f t="shared" si="274"/>
        <v>365</v>
      </c>
      <c r="L747" s="341">
        <f t="shared" si="274"/>
        <v>133</v>
      </c>
      <c r="M747" s="340">
        <f t="shared" si="278"/>
        <v>1</v>
      </c>
      <c r="N747" s="339">
        <f t="shared" si="279"/>
        <v>1</v>
      </c>
      <c r="O747" s="339">
        <f t="shared" si="280"/>
        <v>1</v>
      </c>
      <c r="P747" s="339">
        <f t="shared" si="281"/>
        <v>1</v>
      </c>
      <c r="Q747" s="338">
        <f t="shared" si="282"/>
        <v>0.36338797814207652</v>
      </c>
      <c r="R747" s="337">
        <f t="shared" si="283"/>
        <v>300000</v>
      </c>
      <c r="S747" s="336">
        <f t="shared" si="284"/>
        <v>300000</v>
      </c>
      <c r="T747" s="336">
        <f t="shared" si="285"/>
        <v>300000</v>
      </c>
      <c r="U747" s="336">
        <f t="shared" si="286"/>
        <v>300000</v>
      </c>
      <c r="V747" s="335">
        <f t="shared" si="287"/>
        <v>109016.39344262295</v>
      </c>
      <c r="W747" s="337">
        <f t="shared" si="275"/>
        <v>0</v>
      </c>
      <c r="X747" s="336">
        <f t="shared" si="275"/>
        <v>0</v>
      </c>
      <c r="Y747" s="336">
        <f t="shared" si="275"/>
        <v>0</v>
      </c>
      <c r="Z747" s="336">
        <f t="shared" si="275"/>
        <v>0</v>
      </c>
      <c r="AA747" s="335">
        <f t="shared" si="275"/>
        <v>0</v>
      </c>
    </row>
    <row r="748" spans="1:27">
      <c r="A748" s="320">
        <f>'Q Experience Study 2e'!A731</f>
        <v>711</v>
      </c>
      <c r="B748" s="319">
        <f>'Q Experience Study 2e'!B731</f>
        <v>19748</v>
      </c>
      <c r="C748" s="319" t="str">
        <f>'Q Experience Study 2e'!C731</f>
        <v/>
      </c>
      <c r="D748" s="319" t="str">
        <f>'Q Experience Study 2e'!D731</f>
        <v/>
      </c>
      <c r="E748" s="318">
        <f>'Q Experience Study 2e'!E731</f>
        <v>1000000</v>
      </c>
      <c r="F748" s="343" t="str">
        <f t="shared" si="276"/>
        <v/>
      </c>
      <c r="G748" s="341" t="str">
        <f t="shared" si="277"/>
        <v/>
      </c>
      <c r="H748" s="343">
        <f t="shared" ref="H748:L757" si="288">IF(AND(OR($C748&lt;&gt;"",$D748&lt;&gt;""),MAX($F748,$G748)&lt;H$37),0,MIN($C$34,DATE(YEAR($B748)+H$37+1,MONTH($B748),DAY($B748)))-MAX($B$34,DATE(YEAR($B748)+H$37,MONTH($B748),DAY($B748))))</f>
        <v>365</v>
      </c>
      <c r="I748" s="342">
        <f t="shared" si="288"/>
        <v>366</v>
      </c>
      <c r="J748" s="342">
        <f t="shared" si="288"/>
        <v>365</v>
      </c>
      <c r="K748" s="342">
        <f t="shared" si="288"/>
        <v>365</v>
      </c>
      <c r="L748" s="341">
        <f t="shared" si="288"/>
        <v>342</v>
      </c>
      <c r="M748" s="340">
        <f t="shared" si="278"/>
        <v>1</v>
      </c>
      <c r="N748" s="339">
        <f t="shared" si="279"/>
        <v>1</v>
      </c>
      <c r="O748" s="339">
        <f t="shared" si="280"/>
        <v>1</v>
      </c>
      <c r="P748" s="339">
        <f t="shared" si="281"/>
        <v>1</v>
      </c>
      <c r="Q748" s="338">
        <f t="shared" si="282"/>
        <v>0.93698630136986305</v>
      </c>
      <c r="R748" s="337">
        <f t="shared" si="283"/>
        <v>1000000</v>
      </c>
      <c r="S748" s="336">
        <f t="shared" si="284"/>
        <v>1000000</v>
      </c>
      <c r="T748" s="336">
        <f t="shared" si="285"/>
        <v>1000000</v>
      </c>
      <c r="U748" s="336">
        <f t="shared" si="286"/>
        <v>1000000</v>
      </c>
      <c r="V748" s="335">
        <f t="shared" si="287"/>
        <v>936986.3013698631</v>
      </c>
      <c r="W748" s="337">
        <f t="shared" ref="W748:AA757" si="289">IF($F748=W$37,$E748,0)</f>
        <v>0</v>
      </c>
      <c r="X748" s="336">
        <f t="shared" si="289"/>
        <v>0</v>
      </c>
      <c r="Y748" s="336">
        <f t="shared" si="289"/>
        <v>0</v>
      </c>
      <c r="Z748" s="336">
        <f t="shared" si="289"/>
        <v>0</v>
      </c>
      <c r="AA748" s="335">
        <f t="shared" si="289"/>
        <v>0</v>
      </c>
    </row>
    <row r="749" spans="1:27">
      <c r="A749" s="320">
        <f>'Q Experience Study 2e'!A732</f>
        <v>712</v>
      </c>
      <c r="B749" s="319">
        <f>'Q Experience Study 2e'!B732</f>
        <v>19874</v>
      </c>
      <c r="C749" s="319" t="str">
        <f>'Q Experience Study 2e'!C732</f>
        <v/>
      </c>
      <c r="D749" s="319" t="str">
        <f>'Q Experience Study 2e'!D732</f>
        <v/>
      </c>
      <c r="E749" s="318">
        <f>'Q Experience Study 2e'!E732</f>
        <v>300000</v>
      </c>
      <c r="F749" s="343" t="str">
        <f t="shared" si="276"/>
        <v/>
      </c>
      <c r="G749" s="341" t="str">
        <f t="shared" si="277"/>
        <v/>
      </c>
      <c r="H749" s="343">
        <f t="shared" si="288"/>
        <v>366</v>
      </c>
      <c r="I749" s="342">
        <f t="shared" si="288"/>
        <v>365</v>
      </c>
      <c r="J749" s="342">
        <f t="shared" si="288"/>
        <v>365</v>
      </c>
      <c r="K749" s="342">
        <f t="shared" si="288"/>
        <v>365</v>
      </c>
      <c r="L749" s="341">
        <f t="shared" si="288"/>
        <v>216</v>
      </c>
      <c r="M749" s="340">
        <f t="shared" si="278"/>
        <v>1</v>
      </c>
      <c r="N749" s="339">
        <f t="shared" si="279"/>
        <v>1</v>
      </c>
      <c r="O749" s="339">
        <f t="shared" si="280"/>
        <v>1</v>
      </c>
      <c r="P749" s="339">
        <f t="shared" si="281"/>
        <v>1</v>
      </c>
      <c r="Q749" s="338">
        <f t="shared" si="282"/>
        <v>0.5901639344262295</v>
      </c>
      <c r="R749" s="337">
        <f t="shared" si="283"/>
        <v>300000</v>
      </c>
      <c r="S749" s="336">
        <f t="shared" si="284"/>
        <v>300000</v>
      </c>
      <c r="T749" s="336">
        <f t="shared" si="285"/>
        <v>300000</v>
      </c>
      <c r="U749" s="336">
        <f t="shared" si="286"/>
        <v>300000</v>
      </c>
      <c r="V749" s="335">
        <f t="shared" si="287"/>
        <v>177049.18032786885</v>
      </c>
      <c r="W749" s="337">
        <f t="shared" si="289"/>
        <v>0</v>
      </c>
      <c r="X749" s="336">
        <f t="shared" si="289"/>
        <v>0</v>
      </c>
      <c r="Y749" s="336">
        <f t="shared" si="289"/>
        <v>0</v>
      </c>
      <c r="Z749" s="336">
        <f t="shared" si="289"/>
        <v>0</v>
      </c>
      <c r="AA749" s="335">
        <f t="shared" si="289"/>
        <v>0</v>
      </c>
    </row>
    <row r="750" spans="1:27">
      <c r="A750" s="320">
        <f>'Q Experience Study 2e'!A733</f>
        <v>713</v>
      </c>
      <c r="B750" s="319">
        <f>'Q Experience Study 2e'!B733</f>
        <v>19743</v>
      </c>
      <c r="C750" s="319">
        <f>'Q Experience Study 2e'!C733</f>
        <v>43633</v>
      </c>
      <c r="D750" s="319" t="str">
        <f>'Q Experience Study 2e'!D733</f>
        <v/>
      </c>
      <c r="E750" s="318">
        <f>'Q Experience Study 2e'!E733</f>
        <v>300000</v>
      </c>
      <c r="F750" s="343" t="str">
        <f t="shared" si="276"/>
        <v/>
      </c>
      <c r="G750" s="341">
        <f t="shared" si="277"/>
        <v>65</v>
      </c>
      <c r="H750" s="343">
        <f t="shared" si="288"/>
        <v>365</v>
      </c>
      <c r="I750" s="342">
        <f t="shared" si="288"/>
        <v>0</v>
      </c>
      <c r="J750" s="342">
        <f t="shared" si="288"/>
        <v>0</v>
      </c>
      <c r="K750" s="342">
        <f t="shared" si="288"/>
        <v>0</v>
      </c>
      <c r="L750" s="341">
        <f t="shared" si="288"/>
        <v>0</v>
      </c>
      <c r="M750" s="340">
        <f t="shared" si="278"/>
        <v>1</v>
      </c>
      <c r="N750" s="339">
        <f t="shared" si="279"/>
        <v>0</v>
      </c>
      <c r="O750" s="339">
        <f t="shared" si="280"/>
        <v>0</v>
      </c>
      <c r="P750" s="339">
        <f t="shared" si="281"/>
        <v>0</v>
      </c>
      <c r="Q750" s="338">
        <f t="shared" si="282"/>
        <v>0</v>
      </c>
      <c r="R750" s="337">
        <f t="shared" si="283"/>
        <v>300000</v>
      </c>
      <c r="S750" s="336">
        <f t="shared" si="284"/>
        <v>0</v>
      </c>
      <c r="T750" s="336">
        <f t="shared" si="285"/>
        <v>0</v>
      </c>
      <c r="U750" s="336">
        <f t="shared" si="286"/>
        <v>0</v>
      </c>
      <c r="V750" s="335">
        <f t="shared" si="287"/>
        <v>0</v>
      </c>
      <c r="W750" s="337">
        <f t="shared" si="289"/>
        <v>0</v>
      </c>
      <c r="X750" s="336">
        <f t="shared" si="289"/>
        <v>0</v>
      </c>
      <c r="Y750" s="336">
        <f t="shared" si="289"/>
        <v>0</v>
      </c>
      <c r="Z750" s="336">
        <f t="shared" si="289"/>
        <v>0</v>
      </c>
      <c r="AA750" s="335">
        <f t="shared" si="289"/>
        <v>0</v>
      </c>
    </row>
    <row r="751" spans="1:27">
      <c r="A751" s="320">
        <f>'Q Experience Study 2e'!A734</f>
        <v>714</v>
      </c>
      <c r="B751" s="319">
        <f>'Q Experience Study 2e'!B734</f>
        <v>19762</v>
      </c>
      <c r="C751" s="319" t="str">
        <f>'Q Experience Study 2e'!C734</f>
        <v/>
      </c>
      <c r="D751" s="319" t="str">
        <f>'Q Experience Study 2e'!D734</f>
        <v/>
      </c>
      <c r="E751" s="318">
        <f>'Q Experience Study 2e'!E734</f>
        <v>500000</v>
      </c>
      <c r="F751" s="343" t="str">
        <f t="shared" si="276"/>
        <v/>
      </c>
      <c r="G751" s="341" t="str">
        <f t="shared" si="277"/>
        <v/>
      </c>
      <c r="H751" s="343">
        <f t="shared" si="288"/>
        <v>365</v>
      </c>
      <c r="I751" s="342">
        <f t="shared" si="288"/>
        <v>366</v>
      </c>
      <c r="J751" s="342">
        <f t="shared" si="288"/>
        <v>365</v>
      </c>
      <c r="K751" s="342">
        <f t="shared" si="288"/>
        <v>365</v>
      </c>
      <c r="L751" s="341">
        <f t="shared" si="288"/>
        <v>328</v>
      </c>
      <c r="M751" s="340">
        <f t="shared" si="278"/>
        <v>1</v>
      </c>
      <c r="N751" s="339">
        <f t="shared" si="279"/>
        <v>1</v>
      </c>
      <c r="O751" s="339">
        <f t="shared" si="280"/>
        <v>1</v>
      </c>
      <c r="P751" s="339">
        <f t="shared" si="281"/>
        <v>1</v>
      </c>
      <c r="Q751" s="338">
        <f t="shared" si="282"/>
        <v>0.89863013698630134</v>
      </c>
      <c r="R751" s="337">
        <f t="shared" si="283"/>
        <v>500000</v>
      </c>
      <c r="S751" s="336">
        <f t="shared" si="284"/>
        <v>500000</v>
      </c>
      <c r="T751" s="336">
        <f t="shared" si="285"/>
        <v>500000</v>
      </c>
      <c r="U751" s="336">
        <f t="shared" si="286"/>
        <v>500000</v>
      </c>
      <c r="V751" s="335">
        <f t="shared" si="287"/>
        <v>449315.0684931507</v>
      </c>
      <c r="W751" s="337">
        <f t="shared" si="289"/>
        <v>0</v>
      </c>
      <c r="X751" s="336">
        <f t="shared" si="289"/>
        <v>0</v>
      </c>
      <c r="Y751" s="336">
        <f t="shared" si="289"/>
        <v>0</v>
      </c>
      <c r="Z751" s="336">
        <f t="shared" si="289"/>
        <v>0</v>
      </c>
      <c r="AA751" s="335">
        <f t="shared" si="289"/>
        <v>0</v>
      </c>
    </row>
    <row r="752" spans="1:27">
      <c r="A752" s="320">
        <f>'Q Experience Study 2e'!A735</f>
        <v>715</v>
      </c>
      <c r="B752" s="319">
        <f>'Q Experience Study 2e'!B735</f>
        <v>20070</v>
      </c>
      <c r="C752" s="319" t="str">
        <f>'Q Experience Study 2e'!C735</f>
        <v/>
      </c>
      <c r="D752" s="319" t="str">
        <f>'Q Experience Study 2e'!D735</f>
        <v/>
      </c>
      <c r="E752" s="318">
        <f>'Q Experience Study 2e'!E735</f>
        <v>300000</v>
      </c>
      <c r="F752" s="343" t="str">
        <f t="shared" si="276"/>
        <v/>
      </c>
      <c r="G752" s="341" t="str">
        <f t="shared" si="277"/>
        <v/>
      </c>
      <c r="H752" s="343">
        <f t="shared" si="288"/>
        <v>366</v>
      </c>
      <c r="I752" s="342">
        <f t="shared" si="288"/>
        <v>365</v>
      </c>
      <c r="J752" s="342">
        <f t="shared" si="288"/>
        <v>365</v>
      </c>
      <c r="K752" s="342">
        <f t="shared" si="288"/>
        <v>365</v>
      </c>
      <c r="L752" s="341">
        <f t="shared" si="288"/>
        <v>20</v>
      </c>
      <c r="M752" s="340">
        <f t="shared" si="278"/>
        <v>1</v>
      </c>
      <c r="N752" s="339">
        <f t="shared" si="279"/>
        <v>1</v>
      </c>
      <c r="O752" s="339">
        <f t="shared" si="280"/>
        <v>1</v>
      </c>
      <c r="P752" s="339">
        <f t="shared" si="281"/>
        <v>1</v>
      </c>
      <c r="Q752" s="338">
        <f t="shared" si="282"/>
        <v>5.4644808743169397E-2</v>
      </c>
      <c r="R752" s="337">
        <f t="shared" si="283"/>
        <v>300000</v>
      </c>
      <c r="S752" s="336">
        <f t="shared" si="284"/>
        <v>300000</v>
      </c>
      <c r="T752" s="336">
        <f t="shared" si="285"/>
        <v>300000</v>
      </c>
      <c r="U752" s="336">
        <f t="shared" si="286"/>
        <v>300000</v>
      </c>
      <c r="V752" s="335">
        <f t="shared" si="287"/>
        <v>16393.442622950821</v>
      </c>
      <c r="W752" s="337">
        <f t="shared" si="289"/>
        <v>0</v>
      </c>
      <c r="X752" s="336">
        <f t="shared" si="289"/>
        <v>0</v>
      </c>
      <c r="Y752" s="336">
        <f t="shared" si="289"/>
        <v>0</v>
      </c>
      <c r="Z752" s="336">
        <f t="shared" si="289"/>
        <v>0</v>
      </c>
      <c r="AA752" s="335">
        <f t="shared" si="289"/>
        <v>0</v>
      </c>
    </row>
    <row r="753" spans="1:27">
      <c r="A753" s="320">
        <f>'Q Experience Study 2e'!A736</f>
        <v>716</v>
      </c>
      <c r="B753" s="319">
        <f>'Q Experience Study 2e'!B736</f>
        <v>20070</v>
      </c>
      <c r="C753" s="319" t="str">
        <f>'Q Experience Study 2e'!C736</f>
        <v/>
      </c>
      <c r="D753" s="319" t="str">
        <f>'Q Experience Study 2e'!D736</f>
        <v/>
      </c>
      <c r="E753" s="318">
        <f>'Q Experience Study 2e'!E736</f>
        <v>1000000</v>
      </c>
      <c r="F753" s="343" t="str">
        <f t="shared" si="276"/>
        <v/>
      </c>
      <c r="G753" s="341" t="str">
        <f t="shared" si="277"/>
        <v/>
      </c>
      <c r="H753" s="343">
        <f t="shared" si="288"/>
        <v>366</v>
      </c>
      <c r="I753" s="342">
        <f t="shared" si="288"/>
        <v>365</v>
      </c>
      <c r="J753" s="342">
        <f t="shared" si="288"/>
        <v>365</v>
      </c>
      <c r="K753" s="342">
        <f t="shared" si="288"/>
        <v>365</v>
      </c>
      <c r="L753" s="341">
        <f t="shared" si="288"/>
        <v>20</v>
      </c>
      <c r="M753" s="340">
        <f t="shared" si="278"/>
        <v>1</v>
      </c>
      <c r="N753" s="339">
        <f t="shared" si="279"/>
        <v>1</v>
      </c>
      <c r="O753" s="339">
        <f t="shared" si="280"/>
        <v>1</v>
      </c>
      <c r="P753" s="339">
        <f t="shared" si="281"/>
        <v>1</v>
      </c>
      <c r="Q753" s="338">
        <f t="shared" si="282"/>
        <v>5.4644808743169397E-2</v>
      </c>
      <c r="R753" s="337">
        <f t="shared" si="283"/>
        <v>1000000</v>
      </c>
      <c r="S753" s="336">
        <f t="shared" si="284"/>
        <v>1000000</v>
      </c>
      <c r="T753" s="336">
        <f t="shared" si="285"/>
        <v>1000000</v>
      </c>
      <c r="U753" s="336">
        <f t="shared" si="286"/>
        <v>1000000</v>
      </c>
      <c r="V753" s="335">
        <f t="shared" si="287"/>
        <v>54644.8087431694</v>
      </c>
      <c r="W753" s="337">
        <f t="shared" si="289"/>
        <v>0</v>
      </c>
      <c r="X753" s="336">
        <f t="shared" si="289"/>
        <v>0</v>
      </c>
      <c r="Y753" s="336">
        <f t="shared" si="289"/>
        <v>0</v>
      </c>
      <c r="Z753" s="336">
        <f t="shared" si="289"/>
        <v>0</v>
      </c>
      <c r="AA753" s="335">
        <f t="shared" si="289"/>
        <v>0</v>
      </c>
    </row>
    <row r="754" spans="1:27">
      <c r="A754" s="320">
        <f>'Q Experience Study 2e'!A737</f>
        <v>717</v>
      </c>
      <c r="B754" s="319">
        <f>'Q Experience Study 2e'!B737</f>
        <v>19797</v>
      </c>
      <c r="C754" s="319" t="str">
        <f>'Q Experience Study 2e'!C737</f>
        <v/>
      </c>
      <c r="D754" s="319" t="str">
        <f>'Q Experience Study 2e'!D737</f>
        <v/>
      </c>
      <c r="E754" s="318">
        <f>'Q Experience Study 2e'!E737</f>
        <v>1000000</v>
      </c>
      <c r="F754" s="343" t="str">
        <f t="shared" si="276"/>
        <v/>
      </c>
      <c r="G754" s="341" t="str">
        <f t="shared" si="277"/>
        <v/>
      </c>
      <c r="H754" s="343">
        <f t="shared" si="288"/>
        <v>366</v>
      </c>
      <c r="I754" s="342">
        <f t="shared" si="288"/>
        <v>365</v>
      </c>
      <c r="J754" s="342">
        <f t="shared" si="288"/>
        <v>365</v>
      </c>
      <c r="K754" s="342">
        <f t="shared" si="288"/>
        <v>365</v>
      </c>
      <c r="L754" s="341">
        <f t="shared" si="288"/>
        <v>293</v>
      </c>
      <c r="M754" s="340">
        <f t="shared" si="278"/>
        <v>1</v>
      </c>
      <c r="N754" s="339">
        <f t="shared" si="279"/>
        <v>1</v>
      </c>
      <c r="O754" s="339">
        <f t="shared" si="280"/>
        <v>1</v>
      </c>
      <c r="P754" s="339">
        <f t="shared" si="281"/>
        <v>1</v>
      </c>
      <c r="Q754" s="338">
        <f t="shared" si="282"/>
        <v>0.80054644808743169</v>
      </c>
      <c r="R754" s="337">
        <f t="shared" si="283"/>
        <v>1000000</v>
      </c>
      <c r="S754" s="336">
        <f t="shared" si="284"/>
        <v>1000000</v>
      </c>
      <c r="T754" s="336">
        <f t="shared" si="285"/>
        <v>1000000</v>
      </c>
      <c r="U754" s="336">
        <f t="shared" si="286"/>
        <v>1000000</v>
      </c>
      <c r="V754" s="335">
        <f t="shared" si="287"/>
        <v>800546.44808743172</v>
      </c>
      <c r="W754" s="337">
        <f t="shared" si="289"/>
        <v>0</v>
      </c>
      <c r="X754" s="336">
        <f t="shared" si="289"/>
        <v>0</v>
      </c>
      <c r="Y754" s="336">
        <f t="shared" si="289"/>
        <v>0</v>
      </c>
      <c r="Z754" s="336">
        <f t="shared" si="289"/>
        <v>0</v>
      </c>
      <c r="AA754" s="335">
        <f t="shared" si="289"/>
        <v>0</v>
      </c>
    </row>
    <row r="755" spans="1:27">
      <c r="A755" s="320">
        <f>'Q Experience Study 2e'!A738</f>
        <v>718</v>
      </c>
      <c r="B755" s="319">
        <f>'Q Experience Study 2e'!B738</f>
        <v>19820</v>
      </c>
      <c r="C755" s="319" t="str">
        <f>'Q Experience Study 2e'!C738</f>
        <v/>
      </c>
      <c r="D755" s="319" t="str">
        <f>'Q Experience Study 2e'!D738</f>
        <v/>
      </c>
      <c r="E755" s="318">
        <f>'Q Experience Study 2e'!E738</f>
        <v>1000000</v>
      </c>
      <c r="F755" s="343" t="str">
        <f t="shared" si="276"/>
        <v/>
      </c>
      <c r="G755" s="341" t="str">
        <f t="shared" si="277"/>
        <v/>
      </c>
      <c r="H755" s="343">
        <f t="shared" si="288"/>
        <v>366</v>
      </c>
      <c r="I755" s="342">
        <f t="shared" si="288"/>
        <v>365</v>
      </c>
      <c r="J755" s="342">
        <f t="shared" si="288"/>
        <v>365</v>
      </c>
      <c r="K755" s="342">
        <f t="shared" si="288"/>
        <v>365</v>
      </c>
      <c r="L755" s="341">
        <f t="shared" si="288"/>
        <v>270</v>
      </c>
      <c r="M755" s="340">
        <f t="shared" si="278"/>
        <v>1</v>
      </c>
      <c r="N755" s="339">
        <f t="shared" si="279"/>
        <v>1</v>
      </c>
      <c r="O755" s="339">
        <f t="shared" si="280"/>
        <v>1</v>
      </c>
      <c r="P755" s="339">
        <f t="shared" si="281"/>
        <v>1</v>
      </c>
      <c r="Q755" s="338">
        <f t="shared" si="282"/>
        <v>0.73770491803278693</v>
      </c>
      <c r="R755" s="337">
        <f t="shared" si="283"/>
        <v>1000000</v>
      </c>
      <c r="S755" s="336">
        <f t="shared" si="284"/>
        <v>1000000</v>
      </c>
      <c r="T755" s="336">
        <f t="shared" si="285"/>
        <v>1000000</v>
      </c>
      <c r="U755" s="336">
        <f t="shared" si="286"/>
        <v>1000000</v>
      </c>
      <c r="V755" s="335">
        <f t="shared" si="287"/>
        <v>737704.91803278693</v>
      </c>
      <c r="W755" s="337">
        <f t="shared" si="289"/>
        <v>0</v>
      </c>
      <c r="X755" s="336">
        <f t="shared" si="289"/>
        <v>0</v>
      </c>
      <c r="Y755" s="336">
        <f t="shared" si="289"/>
        <v>0</v>
      </c>
      <c r="Z755" s="336">
        <f t="shared" si="289"/>
        <v>0</v>
      </c>
      <c r="AA755" s="335">
        <f t="shared" si="289"/>
        <v>0</v>
      </c>
    </row>
    <row r="756" spans="1:27">
      <c r="A756" s="320">
        <f>'Q Experience Study 2e'!A739</f>
        <v>719</v>
      </c>
      <c r="B756" s="319">
        <f>'Q Experience Study 2e'!B739</f>
        <v>20087</v>
      </c>
      <c r="C756" s="319">
        <f>'Q Experience Study 2e'!C739</f>
        <v>44800</v>
      </c>
      <c r="D756" s="319" t="str">
        <f>'Q Experience Study 2e'!D739</f>
        <v/>
      </c>
      <c r="E756" s="318">
        <f>'Q Experience Study 2e'!E739</f>
        <v>500000</v>
      </c>
      <c r="F756" s="343" t="str">
        <f t="shared" si="276"/>
        <v/>
      </c>
      <c r="G756" s="341">
        <f t="shared" si="277"/>
        <v>67</v>
      </c>
      <c r="H756" s="343">
        <f t="shared" si="288"/>
        <v>366</v>
      </c>
      <c r="I756" s="342">
        <f t="shared" si="288"/>
        <v>365</v>
      </c>
      <c r="J756" s="342">
        <f t="shared" si="288"/>
        <v>365</v>
      </c>
      <c r="K756" s="342">
        <f t="shared" si="288"/>
        <v>0</v>
      </c>
      <c r="L756" s="341">
        <f t="shared" si="288"/>
        <v>0</v>
      </c>
      <c r="M756" s="340">
        <f t="shared" si="278"/>
        <v>1</v>
      </c>
      <c r="N756" s="339">
        <f t="shared" si="279"/>
        <v>1</v>
      </c>
      <c r="O756" s="339">
        <f t="shared" si="280"/>
        <v>1</v>
      </c>
      <c r="P756" s="339">
        <f t="shared" si="281"/>
        <v>0</v>
      </c>
      <c r="Q756" s="338">
        <f t="shared" si="282"/>
        <v>0</v>
      </c>
      <c r="R756" s="337">
        <f t="shared" si="283"/>
        <v>500000</v>
      </c>
      <c r="S756" s="336">
        <f t="shared" si="284"/>
        <v>500000</v>
      </c>
      <c r="T756" s="336">
        <f t="shared" si="285"/>
        <v>500000</v>
      </c>
      <c r="U756" s="336">
        <f t="shared" si="286"/>
        <v>0</v>
      </c>
      <c r="V756" s="335">
        <f t="shared" si="287"/>
        <v>0</v>
      </c>
      <c r="W756" s="337">
        <f t="shared" si="289"/>
        <v>0</v>
      </c>
      <c r="X756" s="336">
        <f t="shared" si="289"/>
        <v>0</v>
      </c>
      <c r="Y756" s="336">
        <f t="shared" si="289"/>
        <v>0</v>
      </c>
      <c r="Z756" s="336">
        <f t="shared" si="289"/>
        <v>0</v>
      </c>
      <c r="AA756" s="335">
        <f t="shared" si="289"/>
        <v>0</v>
      </c>
    </row>
    <row r="757" spans="1:27">
      <c r="A757" s="320">
        <f>'Q Experience Study 2e'!A740</f>
        <v>720</v>
      </c>
      <c r="B757" s="319">
        <f>'Q Experience Study 2e'!B740</f>
        <v>19959</v>
      </c>
      <c r="C757" s="319" t="str">
        <f>'Q Experience Study 2e'!C740</f>
        <v/>
      </c>
      <c r="D757" s="319" t="str">
        <f>'Q Experience Study 2e'!D740</f>
        <v/>
      </c>
      <c r="E757" s="318">
        <f>'Q Experience Study 2e'!E740</f>
        <v>1000000</v>
      </c>
      <c r="F757" s="343" t="str">
        <f t="shared" si="276"/>
        <v/>
      </c>
      <c r="G757" s="341" t="str">
        <f t="shared" si="277"/>
        <v/>
      </c>
      <c r="H757" s="343">
        <f t="shared" si="288"/>
        <v>366</v>
      </c>
      <c r="I757" s="342">
        <f t="shared" si="288"/>
        <v>365</v>
      </c>
      <c r="J757" s="342">
        <f t="shared" si="288"/>
        <v>365</v>
      </c>
      <c r="K757" s="342">
        <f t="shared" si="288"/>
        <v>365</v>
      </c>
      <c r="L757" s="341">
        <f t="shared" si="288"/>
        <v>131</v>
      </c>
      <c r="M757" s="340">
        <f t="shared" si="278"/>
        <v>1</v>
      </c>
      <c r="N757" s="339">
        <f t="shared" si="279"/>
        <v>1</v>
      </c>
      <c r="O757" s="339">
        <f t="shared" si="280"/>
        <v>1</v>
      </c>
      <c r="P757" s="339">
        <f t="shared" si="281"/>
        <v>1</v>
      </c>
      <c r="Q757" s="338">
        <f t="shared" si="282"/>
        <v>0.35792349726775957</v>
      </c>
      <c r="R757" s="337">
        <f t="shared" si="283"/>
        <v>1000000</v>
      </c>
      <c r="S757" s="336">
        <f t="shared" si="284"/>
        <v>1000000</v>
      </c>
      <c r="T757" s="336">
        <f t="shared" si="285"/>
        <v>1000000</v>
      </c>
      <c r="U757" s="336">
        <f t="shared" si="286"/>
        <v>1000000</v>
      </c>
      <c r="V757" s="335">
        <f t="shared" si="287"/>
        <v>357923.49726775958</v>
      </c>
      <c r="W757" s="337">
        <f t="shared" si="289"/>
        <v>0</v>
      </c>
      <c r="X757" s="336">
        <f t="shared" si="289"/>
        <v>0</v>
      </c>
      <c r="Y757" s="336">
        <f t="shared" si="289"/>
        <v>0</v>
      </c>
      <c r="Z757" s="336">
        <f t="shared" si="289"/>
        <v>0</v>
      </c>
      <c r="AA757" s="335">
        <f t="shared" si="289"/>
        <v>0</v>
      </c>
    </row>
    <row r="758" spans="1:27">
      <c r="A758" s="320">
        <f>'Q Experience Study 2e'!A741</f>
        <v>721</v>
      </c>
      <c r="B758" s="319">
        <f>'Q Experience Study 2e'!B741</f>
        <v>20086</v>
      </c>
      <c r="C758" s="319" t="str">
        <f>'Q Experience Study 2e'!C741</f>
        <v/>
      </c>
      <c r="D758" s="319" t="str">
        <f>'Q Experience Study 2e'!D741</f>
        <v/>
      </c>
      <c r="E758" s="318">
        <f>'Q Experience Study 2e'!E741</f>
        <v>300000</v>
      </c>
      <c r="F758" s="343" t="str">
        <f t="shared" si="276"/>
        <v/>
      </c>
      <c r="G758" s="341" t="str">
        <f t="shared" si="277"/>
        <v/>
      </c>
      <c r="H758" s="343">
        <f t="shared" ref="H758:L767" si="290">IF(AND(OR($C758&lt;&gt;"",$D758&lt;&gt;""),MAX($F758,$G758)&lt;H$37),0,MIN($C$34,DATE(YEAR($B758)+H$37+1,MONTH($B758),DAY($B758)))-MAX($B$34,DATE(YEAR($B758)+H$37,MONTH($B758),DAY($B758))))</f>
        <v>366</v>
      </c>
      <c r="I758" s="342">
        <f t="shared" si="290"/>
        <v>365</v>
      </c>
      <c r="J758" s="342">
        <f t="shared" si="290"/>
        <v>365</v>
      </c>
      <c r="K758" s="342">
        <f t="shared" si="290"/>
        <v>365</v>
      </c>
      <c r="L758" s="341">
        <f t="shared" si="290"/>
        <v>4</v>
      </c>
      <c r="M758" s="340">
        <f t="shared" si="278"/>
        <v>1</v>
      </c>
      <c r="N758" s="339">
        <f t="shared" si="279"/>
        <v>1</v>
      </c>
      <c r="O758" s="339">
        <f t="shared" si="280"/>
        <v>1</v>
      </c>
      <c r="P758" s="339">
        <f t="shared" si="281"/>
        <v>1</v>
      </c>
      <c r="Q758" s="338">
        <f t="shared" si="282"/>
        <v>1.092896174863388E-2</v>
      </c>
      <c r="R758" s="337">
        <f t="shared" si="283"/>
        <v>300000</v>
      </c>
      <c r="S758" s="336">
        <f t="shared" si="284"/>
        <v>300000</v>
      </c>
      <c r="T758" s="336">
        <f t="shared" si="285"/>
        <v>300000</v>
      </c>
      <c r="U758" s="336">
        <f t="shared" si="286"/>
        <v>300000</v>
      </c>
      <c r="V758" s="335">
        <f t="shared" si="287"/>
        <v>3278.688524590164</v>
      </c>
      <c r="W758" s="337">
        <f t="shared" ref="W758:AA767" si="291">IF($F758=W$37,$E758,0)</f>
        <v>0</v>
      </c>
      <c r="X758" s="336">
        <f t="shared" si="291"/>
        <v>0</v>
      </c>
      <c r="Y758" s="336">
        <f t="shared" si="291"/>
        <v>0</v>
      </c>
      <c r="Z758" s="336">
        <f t="shared" si="291"/>
        <v>0</v>
      </c>
      <c r="AA758" s="335">
        <f t="shared" si="291"/>
        <v>0</v>
      </c>
    </row>
    <row r="759" spans="1:27">
      <c r="A759" s="320">
        <f>'Q Experience Study 2e'!A742</f>
        <v>722</v>
      </c>
      <c r="B759" s="319">
        <f>'Q Experience Study 2e'!B742</f>
        <v>19750</v>
      </c>
      <c r="C759" s="319" t="str">
        <f>'Q Experience Study 2e'!C742</f>
        <v/>
      </c>
      <c r="D759" s="319" t="str">
        <f>'Q Experience Study 2e'!D742</f>
        <v/>
      </c>
      <c r="E759" s="318">
        <f>'Q Experience Study 2e'!E742</f>
        <v>500000</v>
      </c>
      <c r="F759" s="343" t="str">
        <f t="shared" si="276"/>
        <v/>
      </c>
      <c r="G759" s="341" t="str">
        <f t="shared" si="277"/>
        <v/>
      </c>
      <c r="H759" s="343">
        <f t="shared" si="290"/>
        <v>365</v>
      </c>
      <c r="I759" s="342">
        <f t="shared" si="290"/>
        <v>366</v>
      </c>
      <c r="J759" s="342">
        <f t="shared" si="290"/>
        <v>365</v>
      </c>
      <c r="K759" s="342">
        <f t="shared" si="290"/>
        <v>365</v>
      </c>
      <c r="L759" s="341">
        <f t="shared" si="290"/>
        <v>340</v>
      </c>
      <c r="M759" s="340">
        <f t="shared" si="278"/>
        <v>1</v>
      </c>
      <c r="N759" s="339">
        <f t="shared" si="279"/>
        <v>1</v>
      </c>
      <c r="O759" s="339">
        <f t="shared" si="280"/>
        <v>1</v>
      </c>
      <c r="P759" s="339">
        <f t="shared" si="281"/>
        <v>1</v>
      </c>
      <c r="Q759" s="338">
        <f t="shared" si="282"/>
        <v>0.93150684931506844</v>
      </c>
      <c r="R759" s="337">
        <f t="shared" si="283"/>
        <v>500000</v>
      </c>
      <c r="S759" s="336">
        <f t="shared" si="284"/>
        <v>500000</v>
      </c>
      <c r="T759" s="336">
        <f t="shared" si="285"/>
        <v>500000</v>
      </c>
      <c r="U759" s="336">
        <f t="shared" si="286"/>
        <v>500000</v>
      </c>
      <c r="V759" s="335">
        <f t="shared" si="287"/>
        <v>465753.42465753423</v>
      </c>
      <c r="W759" s="337">
        <f t="shared" si="291"/>
        <v>0</v>
      </c>
      <c r="X759" s="336">
        <f t="shared" si="291"/>
        <v>0</v>
      </c>
      <c r="Y759" s="336">
        <f t="shared" si="291"/>
        <v>0</v>
      </c>
      <c r="Z759" s="336">
        <f t="shared" si="291"/>
        <v>0</v>
      </c>
      <c r="AA759" s="335">
        <f t="shared" si="291"/>
        <v>0</v>
      </c>
    </row>
    <row r="760" spans="1:27">
      <c r="A760" s="320">
        <f>'Q Experience Study 2e'!A743</f>
        <v>723</v>
      </c>
      <c r="B760" s="319">
        <f>'Q Experience Study 2e'!B743</f>
        <v>19817</v>
      </c>
      <c r="C760" s="319" t="str">
        <f>'Q Experience Study 2e'!C743</f>
        <v/>
      </c>
      <c r="D760" s="319" t="str">
        <f>'Q Experience Study 2e'!D743</f>
        <v/>
      </c>
      <c r="E760" s="318">
        <f>'Q Experience Study 2e'!E743</f>
        <v>1000000</v>
      </c>
      <c r="F760" s="343" t="str">
        <f t="shared" si="276"/>
        <v/>
      </c>
      <c r="G760" s="341" t="str">
        <f t="shared" si="277"/>
        <v/>
      </c>
      <c r="H760" s="343">
        <f t="shared" si="290"/>
        <v>366</v>
      </c>
      <c r="I760" s="342">
        <f t="shared" si="290"/>
        <v>365</v>
      </c>
      <c r="J760" s="342">
        <f t="shared" si="290"/>
        <v>365</v>
      </c>
      <c r="K760" s="342">
        <f t="shared" si="290"/>
        <v>365</v>
      </c>
      <c r="L760" s="341">
        <f t="shared" si="290"/>
        <v>273</v>
      </c>
      <c r="M760" s="340">
        <f t="shared" si="278"/>
        <v>1</v>
      </c>
      <c r="N760" s="339">
        <f t="shared" si="279"/>
        <v>1</v>
      </c>
      <c r="O760" s="339">
        <f t="shared" si="280"/>
        <v>1</v>
      </c>
      <c r="P760" s="339">
        <f t="shared" si="281"/>
        <v>1</v>
      </c>
      <c r="Q760" s="338">
        <f t="shared" si="282"/>
        <v>0.74590163934426235</v>
      </c>
      <c r="R760" s="337">
        <f t="shared" si="283"/>
        <v>1000000</v>
      </c>
      <c r="S760" s="336">
        <f t="shared" si="284"/>
        <v>1000000</v>
      </c>
      <c r="T760" s="336">
        <f t="shared" si="285"/>
        <v>1000000</v>
      </c>
      <c r="U760" s="336">
        <f t="shared" si="286"/>
        <v>1000000</v>
      </c>
      <c r="V760" s="335">
        <f t="shared" si="287"/>
        <v>745901.63934426231</v>
      </c>
      <c r="W760" s="337">
        <f t="shared" si="291"/>
        <v>0</v>
      </c>
      <c r="X760" s="336">
        <f t="shared" si="291"/>
        <v>0</v>
      </c>
      <c r="Y760" s="336">
        <f t="shared" si="291"/>
        <v>0</v>
      </c>
      <c r="Z760" s="336">
        <f t="shared" si="291"/>
        <v>0</v>
      </c>
      <c r="AA760" s="335">
        <f t="shared" si="291"/>
        <v>0</v>
      </c>
    </row>
    <row r="761" spans="1:27">
      <c r="A761" s="320">
        <f>'Q Experience Study 2e'!A744</f>
        <v>724</v>
      </c>
      <c r="B761" s="319">
        <f>'Q Experience Study 2e'!B744</f>
        <v>19962</v>
      </c>
      <c r="C761" s="319" t="str">
        <f>'Q Experience Study 2e'!C744</f>
        <v/>
      </c>
      <c r="D761" s="319" t="str">
        <f>'Q Experience Study 2e'!D744</f>
        <v/>
      </c>
      <c r="E761" s="318">
        <f>'Q Experience Study 2e'!E744</f>
        <v>500000</v>
      </c>
      <c r="F761" s="343" t="str">
        <f t="shared" si="276"/>
        <v/>
      </c>
      <c r="G761" s="341" t="str">
        <f t="shared" si="277"/>
        <v/>
      </c>
      <c r="H761" s="343">
        <f t="shared" si="290"/>
        <v>366</v>
      </c>
      <c r="I761" s="342">
        <f t="shared" si="290"/>
        <v>365</v>
      </c>
      <c r="J761" s="342">
        <f t="shared" si="290"/>
        <v>365</v>
      </c>
      <c r="K761" s="342">
        <f t="shared" si="290"/>
        <v>365</v>
      </c>
      <c r="L761" s="341">
        <f t="shared" si="290"/>
        <v>128</v>
      </c>
      <c r="M761" s="340">
        <f t="shared" si="278"/>
        <v>1</v>
      </c>
      <c r="N761" s="339">
        <f t="shared" si="279"/>
        <v>1</v>
      </c>
      <c r="O761" s="339">
        <f t="shared" si="280"/>
        <v>1</v>
      </c>
      <c r="P761" s="339">
        <f t="shared" si="281"/>
        <v>1</v>
      </c>
      <c r="Q761" s="338">
        <f t="shared" si="282"/>
        <v>0.34972677595628415</v>
      </c>
      <c r="R761" s="337">
        <f t="shared" si="283"/>
        <v>500000</v>
      </c>
      <c r="S761" s="336">
        <f t="shared" si="284"/>
        <v>500000</v>
      </c>
      <c r="T761" s="336">
        <f t="shared" si="285"/>
        <v>500000</v>
      </c>
      <c r="U761" s="336">
        <f t="shared" si="286"/>
        <v>500000</v>
      </c>
      <c r="V761" s="335">
        <f t="shared" si="287"/>
        <v>174863.38797814207</v>
      </c>
      <c r="W761" s="337">
        <f t="shared" si="291"/>
        <v>0</v>
      </c>
      <c r="X761" s="336">
        <f t="shared" si="291"/>
        <v>0</v>
      </c>
      <c r="Y761" s="336">
        <f t="shared" si="291"/>
        <v>0</v>
      </c>
      <c r="Z761" s="336">
        <f t="shared" si="291"/>
        <v>0</v>
      </c>
      <c r="AA761" s="335">
        <f t="shared" si="291"/>
        <v>0</v>
      </c>
    </row>
    <row r="762" spans="1:27">
      <c r="A762" s="320">
        <f>'Q Experience Study 2e'!A745</f>
        <v>725</v>
      </c>
      <c r="B762" s="319">
        <f>'Q Experience Study 2e'!B745</f>
        <v>19824</v>
      </c>
      <c r="C762" s="319" t="str">
        <f>'Q Experience Study 2e'!C745</f>
        <v/>
      </c>
      <c r="D762" s="319" t="str">
        <f>'Q Experience Study 2e'!D745</f>
        <v/>
      </c>
      <c r="E762" s="318">
        <f>'Q Experience Study 2e'!E745</f>
        <v>300000</v>
      </c>
      <c r="F762" s="343" t="str">
        <f t="shared" si="276"/>
        <v/>
      </c>
      <c r="G762" s="341" t="str">
        <f t="shared" si="277"/>
        <v/>
      </c>
      <c r="H762" s="343">
        <f t="shared" si="290"/>
        <v>366</v>
      </c>
      <c r="I762" s="342">
        <f t="shared" si="290"/>
        <v>365</v>
      </c>
      <c r="J762" s="342">
        <f t="shared" si="290"/>
        <v>365</v>
      </c>
      <c r="K762" s="342">
        <f t="shared" si="290"/>
        <v>365</v>
      </c>
      <c r="L762" s="341">
        <f t="shared" si="290"/>
        <v>266</v>
      </c>
      <c r="M762" s="340">
        <f t="shared" si="278"/>
        <v>1</v>
      </c>
      <c r="N762" s="339">
        <f t="shared" si="279"/>
        <v>1</v>
      </c>
      <c r="O762" s="339">
        <f t="shared" si="280"/>
        <v>1</v>
      </c>
      <c r="P762" s="339">
        <f t="shared" si="281"/>
        <v>1</v>
      </c>
      <c r="Q762" s="338">
        <f t="shared" si="282"/>
        <v>0.72677595628415304</v>
      </c>
      <c r="R762" s="337">
        <f t="shared" si="283"/>
        <v>300000</v>
      </c>
      <c r="S762" s="336">
        <f t="shared" si="284"/>
        <v>300000</v>
      </c>
      <c r="T762" s="336">
        <f t="shared" si="285"/>
        <v>300000</v>
      </c>
      <c r="U762" s="336">
        <f t="shared" si="286"/>
        <v>300000</v>
      </c>
      <c r="V762" s="335">
        <f t="shared" si="287"/>
        <v>218032.78688524591</v>
      </c>
      <c r="W762" s="337">
        <f t="shared" si="291"/>
        <v>0</v>
      </c>
      <c r="X762" s="336">
        <f t="shared" si="291"/>
        <v>0</v>
      </c>
      <c r="Y762" s="336">
        <f t="shared" si="291"/>
        <v>0</v>
      </c>
      <c r="Z762" s="336">
        <f t="shared" si="291"/>
        <v>0</v>
      </c>
      <c r="AA762" s="335">
        <f t="shared" si="291"/>
        <v>0</v>
      </c>
    </row>
    <row r="763" spans="1:27">
      <c r="A763" s="320">
        <f>'Q Experience Study 2e'!A746</f>
        <v>726</v>
      </c>
      <c r="B763" s="319">
        <f>'Q Experience Study 2e'!B746</f>
        <v>19861</v>
      </c>
      <c r="C763" s="319" t="str">
        <f>'Q Experience Study 2e'!C746</f>
        <v/>
      </c>
      <c r="D763" s="319" t="str">
        <f>'Q Experience Study 2e'!D746</f>
        <v/>
      </c>
      <c r="E763" s="318">
        <f>'Q Experience Study 2e'!E746</f>
        <v>1000000</v>
      </c>
      <c r="F763" s="343" t="str">
        <f t="shared" si="276"/>
        <v/>
      </c>
      <c r="G763" s="341" t="str">
        <f t="shared" si="277"/>
        <v/>
      </c>
      <c r="H763" s="343">
        <f t="shared" si="290"/>
        <v>366</v>
      </c>
      <c r="I763" s="342">
        <f t="shared" si="290"/>
        <v>365</v>
      </c>
      <c r="J763" s="342">
        <f t="shared" si="290"/>
        <v>365</v>
      </c>
      <c r="K763" s="342">
        <f t="shared" si="290"/>
        <v>365</v>
      </c>
      <c r="L763" s="341">
        <f t="shared" si="290"/>
        <v>229</v>
      </c>
      <c r="M763" s="340">
        <f t="shared" si="278"/>
        <v>1</v>
      </c>
      <c r="N763" s="339">
        <f t="shared" si="279"/>
        <v>1</v>
      </c>
      <c r="O763" s="339">
        <f t="shared" si="280"/>
        <v>1</v>
      </c>
      <c r="P763" s="339">
        <f t="shared" si="281"/>
        <v>1</v>
      </c>
      <c r="Q763" s="338">
        <f t="shared" si="282"/>
        <v>0.62568306010928965</v>
      </c>
      <c r="R763" s="337">
        <f t="shared" si="283"/>
        <v>1000000</v>
      </c>
      <c r="S763" s="336">
        <f t="shared" si="284"/>
        <v>1000000</v>
      </c>
      <c r="T763" s="336">
        <f t="shared" si="285"/>
        <v>1000000</v>
      </c>
      <c r="U763" s="336">
        <f t="shared" si="286"/>
        <v>1000000</v>
      </c>
      <c r="V763" s="335">
        <f t="shared" si="287"/>
        <v>625683.0601092896</v>
      </c>
      <c r="W763" s="337">
        <f t="shared" si="291"/>
        <v>0</v>
      </c>
      <c r="X763" s="336">
        <f t="shared" si="291"/>
        <v>0</v>
      </c>
      <c r="Y763" s="336">
        <f t="shared" si="291"/>
        <v>0</v>
      </c>
      <c r="Z763" s="336">
        <f t="shared" si="291"/>
        <v>0</v>
      </c>
      <c r="AA763" s="335">
        <f t="shared" si="291"/>
        <v>0</v>
      </c>
    </row>
    <row r="764" spans="1:27">
      <c r="A764" s="320">
        <f>'Q Experience Study 2e'!A747</f>
        <v>727</v>
      </c>
      <c r="B764" s="319">
        <f>'Q Experience Study 2e'!B747</f>
        <v>19808</v>
      </c>
      <c r="C764" s="319" t="str">
        <f>'Q Experience Study 2e'!C747</f>
        <v/>
      </c>
      <c r="D764" s="319">
        <f>'Q Experience Study 2e'!D747</f>
        <v>44292</v>
      </c>
      <c r="E764" s="318">
        <f>'Q Experience Study 2e'!E747</f>
        <v>1000000</v>
      </c>
      <c r="F764" s="343">
        <f t="shared" si="276"/>
        <v>67</v>
      </c>
      <c r="G764" s="341" t="str">
        <f t="shared" si="277"/>
        <v/>
      </c>
      <c r="H764" s="343">
        <f t="shared" si="290"/>
        <v>366</v>
      </c>
      <c r="I764" s="342">
        <f t="shared" si="290"/>
        <v>365</v>
      </c>
      <c r="J764" s="342">
        <f t="shared" si="290"/>
        <v>365</v>
      </c>
      <c r="K764" s="342">
        <f t="shared" si="290"/>
        <v>0</v>
      </c>
      <c r="L764" s="341">
        <f t="shared" si="290"/>
        <v>0</v>
      </c>
      <c r="M764" s="340">
        <f t="shared" si="278"/>
        <v>1</v>
      </c>
      <c r="N764" s="339">
        <f t="shared" si="279"/>
        <v>1</v>
      </c>
      <c r="O764" s="339">
        <f t="shared" si="280"/>
        <v>1</v>
      </c>
      <c r="P764" s="339">
        <f t="shared" si="281"/>
        <v>0</v>
      </c>
      <c r="Q764" s="338">
        <f t="shared" si="282"/>
        <v>0</v>
      </c>
      <c r="R764" s="337">
        <f t="shared" si="283"/>
        <v>1000000</v>
      </c>
      <c r="S764" s="336">
        <f t="shared" si="284"/>
        <v>1000000</v>
      </c>
      <c r="T764" s="336">
        <f t="shared" si="285"/>
        <v>1000000</v>
      </c>
      <c r="U764" s="336">
        <f t="shared" si="286"/>
        <v>0</v>
      </c>
      <c r="V764" s="335">
        <f t="shared" si="287"/>
        <v>0</v>
      </c>
      <c r="W764" s="337">
        <f t="shared" si="291"/>
        <v>0</v>
      </c>
      <c r="X764" s="336">
        <f t="shared" si="291"/>
        <v>0</v>
      </c>
      <c r="Y764" s="336">
        <f t="shared" si="291"/>
        <v>1000000</v>
      </c>
      <c r="Z764" s="336">
        <f t="shared" si="291"/>
        <v>0</v>
      </c>
      <c r="AA764" s="335">
        <f t="shared" si="291"/>
        <v>0</v>
      </c>
    </row>
    <row r="765" spans="1:27">
      <c r="A765" s="320">
        <f>'Q Experience Study 2e'!A748</f>
        <v>728</v>
      </c>
      <c r="B765" s="319">
        <f>'Q Experience Study 2e'!B748</f>
        <v>19743</v>
      </c>
      <c r="C765" s="319" t="str">
        <f>'Q Experience Study 2e'!C748</f>
        <v/>
      </c>
      <c r="D765" s="319" t="str">
        <f>'Q Experience Study 2e'!D748</f>
        <v/>
      </c>
      <c r="E765" s="318">
        <f>'Q Experience Study 2e'!E748</f>
        <v>1000000</v>
      </c>
      <c r="F765" s="343" t="str">
        <f t="shared" si="276"/>
        <v/>
      </c>
      <c r="G765" s="341" t="str">
        <f t="shared" si="277"/>
        <v/>
      </c>
      <c r="H765" s="343">
        <f t="shared" si="290"/>
        <v>365</v>
      </c>
      <c r="I765" s="342">
        <f t="shared" si="290"/>
        <v>366</v>
      </c>
      <c r="J765" s="342">
        <f t="shared" si="290"/>
        <v>365</v>
      </c>
      <c r="K765" s="342">
        <f t="shared" si="290"/>
        <v>365</v>
      </c>
      <c r="L765" s="341">
        <f t="shared" si="290"/>
        <v>347</v>
      </c>
      <c r="M765" s="340">
        <f t="shared" si="278"/>
        <v>1</v>
      </c>
      <c r="N765" s="339">
        <f t="shared" si="279"/>
        <v>1</v>
      </c>
      <c r="O765" s="339">
        <f t="shared" si="280"/>
        <v>1</v>
      </c>
      <c r="P765" s="339">
        <f t="shared" si="281"/>
        <v>1</v>
      </c>
      <c r="Q765" s="338">
        <f t="shared" si="282"/>
        <v>0.9506849315068493</v>
      </c>
      <c r="R765" s="337">
        <f t="shared" si="283"/>
        <v>1000000</v>
      </c>
      <c r="S765" s="336">
        <f t="shared" si="284"/>
        <v>1000000</v>
      </c>
      <c r="T765" s="336">
        <f t="shared" si="285"/>
        <v>1000000</v>
      </c>
      <c r="U765" s="336">
        <f t="shared" si="286"/>
        <v>1000000</v>
      </c>
      <c r="V765" s="335">
        <f t="shared" si="287"/>
        <v>950684.93150684924</v>
      </c>
      <c r="W765" s="337">
        <f t="shared" si="291"/>
        <v>0</v>
      </c>
      <c r="X765" s="336">
        <f t="shared" si="291"/>
        <v>0</v>
      </c>
      <c r="Y765" s="336">
        <f t="shared" si="291"/>
        <v>0</v>
      </c>
      <c r="Z765" s="336">
        <f t="shared" si="291"/>
        <v>0</v>
      </c>
      <c r="AA765" s="335">
        <f t="shared" si="291"/>
        <v>0</v>
      </c>
    </row>
    <row r="766" spans="1:27">
      <c r="A766" s="320">
        <f>'Q Experience Study 2e'!A749</f>
        <v>729</v>
      </c>
      <c r="B766" s="319">
        <f>'Q Experience Study 2e'!B749</f>
        <v>19961</v>
      </c>
      <c r="C766" s="319" t="str">
        <f>'Q Experience Study 2e'!C749</f>
        <v/>
      </c>
      <c r="D766" s="319" t="str">
        <f>'Q Experience Study 2e'!D749</f>
        <v/>
      </c>
      <c r="E766" s="318">
        <f>'Q Experience Study 2e'!E749</f>
        <v>500000</v>
      </c>
      <c r="F766" s="343" t="str">
        <f t="shared" si="276"/>
        <v/>
      </c>
      <c r="G766" s="341" t="str">
        <f t="shared" si="277"/>
        <v/>
      </c>
      <c r="H766" s="343">
        <f t="shared" si="290"/>
        <v>366</v>
      </c>
      <c r="I766" s="342">
        <f t="shared" si="290"/>
        <v>365</v>
      </c>
      <c r="J766" s="342">
        <f t="shared" si="290"/>
        <v>365</v>
      </c>
      <c r="K766" s="342">
        <f t="shared" si="290"/>
        <v>365</v>
      </c>
      <c r="L766" s="341">
        <f t="shared" si="290"/>
        <v>129</v>
      </c>
      <c r="M766" s="340">
        <f t="shared" si="278"/>
        <v>1</v>
      </c>
      <c r="N766" s="339">
        <f t="shared" si="279"/>
        <v>1</v>
      </c>
      <c r="O766" s="339">
        <f t="shared" si="280"/>
        <v>1</v>
      </c>
      <c r="P766" s="339">
        <f t="shared" si="281"/>
        <v>1</v>
      </c>
      <c r="Q766" s="338">
        <f t="shared" si="282"/>
        <v>0.35245901639344263</v>
      </c>
      <c r="R766" s="337">
        <f t="shared" si="283"/>
        <v>500000</v>
      </c>
      <c r="S766" s="336">
        <f t="shared" si="284"/>
        <v>500000</v>
      </c>
      <c r="T766" s="336">
        <f t="shared" si="285"/>
        <v>500000</v>
      </c>
      <c r="U766" s="336">
        <f t="shared" si="286"/>
        <v>500000</v>
      </c>
      <c r="V766" s="335">
        <f t="shared" si="287"/>
        <v>176229.50819672132</v>
      </c>
      <c r="W766" s="337">
        <f t="shared" si="291"/>
        <v>0</v>
      </c>
      <c r="X766" s="336">
        <f t="shared" si="291"/>
        <v>0</v>
      </c>
      <c r="Y766" s="336">
        <f t="shared" si="291"/>
        <v>0</v>
      </c>
      <c r="Z766" s="336">
        <f t="shared" si="291"/>
        <v>0</v>
      </c>
      <c r="AA766" s="335">
        <f t="shared" si="291"/>
        <v>0</v>
      </c>
    </row>
    <row r="767" spans="1:27">
      <c r="A767" s="320">
        <f>'Q Experience Study 2e'!A750</f>
        <v>730</v>
      </c>
      <c r="B767" s="319">
        <f>'Q Experience Study 2e'!B750</f>
        <v>19915</v>
      </c>
      <c r="C767" s="319" t="str">
        <f>'Q Experience Study 2e'!C750</f>
        <v/>
      </c>
      <c r="D767" s="319" t="str">
        <f>'Q Experience Study 2e'!D750</f>
        <v/>
      </c>
      <c r="E767" s="318">
        <f>'Q Experience Study 2e'!E750</f>
        <v>500000</v>
      </c>
      <c r="F767" s="343" t="str">
        <f t="shared" si="276"/>
        <v/>
      </c>
      <c r="G767" s="341" t="str">
        <f t="shared" si="277"/>
        <v/>
      </c>
      <c r="H767" s="343">
        <f t="shared" si="290"/>
        <v>366</v>
      </c>
      <c r="I767" s="342">
        <f t="shared" si="290"/>
        <v>365</v>
      </c>
      <c r="J767" s="342">
        <f t="shared" si="290"/>
        <v>365</v>
      </c>
      <c r="K767" s="342">
        <f t="shared" si="290"/>
        <v>365</v>
      </c>
      <c r="L767" s="341">
        <f t="shared" si="290"/>
        <v>175</v>
      </c>
      <c r="M767" s="340">
        <f t="shared" si="278"/>
        <v>1</v>
      </c>
      <c r="N767" s="339">
        <f t="shared" si="279"/>
        <v>1</v>
      </c>
      <c r="O767" s="339">
        <f t="shared" si="280"/>
        <v>1</v>
      </c>
      <c r="P767" s="339">
        <f t="shared" si="281"/>
        <v>1</v>
      </c>
      <c r="Q767" s="338">
        <f t="shared" si="282"/>
        <v>0.47814207650273222</v>
      </c>
      <c r="R767" s="337">
        <f t="shared" si="283"/>
        <v>500000</v>
      </c>
      <c r="S767" s="336">
        <f t="shared" si="284"/>
        <v>500000</v>
      </c>
      <c r="T767" s="336">
        <f t="shared" si="285"/>
        <v>500000</v>
      </c>
      <c r="U767" s="336">
        <f t="shared" si="286"/>
        <v>500000</v>
      </c>
      <c r="V767" s="335">
        <f t="shared" si="287"/>
        <v>239071.03825136612</v>
      </c>
      <c r="W767" s="337">
        <f t="shared" si="291"/>
        <v>0</v>
      </c>
      <c r="X767" s="336">
        <f t="shared" si="291"/>
        <v>0</v>
      </c>
      <c r="Y767" s="336">
        <f t="shared" si="291"/>
        <v>0</v>
      </c>
      <c r="Z767" s="336">
        <f t="shared" si="291"/>
        <v>0</v>
      </c>
      <c r="AA767" s="335">
        <f t="shared" si="291"/>
        <v>0</v>
      </c>
    </row>
    <row r="768" spans="1:27">
      <c r="A768" s="320">
        <f>'Q Experience Study 2e'!A751</f>
        <v>731</v>
      </c>
      <c r="B768" s="319">
        <f>'Q Experience Study 2e'!B751</f>
        <v>20056</v>
      </c>
      <c r="C768" s="319" t="str">
        <f>'Q Experience Study 2e'!C751</f>
        <v/>
      </c>
      <c r="D768" s="319" t="str">
        <f>'Q Experience Study 2e'!D751</f>
        <v/>
      </c>
      <c r="E768" s="318">
        <f>'Q Experience Study 2e'!E751</f>
        <v>1000000</v>
      </c>
      <c r="F768" s="343" t="str">
        <f t="shared" si="276"/>
        <v/>
      </c>
      <c r="G768" s="341" t="str">
        <f t="shared" si="277"/>
        <v/>
      </c>
      <c r="H768" s="343">
        <f t="shared" ref="H768:L777" si="292">IF(AND(OR($C768&lt;&gt;"",$D768&lt;&gt;""),MAX($F768,$G768)&lt;H$37),0,MIN($C$34,DATE(YEAR($B768)+H$37+1,MONTH($B768),DAY($B768)))-MAX($B$34,DATE(YEAR($B768)+H$37,MONTH($B768),DAY($B768))))</f>
        <v>366</v>
      </c>
      <c r="I768" s="342">
        <f t="shared" si="292"/>
        <v>365</v>
      </c>
      <c r="J768" s="342">
        <f t="shared" si="292"/>
        <v>365</v>
      </c>
      <c r="K768" s="342">
        <f t="shared" si="292"/>
        <v>365</v>
      </c>
      <c r="L768" s="341">
        <f t="shared" si="292"/>
        <v>34</v>
      </c>
      <c r="M768" s="340">
        <f t="shared" si="278"/>
        <v>1</v>
      </c>
      <c r="N768" s="339">
        <f t="shared" si="279"/>
        <v>1</v>
      </c>
      <c r="O768" s="339">
        <f t="shared" si="280"/>
        <v>1</v>
      </c>
      <c r="P768" s="339">
        <f t="shared" si="281"/>
        <v>1</v>
      </c>
      <c r="Q768" s="338">
        <f t="shared" si="282"/>
        <v>9.2896174863387984E-2</v>
      </c>
      <c r="R768" s="337">
        <f t="shared" si="283"/>
        <v>1000000</v>
      </c>
      <c r="S768" s="336">
        <f t="shared" si="284"/>
        <v>1000000</v>
      </c>
      <c r="T768" s="336">
        <f t="shared" si="285"/>
        <v>1000000</v>
      </c>
      <c r="U768" s="336">
        <f t="shared" si="286"/>
        <v>1000000</v>
      </c>
      <c r="V768" s="335">
        <f t="shared" si="287"/>
        <v>92896.174863387991</v>
      </c>
      <c r="W768" s="337">
        <f t="shared" ref="W768:AA777" si="293">IF($F768=W$37,$E768,0)</f>
        <v>0</v>
      </c>
      <c r="X768" s="336">
        <f t="shared" si="293"/>
        <v>0</v>
      </c>
      <c r="Y768" s="336">
        <f t="shared" si="293"/>
        <v>0</v>
      </c>
      <c r="Z768" s="336">
        <f t="shared" si="293"/>
        <v>0</v>
      </c>
      <c r="AA768" s="335">
        <f t="shared" si="293"/>
        <v>0</v>
      </c>
    </row>
    <row r="769" spans="1:27">
      <c r="A769" s="320">
        <f>'Q Experience Study 2e'!A752</f>
        <v>732</v>
      </c>
      <c r="B769" s="319">
        <f>'Q Experience Study 2e'!B752</f>
        <v>19753</v>
      </c>
      <c r="C769" s="319" t="str">
        <f>'Q Experience Study 2e'!C752</f>
        <v/>
      </c>
      <c r="D769" s="319">
        <f>'Q Experience Study 2e'!D752</f>
        <v>45070</v>
      </c>
      <c r="E769" s="318">
        <f>'Q Experience Study 2e'!E752</f>
        <v>300000</v>
      </c>
      <c r="F769" s="343">
        <f t="shared" si="276"/>
        <v>69</v>
      </c>
      <c r="G769" s="341" t="str">
        <f t="shared" si="277"/>
        <v/>
      </c>
      <c r="H769" s="343">
        <f t="shared" si="292"/>
        <v>365</v>
      </c>
      <c r="I769" s="342">
        <f t="shared" si="292"/>
        <v>366</v>
      </c>
      <c r="J769" s="342">
        <f t="shared" si="292"/>
        <v>365</v>
      </c>
      <c r="K769" s="342">
        <f t="shared" si="292"/>
        <v>365</v>
      </c>
      <c r="L769" s="341">
        <f t="shared" si="292"/>
        <v>337</v>
      </c>
      <c r="M769" s="340">
        <f t="shared" si="278"/>
        <v>1</v>
      </c>
      <c r="N769" s="339">
        <f t="shared" si="279"/>
        <v>1</v>
      </c>
      <c r="O769" s="339">
        <f t="shared" si="280"/>
        <v>1</v>
      </c>
      <c r="P769" s="339">
        <f t="shared" si="281"/>
        <v>1</v>
      </c>
      <c r="Q769" s="338">
        <f t="shared" si="282"/>
        <v>0.92328767123287669</v>
      </c>
      <c r="R769" s="337">
        <f t="shared" si="283"/>
        <v>300000</v>
      </c>
      <c r="S769" s="336">
        <f t="shared" si="284"/>
        <v>300000</v>
      </c>
      <c r="T769" s="336">
        <f t="shared" si="285"/>
        <v>300000</v>
      </c>
      <c r="U769" s="336">
        <f t="shared" si="286"/>
        <v>300000</v>
      </c>
      <c r="V769" s="335">
        <f t="shared" si="287"/>
        <v>276986.30136986298</v>
      </c>
      <c r="W769" s="337">
        <f t="shared" si="293"/>
        <v>0</v>
      </c>
      <c r="X769" s="336">
        <f t="shared" si="293"/>
        <v>0</v>
      </c>
      <c r="Y769" s="336">
        <f t="shared" si="293"/>
        <v>0</v>
      </c>
      <c r="Z769" s="336">
        <f t="shared" si="293"/>
        <v>0</v>
      </c>
      <c r="AA769" s="335">
        <f t="shared" si="293"/>
        <v>300000</v>
      </c>
    </row>
    <row r="770" spans="1:27">
      <c r="A770" s="320">
        <f>'Q Experience Study 2e'!A753</f>
        <v>733</v>
      </c>
      <c r="B770" s="319">
        <f>'Q Experience Study 2e'!B753</f>
        <v>19797</v>
      </c>
      <c r="C770" s="319" t="str">
        <f>'Q Experience Study 2e'!C753</f>
        <v/>
      </c>
      <c r="D770" s="319" t="str">
        <f>'Q Experience Study 2e'!D753</f>
        <v/>
      </c>
      <c r="E770" s="318">
        <f>'Q Experience Study 2e'!E753</f>
        <v>500000</v>
      </c>
      <c r="F770" s="343" t="str">
        <f t="shared" si="276"/>
        <v/>
      </c>
      <c r="G770" s="341" t="str">
        <f t="shared" si="277"/>
        <v/>
      </c>
      <c r="H770" s="343">
        <f t="shared" si="292"/>
        <v>366</v>
      </c>
      <c r="I770" s="342">
        <f t="shared" si="292"/>
        <v>365</v>
      </c>
      <c r="J770" s="342">
        <f t="shared" si="292"/>
        <v>365</v>
      </c>
      <c r="K770" s="342">
        <f t="shared" si="292"/>
        <v>365</v>
      </c>
      <c r="L770" s="341">
        <f t="shared" si="292"/>
        <v>293</v>
      </c>
      <c r="M770" s="340">
        <f t="shared" si="278"/>
        <v>1</v>
      </c>
      <c r="N770" s="339">
        <f t="shared" si="279"/>
        <v>1</v>
      </c>
      <c r="O770" s="339">
        <f t="shared" si="280"/>
        <v>1</v>
      </c>
      <c r="P770" s="339">
        <f t="shared" si="281"/>
        <v>1</v>
      </c>
      <c r="Q770" s="338">
        <f t="shared" si="282"/>
        <v>0.80054644808743169</v>
      </c>
      <c r="R770" s="337">
        <f t="shared" si="283"/>
        <v>500000</v>
      </c>
      <c r="S770" s="336">
        <f t="shared" si="284"/>
        <v>500000</v>
      </c>
      <c r="T770" s="336">
        <f t="shared" si="285"/>
        <v>500000</v>
      </c>
      <c r="U770" s="336">
        <f t="shared" si="286"/>
        <v>500000</v>
      </c>
      <c r="V770" s="335">
        <f t="shared" si="287"/>
        <v>400273.22404371586</v>
      </c>
      <c r="W770" s="337">
        <f t="shared" si="293"/>
        <v>0</v>
      </c>
      <c r="X770" s="336">
        <f t="shared" si="293"/>
        <v>0</v>
      </c>
      <c r="Y770" s="336">
        <f t="shared" si="293"/>
        <v>0</v>
      </c>
      <c r="Z770" s="336">
        <f t="shared" si="293"/>
        <v>0</v>
      </c>
      <c r="AA770" s="335">
        <f t="shared" si="293"/>
        <v>0</v>
      </c>
    </row>
    <row r="771" spans="1:27">
      <c r="A771" s="320">
        <f>'Q Experience Study 2e'!A754</f>
        <v>734</v>
      </c>
      <c r="B771" s="319">
        <f>'Q Experience Study 2e'!B754</f>
        <v>19768</v>
      </c>
      <c r="C771" s="319" t="str">
        <f>'Q Experience Study 2e'!C754</f>
        <v/>
      </c>
      <c r="D771" s="319" t="str">
        <f>'Q Experience Study 2e'!D754</f>
        <v/>
      </c>
      <c r="E771" s="318">
        <f>'Q Experience Study 2e'!E754</f>
        <v>300000</v>
      </c>
      <c r="F771" s="343" t="str">
        <f t="shared" si="276"/>
        <v/>
      </c>
      <c r="G771" s="341" t="str">
        <f t="shared" si="277"/>
        <v/>
      </c>
      <c r="H771" s="343">
        <f t="shared" si="292"/>
        <v>365</v>
      </c>
      <c r="I771" s="342">
        <f t="shared" si="292"/>
        <v>366</v>
      </c>
      <c r="J771" s="342">
        <f t="shared" si="292"/>
        <v>365</v>
      </c>
      <c r="K771" s="342">
        <f t="shared" si="292"/>
        <v>365</v>
      </c>
      <c r="L771" s="341">
        <f t="shared" si="292"/>
        <v>322</v>
      </c>
      <c r="M771" s="340">
        <f t="shared" si="278"/>
        <v>1</v>
      </c>
      <c r="N771" s="339">
        <f t="shared" si="279"/>
        <v>1</v>
      </c>
      <c r="O771" s="339">
        <f t="shared" si="280"/>
        <v>1</v>
      </c>
      <c r="P771" s="339">
        <f t="shared" si="281"/>
        <v>1</v>
      </c>
      <c r="Q771" s="338">
        <f t="shared" si="282"/>
        <v>0.88219178082191785</v>
      </c>
      <c r="R771" s="337">
        <f t="shared" si="283"/>
        <v>300000</v>
      </c>
      <c r="S771" s="336">
        <f t="shared" si="284"/>
        <v>300000</v>
      </c>
      <c r="T771" s="336">
        <f t="shared" si="285"/>
        <v>300000</v>
      </c>
      <c r="U771" s="336">
        <f t="shared" si="286"/>
        <v>300000</v>
      </c>
      <c r="V771" s="335">
        <f t="shared" si="287"/>
        <v>264657.53424657538</v>
      </c>
      <c r="W771" s="337">
        <f t="shared" si="293"/>
        <v>0</v>
      </c>
      <c r="X771" s="336">
        <f t="shared" si="293"/>
        <v>0</v>
      </c>
      <c r="Y771" s="336">
        <f t="shared" si="293"/>
        <v>0</v>
      </c>
      <c r="Z771" s="336">
        <f t="shared" si="293"/>
        <v>0</v>
      </c>
      <c r="AA771" s="335">
        <f t="shared" si="293"/>
        <v>0</v>
      </c>
    </row>
    <row r="772" spans="1:27">
      <c r="A772" s="320">
        <f>'Q Experience Study 2e'!A755</f>
        <v>735</v>
      </c>
      <c r="B772" s="319">
        <f>'Q Experience Study 2e'!B755</f>
        <v>19852</v>
      </c>
      <c r="C772" s="319" t="str">
        <f>'Q Experience Study 2e'!C755</f>
        <v/>
      </c>
      <c r="D772" s="319" t="str">
        <f>'Q Experience Study 2e'!D755</f>
        <v/>
      </c>
      <c r="E772" s="318">
        <f>'Q Experience Study 2e'!E755</f>
        <v>300000</v>
      </c>
      <c r="F772" s="343" t="str">
        <f t="shared" si="276"/>
        <v/>
      </c>
      <c r="G772" s="341" t="str">
        <f t="shared" si="277"/>
        <v/>
      </c>
      <c r="H772" s="343">
        <f t="shared" si="292"/>
        <v>366</v>
      </c>
      <c r="I772" s="342">
        <f t="shared" si="292"/>
        <v>365</v>
      </c>
      <c r="J772" s="342">
        <f t="shared" si="292"/>
        <v>365</v>
      </c>
      <c r="K772" s="342">
        <f t="shared" si="292"/>
        <v>365</v>
      </c>
      <c r="L772" s="341">
        <f t="shared" si="292"/>
        <v>238</v>
      </c>
      <c r="M772" s="340">
        <f t="shared" si="278"/>
        <v>1</v>
      </c>
      <c r="N772" s="339">
        <f t="shared" si="279"/>
        <v>1</v>
      </c>
      <c r="O772" s="339">
        <f t="shared" si="280"/>
        <v>1</v>
      </c>
      <c r="P772" s="339">
        <f t="shared" si="281"/>
        <v>1</v>
      </c>
      <c r="Q772" s="338">
        <f t="shared" si="282"/>
        <v>0.65027322404371579</v>
      </c>
      <c r="R772" s="337">
        <f t="shared" si="283"/>
        <v>300000</v>
      </c>
      <c r="S772" s="336">
        <f t="shared" si="284"/>
        <v>300000</v>
      </c>
      <c r="T772" s="336">
        <f t="shared" si="285"/>
        <v>300000</v>
      </c>
      <c r="U772" s="336">
        <f t="shared" si="286"/>
        <v>300000</v>
      </c>
      <c r="V772" s="335">
        <f t="shared" si="287"/>
        <v>195081.96721311472</v>
      </c>
      <c r="W772" s="337">
        <f t="shared" si="293"/>
        <v>0</v>
      </c>
      <c r="X772" s="336">
        <f t="shared" si="293"/>
        <v>0</v>
      </c>
      <c r="Y772" s="336">
        <f t="shared" si="293"/>
        <v>0</v>
      </c>
      <c r="Z772" s="336">
        <f t="shared" si="293"/>
        <v>0</v>
      </c>
      <c r="AA772" s="335">
        <f t="shared" si="293"/>
        <v>0</v>
      </c>
    </row>
    <row r="773" spans="1:27">
      <c r="A773" s="320">
        <f>'Q Experience Study 2e'!A756</f>
        <v>736</v>
      </c>
      <c r="B773" s="319">
        <f>'Q Experience Study 2e'!B756</f>
        <v>19730</v>
      </c>
      <c r="C773" s="319" t="str">
        <f>'Q Experience Study 2e'!C756</f>
        <v/>
      </c>
      <c r="D773" s="319" t="str">
        <f>'Q Experience Study 2e'!D756</f>
        <v/>
      </c>
      <c r="E773" s="318">
        <f>'Q Experience Study 2e'!E756</f>
        <v>1000000</v>
      </c>
      <c r="F773" s="343" t="str">
        <f t="shared" si="276"/>
        <v/>
      </c>
      <c r="G773" s="341" t="str">
        <f t="shared" si="277"/>
        <v/>
      </c>
      <c r="H773" s="343">
        <f t="shared" si="292"/>
        <v>365</v>
      </c>
      <c r="I773" s="342">
        <f t="shared" si="292"/>
        <v>366</v>
      </c>
      <c r="J773" s="342">
        <f t="shared" si="292"/>
        <v>365</v>
      </c>
      <c r="K773" s="342">
        <f t="shared" si="292"/>
        <v>365</v>
      </c>
      <c r="L773" s="341">
        <f t="shared" si="292"/>
        <v>360</v>
      </c>
      <c r="M773" s="340">
        <f t="shared" si="278"/>
        <v>1</v>
      </c>
      <c r="N773" s="339">
        <f t="shared" si="279"/>
        <v>1</v>
      </c>
      <c r="O773" s="339">
        <f t="shared" si="280"/>
        <v>1</v>
      </c>
      <c r="P773" s="339">
        <f t="shared" si="281"/>
        <v>1</v>
      </c>
      <c r="Q773" s="338">
        <f t="shared" si="282"/>
        <v>0.98630136986301364</v>
      </c>
      <c r="R773" s="337">
        <f t="shared" si="283"/>
        <v>1000000</v>
      </c>
      <c r="S773" s="336">
        <f t="shared" si="284"/>
        <v>1000000</v>
      </c>
      <c r="T773" s="336">
        <f t="shared" si="285"/>
        <v>1000000</v>
      </c>
      <c r="U773" s="336">
        <f t="shared" si="286"/>
        <v>1000000</v>
      </c>
      <c r="V773" s="335">
        <f t="shared" si="287"/>
        <v>986301.36986301362</v>
      </c>
      <c r="W773" s="337">
        <f t="shared" si="293"/>
        <v>0</v>
      </c>
      <c r="X773" s="336">
        <f t="shared" si="293"/>
        <v>0</v>
      </c>
      <c r="Y773" s="336">
        <f t="shared" si="293"/>
        <v>0</v>
      </c>
      <c r="Z773" s="336">
        <f t="shared" si="293"/>
        <v>0</v>
      </c>
      <c r="AA773" s="335">
        <f t="shared" si="293"/>
        <v>0</v>
      </c>
    </row>
    <row r="774" spans="1:27">
      <c r="A774" s="320">
        <f>'Q Experience Study 2e'!A757</f>
        <v>737</v>
      </c>
      <c r="B774" s="319">
        <f>'Q Experience Study 2e'!B757</f>
        <v>20005</v>
      </c>
      <c r="C774" s="319" t="str">
        <f>'Q Experience Study 2e'!C757</f>
        <v/>
      </c>
      <c r="D774" s="319" t="str">
        <f>'Q Experience Study 2e'!D757</f>
        <v/>
      </c>
      <c r="E774" s="318">
        <f>'Q Experience Study 2e'!E757</f>
        <v>1000000</v>
      </c>
      <c r="F774" s="343" t="str">
        <f t="shared" si="276"/>
        <v/>
      </c>
      <c r="G774" s="341" t="str">
        <f t="shared" si="277"/>
        <v/>
      </c>
      <c r="H774" s="343">
        <f t="shared" si="292"/>
        <v>366</v>
      </c>
      <c r="I774" s="342">
        <f t="shared" si="292"/>
        <v>365</v>
      </c>
      <c r="J774" s="342">
        <f t="shared" si="292"/>
        <v>365</v>
      </c>
      <c r="K774" s="342">
        <f t="shared" si="292"/>
        <v>365</v>
      </c>
      <c r="L774" s="341">
        <f t="shared" si="292"/>
        <v>85</v>
      </c>
      <c r="M774" s="340">
        <f t="shared" si="278"/>
        <v>1</v>
      </c>
      <c r="N774" s="339">
        <f t="shared" si="279"/>
        <v>1</v>
      </c>
      <c r="O774" s="339">
        <f t="shared" si="280"/>
        <v>1</v>
      </c>
      <c r="P774" s="339">
        <f t="shared" si="281"/>
        <v>1</v>
      </c>
      <c r="Q774" s="338">
        <f t="shared" si="282"/>
        <v>0.23224043715846995</v>
      </c>
      <c r="R774" s="337">
        <f t="shared" si="283"/>
        <v>1000000</v>
      </c>
      <c r="S774" s="336">
        <f t="shared" si="284"/>
        <v>1000000</v>
      </c>
      <c r="T774" s="336">
        <f t="shared" si="285"/>
        <v>1000000</v>
      </c>
      <c r="U774" s="336">
        <f t="shared" si="286"/>
        <v>1000000</v>
      </c>
      <c r="V774" s="335">
        <f t="shared" si="287"/>
        <v>232240.43715846995</v>
      </c>
      <c r="W774" s="337">
        <f t="shared" si="293"/>
        <v>0</v>
      </c>
      <c r="X774" s="336">
        <f t="shared" si="293"/>
        <v>0</v>
      </c>
      <c r="Y774" s="336">
        <f t="shared" si="293"/>
        <v>0</v>
      </c>
      <c r="Z774" s="336">
        <f t="shared" si="293"/>
        <v>0</v>
      </c>
      <c r="AA774" s="335">
        <f t="shared" si="293"/>
        <v>0</v>
      </c>
    </row>
    <row r="775" spans="1:27">
      <c r="A775" s="320">
        <f>'Q Experience Study 2e'!A758</f>
        <v>738</v>
      </c>
      <c r="B775" s="319">
        <f>'Q Experience Study 2e'!B758</f>
        <v>19942</v>
      </c>
      <c r="C775" s="319" t="str">
        <f>'Q Experience Study 2e'!C758</f>
        <v/>
      </c>
      <c r="D775" s="319" t="str">
        <f>'Q Experience Study 2e'!D758</f>
        <v/>
      </c>
      <c r="E775" s="318">
        <f>'Q Experience Study 2e'!E758</f>
        <v>500000</v>
      </c>
      <c r="F775" s="343" t="str">
        <f t="shared" si="276"/>
        <v/>
      </c>
      <c r="G775" s="341" t="str">
        <f t="shared" si="277"/>
        <v/>
      </c>
      <c r="H775" s="343">
        <f t="shared" si="292"/>
        <v>366</v>
      </c>
      <c r="I775" s="342">
        <f t="shared" si="292"/>
        <v>365</v>
      </c>
      <c r="J775" s="342">
        <f t="shared" si="292"/>
        <v>365</v>
      </c>
      <c r="K775" s="342">
        <f t="shared" si="292"/>
        <v>365</v>
      </c>
      <c r="L775" s="341">
        <f t="shared" si="292"/>
        <v>148</v>
      </c>
      <c r="M775" s="340">
        <f t="shared" si="278"/>
        <v>1</v>
      </c>
      <c r="N775" s="339">
        <f t="shared" si="279"/>
        <v>1</v>
      </c>
      <c r="O775" s="339">
        <f t="shared" si="280"/>
        <v>1</v>
      </c>
      <c r="P775" s="339">
        <f t="shared" si="281"/>
        <v>1</v>
      </c>
      <c r="Q775" s="338">
        <f t="shared" si="282"/>
        <v>0.40437158469945356</v>
      </c>
      <c r="R775" s="337">
        <f t="shared" si="283"/>
        <v>500000</v>
      </c>
      <c r="S775" s="336">
        <f t="shared" si="284"/>
        <v>500000</v>
      </c>
      <c r="T775" s="336">
        <f t="shared" si="285"/>
        <v>500000</v>
      </c>
      <c r="U775" s="336">
        <f t="shared" si="286"/>
        <v>500000</v>
      </c>
      <c r="V775" s="335">
        <f t="shared" si="287"/>
        <v>202185.79234972678</v>
      </c>
      <c r="W775" s="337">
        <f t="shared" si="293"/>
        <v>0</v>
      </c>
      <c r="X775" s="336">
        <f t="shared" si="293"/>
        <v>0</v>
      </c>
      <c r="Y775" s="336">
        <f t="shared" si="293"/>
        <v>0</v>
      </c>
      <c r="Z775" s="336">
        <f t="shared" si="293"/>
        <v>0</v>
      </c>
      <c r="AA775" s="335">
        <f t="shared" si="293"/>
        <v>0</v>
      </c>
    </row>
    <row r="776" spans="1:27">
      <c r="A776" s="320">
        <f>'Q Experience Study 2e'!A759</f>
        <v>739</v>
      </c>
      <c r="B776" s="319">
        <f>'Q Experience Study 2e'!B759</f>
        <v>19973</v>
      </c>
      <c r="C776" s="319" t="str">
        <f>'Q Experience Study 2e'!C759</f>
        <v/>
      </c>
      <c r="D776" s="319" t="str">
        <f>'Q Experience Study 2e'!D759</f>
        <v/>
      </c>
      <c r="E776" s="318">
        <f>'Q Experience Study 2e'!E759</f>
        <v>500000</v>
      </c>
      <c r="F776" s="343" t="str">
        <f t="shared" si="276"/>
        <v/>
      </c>
      <c r="G776" s="341" t="str">
        <f t="shared" si="277"/>
        <v/>
      </c>
      <c r="H776" s="343">
        <f t="shared" si="292"/>
        <v>366</v>
      </c>
      <c r="I776" s="342">
        <f t="shared" si="292"/>
        <v>365</v>
      </c>
      <c r="J776" s="342">
        <f t="shared" si="292"/>
        <v>365</v>
      </c>
      <c r="K776" s="342">
        <f t="shared" si="292"/>
        <v>365</v>
      </c>
      <c r="L776" s="341">
        <f t="shared" si="292"/>
        <v>117</v>
      </c>
      <c r="M776" s="340">
        <f t="shared" si="278"/>
        <v>1</v>
      </c>
      <c r="N776" s="339">
        <f t="shared" si="279"/>
        <v>1</v>
      </c>
      <c r="O776" s="339">
        <f t="shared" si="280"/>
        <v>1</v>
      </c>
      <c r="P776" s="339">
        <f t="shared" si="281"/>
        <v>1</v>
      </c>
      <c r="Q776" s="338">
        <f t="shared" si="282"/>
        <v>0.31967213114754101</v>
      </c>
      <c r="R776" s="337">
        <f t="shared" si="283"/>
        <v>500000</v>
      </c>
      <c r="S776" s="336">
        <f t="shared" si="284"/>
        <v>500000</v>
      </c>
      <c r="T776" s="336">
        <f t="shared" si="285"/>
        <v>500000</v>
      </c>
      <c r="U776" s="336">
        <f t="shared" si="286"/>
        <v>500000</v>
      </c>
      <c r="V776" s="335">
        <f t="shared" si="287"/>
        <v>159836.06557377049</v>
      </c>
      <c r="W776" s="337">
        <f t="shared" si="293"/>
        <v>0</v>
      </c>
      <c r="X776" s="336">
        <f t="shared" si="293"/>
        <v>0</v>
      </c>
      <c r="Y776" s="336">
        <f t="shared" si="293"/>
        <v>0</v>
      </c>
      <c r="Z776" s="336">
        <f t="shared" si="293"/>
        <v>0</v>
      </c>
      <c r="AA776" s="335">
        <f t="shared" si="293"/>
        <v>0</v>
      </c>
    </row>
    <row r="777" spans="1:27">
      <c r="A777" s="320">
        <f>'Q Experience Study 2e'!A760</f>
        <v>740</v>
      </c>
      <c r="B777" s="319">
        <f>'Q Experience Study 2e'!B760</f>
        <v>20002</v>
      </c>
      <c r="C777" s="319" t="str">
        <f>'Q Experience Study 2e'!C760</f>
        <v/>
      </c>
      <c r="D777" s="319" t="str">
        <f>'Q Experience Study 2e'!D760</f>
        <v/>
      </c>
      <c r="E777" s="318">
        <f>'Q Experience Study 2e'!E760</f>
        <v>300000</v>
      </c>
      <c r="F777" s="343" t="str">
        <f t="shared" si="276"/>
        <v/>
      </c>
      <c r="G777" s="341" t="str">
        <f t="shared" si="277"/>
        <v/>
      </c>
      <c r="H777" s="343">
        <f t="shared" si="292"/>
        <v>366</v>
      </c>
      <c r="I777" s="342">
        <f t="shared" si="292"/>
        <v>365</v>
      </c>
      <c r="J777" s="342">
        <f t="shared" si="292"/>
        <v>365</v>
      </c>
      <c r="K777" s="342">
        <f t="shared" si="292"/>
        <v>365</v>
      </c>
      <c r="L777" s="341">
        <f t="shared" si="292"/>
        <v>88</v>
      </c>
      <c r="M777" s="340">
        <f t="shared" si="278"/>
        <v>1</v>
      </c>
      <c r="N777" s="339">
        <f t="shared" si="279"/>
        <v>1</v>
      </c>
      <c r="O777" s="339">
        <f t="shared" si="280"/>
        <v>1</v>
      </c>
      <c r="P777" s="339">
        <f t="shared" si="281"/>
        <v>1</v>
      </c>
      <c r="Q777" s="338">
        <f t="shared" si="282"/>
        <v>0.24043715846994534</v>
      </c>
      <c r="R777" s="337">
        <f t="shared" si="283"/>
        <v>300000</v>
      </c>
      <c r="S777" s="336">
        <f t="shared" si="284"/>
        <v>300000</v>
      </c>
      <c r="T777" s="336">
        <f t="shared" si="285"/>
        <v>300000</v>
      </c>
      <c r="U777" s="336">
        <f t="shared" si="286"/>
        <v>300000</v>
      </c>
      <c r="V777" s="335">
        <f t="shared" si="287"/>
        <v>72131.147540983598</v>
      </c>
      <c r="W777" s="337">
        <f t="shared" si="293"/>
        <v>0</v>
      </c>
      <c r="X777" s="336">
        <f t="shared" si="293"/>
        <v>0</v>
      </c>
      <c r="Y777" s="336">
        <f t="shared" si="293"/>
        <v>0</v>
      </c>
      <c r="Z777" s="336">
        <f t="shared" si="293"/>
        <v>0</v>
      </c>
      <c r="AA777" s="335">
        <f t="shared" si="293"/>
        <v>0</v>
      </c>
    </row>
    <row r="778" spans="1:27">
      <c r="A778" s="320">
        <f>'Q Experience Study 2e'!A761</f>
        <v>741</v>
      </c>
      <c r="B778" s="319">
        <f>'Q Experience Study 2e'!B761</f>
        <v>19945</v>
      </c>
      <c r="C778" s="319" t="str">
        <f>'Q Experience Study 2e'!C761</f>
        <v/>
      </c>
      <c r="D778" s="319" t="str">
        <f>'Q Experience Study 2e'!D761</f>
        <v/>
      </c>
      <c r="E778" s="318">
        <f>'Q Experience Study 2e'!E761</f>
        <v>300000</v>
      </c>
      <c r="F778" s="343" t="str">
        <f t="shared" si="276"/>
        <v/>
      </c>
      <c r="G778" s="341" t="str">
        <f t="shared" si="277"/>
        <v/>
      </c>
      <c r="H778" s="343">
        <f t="shared" ref="H778:L787" si="294">IF(AND(OR($C778&lt;&gt;"",$D778&lt;&gt;""),MAX($F778,$G778)&lt;H$37),0,MIN($C$34,DATE(YEAR($B778)+H$37+1,MONTH($B778),DAY($B778)))-MAX($B$34,DATE(YEAR($B778)+H$37,MONTH($B778),DAY($B778))))</f>
        <v>366</v>
      </c>
      <c r="I778" s="342">
        <f t="shared" si="294"/>
        <v>365</v>
      </c>
      <c r="J778" s="342">
        <f t="shared" si="294"/>
        <v>365</v>
      </c>
      <c r="K778" s="342">
        <f t="shared" si="294"/>
        <v>365</v>
      </c>
      <c r="L778" s="341">
        <f t="shared" si="294"/>
        <v>145</v>
      </c>
      <c r="M778" s="340">
        <f t="shared" si="278"/>
        <v>1</v>
      </c>
      <c r="N778" s="339">
        <f t="shared" si="279"/>
        <v>1</v>
      </c>
      <c r="O778" s="339">
        <f t="shared" si="280"/>
        <v>1</v>
      </c>
      <c r="P778" s="339">
        <f t="shared" si="281"/>
        <v>1</v>
      </c>
      <c r="Q778" s="338">
        <f t="shared" si="282"/>
        <v>0.39617486338797814</v>
      </c>
      <c r="R778" s="337">
        <f t="shared" si="283"/>
        <v>300000</v>
      </c>
      <c r="S778" s="336">
        <f t="shared" si="284"/>
        <v>300000</v>
      </c>
      <c r="T778" s="336">
        <f t="shared" si="285"/>
        <v>300000</v>
      </c>
      <c r="U778" s="336">
        <f t="shared" si="286"/>
        <v>300000</v>
      </c>
      <c r="V778" s="335">
        <f t="shared" si="287"/>
        <v>118852.45901639345</v>
      </c>
      <c r="W778" s="337">
        <f t="shared" ref="W778:AA787" si="295">IF($F778=W$37,$E778,0)</f>
        <v>0</v>
      </c>
      <c r="X778" s="336">
        <f t="shared" si="295"/>
        <v>0</v>
      </c>
      <c r="Y778" s="336">
        <f t="shared" si="295"/>
        <v>0</v>
      </c>
      <c r="Z778" s="336">
        <f t="shared" si="295"/>
        <v>0</v>
      </c>
      <c r="AA778" s="335">
        <f t="shared" si="295"/>
        <v>0</v>
      </c>
    </row>
    <row r="779" spans="1:27">
      <c r="A779" s="320">
        <f>'Q Experience Study 2e'!A762</f>
        <v>742</v>
      </c>
      <c r="B779" s="319">
        <f>'Q Experience Study 2e'!B762</f>
        <v>20074</v>
      </c>
      <c r="C779" s="319" t="str">
        <f>'Q Experience Study 2e'!C762</f>
        <v/>
      </c>
      <c r="D779" s="319" t="str">
        <f>'Q Experience Study 2e'!D762</f>
        <v/>
      </c>
      <c r="E779" s="318">
        <f>'Q Experience Study 2e'!E762</f>
        <v>500000</v>
      </c>
      <c r="F779" s="343" t="str">
        <f t="shared" si="276"/>
        <v/>
      </c>
      <c r="G779" s="341" t="str">
        <f t="shared" si="277"/>
        <v/>
      </c>
      <c r="H779" s="343">
        <f t="shared" si="294"/>
        <v>366</v>
      </c>
      <c r="I779" s="342">
        <f t="shared" si="294"/>
        <v>365</v>
      </c>
      <c r="J779" s="342">
        <f t="shared" si="294"/>
        <v>365</v>
      </c>
      <c r="K779" s="342">
        <f t="shared" si="294"/>
        <v>365</v>
      </c>
      <c r="L779" s="341">
        <f t="shared" si="294"/>
        <v>16</v>
      </c>
      <c r="M779" s="340">
        <f t="shared" si="278"/>
        <v>1</v>
      </c>
      <c r="N779" s="339">
        <f t="shared" si="279"/>
        <v>1</v>
      </c>
      <c r="O779" s="339">
        <f t="shared" si="280"/>
        <v>1</v>
      </c>
      <c r="P779" s="339">
        <f t="shared" si="281"/>
        <v>1</v>
      </c>
      <c r="Q779" s="338">
        <f t="shared" si="282"/>
        <v>4.3715846994535519E-2</v>
      </c>
      <c r="R779" s="337">
        <f t="shared" si="283"/>
        <v>500000</v>
      </c>
      <c r="S779" s="336">
        <f t="shared" si="284"/>
        <v>500000</v>
      </c>
      <c r="T779" s="336">
        <f t="shared" si="285"/>
        <v>500000</v>
      </c>
      <c r="U779" s="336">
        <f t="shared" si="286"/>
        <v>500000</v>
      </c>
      <c r="V779" s="335">
        <f t="shared" si="287"/>
        <v>21857.923497267759</v>
      </c>
      <c r="W779" s="337">
        <f t="shared" si="295"/>
        <v>0</v>
      </c>
      <c r="X779" s="336">
        <f t="shared" si="295"/>
        <v>0</v>
      </c>
      <c r="Y779" s="336">
        <f t="shared" si="295"/>
        <v>0</v>
      </c>
      <c r="Z779" s="336">
        <f t="shared" si="295"/>
        <v>0</v>
      </c>
      <c r="AA779" s="335">
        <f t="shared" si="295"/>
        <v>0</v>
      </c>
    </row>
    <row r="780" spans="1:27">
      <c r="A780" s="320">
        <f>'Q Experience Study 2e'!A763</f>
        <v>743</v>
      </c>
      <c r="B780" s="319">
        <f>'Q Experience Study 2e'!B763</f>
        <v>19804</v>
      </c>
      <c r="C780" s="319" t="str">
        <f>'Q Experience Study 2e'!C763</f>
        <v/>
      </c>
      <c r="D780" s="319" t="str">
        <f>'Q Experience Study 2e'!D763</f>
        <v/>
      </c>
      <c r="E780" s="318">
        <f>'Q Experience Study 2e'!E763</f>
        <v>1000000</v>
      </c>
      <c r="F780" s="343" t="str">
        <f t="shared" si="276"/>
        <v/>
      </c>
      <c r="G780" s="341" t="str">
        <f t="shared" si="277"/>
        <v/>
      </c>
      <c r="H780" s="343">
        <f t="shared" si="294"/>
        <v>366</v>
      </c>
      <c r="I780" s="342">
        <f t="shared" si="294"/>
        <v>365</v>
      </c>
      <c r="J780" s="342">
        <f t="shared" si="294"/>
        <v>365</v>
      </c>
      <c r="K780" s="342">
        <f t="shared" si="294"/>
        <v>365</v>
      </c>
      <c r="L780" s="341">
        <f t="shared" si="294"/>
        <v>286</v>
      </c>
      <c r="M780" s="340">
        <f t="shared" si="278"/>
        <v>1</v>
      </c>
      <c r="N780" s="339">
        <f t="shared" si="279"/>
        <v>1</v>
      </c>
      <c r="O780" s="339">
        <f t="shared" si="280"/>
        <v>1</v>
      </c>
      <c r="P780" s="339">
        <f t="shared" si="281"/>
        <v>1</v>
      </c>
      <c r="Q780" s="338">
        <f t="shared" si="282"/>
        <v>0.78142076502732238</v>
      </c>
      <c r="R780" s="337">
        <f t="shared" si="283"/>
        <v>1000000</v>
      </c>
      <c r="S780" s="336">
        <f t="shared" si="284"/>
        <v>1000000</v>
      </c>
      <c r="T780" s="336">
        <f t="shared" si="285"/>
        <v>1000000</v>
      </c>
      <c r="U780" s="336">
        <f t="shared" si="286"/>
        <v>1000000</v>
      </c>
      <c r="V780" s="335">
        <f t="shared" si="287"/>
        <v>781420.76502732234</v>
      </c>
      <c r="W780" s="337">
        <f t="shared" si="295"/>
        <v>0</v>
      </c>
      <c r="X780" s="336">
        <f t="shared" si="295"/>
        <v>0</v>
      </c>
      <c r="Y780" s="336">
        <f t="shared" si="295"/>
        <v>0</v>
      </c>
      <c r="Z780" s="336">
        <f t="shared" si="295"/>
        <v>0</v>
      </c>
      <c r="AA780" s="335">
        <f t="shared" si="295"/>
        <v>0</v>
      </c>
    </row>
    <row r="781" spans="1:27">
      <c r="A781" s="320">
        <f>'Q Experience Study 2e'!A764</f>
        <v>744</v>
      </c>
      <c r="B781" s="319">
        <f>'Q Experience Study 2e'!B764</f>
        <v>19990</v>
      </c>
      <c r="C781" s="319" t="str">
        <f>'Q Experience Study 2e'!C764</f>
        <v/>
      </c>
      <c r="D781" s="319" t="str">
        <f>'Q Experience Study 2e'!D764</f>
        <v/>
      </c>
      <c r="E781" s="318">
        <f>'Q Experience Study 2e'!E764</f>
        <v>1000000</v>
      </c>
      <c r="F781" s="343" t="str">
        <f t="shared" si="276"/>
        <v/>
      </c>
      <c r="G781" s="341" t="str">
        <f t="shared" si="277"/>
        <v/>
      </c>
      <c r="H781" s="343">
        <f t="shared" si="294"/>
        <v>366</v>
      </c>
      <c r="I781" s="342">
        <f t="shared" si="294"/>
        <v>365</v>
      </c>
      <c r="J781" s="342">
        <f t="shared" si="294"/>
        <v>365</v>
      </c>
      <c r="K781" s="342">
        <f t="shared" si="294"/>
        <v>365</v>
      </c>
      <c r="L781" s="341">
        <f t="shared" si="294"/>
        <v>100</v>
      </c>
      <c r="M781" s="340">
        <f t="shared" si="278"/>
        <v>1</v>
      </c>
      <c r="N781" s="339">
        <f t="shared" si="279"/>
        <v>1</v>
      </c>
      <c r="O781" s="339">
        <f t="shared" si="280"/>
        <v>1</v>
      </c>
      <c r="P781" s="339">
        <f t="shared" si="281"/>
        <v>1</v>
      </c>
      <c r="Q781" s="338">
        <f t="shared" si="282"/>
        <v>0.27322404371584702</v>
      </c>
      <c r="R781" s="337">
        <f t="shared" si="283"/>
        <v>1000000</v>
      </c>
      <c r="S781" s="336">
        <f t="shared" si="284"/>
        <v>1000000</v>
      </c>
      <c r="T781" s="336">
        <f t="shared" si="285"/>
        <v>1000000</v>
      </c>
      <c r="U781" s="336">
        <f t="shared" si="286"/>
        <v>1000000</v>
      </c>
      <c r="V781" s="335">
        <f t="shared" si="287"/>
        <v>273224.04371584702</v>
      </c>
      <c r="W781" s="337">
        <f t="shared" si="295"/>
        <v>0</v>
      </c>
      <c r="X781" s="336">
        <f t="shared" si="295"/>
        <v>0</v>
      </c>
      <c r="Y781" s="336">
        <f t="shared" si="295"/>
        <v>0</v>
      </c>
      <c r="Z781" s="336">
        <f t="shared" si="295"/>
        <v>0</v>
      </c>
      <c r="AA781" s="335">
        <f t="shared" si="295"/>
        <v>0</v>
      </c>
    </row>
    <row r="782" spans="1:27">
      <c r="A782" s="320">
        <f>'Q Experience Study 2e'!A765</f>
        <v>745</v>
      </c>
      <c r="B782" s="319">
        <f>'Q Experience Study 2e'!B765</f>
        <v>19848</v>
      </c>
      <c r="C782" s="319" t="str">
        <f>'Q Experience Study 2e'!C765</f>
        <v/>
      </c>
      <c r="D782" s="319" t="str">
        <f>'Q Experience Study 2e'!D765</f>
        <v/>
      </c>
      <c r="E782" s="318">
        <f>'Q Experience Study 2e'!E765</f>
        <v>300000</v>
      </c>
      <c r="F782" s="343" t="str">
        <f t="shared" si="276"/>
        <v/>
      </c>
      <c r="G782" s="341" t="str">
        <f t="shared" si="277"/>
        <v/>
      </c>
      <c r="H782" s="343">
        <f t="shared" si="294"/>
        <v>366</v>
      </c>
      <c r="I782" s="342">
        <f t="shared" si="294"/>
        <v>365</v>
      </c>
      <c r="J782" s="342">
        <f t="shared" si="294"/>
        <v>365</v>
      </c>
      <c r="K782" s="342">
        <f t="shared" si="294"/>
        <v>365</v>
      </c>
      <c r="L782" s="341">
        <f t="shared" si="294"/>
        <v>242</v>
      </c>
      <c r="M782" s="340">
        <f t="shared" si="278"/>
        <v>1</v>
      </c>
      <c r="N782" s="339">
        <f t="shared" si="279"/>
        <v>1</v>
      </c>
      <c r="O782" s="339">
        <f t="shared" si="280"/>
        <v>1</v>
      </c>
      <c r="P782" s="339">
        <f t="shared" si="281"/>
        <v>1</v>
      </c>
      <c r="Q782" s="338">
        <f t="shared" si="282"/>
        <v>0.66120218579234968</v>
      </c>
      <c r="R782" s="337">
        <f t="shared" si="283"/>
        <v>300000</v>
      </c>
      <c r="S782" s="336">
        <f t="shared" si="284"/>
        <v>300000</v>
      </c>
      <c r="T782" s="336">
        <f t="shared" si="285"/>
        <v>300000</v>
      </c>
      <c r="U782" s="336">
        <f t="shared" si="286"/>
        <v>300000</v>
      </c>
      <c r="V782" s="335">
        <f t="shared" si="287"/>
        <v>198360.65573770492</v>
      </c>
      <c r="W782" s="337">
        <f t="shared" si="295"/>
        <v>0</v>
      </c>
      <c r="X782" s="336">
        <f t="shared" si="295"/>
        <v>0</v>
      </c>
      <c r="Y782" s="336">
        <f t="shared" si="295"/>
        <v>0</v>
      </c>
      <c r="Z782" s="336">
        <f t="shared" si="295"/>
        <v>0</v>
      </c>
      <c r="AA782" s="335">
        <f t="shared" si="295"/>
        <v>0</v>
      </c>
    </row>
    <row r="783" spans="1:27">
      <c r="A783" s="320">
        <f>'Q Experience Study 2e'!A766</f>
        <v>746</v>
      </c>
      <c r="B783" s="319">
        <f>'Q Experience Study 2e'!B766</f>
        <v>19765</v>
      </c>
      <c r="C783" s="319">
        <f>'Q Experience Study 2e'!C766</f>
        <v>44623</v>
      </c>
      <c r="D783" s="319" t="str">
        <f>'Q Experience Study 2e'!D766</f>
        <v/>
      </c>
      <c r="E783" s="318">
        <f>'Q Experience Study 2e'!E766</f>
        <v>1000000</v>
      </c>
      <c r="F783" s="343" t="str">
        <f t="shared" si="276"/>
        <v/>
      </c>
      <c r="G783" s="341">
        <f t="shared" si="277"/>
        <v>68</v>
      </c>
      <c r="H783" s="343">
        <f t="shared" si="294"/>
        <v>365</v>
      </c>
      <c r="I783" s="342">
        <f t="shared" si="294"/>
        <v>366</v>
      </c>
      <c r="J783" s="342">
        <f t="shared" si="294"/>
        <v>365</v>
      </c>
      <c r="K783" s="342">
        <f t="shared" si="294"/>
        <v>365</v>
      </c>
      <c r="L783" s="341">
        <f t="shared" si="294"/>
        <v>0</v>
      </c>
      <c r="M783" s="340">
        <f t="shared" si="278"/>
        <v>1</v>
      </c>
      <c r="N783" s="339">
        <f t="shared" si="279"/>
        <v>1</v>
      </c>
      <c r="O783" s="339">
        <f t="shared" si="280"/>
        <v>1</v>
      </c>
      <c r="P783" s="339">
        <f t="shared" si="281"/>
        <v>1</v>
      </c>
      <c r="Q783" s="338">
        <f t="shared" si="282"/>
        <v>0</v>
      </c>
      <c r="R783" s="337">
        <f t="shared" si="283"/>
        <v>1000000</v>
      </c>
      <c r="S783" s="336">
        <f t="shared" si="284"/>
        <v>1000000</v>
      </c>
      <c r="T783" s="336">
        <f t="shared" si="285"/>
        <v>1000000</v>
      </c>
      <c r="U783" s="336">
        <f t="shared" si="286"/>
        <v>1000000</v>
      </c>
      <c r="V783" s="335">
        <f t="shared" si="287"/>
        <v>0</v>
      </c>
      <c r="W783" s="337">
        <f t="shared" si="295"/>
        <v>0</v>
      </c>
      <c r="X783" s="336">
        <f t="shared" si="295"/>
        <v>0</v>
      </c>
      <c r="Y783" s="336">
        <f t="shared" si="295"/>
        <v>0</v>
      </c>
      <c r="Z783" s="336">
        <f t="shared" si="295"/>
        <v>0</v>
      </c>
      <c r="AA783" s="335">
        <f t="shared" si="295"/>
        <v>0</v>
      </c>
    </row>
    <row r="784" spans="1:27">
      <c r="A784" s="320">
        <f>'Q Experience Study 2e'!A767</f>
        <v>747</v>
      </c>
      <c r="B784" s="319">
        <f>'Q Experience Study 2e'!B767</f>
        <v>19956</v>
      </c>
      <c r="C784" s="319" t="str">
        <f>'Q Experience Study 2e'!C767</f>
        <v/>
      </c>
      <c r="D784" s="319" t="str">
        <f>'Q Experience Study 2e'!D767</f>
        <v/>
      </c>
      <c r="E784" s="318">
        <f>'Q Experience Study 2e'!E767</f>
        <v>1000000</v>
      </c>
      <c r="F784" s="343" t="str">
        <f t="shared" si="276"/>
        <v/>
      </c>
      <c r="G784" s="341" t="str">
        <f t="shared" si="277"/>
        <v/>
      </c>
      <c r="H784" s="343">
        <f t="shared" si="294"/>
        <v>366</v>
      </c>
      <c r="I784" s="342">
        <f t="shared" si="294"/>
        <v>365</v>
      </c>
      <c r="J784" s="342">
        <f t="shared" si="294"/>
        <v>365</v>
      </c>
      <c r="K784" s="342">
        <f t="shared" si="294"/>
        <v>365</v>
      </c>
      <c r="L784" s="341">
        <f t="shared" si="294"/>
        <v>134</v>
      </c>
      <c r="M784" s="340">
        <f t="shared" si="278"/>
        <v>1</v>
      </c>
      <c r="N784" s="339">
        <f t="shared" si="279"/>
        <v>1</v>
      </c>
      <c r="O784" s="339">
        <f t="shared" si="280"/>
        <v>1</v>
      </c>
      <c r="P784" s="339">
        <f t="shared" si="281"/>
        <v>1</v>
      </c>
      <c r="Q784" s="338">
        <f t="shared" si="282"/>
        <v>0.36612021857923499</v>
      </c>
      <c r="R784" s="337">
        <f t="shared" si="283"/>
        <v>1000000</v>
      </c>
      <c r="S784" s="336">
        <f t="shared" si="284"/>
        <v>1000000</v>
      </c>
      <c r="T784" s="336">
        <f t="shared" si="285"/>
        <v>1000000</v>
      </c>
      <c r="U784" s="336">
        <f t="shared" si="286"/>
        <v>1000000</v>
      </c>
      <c r="V784" s="335">
        <f t="shared" si="287"/>
        <v>366120.21857923496</v>
      </c>
      <c r="W784" s="337">
        <f t="shared" si="295"/>
        <v>0</v>
      </c>
      <c r="X784" s="336">
        <f t="shared" si="295"/>
        <v>0</v>
      </c>
      <c r="Y784" s="336">
        <f t="shared" si="295"/>
        <v>0</v>
      </c>
      <c r="Z784" s="336">
        <f t="shared" si="295"/>
        <v>0</v>
      </c>
      <c r="AA784" s="335">
        <f t="shared" si="295"/>
        <v>0</v>
      </c>
    </row>
    <row r="785" spans="1:27">
      <c r="A785" s="320">
        <f>'Q Experience Study 2e'!A768</f>
        <v>748</v>
      </c>
      <c r="B785" s="319">
        <f>'Q Experience Study 2e'!B768</f>
        <v>19946</v>
      </c>
      <c r="C785" s="319" t="str">
        <f>'Q Experience Study 2e'!C768</f>
        <v/>
      </c>
      <c r="D785" s="319" t="str">
        <f>'Q Experience Study 2e'!D768</f>
        <v/>
      </c>
      <c r="E785" s="318">
        <f>'Q Experience Study 2e'!E768</f>
        <v>1000000</v>
      </c>
      <c r="F785" s="343" t="str">
        <f t="shared" si="276"/>
        <v/>
      </c>
      <c r="G785" s="341" t="str">
        <f t="shared" si="277"/>
        <v/>
      </c>
      <c r="H785" s="343">
        <f t="shared" si="294"/>
        <v>366</v>
      </c>
      <c r="I785" s="342">
        <f t="shared" si="294"/>
        <v>365</v>
      </c>
      <c r="J785" s="342">
        <f t="shared" si="294"/>
        <v>365</v>
      </c>
      <c r="K785" s="342">
        <f t="shared" si="294"/>
        <v>365</v>
      </c>
      <c r="L785" s="341">
        <f t="shared" si="294"/>
        <v>144</v>
      </c>
      <c r="M785" s="340">
        <f t="shared" si="278"/>
        <v>1</v>
      </c>
      <c r="N785" s="339">
        <f t="shared" si="279"/>
        <v>1</v>
      </c>
      <c r="O785" s="339">
        <f t="shared" si="280"/>
        <v>1</v>
      </c>
      <c r="P785" s="339">
        <f t="shared" si="281"/>
        <v>1</v>
      </c>
      <c r="Q785" s="338">
        <f t="shared" si="282"/>
        <v>0.39344262295081966</v>
      </c>
      <c r="R785" s="337">
        <f t="shared" si="283"/>
        <v>1000000</v>
      </c>
      <c r="S785" s="336">
        <f t="shared" si="284"/>
        <v>1000000</v>
      </c>
      <c r="T785" s="336">
        <f t="shared" si="285"/>
        <v>1000000</v>
      </c>
      <c r="U785" s="336">
        <f t="shared" si="286"/>
        <v>1000000</v>
      </c>
      <c r="V785" s="335">
        <f t="shared" si="287"/>
        <v>393442.62295081967</v>
      </c>
      <c r="W785" s="337">
        <f t="shared" si="295"/>
        <v>0</v>
      </c>
      <c r="X785" s="336">
        <f t="shared" si="295"/>
        <v>0</v>
      </c>
      <c r="Y785" s="336">
        <f t="shared" si="295"/>
        <v>0</v>
      </c>
      <c r="Z785" s="336">
        <f t="shared" si="295"/>
        <v>0</v>
      </c>
      <c r="AA785" s="335">
        <f t="shared" si="295"/>
        <v>0</v>
      </c>
    </row>
    <row r="786" spans="1:27">
      <c r="A786" s="320">
        <f>'Q Experience Study 2e'!A769</f>
        <v>749</v>
      </c>
      <c r="B786" s="319">
        <f>'Q Experience Study 2e'!B769</f>
        <v>19977</v>
      </c>
      <c r="C786" s="319" t="str">
        <f>'Q Experience Study 2e'!C769</f>
        <v/>
      </c>
      <c r="D786" s="319" t="str">
        <f>'Q Experience Study 2e'!D769</f>
        <v/>
      </c>
      <c r="E786" s="318">
        <f>'Q Experience Study 2e'!E769</f>
        <v>500000</v>
      </c>
      <c r="F786" s="343" t="str">
        <f t="shared" si="276"/>
        <v/>
      </c>
      <c r="G786" s="341" t="str">
        <f t="shared" si="277"/>
        <v/>
      </c>
      <c r="H786" s="343">
        <f t="shared" si="294"/>
        <v>366</v>
      </c>
      <c r="I786" s="342">
        <f t="shared" si="294"/>
        <v>365</v>
      </c>
      <c r="J786" s="342">
        <f t="shared" si="294"/>
        <v>365</v>
      </c>
      <c r="K786" s="342">
        <f t="shared" si="294"/>
        <v>365</v>
      </c>
      <c r="L786" s="341">
        <f t="shared" si="294"/>
        <v>113</v>
      </c>
      <c r="M786" s="340">
        <f t="shared" si="278"/>
        <v>1</v>
      </c>
      <c r="N786" s="339">
        <f t="shared" si="279"/>
        <v>1</v>
      </c>
      <c r="O786" s="339">
        <f t="shared" si="280"/>
        <v>1</v>
      </c>
      <c r="P786" s="339">
        <f t="shared" si="281"/>
        <v>1</v>
      </c>
      <c r="Q786" s="338">
        <f t="shared" si="282"/>
        <v>0.30874316939890711</v>
      </c>
      <c r="R786" s="337">
        <f t="shared" si="283"/>
        <v>500000</v>
      </c>
      <c r="S786" s="336">
        <f t="shared" si="284"/>
        <v>500000</v>
      </c>
      <c r="T786" s="336">
        <f t="shared" si="285"/>
        <v>500000</v>
      </c>
      <c r="U786" s="336">
        <f t="shared" si="286"/>
        <v>500000</v>
      </c>
      <c r="V786" s="335">
        <f t="shared" si="287"/>
        <v>154371.58469945355</v>
      </c>
      <c r="W786" s="337">
        <f t="shared" si="295"/>
        <v>0</v>
      </c>
      <c r="X786" s="336">
        <f t="shared" si="295"/>
        <v>0</v>
      </c>
      <c r="Y786" s="336">
        <f t="shared" si="295"/>
        <v>0</v>
      </c>
      <c r="Z786" s="336">
        <f t="shared" si="295"/>
        <v>0</v>
      </c>
      <c r="AA786" s="335">
        <f t="shared" si="295"/>
        <v>0</v>
      </c>
    </row>
    <row r="787" spans="1:27">
      <c r="A787" s="320">
        <f>'Q Experience Study 2e'!A770</f>
        <v>750</v>
      </c>
      <c r="B787" s="319">
        <f>'Q Experience Study 2e'!B770</f>
        <v>19974</v>
      </c>
      <c r="C787" s="319" t="str">
        <f>'Q Experience Study 2e'!C770</f>
        <v/>
      </c>
      <c r="D787" s="319" t="str">
        <f>'Q Experience Study 2e'!D770</f>
        <v/>
      </c>
      <c r="E787" s="318">
        <f>'Q Experience Study 2e'!E770</f>
        <v>500000</v>
      </c>
      <c r="F787" s="343" t="str">
        <f t="shared" si="276"/>
        <v/>
      </c>
      <c r="G787" s="341" t="str">
        <f t="shared" si="277"/>
        <v/>
      </c>
      <c r="H787" s="343">
        <f t="shared" si="294"/>
        <v>366</v>
      </c>
      <c r="I787" s="342">
        <f t="shared" si="294"/>
        <v>365</v>
      </c>
      <c r="J787" s="342">
        <f t="shared" si="294"/>
        <v>365</v>
      </c>
      <c r="K787" s="342">
        <f t="shared" si="294"/>
        <v>365</v>
      </c>
      <c r="L787" s="341">
        <f t="shared" si="294"/>
        <v>116</v>
      </c>
      <c r="M787" s="340">
        <f t="shared" si="278"/>
        <v>1</v>
      </c>
      <c r="N787" s="339">
        <f t="shared" si="279"/>
        <v>1</v>
      </c>
      <c r="O787" s="339">
        <f t="shared" si="280"/>
        <v>1</v>
      </c>
      <c r="P787" s="339">
        <f t="shared" si="281"/>
        <v>1</v>
      </c>
      <c r="Q787" s="338">
        <f t="shared" si="282"/>
        <v>0.31693989071038253</v>
      </c>
      <c r="R787" s="337">
        <f t="shared" si="283"/>
        <v>500000</v>
      </c>
      <c r="S787" s="336">
        <f t="shared" si="284"/>
        <v>500000</v>
      </c>
      <c r="T787" s="336">
        <f t="shared" si="285"/>
        <v>500000</v>
      </c>
      <c r="U787" s="336">
        <f t="shared" si="286"/>
        <v>500000</v>
      </c>
      <c r="V787" s="335">
        <f t="shared" si="287"/>
        <v>158469.94535519127</v>
      </c>
      <c r="W787" s="337">
        <f t="shared" si="295"/>
        <v>0</v>
      </c>
      <c r="X787" s="336">
        <f t="shared" si="295"/>
        <v>0</v>
      </c>
      <c r="Y787" s="336">
        <f t="shared" si="295"/>
        <v>0</v>
      </c>
      <c r="Z787" s="336">
        <f t="shared" si="295"/>
        <v>0</v>
      </c>
      <c r="AA787" s="335">
        <f t="shared" si="295"/>
        <v>0</v>
      </c>
    </row>
    <row r="788" spans="1:27">
      <c r="A788" s="320">
        <f>'Q Experience Study 2e'!A771</f>
        <v>751</v>
      </c>
      <c r="B788" s="319">
        <f>'Q Experience Study 2e'!B771</f>
        <v>19829</v>
      </c>
      <c r="C788" s="319" t="str">
        <f>'Q Experience Study 2e'!C771</f>
        <v/>
      </c>
      <c r="D788" s="319" t="str">
        <f>'Q Experience Study 2e'!D771</f>
        <v/>
      </c>
      <c r="E788" s="318">
        <f>'Q Experience Study 2e'!E771</f>
        <v>1000000</v>
      </c>
      <c r="F788" s="343" t="str">
        <f t="shared" si="276"/>
        <v/>
      </c>
      <c r="G788" s="341" t="str">
        <f t="shared" si="277"/>
        <v/>
      </c>
      <c r="H788" s="343">
        <f t="shared" ref="H788:L797" si="296">IF(AND(OR($C788&lt;&gt;"",$D788&lt;&gt;""),MAX($F788,$G788)&lt;H$37),0,MIN($C$34,DATE(YEAR($B788)+H$37+1,MONTH($B788),DAY($B788)))-MAX($B$34,DATE(YEAR($B788)+H$37,MONTH($B788),DAY($B788))))</f>
        <v>366</v>
      </c>
      <c r="I788" s="342">
        <f t="shared" si="296"/>
        <v>365</v>
      </c>
      <c r="J788" s="342">
        <f t="shared" si="296"/>
        <v>365</v>
      </c>
      <c r="K788" s="342">
        <f t="shared" si="296"/>
        <v>365</v>
      </c>
      <c r="L788" s="341">
        <f t="shared" si="296"/>
        <v>261</v>
      </c>
      <c r="M788" s="340">
        <f t="shared" si="278"/>
        <v>1</v>
      </c>
      <c r="N788" s="339">
        <f t="shared" si="279"/>
        <v>1</v>
      </c>
      <c r="O788" s="339">
        <f t="shared" si="280"/>
        <v>1</v>
      </c>
      <c r="P788" s="339">
        <f t="shared" si="281"/>
        <v>1</v>
      </c>
      <c r="Q788" s="338">
        <f t="shared" si="282"/>
        <v>0.71311475409836067</v>
      </c>
      <c r="R788" s="337">
        <f t="shared" si="283"/>
        <v>1000000</v>
      </c>
      <c r="S788" s="336">
        <f t="shared" si="284"/>
        <v>1000000</v>
      </c>
      <c r="T788" s="336">
        <f t="shared" si="285"/>
        <v>1000000</v>
      </c>
      <c r="U788" s="336">
        <f t="shared" si="286"/>
        <v>1000000</v>
      </c>
      <c r="V788" s="335">
        <f t="shared" si="287"/>
        <v>713114.75409836066</v>
      </c>
      <c r="W788" s="337">
        <f t="shared" ref="W788:AA797" si="297">IF($F788=W$37,$E788,0)</f>
        <v>0</v>
      </c>
      <c r="X788" s="336">
        <f t="shared" si="297"/>
        <v>0</v>
      </c>
      <c r="Y788" s="336">
        <f t="shared" si="297"/>
        <v>0</v>
      </c>
      <c r="Z788" s="336">
        <f t="shared" si="297"/>
        <v>0</v>
      </c>
      <c r="AA788" s="335">
        <f t="shared" si="297"/>
        <v>0</v>
      </c>
    </row>
    <row r="789" spans="1:27">
      <c r="A789" s="320">
        <f>'Q Experience Study 2e'!A772</f>
        <v>752</v>
      </c>
      <c r="B789" s="319">
        <f>'Q Experience Study 2e'!B772</f>
        <v>20007</v>
      </c>
      <c r="C789" s="319" t="str">
        <f>'Q Experience Study 2e'!C772</f>
        <v/>
      </c>
      <c r="D789" s="319" t="str">
        <f>'Q Experience Study 2e'!D772</f>
        <v/>
      </c>
      <c r="E789" s="318">
        <f>'Q Experience Study 2e'!E772</f>
        <v>300000</v>
      </c>
      <c r="F789" s="343" t="str">
        <f t="shared" si="276"/>
        <v/>
      </c>
      <c r="G789" s="341" t="str">
        <f t="shared" si="277"/>
        <v/>
      </c>
      <c r="H789" s="343">
        <f t="shared" si="296"/>
        <v>366</v>
      </c>
      <c r="I789" s="342">
        <f t="shared" si="296"/>
        <v>365</v>
      </c>
      <c r="J789" s="342">
        <f t="shared" si="296"/>
        <v>365</v>
      </c>
      <c r="K789" s="342">
        <f t="shared" si="296"/>
        <v>365</v>
      </c>
      <c r="L789" s="341">
        <f t="shared" si="296"/>
        <v>83</v>
      </c>
      <c r="M789" s="340">
        <f t="shared" si="278"/>
        <v>1</v>
      </c>
      <c r="N789" s="339">
        <f t="shared" si="279"/>
        <v>1</v>
      </c>
      <c r="O789" s="339">
        <f t="shared" si="280"/>
        <v>1</v>
      </c>
      <c r="P789" s="339">
        <f t="shared" si="281"/>
        <v>1</v>
      </c>
      <c r="Q789" s="338">
        <f t="shared" si="282"/>
        <v>0.22677595628415301</v>
      </c>
      <c r="R789" s="337">
        <f t="shared" si="283"/>
        <v>300000</v>
      </c>
      <c r="S789" s="336">
        <f t="shared" si="284"/>
        <v>300000</v>
      </c>
      <c r="T789" s="336">
        <f t="shared" si="285"/>
        <v>300000</v>
      </c>
      <c r="U789" s="336">
        <f t="shared" si="286"/>
        <v>300000</v>
      </c>
      <c r="V789" s="335">
        <f t="shared" si="287"/>
        <v>68032.786885245907</v>
      </c>
      <c r="W789" s="337">
        <f t="shared" si="297"/>
        <v>0</v>
      </c>
      <c r="X789" s="336">
        <f t="shared" si="297"/>
        <v>0</v>
      </c>
      <c r="Y789" s="336">
        <f t="shared" si="297"/>
        <v>0</v>
      </c>
      <c r="Z789" s="336">
        <f t="shared" si="297"/>
        <v>0</v>
      </c>
      <c r="AA789" s="335">
        <f t="shared" si="297"/>
        <v>0</v>
      </c>
    </row>
    <row r="790" spans="1:27">
      <c r="A790" s="320">
        <f>'Q Experience Study 2e'!A773</f>
        <v>753</v>
      </c>
      <c r="B790" s="319">
        <f>'Q Experience Study 2e'!B773</f>
        <v>19892</v>
      </c>
      <c r="C790" s="319" t="str">
        <f>'Q Experience Study 2e'!C773</f>
        <v/>
      </c>
      <c r="D790" s="319" t="str">
        <f>'Q Experience Study 2e'!D773</f>
        <v/>
      </c>
      <c r="E790" s="318">
        <f>'Q Experience Study 2e'!E773</f>
        <v>1000000</v>
      </c>
      <c r="F790" s="343" t="str">
        <f t="shared" si="276"/>
        <v/>
      </c>
      <c r="G790" s="341" t="str">
        <f t="shared" si="277"/>
        <v/>
      </c>
      <c r="H790" s="343">
        <f t="shared" si="296"/>
        <v>366</v>
      </c>
      <c r="I790" s="342">
        <f t="shared" si="296"/>
        <v>365</v>
      </c>
      <c r="J790" s="342">
        <f t="shared" si="296"/>
        <v>365</v>
      </c>
      <c r="K790" s="342">
        <f t="shared" si="296"/>
        <v>365</v>
      </c>
      <c r="L790" s="341">
        <f t="shared" si="296"/>
        <v>198</v>
      </c>
      <c r="M790" s="340">
        <f t="shared" si="278"/>
        <v>1</v>
      </c>
      <c r="N790" s="339">
        <f t="shared" si="279"/>
        <v>1</v>
      </c>
      <c r="O790" s="339">
        <f t="shared" si="280"/>
        <v>1</v>
      </c>
      <c r="P790" s="339">
        <f t="shared" si="281"/>
        <v>1</v>
      </c>
      <c r="Q790" s="338">
        <f t="shared" si="282"/>
        <v>0.54098360655737709</v>
      </c>
      <c r="R790" s="337">
        <f t="shared" si="283"/>
        <v>1000000</v>
      </c>
      <c r="S790" s="336">
        <f t="shared" si="284"/>
        <v>1000000</v>
      </c>
      <c r="T790" s="336">
        <f t="shared" si="285"/>
        <v>1000000</v>
      </c>
      <c r="U790" s="336">
        <f t="shared" si="286"/>
        <v>1000000</v>
      </c>
      <c r="V790" s="335">
        <f t="shared" si="287"/>
        <v>540983.60655737715</v>
      </c>
      <c r="W790" s="337">
        <f t="shared" si="297"/>
        <v>0</v>
      </c>
      <c r="X790" s="336">
        <f t="shared" si="297"/>
        <v>0</v>
      </c>
      <c r="Y790" s="336">
        <f t="shared" si="297"/>
        <v>0</v>
      </c>
      <c r="Z790" s="336">
        <f t="shared" si="297"/>
        <v>0</v>
      </c>
      <c r="AA790" s="335">
        <f t="shared" si="297"/>
        <v>0</v>
      </c>
    </row>
    <row r="791" spans="1:27">
      <c r="A791" s="320">
        <f>'Q Experience Study 2e'!A774</f>
        <v>754</v>
      </c>
      <c r="B791" s="319">
        <f>'Q Experience Study 2e'!B774</f>
        <v>19939</v>
      </c>
      <c r="C791" s="319" t="str">
        <f>'Q Experience Study 2e'!C774</f>
        <v/>
      </c>
      <c r="D791" s="319" t="str">
        <f>'Q Experience Study 2e'!D774</f>
        <v/>
      </c>
      <c r="E791" s="318">
        <f>'Q Experience Study 2e'!E774</f>
        <v>1000000</v>
      </c>
      <c r="F791" s="343" t="str">
        <f t="shared" si="276"/>
        <v/>
      </c>
      <c r="G791" s="341" t="str">
        <f t="shared" si="277"/>
        <v/>
      </c>
      <c r="H791" s="343">
        <f t="shared" si="296"/>
        <v>366</v>
      </c>
      <c r="I791" s="342">
        <f t="shared" si="296"/>
        <v>365</v>
      </c>
      <c r="J791" s="342">
        <f t="shared" si="296"/>
        <v>365</v>
      </c>
      <c r="K791" s="342">
        <f t="shared" si="296"/>
        <v>365</v>
      </c>
      <c r="L791" s="341">
        <f t="shared" si="296"/>
        <v>151</v>
      </c>
      <c r="M791" s="340">
        <f t="shared" si="278"/>
        <v>1</v>
      </c>
      <c r="N791" s="339">
        <f t="shared" si="279"/>
        <v>1</v>
      </c>
      <c r="O791" s="339">
        <f t="shared" si="280"/>
        <v>1</v>
      </c>
      <c r="P791" s="339">
        <f t="shared" si="281"/>
        <v>1</v>
      </c>
      <c r="Q791" s="338">
        <f t="shared" si="282"/>
        <v>0.41256830601092898</v>
      </c>
      <c r="R791" s="337">
        <f t="shared" si="283"/>
        <v>1000000</v>
      </c>
      <c r="S791" s="336">
        <f t="shared" si="284"/>
        <v>1000000</v>
      </c>
      <c r="T791" s="336">
        <f t="shared" si="285"/>
        <v>1000000</v>
      </c>
      <c r="U791" s="336">
        <f t="shared" si="286"/>
        <v>1000000</v>
      </c>
      <c r="V791" s="335">
        <f t="shared" si="287"/>
        <v>412568.30601092899</v>
      </c>
      <c r="W791" s="337">
        <f t="shared" si="297"/>
        <v>0</v>
      </c>
      <c r="X791" s="336">
        <f t="shared" si="297"/>
        <v>0</v>
      </c>
      <c r="Y791" s="336">
        <f t="shared" si="297"/>
        <v>0</v>
      </c>
      <c r="Z791" s="336">
        <f t="shared" si="297"/>
        <v>0</v>
      </c>
      <c r="AA791" s="335">
        <f t="shared" si="297"/>
        <v>0</v>
      </c>
    </row>
    <row r="792" spans="1:27">
      <c r="A792" s="320">
        <f>'Q Experience Study 2e'!A775</f>
        <v>755</v>
      </c>
      <c r="B792" s="319">
        <f>'Q Experience Study 2e'!B775</f>
        <v>19995</v>
      </c>
      <c r="C792" s="319" t="str">
        <f>'Q Experience Study 2e'!C775</f>
        <v/>
      </c>
      <c r="D792" s="319" t="str">
        <f>'Q Experience Study 2e'!D775</f>
        <v/>
      </c>
      <c r="E792" s="318">
        <f>'Q Experience Study 2e'!E775</f>
        <v>1000000</v>
      </c>
      <c r="F792" s="343" t="str">
        <f t="shared" si="276"/>
        <v/>
      </c>
      <c r="G792" s="341" t="str">
        <f t="shared" si="277"/>
        <v/>
      </c>
      <c r="H792" s="343">
        <f t="shared" si="296"/>
        <v>366</v>
      </c>
      <c r="I792" s="342">
        <f t="shared" si="296"/>
        <v>365</v>
      </c>
      <c r="J792" s="342">
        <f t="shared" si="296"/>
        <v>365</v>
      </c>
      <c r="K792" s="342">
        <f t="shared" si="296"/>
        <v>365</v>
      </c>
      <c r="L792" s="341">
        <f t="shared" si="296"/>
        <v>95</v>
      </c>
      <c r="M792" s="340">
        <f t="shared" si="278"/>
        <v>1</v>
      </c>
      <c r="N792" s="339">
        <f t="shared" si="279"/>
        <v>1</v>
      </c>
      <c r="O792" s="339">
        <f t="shared" si="280"/>
        <v>1</v>
      </c>
      <c r="P792" s="339">
        <f t="shared" si="281"/>
        <v>1</v>
      </c>
      <c r="Q792" s="338">
        <f t="shared" si="282"/>
        <v>0.25956284153005466</v>
      </c>
      <c r="R792" s="337">
        <f t="shared" si="283"/>
        <v>1000000</v>
      </c>
      <c r="S792" s="336">
        <f t="shared" si="284"/>
        <v>1000000</v>
      </c>
      <c r="T792" s="336">
        <f t="shared" si="285"/>
        <v>1000000</v>
      </c>
      <c r="U792" s="336">
        <f t="shared" si="286"/>
        <v>1000000</v>
      </c>
      <c r="V792" s="335">
        <f t="shared" si="287"/>
        <v>259562.84153005466</v>
      </c>
      <c r="W792" s="337">
        <f t="shared" si="297"/>
        <v>0</v>
      </c>
      <c r="X792" s="336">
        <f t="shared" si="297"/>
        <v>0</v>
      </c>
      <c r="Y792" s="336">
        <f t="shared" si="297"/>
        <v>0</v>
      </c>
      <c r="Z792" s="336">
        <f t="shared" si="297"/>
        <v>0</v>
      </c>
      <c r="AA792" s="335">
        <f t="shared" si="297"/>
        <v>0</v>
      </c>
    </row>
    <row r="793" spans="1:27">
      <c r="A793" s="320">
        <f>'Q Experience Study 2e'!A776</f>
        <v>756</v>
      </c>
      <c r="B793" s="319">
        <f>'Q Experience Study 2e'!B776</f>
        <v>19897</v>
      </c>
      <c r="C793" s="319" t="str">
        <f>'Q Experience Study 2e'!C776</f>
        <v/>
      </c>
      <c r="D793" s="319" t="str">
        <f>'Q Experience Study 2e'!D776</f>
        <v/>
      </c>
      <c r="E793" s="318">
        <f>'Q Experience Study 2e'!E776</f>
        <v>1000000</v>
      </c>
      <c r="F793" s="343" t="str">
        <f t="shared" si="276"/>
        <v/>
      </c>
      <c r="G793" s="341" t="str">
        <f t="shared" si="277"/>
        <v/>
      </c>
      <c r="H793" s="343">
        <f t="shared" si="296"/>
        <v>366</v>
      </c>
      <c r="I793" s="342">
        <f t="shared" si="296"/>
        <v>365</v>
      </c>
      <c r="J793" s="342">
        <f t="shared" si="296"/>
        <v>365</v>
      </c>
      <c r="K793" s="342">
        <f t="shared" si="296"/>
        <v>365</v>
      </c>
      <c r="L793" s="341">
        <f t="shared" si="296"/>
        <v>193</v>
      </c>
      <c r="M793" s="340">
        <f t="shared" si="278"/>
        <v>1</v>
      </c>
      <c r="N793" s="339">
        <f t="shared" si="279"/>
        <v>1</v>
      </c>
      <c r="O793" s="339">
        <f t="shared" si="280"/>
        <v>1</v>
      </c>
      <c r="P793" s="339">
        <f t="shared" si="281"/>
        <v>1</v>
      </c>
      <c r="Q793" s="338">
        <f t="shared" si="282"/>
        <v>0.52732240437158473</v>
      </c>
      <c r="R793" s="337">
        <f t="shared" si="283"/>
        <v>1000000</v>
      </c>
      <c r="S793" s="336">
        <f t="shared" si="284"/>
        <v>1000000</v>
      </c>
      <c r="T793" s="336">
        <f t="shared" si="285"/>
        <v>1000000</v>
      </c>
      <c r="U793" s="336">
        <f t="shared" si="286"/>
        <v>1000000</v>
      </c>
      <c r="V793" s="335">
        <f t="shared" si="287"/>
        <v>527322.40437158477</v>
      </c>
      <c r="W793" s="337">
        <f t="shared" si="297"/>
        <v>0</v>
      </c>
      <c r="X793" s="336">
        <f t="shared" si="297"/>
        <v>0</v>
      </c>
      <c r="Y793" s="336">
        <f t="shared" si="297"/>
        <v>0</v>
      </c>
      <c r="Z793" s="336">
        <f t="shared" si="297"/>
        <v>0</v>
      </c>
      <c r="AA793" s="335">
        <f t="shared" si="297"/>
        <v>0</v>
      </c>
    </row>
    <row r="794" spans="1:27">
      <c r="A794" s="320">
        <f>'Q Experience Study 2e'!A777</f>
        <v>757</v>
      </c>
      <c r="B794" s="319">
        <f>'Q Experience Study 2e'!B777</f>
        <v>19908</v>
      </c>
      <c r="C794" s="319" t="str">
        <f>'Q Experience Study 2e'!C777</f>
        <v/>
      </c>
      <c r="D794" s="319" t="str">
        <f>'Q Experience Study 2e'!D777</f>
        <v/>
      </c>
      <c r="E794" s="318">
        <f>'Q Experience Study 2e'!E777</f>
        <v>300000</v>
      </c>
      <c r="F794" s="343" t="str">
        <f t="shared" si="276"/>
        <v/>
      </c>
      <c r="G794" s="341" t="str">
        <f t="shared" si="277"/>
        <v/>
      </c>
      <c r="H794" s="343">
        <f t="shared" si="296"/>
        <v>366</v>
      </c>
      <c r="I794" s="342">
        <f t="shared" si="296"/>
        <v>365</v>
      </c>
      <c r="J794" s="342">
        <f t="shared" si="296"/>
        <v>365</v>
      </c>
      <c r="K794" s="342">
        <f t="shared" si="296"/>
        <v>365</v>
      </c>
      <c r="L794" s="341">
        <f t="shared" si="296"/>
        <v>182</v>
      </c>
      <c r="M794" s="340">
        <f t="shared" si="278"/>
        <v>1</v>
      </c>
      <c r="N794" s="339">
        <f t="shared" si="279"/>
        <v>1</v>
      </c>
      <c r="O794" s="339">
        <f t="shared" si="280"/>
        <v>1</v>
      </c>
      <c r="P794" s="339">
        <f t="shared" si="281"/>
        <v>1</v>
      </c>
      <c r="Q794" s="338">
        <f t="shared" si="282"/>
        <v>0.49726775956284153</v>
      </c>
      <c r="R794" s="337">
        <f t="shared" si="283"/>
        <v>300000</v>
      </c>
      <c r="S794" s="336">
        <f t="shared" si="284"/>
        <v>300000</v>
      </c>
      <c r="T794" s="336">
        <f t="shared" si="285"/>
        <v>300000</v>
      </c>
      <c r="U794" s="336">
        <f t="shared" si="286"/>
        <v>300000</v>
      </c>
      <c r="V794" s="335">
        <f t="shared" si="287"/>
        <v>149180.32786885244</v>
      </c>
      <c r="W794" s="337">
        <f t="shared" si="297"/>
        <v>0</v>
      </c>
      <c r="X794" s="336">
        <f t="shared" si="297"/>
        <v>0</v>
      </c>
      <c r="Y794" s="336">
        <f t="shared" si="297"/>
        <v>0</v>
      </c>
      <c r="Z794" s="336">
        <f t="shared" si="297"/>
        <v>0</v>
      </c>
      <c r="AA794" s="335">
        <f t="shared" si="297"/>
        <v>0</v>
      </c>
    </row>
    <row r="795" spans="1:27">
      <c r="A795" s="320">
        <f>'Q Experience Study 2e'!A778</f>
        <v>758</v>
      </c>
      <c r="B795" s="319">
        <f>'Q Experience Study 2e'!B778</f>
        <v>20047</v>
      </c>
      <c r="C795" s="319" t="str">
        <f>'Q Experience Study 2e'!C778</f>
        <v/>
      </c>
      <c r="D795" s="319" t="str">
        <f>'Q Experience Study 2e'!D778</f>
        <v/>
      </c>
      <c r="E795" s="318">
        <f>'Q Experience Study 2e'!E778</f>
        <v>1000000</v>
      </c>
      <c r="F795" s="343" t="str">
        <f t="shared" si="276"/>
        <v/>
      </c>
      <c r="G795" s="341" t="str">
        <f t="shared" si="277"/>
        <v/>
      </c>
      <c r="H795" s="343">
        <f t="shared" si="296"/>
        <v>366</v>
      </c>
      <c r="I795" s="342">
        <f t="shared" si="296"/>
        <v>365</v>
      </c>
      <c r="J795" s="342">
        <f t="shared" si="296"/>
        <v>365</v>
      </c>
      <c r="K795" s="342">
        <f t="shared" si="296"/>
        <v>365</v>
      </c>
      <c r="L795" s="341">
        <f t="shared" si="296"/>
        <v>43</v>
      </c>
      <c r="M795" s="340">
        <f t="shared" si="278"/>
        <v>1</v>
      </c>
      <c r="N795" s="339">
        <f t="shared" si="279"/>
        <v>1</v>
      </c>
      <c r="O795" s="339">
        <f t="shared" si="280"/>
        <v>1</v>
      </c>
      <c r="P795" s="339">
        <f t="shared" si="281"/>
        <v>1</v>
      </c>
      <c r="Q795" s="338">
        <f t="shared" si="282"/>
        <v>0.11748633879781421</v>
      </c>
      <c r="R795" s="337">
        <f t="shared" si="283"/>
        <v>1000000</v>
      </c>
      <c r="S795" s="336">
        <f t="shared" si="284"/>
        <v>1000000</v>
      </c>
      <c r="T795" s="336">
        <f t="shared" si="285"/>
        <v>1000000</v>
      </c>
      <c r="U795" s="336">
        <f t="shared" si="286"/>
        <v>1000000</v>
      </c>
      <c r="V795" s="335">
        <f t="shared" si="287"/>
        <v>117486.33879781421</v>
      </c>
      <c r="W795" s="337">
        <f t="shared" si="297"/>
        <v>0</v>
      </c>
      <c r="X795" s="336">
        <f t="shared" si="297"/>
        <v>0</v>
      </c>
      <c r="Y795" s="336">
        <f t="shared" si="297"/>
        <v>0</v>
      </c>
      <c r="Z795" s="336">
        <f t="shared" si="297"/>
        <v>0</v>
      </c>
      <c r="AA795" s="335">
        <f t="shared" si="297"/>
        <v>0</v>
      </c>
    </row>
    <row r="796" spans="1:27">
      <c r="A796" s="320">
        <f>'Q Experience Study 2e'!A779</f>
        <v>759</v>
      </c>
      <c r="B796" s="319">
        <f>'Q Experience Study 2e'!B779</f>
        <v>19729</v>
      </c>
      <c r="C796" s="319" t="str">
        <f>'Q Experience Study 2e'!C779</f>
        <v/>
      </c>
      <c r="D796" s="319" t="str">
        <f>'Q Experience Study 2e'!D779</f>
        <v/>
      </c>
      <c r="E796" s="318">
        <f>'Q Experience Study 2e'!E779</f>
        <v>300000</v>
      </c>
      <c r="F796" s="343" t="str">
        <f t="shared" si="276"/>
        <v/>
      </c>
      <c r="G796" s="341" t="str">
        <f t="shared" si="277"/>
        <v/>
      </c>
      <c r="H796" s="343">
        <f t="shared" si="296"/>
        <v>365</v>
      </c>
      <c r="I796" s="342">
        <f t="shared" si="296"/>
        <v>366</v>
      </c>
      <c r="J796" s="342">
        <f t="shared" si="296"/>
        <v>365</v>
      </c>
      <c r="K796" s="342">
        <f t="shared" si="296"/>
        <v>365</v>
      </c>
      <c r="L796" s="341">
        <f t="shared" si="296"/>
        <v>361</v>
      </c>
      <c r="M796" s="340">
        <f t="shared" si="278"/>
        <v>1</v>
      </c>
      <c r="N796" s="339">
        <f t="shared" si="279"/>
        <v>1</v>
      </c>
      <c r="O796" s="339">
        <f t="shared" si="280"/>
        <v>1</v>
      </c>
      <c r="P796" s="339">
        <f t="shared" si="281"/>
        <v>1</v>
      </c>
      <c r="Q796" s="338">
        <f t="shared" si="282"/>
        <v>0.989041095890411</v>
      </c>
      <c r="R796" s="337">
        <f t="shared" si="283"/>
        <v>300000</v>
      </c>
      <c r="S796" s="336">
        <f t="shared" si="284"/>
        <v>300000</v>
      </c>
      <c r="T796" s="336">
        <f t="shared" si="285"/>
        <v>300000</v>
      </c>
      <c r="U796" s="336">
        <f t="shared" si="286"/>
        <v>300000</v>
      </c>
      <c r="V796" s="335">
        <f t="shared" si="287"/>
        <v>296712.32876712328</v>
      </c>
      <c r="W796" s="337">
        <f t="shared" si="297"/>
        <v>0</v>
      </c>
      <c r="X796" s="336">
        <f t="shared" si="297"/>
        <v>0</v>
      </c>
      <c r="Y796" s="336">
        <f t="shared" si="297"/>
        <v>0</v>
      </c>
      <c r="Z796" s="336">
        <f t="shared" si="297"/>
        <v>0</v>
      </c>
      <c r="AA796" s="335">
        <f t="shared" si="297"/>
        <v>0</v>
      </c>
    </row>
    <row r="797" spans="1:27">
      <c r="A797" s="320">
        <f>'Q Experience Study 2e'!A780</f>
        <v>760</v>
      </c>
      <c r="B797" s="319">
        <f>'Q Experience Study 2e'!B780</f>
        <v>19862</v>
      </c>
      <c r="C797" s="319" t="str">
        <f>'Q Experience Study 2e'!C780</f>
        <v/>
      </c>
      <c r="D797" s="319" t="str">
        <f>'Q Experience Study 2e'!D780</f>
        <v/>
      </c>
      <c r="E797" s="318">
        <f>'Q Experience Study 2e'!E780</f>
        <v>1000000</v>
      </c>
      <c r="F797" s="343" t="str">
        <f t="shared" si="276"/>
        <v/>
      </c>
      <c r="G797" s="341" t="str">
        <f t="shared" si="277"/>
        <v/>
      </c>
      <c r="H797" s="343">
        <f t="shared" si="296"/>
        <v>366</v>
      </c>
      <c r="I797" s="342">
        <f t="shared" si="296"/>
        <v>365</v>
      </c>
      <c r="J797" s="342">
        <f t="shared" si="296"/>
        <v>365</v>
      </c>
      <c r="K797" s="342">
        <f t="shared" si="296"/>
        <v>365</v>
      </c>
      <c r="L797" s="341">
        <f t="shared" si="296"/>
        <v>228</v>
      </c>
      <c r="M797" s="340">
        <f t="shared" si="278"/>
        <v>1</v>
      </c>
      <c r="N797" s="339">
        <f t="shared" si="279"/>
        <v>1</v>
      </c>
      <c r="O797" s="339">
        <f t="shared" si="280"/>
        <v>1</v>
      </c>
      <c r="P797" s="339">
        <f t="shared" si="281"/>
        <v>1</v>
      </c>
      <c r="Q797" s="338">
        <f t="shared" si="282"/>
        <v>0.62295081967213117</v>
      </c>
      <c r="R797" s="337">
        <f t="shared" si="283"/>
        <v>1000000</v>
      </c>
      <c r="S797" s="336">
        <f t="shared" si="284"/>
        <v>1000000</v>
      </c>
      <c r="T797" s="336">
        <f t="shared" si="285"/>
        <v>1000000</v>
      </c>
      <c r="U797" s="336">
        <f t="shared" si="286"/>
        <v>1000000</v>
      </c>
      <c r="V797" s="335">
        <f t="shared" si="287"/>
        <v>622950.81967213121</v>
      </c>
      <c r="W797" s="337">
        <f t="shared" si="297"/>
        <v>0</v>
      </c>
      <c r="X797" s="336">
        <f t="shared" si="297"/>
        <v>0</v>
      </c>
      <c r="Y797" s="336">
        <f t="shared" si="297"/>
        <v>0</v>
      </c>
      <c r="Z797" s="336">
        <f t="shared" si="297"/>
        <v>0</v>
      </c>
      <c r="AA797" s="335">
        <f t="shared" si="297"/>
        <v>0</v>
      </c>
    </row>
    <row r="798" spans="1:27">
      <c r="A798" s="320">
        <f>'Q Experience Study 2e'!A781</f>
        <v>761</v>
      </c>
      <c r="B798" s="319">
        <f>'Q Experience Study 2e'!B781</f>
        <v>19910</v>
      </c>
      <c r="C798" s="319" t="str">
        <f>'Q Experience Study 2e'!C781</f>
        <v/>
      </c>
      <c r="D798" s="319" t="str">
        <f>'Q Experience Study 2e'!D781</f>
        <v/>
      </c>
      <c r="E798" s="318">
        <f>'Q Experience Study 2e'!E781</f>
        <v>500000</v>
      </c>
      <c r="F798" s="343" t="str">
        <f t="shared" si="276"/>
        <v/>
      </c>
      <c r="G798" s="341" t="str">
        <f t="shared" si="277"/>
        <v/>
      </c>
      <c r="H798" s="343">
        <f t="shared" ref="H798:L807" si="298">IF(AND(OR($C798&lt;&gt;"",$D798&lt;&gt;""),MAX($F798,$G798)&lt;H$37),0,MIN($C$34,DATE(YEAR($B798)+H$37+1,MONTH($B798),DAY($B798)))-MAX($B$34,DATE(YEAR($B798)+H$37,MONTH($B798),DAY($B798))))</f>
        <v>366</v>
      </c>
      <c r="I798" s="342">
        <f t="shared" si="298"/>
        <v>365</v>
      </c>
      <c r="J798" s="342">
        <f t="shared" si="298"/>
        <v>365</v>
      </c>
      <c r="K798" s="342">
        <f t="shared" si="298"/>
        <v>365</v>
      </c>
      <c r="L798" s="341">
        <f t="shared" si="298"/>
        <v>180</v>
      </c>
      <c r="M798" s="340">
        <f t="shared" si="278"/>
        <v>1</v>
      </c>
      <c r="N798" s="339">
        <f t="shared" si="279"/>
        <v>1</v>
      </c>
      <c r="O798" s="339">
        <f t="shared" si="280"/>
        <v>1</v>
      </c>
      <c r="P798" s="339">
        <f t="shared" si="281"/>
        <v>1</v>
      </c>
      <c r="Q798" s="338">
        <f t="shared" si="282"/>
        <v>0.49180327868852458</v>
      </c>
      <c r="R798" s="337">
        <f t="shared" si="283"/>
        <v>500000</v>
      </c>
      <c r="S798" s="336">
        <f t="shared" si="284"/>
        <v>500000</v>
      </c>
      <c r="T798" s="336">
        <f t="shared" si="285"/>
        <v>500000</v>
      </c>
      <c r="U798" s="336">
        <f t="shared" si="286"/>
        <v>500000</v>
      </c>
      <c r="V798" s="335">
        <f t="shared" si="287"/>
        <v>245901.63934426228</v>
      </c>
      <c r="W798" s="337">
        <f t="shared" ref="W798:AA807" si="299">IF($F798=W$37,$E798,0)</f>
        <v>0</v>
      </c>
      <c r="X798" s="336">
        <f t="shared" si="299"/>
        <v>0</v>
      </c>
      <c r="Y798" s="336">
        <f t="shared" si="299"/>
        <v>0</v>
      </c>
      <c r="Z798" s="336">
        <f t="shared" si="299"/>
        <v>0</v>
      </c>
      <c r="AA798" s="335">
        <f t="shared" si="299"/>
        <v>0</v>
      </c>
    </row>
    <row r="799" spans="1:27">
      <c r="A799" s="320">
        <f>'Q Experience Study 2e'!A782</f>
        <v>762</v>
      </c>
      <c r="B799" s="319">
        <f>'Q Experience Study 2e'!B782</f>
        <v>20058</v>
      </c>
      <c r="C799" s="319" t="str">
        <f>'Q Experience Study 2e'!C782</f>
        <v/>
      </c>
      <c r="D799" s="319" t="str">
        <f>'Q Experience Study 2e'!D782</f>
        <v/>
      </c>
      <c r="E799" s="318">
        <f>'Q Experience Study 2e'!E782</f>
        <v>500000</v>
      </c>
      <c r="F799" s="343" t="str">
        <f t="shared" si="276"/>
        <v/>
      </c>
      <c r="G799" s="341" t="str">
        <f t="shared" si="277"/>
        <v/>
      </c>
      <c r="H799" s="343">
        <f t="shared" si="298"/>
        <v>366</v>
      </c>
      <c r="I799" s="342">
        <f t="shared" si="298"/>
        <v>365</v>
      </c>
      <c r="J799" s="342">
        <f t="shared" si="298"/>
        <v>365</v>
      </c>
      <c r="K799" s="342">
        <f t="shared" si="298"/>
        <v>365</v>
      </c>
      <c r="L799" s="341">
        <f t="shared" si="298"/>
        <v>32</v>
      </c>
      <c r="M799" s="340">
        <f t="shared" si="278"/>
        <v>1</v>
      </c>
      <c r="N799" s="339">
        <f t="shared" si="279"/>
        <v>1</v>
      </c>
      <c r="O799" s="339">
        <f t="shared" si="280"/>
        <v>1</v>
      </c>
      <c r="P799" s="339">
        <f t="shared" si="281"/>
        <v>1</v>
      </c>
      <c r="Q799" s="338">
        <f t="shared" si="282"/>
        <v>8.7431693989071038E-2</v>
      </c>
      <c r="R799" s="337">
        <f t="shared" si="283"/>
        <v>500000</v>
      </c>
      <c r="S799" s="336">
        <f t="shared" si="284"/>
        <v>500000</v>
      </c>
      <c r="T799" s="336">
        <f t="shared" si="285"/>
        <v>500000</v>
      </c>
      <c r="U799" s="336">
        <f t="shared" si="286"/>
        <v>500000</v>
      </c>
      <c r="V799" s="335">
        <f t="shared" si="287"/>
        <v>43715.846994535517</v>
      </c>
      <c r="W799" s="337">
        <f t="shared" si="299"/>
        <v>0</v>
      </c>
      <c r="X799" s="336">
        <f t="shared" si="299"/>
        <v>0</v>
      </c>
      <c r="Y799" s="336">
        <f t="shared" si="299"/>
        <v>0</v>
      </c>
      <c r="Z799" s="336">
        <f t="shared" si="299"/>
        <v>0</v>
      </c>
      <c r="AA799" s="335">
        <f t="shared" si="299"/>
        <v>0</v>
      </c>
    </row>
    <row r="800" spans="1:27">
      <c r="A800" s="320">
        <f>'Q Experience Study 2e'!A783</f>
        <v>763</v>
      </c>
      <c r="B800" s="319">
        <f>'Q Experience Study 2e'!B783</f>
        <v>19757</v>
      </c>
      <c r="C800" s="319" t="str">
        <f>'Q Experience Study 2e'!C783</f>
        <v/>
      </c>
      <c r="D800" s="319" t="str">
        <f>'Q Experience Study 2e'!D783</f>
        <v/>
      </c>
      <c r="E800" s="318">
        <f>'Q Experience Study 2e'!E783</f>
        <v>500000</v>
      </c>
      <c r="F800" s="343" t="str">
        <f t="shared" si="276"/>
        <v/>
      </c>
      <c r="G800" s="341" t="str">
        <f t="shared" si="277"/>
        <v/>
      </c>
      <c r="H800" s="343">
        <f t="shared" si="298"/>
        <v>365</v>
      </c>
      <c r="I800" s="342">
        <f t="shared" si="298"/>
        <v>366</v>
      </c>
      <c r="J800" s="342">
        <f t="shared" si="298"/>
        <v>365</v>
      </c>
      <c r="K800" s="342">
        <f t="shared" si="298"/>
        <v>365</v>
      </c>
      <c r="L800" s="341">
        <f t="shared" si="298"/>
        <v>333</v>
      </c>
      <c r="M800" s="340">
        <f t="shared" si="278"/>
        <v>1</v>
      </c>
      <c r="N800" s="339">
        <f t="shared" si="279"/>
        <v>1</v>
      </c>
      <c r="O800" s="339">
        <f t="shared" si="280"/>
        <v>1</v>
      </c>
      <c r="P800" s="339">
        <f t="shared" si="281"/>
        <v>1</v>
      </c>
      <c r="Q800" s="338">
        <f t="shared" si="282"/>
        <v>0.9123287671232877</v>
      </c>
      <c r="R800" s="337">
        <f t="shared" si="283"/>
        <v>500000</v>
      </c>
      <c r="S800" s="336">
        <f t="shared" si="284"/>
        <v>500000</v>
      </c>
      <c r="T800" s="336">
        <f t="shared" si="285"/>
        <v>500000</v>
      </c>
      <c r="U800" s="336">
        <f t="shared" si="286"/>
        <v>500000</v>
      </c>
      <c r="V800" s="335">
        <f t="shared" si="287"/>
        <v>456164.38356164383</v>
      </c>
      <c r="W800" s="337">
        <f t="shared" si="299"/>
        <v>0</v>
      </c>
      <c r="X800" s="336">
        <f t="shared" si="299"/>
        <v>0</v>
      </c>
      <c r="Y800" s="336">
        <f t="shared" si="299"/>
        <v>0</v>
      </c>
      <c r="Z800" s="336">
        <f t="shared" si="299"/>
        <v>0</v>
      </c>
      <c r="AA800" s="335">
        <f t="shared" si="299"/>
        <v>0</v>
      </c>
    </row>
    <row r="801" spans="1:27">
      <c r="A801" s="320">
        <f>'Q Experience Study 2e'!A784</f>
        <v>764</v>
      </c>
      <c r="B801" s="319">
        <f>'Q Experience Study 2e'!B784</f>
        <v>19906</v>
      </c>
      <c r="C801" s="319" t="str">
        <f>'Q Experience Study 2e'!C784</f>
        <v/>
      </c>
      <c r="D801" s="319" t="str">
        <f>'Q Experience Study 2e'!D784</f>
        <v/>
      </c>
      <c r="E801" s="318">
        <f>'Q Experience Study 2e'!E784</f>
        <v>500000</v>
      </c>
      <c r="F801" s="343" t="str">
        <f t="shared" si="276"/>
        <v/>
      </c>
      <c r="G801" s="341" t="str">
        <f t="shared" si="277"/>
        <v/>
      </c>
      <c r="H801" s="343">
        <f t="shared" si="298"/>
        <v>366</v>
      </c>
      <c r="I801" s="342">
        <f t="shared" si="298"/>
        <v>365</v>
      </c>
      <c r="J801" s="342">
        <f t="shared" si="298"/>
        <v>365</v>
      </c>
      <c r="K801" s="342">
        <f t="shared" si="298"/>
        <v>365</v>
      </c>
      <c r="L801" s="341">
        <f t="shared" si="298"/>
        <v>184</v>
      </c>
      <c r="M801" s="340">
        <f t="shared" si="278"/>
        <v>1</v>
      </c>
      <c r="N801" s="339">
        <f t="shared" si="279"/>
        <v>1</v>
      </c>
      <c r="O801" s="339">
        <f t="shared" si="280"/>
        <v>1</v>
      </c>
      <c r="P801" s="339">
        <f t="shared" si="281"/>
        <v>1</v>
      </c>
      <c r="Q801" s="338">
        <f t="shared" si="282"/>
        <v>0.50273224043715847</v>
      </c>
      <c r="R801" s="337">
        <f t="shared" si="283"/>
        <v>500000</v>
      </c>
      <c r="S801" s="336">
        <f t="shared" si="284"/>
        <v>500000</v>
      </c>
      <c r="T801" s="336">
        <f t="shared" si="285"/>
        <v>500000</v>
      </c>
      <c r="U801" s="336">
        <f t="shared" si="286"/>
        <v>500000</v>
      </c>
      <c r="V801" s="335">
        <f t="shared" si="287"/>
        <v>251366.12021857925</v>
      </c>
      <c r="W801" s="337">
        <f t="shared" si="299"/>
        <v>0</v>
      </c>
      <c r="X801" s="336">
        <f t="shared" si="299"/>
        <v>0</v>
      </c>
      <c r="Y801" s="336">
        <f t="shared" si="299"/>
        <v>0</v>
      </c>
      <c r="Z801" s="336">
        <f t="shared" si="299"/>
        <v>0</v>
      </c>
      <c r="AA801" s="335">
        <f t="shared" si="299"/>
        <v>0</v>
      </c>
    </row>
    <row r="802" spans="1:27">
      <c r="A802" s="320">
        <f>'Q Experience Study 2e'!A785</f>
        <v>765</v>
      </c>
      <c r="B802" s="319">
        <f>'Q Experience Study 2e'!B785</f>
        <v>19868</v>
      </c>
      <c r="C802" s="319" t="str">
        <f>'Q Experience Study 2e'!C785</f>
        <v/>
      </c>
      <c r="D802" s="319" t="str">
        <f>'Q Experience Study 2e'!D785</f>
        <v/>
      </c>
      <c r="E802" s="318">
        <f>'Q Experience Study 2e'!E785</f>
        <v>1000000</v>
      </c>
      <c r="F802" s="343" t="str">
        <f t="shared" si="276"/>
        <v/>
      </c>
      <c r="G802" s="341" t="str">
        <f t="shared" si="277"/>
        <v/>
      </c>
      <c r="H802" s="343">
        <f t="shared" si="298"/>
        <v>366</v>
      </c>
      <c r="I802" s="342">
        <f t="shared" si="298"/>
        <v>365</v>
      </c>
      <c r="J802" s="342">
        <f t="shared" si="298"/>
        <v>365</v>
      </c>
      <c r="K802" s="342">
        <f t="shared" si="298"/>
        <v>365</v>
      </c>
      <c r="L802" s="341">
        <f t="shared" si="298"/>
        <v>222</v>
      </c>
      <c r="M802" s="340">
        <f t="shared" si="278"/>
        <v>1</v>
      </c>
      <c r="N802" s="339">
        <f t="shared" si="279"/>
        <v>1</v>
      </c>
      <c r="O802" s="339">
        <f t="shared" si="280"/>
        <v>1</v>
      </c>
      <c r="P802" s="339">
        <f t="shared" si="281"/>
        <v>1</v>
      </c>
      <c r="Q802" s="338">
        <f t="shared" si="282"/>
        <v>0.60655737704918034</v>
      </c>
      <c r="R802" s="337">
        <f t="shared" si="283"/>
        <v>1000000</v>
      </c>
      <c r="S802" s="336">
        <f t="shared" si="284"/>
        <v>1000000</v>
      </c>
      <c r="T802" s="336">
        <f t="shared" si="285"/>
        <v>1000000</v>
      </c>
      <c r="U802" s="336">
        <f t="shared" si="286"/>
        <v>1000000</v>
      </c>
      <c r="V802" s="335">
        <f t="shared" si="287"/>
        <v>606557.37704918033</v>
      </c>
      <c r="W802" s="337">
        <f t="shared" si="299"/>
        <v>0</v>
      </c>
      <c r="X802" s="336">
        <f t="shared" si="299"/>
        <v>0</v>
      </c>
      <c r="Y802" s="336">
        <f t="shared" si="299"/>
        <v>0</v>
      </c>
      <c r="Z802" s="336">
        <f t="shared" si="299"/>
        <v>0</v>
      </c>
      <c r="AA802" s="335">
        <f t="shared" si="299"/>
        <v>0</v>
      </c>
    </row>
    <row r="803" spans="1:27">
      <c r="A803" s="320">
        <f>'Q Experience Study 2e'!A786</f>
        <v>766</v>
      </c>
      <c r="B803" s="319">
        <f>'Q Experience Study 2e'!B786</f>
        <v>19731</v>
      </c>
      <c r="C803" s="319" t="str">
        <f>'Q Experience Study 2e'!C786</f>
        <v/>
      </c>
      <c r="D803" s="319" t="str">
        <f>'Q Experience Study 2e'!D786</f>
        <v/>
      </c>
      <c r="E803" s="318">
        <f>'Q Experience Study 2e'!E786</f>
        <v>500000</v>
      </c>
      <c r="F803" s="343" t="str">
        <f t="shared" si="276"/>
        <v/>
      </c>
      <c r="G803" s="341" t="str">
        <f t="shared" si="277"/>
        <v/>
      </c>
      <c r="H803" s="343">
        <f t="shared" si="298"/>
        <v>365</v>
      </c>
      <c r="I803" s="342">
        <f t="shared" si="298"/>
        <v>366</v>
      </c>
      <c r="J803" s="342">
        <f t="shared" si="298"/>
        <v>365</v>
      </c>
      <c r="K803" s="342">
        <f t="shared" si="298"/>
        <v>365</v>
      </c>
      <c r="L803" s="341">
        <f t="shared" si="298"/>
        <v>359</v>
      </c>
      <c r="M803" s="340">
        <f t="shared" si="278"/>
        <v>1</v>
      </c>
      <c r="N803" s="339">
        <f t="shared" si="279"/>
        <v>1</v>
      </c>
      <c r="O803" s="339">
        <f t="shared" si="280"/>
        <v>1</v>
      </c>
      <c r="P803" s="339">
        <f t="shared" si="281"/>
        <v>1</v>
      </c>
      <c r="Q803" s="338">
        <f t="shared" si="282"/>
        <v>0.98356164383561639</v>
      </c>
      <c r="R803" s="337">
        <f t="shared" si="283"/>
        <v>500000</v>
      </c>
      <c r="S803" s="336">
        <f t="shared" si="284"/>
        <v>500000</v>
      </c>
      <c r="T803" s="336">
        <f t="shared" si="285"/>
        <v>500000</v>
      </c>
      <c r="U803" s="336">
        <f t="shared" si="286"/>
        <v>500000</v>
      </c>
      <c r="V803" s="335">
        <f t="shared" si="287"/>
        <v>491780.82191780821</v>
      </c>
      <c r="W803" s="337">
        <f t="shared" si="299"/>
        <v>0</v>
      </c>
      <c r="X803" s="336">
        <f t="shared" si="299"/>
        <v>0</v>
      </c>
      <c r="Y803" s="336">
        <f t="shared" si="299"/>
        <v>0</v>
      </c>
      <c r="Z803" s="336">
        <f t="shared" si="299"/>
        <v>0</v>
      </c>
      <c r="AA803" s="335">
        <f t="shared" si="299"/>
        <v>0</v>
      </c>
    </row>
    <row r="804" spans="1:27">
      <c r="A804" s="320">
        <f>'Q Experience Study 2e'!A787</f>
        <v>767</v>
      </c>
      <c r="B804" s="319">
        <f>'Q Experience Study 2e'!B787</f>
        <v>19985</v>
      </c>
      <c r="C804" s="319" t="str">
        <f>'Q Experience Study 2e'!C787</f>
        <v/>
      </c>
      <c r="D804" s="319" t="str">
        <f>'Q Experience Study 2e'!D787</f>
        <v/>
      </c>
      <c r="E804" s="318">
        <f>'Q Experience Study 2e'!E787</f>
        <v>300000</v>
      </c>
      <c r="F804" s="343" t="str">
        <f t="shared" si="276"/>
        <v/>
      </c>
      <c r="G804" s="341" t="str">
        <f t="shared" si="277"/>
        <v/>
      </c>
      <c r="H804" s="343">
        <f t="shared" si="298"/>
        <v>366</v>
      </c>
      <c r="I804" s="342">
        <f t="shared" si="298"/>
        <v>365</v>
      </c>
      <c r="J804" s="342">
        <f t="shared" si="298"/>
        <v>365</v>
      </c>
      <c r="K804" s="342">
        <f t="shared" si="298"/>
        <v>365</v>
      </c>
      <c r="L804" s="341">
        <f t="shared" si="298"/>
        <v>105</v>
      </c>
      <c r="M804" s="340">
        <f t="shared" si="278"/>
        <v>1</v>
      </c>
      <c r="N804" s="339">
        <f t="shared" si="279"/>
        <v>1</v>
      </c>
      <c r="O804" s="339">
        <f t="shared" si="280"/>
        <v>1</v>
      </c>
      <c r="P804" s="339">
        <f t="shared" si="281"/>
        <v>1</v>
      </c>
      <c r="Q804" s="338">
        <f t="shared" si="282"/>
        <v>0.28688524590163933</v>
      </c>
      <c r="R804" s="337">
        <f t="shared" si="283"/>
        <v>300000</v>
      </c>
      <c r="S804" s="336">
        <f t="shared" si="284"/>
        <v>300000</v>
      </c>
      <c r="T804" s="336">
        <f t="shared" si="285"/>
        <v>300000</v>
      </c>
      <c r="U804" s="336">
        <f t="shared" si="286"/>
        <v>300000</v>
      </c>
      <c r="V804" s="335">
        <f t="shared" si="287"/>
        <v>86065.573770491799</v>
      </c>
      <c r="W804" s="337">
        <f t="shared" si="299"/>
        <v>0</v>
      </c>
      <c r="X804" s="336">
        <f t="shared" si="299"/>
        <v>0</v>
      </c>
      <c r="Y804" s="336">
        <f t="shared" si="299"/>
        <v>0</v>
      </c>
      <c r="Z804" s="336">
        <f t="shared" si="299"/>
        <v>0</v>
      </c>
      <c r="AA804" s="335">
        <f t="shared" si="299"/>
        <v>0</v>
      </c>
    </row>
    <row r="805" spans="1:27">
      <c r="A805" s="320">
        <f>'Q Experience Study 2e'!A788</f>
        <v>768</v>
      </c>
      <c r="B805" s="319">
        <f>'Q Experience Study 2e'!B788</f>
        <v>19796</v>
      </c>
      <c r="C805" s="319" t="str">
        <f>'Q Experience Study 2e'!C788</f>
        <v/>
      </c>
      <c r="D805" s="319" t="str">
        <f>'Q Experience Study 2e'!D788</f>
        <v/>
      </c>
      <c r="E805" s="318">
        <f>'Q Experience Study 2e'!E788</f>
        <v>1000000</v>
      </c>
      <c r="F805" s="343" t="str">
        <f t="shared" si="276"/>
        <v/>
      </c>
      <c r="G805" s="341" t="str">
        <f t="shared" si="277"/>
        <v/>
      </c>
      <c r="H805" s="343">
        <f t="shared" si="298"/>
        <v>366</v>
      </c>
      <c r="I805" s="342">
        <f t="shared" si="298"/>
        <v>365</v>
      </c>
      <c r="J805" s="342">
        <f t="shared" si="298"/>
        <v>365</v>
      </c>
      <c r="K805" s="342">
        <f t="shared" si="298"/>
        <v>365</v>
      </c>
      <c r="L805" s="341">
        <f t="shared" si="298"/>
        <v>294</v>
      </c>
      <c r="M805" s="340">
        <f t="shared" si="278"/>
        <v>1</v>
      </c>
      <c r="N805" s="339">
        <f t="shared" si="279"/>
        <v>1</v>
      </c>
      <c r="O805" s="339">
        <f t="shared" si="280"/>
        <v>1</v>
      </c>
      <c r="P805" s="339">
        <f t="shared" si="281"/>
        <v>1</v>
      </c>
      <c r="Q805" s="338">
        <f t="shared" si="282"/>
        <v>0.80327868852459017</v>
      </c>
      <c r="R805" s="337">
        <f t="shared" si="283"/>
        <v>1000000</v>
      </c>
      <c r="S805" s="336">
        <f t="shared" si="284"/>
        <v>1000000</v>
      </c>
      <c r="T805" s="336">
        <f t="shared" si="285"/>
        <v>1000000</v>
      </c>
      <c r="U805" s="336">
        <f t="shared" si="286"/>
        <v>1000000</v>
      </c>
      <c r="V805" s="335">
        <f t="shared" si="287"/>
        <v>803278.68852459022</v>
      </c>
      <c r="W805" s="337">
        <f t="shared" si="299"/>
        <v>0</v>
      </c>
      <c r="X805" s="336">
        <f t="shared" si="299"/>
        <v>0</v>
      </c>
      <c r="Y805" s="336">
        <f t="shared" si="299"/>
        <v>0</v>
      </c>
      <c r="Z805" s="336">
        <f t="shared" si="299"/>
        <v>0</v>
      </c>
      <c r="AA805" s="335">
        <f t="shared" si="299"/>
        <v>0</v>
      </c>
    </row>
    <row r="806" spans="1:27">
      <c r="A806" s="320">
        <f>'Q Experience Study 2e'!A789</f>
        <v>769</v>
      </c>
      <c r="B806" s="319">
        <f>'Q Experience Study 2e'!B789</f>
        <v>20044</v>
      </c>
      <c r="C806" s="319" t="str">
        <f>'Q Experience Study 2e'!C789</f>
        <v/>
      </c>
      <c r="D806" s="319" t="str">
        <f>'Q Experience Study 2e'!D789</f>
        <v/>
      </c>
      <c r="E806" s="318">
        <f>'Q Experience Study 2e'!E789</f>
        <v>300000</v>
      </c>
      <c r="F806" s="343" t="str">
        <f t="shared" ref="F806:F869" si="300">IF(D806&lt;&gt;"",YEAR(D806)-YEAR(B806)+IF(DATE(YEAR(D806),MONTH(B806),DAY(B806))&gt;D806,-1,0),"")</f>
        <v/>
      </c>
      <c r="G806" s="341" t="str">
        <f t="shared" ref="G806:G869" si="301">IF(C806&lt;&gt;"",YEAR(C806)-YEAR(B806)+IF(DATE(YEAR(C806),MONTH(B806),DAY(B806))&gt;C806,-1,0),"")</f>
        <v/>
      </c>
      <c r="H806" s="343">
        <f t="shared" si="298"/>
        <v>366</v>
      </c>
      <c r="I806" s="342">
        <f t="shared" si="298"/>
        <v>365</v>
      </c>
      <c r="J806" s="342">
        <f t="shared" si="298"/>
        <v>365</v>
      </c>
      <c r="K806" s="342">
        <f t="shared" si="298"/>
        <v>365</v>
      </c>
      <c r="L806" s="341">
        <f t="shared" si="298"/>
        <v>46</v>
      </c>
      <c r="M806" s="340">
        <f t="shared" ref="M806:M869" si="302">H806/(DATE(YEAR($B806)+H$37+1,MONTH($B806),DAY($B806))-DATE(YEAR($B806)+H$37,MONTH($B806),DAY($B806)))</f>
        <v>1</v>
      </c>
      <c r="N806" s="339">
        <f t="shared" ref="N806:N869" si="303">I806/(DATE(YEAR($B806)+I$37+1,MONTH($B806),DAY($B806))-DATE(YEAR($B806)+I$37,MONTH($B806),DAY($B806)))</f>
        <v>1</v>
      </c>
      <c r="O806" s="339">
        <f t="shared" ref="O806:O869" si="304">J806/(DATE(YEAR($B806)+J$37+1,MONTH($B806),DAY($B806))-DATE(YEAR($B806)+J$37,MONTH($B806),DAY($B806)))</f>
        <v>1</v>
      </c>
      <c r="P806" s="339">
        <f t="shared" ref="P806:P869" si="305">K806/(DATE(YEAR($B806)+K$37+1,MONTH($B806),DAY($B806))-DATE(YEAR($B806)+K$37,MONTH($B806),DAY($B806)))</f>
        <v>1</v>
      </c>
      <c r="Q806" s="338">
        <f t="shared" ref="Q806:Q869" si="306">L806/(DATE(YEAR($B806)+L$37+1,MONTH($B806),DAY($B806))-DATE(YEAR($B806)+L$37,MONTH($B806),DAY($B806)))</f>
        <v>0.12568306010928962</v>
      </c>
      <c r="R806" s="337">
        <f t="shared" ref="R806:R869" si="307">M806*$E806</f>
        <v>300000</v>
      </c>
      <c r="S806" s="336">
        <f t="shared" ref="S806:S869" si="308">N806*$E806</f>
        <v>300000</v>
      </c>
      <c r="T806" s="336">
        <f t="shared" ref="T806:T869" si="309">O806*$E806</f>
        <v>300000</v>
      </c>
      <c r="U806" s="336">
        <f t="shared" ref="U806:U869" si="310">P806*$E806</f>
        <v>300000</v>
      </c>
      <c r="V806" s="335">
        <f t="shared" ref="V806:V869" si="311">Q806*$E806</f>
        <v>37704.918032786889</v>
      </c>
      <c r="W806" s="337">
        <f t="shared" si="299"/>
        <v>0</v>
      </c>
      <c r="X806" s="336">
        <f t="shared" si="299"/>
        <v>0</v>
      </c>
      <c r="Y806" s="336">
        <f t="shared" si="299"/>
        <v>0</v>
      </c>
      <c r="Z806" s="336">
        <f t="shared" si="299"/>
        <v>0</v>
      </c>
      <c r="AA806" s="335">
        <f t="shared" si="299"/>
        <v>0</v>
      </c>
    </row>
    <row r="807" spans="1:27">
      <c r="A807" s="320">
        <f>'Q Experience Study 2e'!A790</f>
        <v>770</v>
      </c>
      <c r="B807" s="319">
        <f>'Q Experience Study 2e'!B790</f>
        <v>19800</v>
      </c>
      <c r="C807" s="319" t="str">
        <f>'Q Experience Study 2e'!C790</f>
        <v/>
      </c>
      <c r="D807" s="319" t="str">
        <f>'Q Experience Study 2e'!D790</f>
        <v/>
      </c>
      <c r="E807" s="318">
        <f>'Q Experience Study 2e'!E790</f>
        <v>300000</v>
      </c>
      <c r="F807" s="343" t="str">
        <f t="shared" si="300"/>
        <v/>
      </c>
      <c r="G807" s="341" t="str">
        <f t="shared" si="301"/>
        <v/>
      </c>
      <c r="H807" s="343">
        <f t="shared" si="298"/>
        <v>366</v>
      </c>
      <c r="I807" s="342">
        <f t="shared" si="298"/>
        <v>365</v>
      </c>
      <c r="J807" s="342">
        <f t="shared" si="298"/>
        <v>365</v>
      </c>
      <c r="K807" s="342">
        <f t="shared" si="298"/>
        <v>365</v>
      </c>
      <c r="L807" s="341">
        <f t="shared" si="298"/>
        <v>290</v>
      </c>
      <c r="M807" s="340">
        <f t="shared" si="302"/>
        <v>1</v>
      </c>
      <c r="N807" s="339">
        <f t="shared" si="303"/>
        <v>1</v>
      </c>
      <c r="O807" s="339">
        <f t="shared" si="304"/>
        <v>1</v>
      </c>
      <c r="P807" s="339">
        <f t="shared" si="305"/>
        <v>1</v>
      </c>
      <c r="Q807" s="338">
        <f t="shared" si="306"/>
        <v>0.79234972677595628</v>
      </c>
      <c r="R807" s="337">
        <f t="shared" si="307"/>
        <v>300000</v>
      </c>
      <c r="S807" s="336">
        <f t="shared" si="308"/>
        <v>300000</v>
      </c>
      <c r="T807" s="336">
        <f t="shared" si="309"/>
        <v>300000</v>
      </c>
      <c r="U807" s="336">
        <f t="shared" si="310"/>
        <v>300000</v>
      </c>
      <c r="V807" s="335">
        <f t="shared" si="311"/>
        <v>237704.9180327869</v>
      </c>
      <c r="W807" s="337">
        <f t="shared" si="299"/>
        <v>0</v>
      </c>
      <c r="X807" s="336">
        <f t="shared" si="299"/>
        <v>0</v>
      </c>
      <c r="Y807" s="336">
        <f t="shared" si="299"/>
        <v>0</v>
      </c>
      <c r="Z807" s="336">
        <f t="shared" si="299"/>
        <v>0</v>
      </c>
      <c r="AA807" s="335">
        <f t="shared" si="299"/>
        <v>0</v>
      </c>
    </row>
    <row r="808" spans="1:27">
      <c r="A808" s="320">
        <f>'Q Experience Study 2e'!A791</f>
        <v>771</v>
      </c>
      <c r="B808" s="319">
        <f>'Q Experience Study 2e'!B791</f>
        <v>19750</v>
      </c>
      <c r="C808" s="319" t="str">
        <f>'Q Experience Study 2e'!C791</f>
        <v/>
      </c>
      <c r="D808" s="319" t="str">
        <f>'Q Experience Study 2e'!D791</f>
        <v/>
      </c>
      <c r="E808" s="318">
        <f>'Q Experience Study 2e'!E791</f>
        <v>300000</v>
      </c>
      <c r="F808" s="343" t="str">
        <f t="shared" si="300"/>
        <v/>
      </c>
      <c r="G808" s="341" t="str">
        <f t="shared" si="301"/>
        <v/>
      </c>
      <c r="H808" s="343">
        <f t="shared" ref="H808:L817" si="312">IF(AND(OR($C808&lt;&gt;"",$D808&lt;&gt;""),MAX($F808,$G808)&lt;H$37),0,MIN($C$34,DATE(YEAR($B808)+H$37+1,MONTH($B808),DAY($B808)))-MAX($B$34,DATE(YEAR($B808)+H$37,MONTH($B808),DAY($B808))))</f>
        <v>365</v>
      </c>
      <c r="I808" s="342">
        <f t="shared" si="312"/>
        <v>366</v>
      </c>
      <c r="J808" s="342">
        <f t="shared" si="312"/>
        <v>365</v>
      </c>
      <c r="K808" s="342">
        <f t="shared" si="312"/>
        <v>365</v>
      </c>
      <c r="L808" s="341">
        <f t="shared" si="312"/>
        <v>340</v>
      </c>
      <c r="M808" s="340">
        <f t="shared" si="302"/>
        <v>1</v>
      </c>
      <c r="N808" s="339">
        <f t="shared" si="303"/>
        <v>1</v>
      </c>
      <c r="O808" s="339">
        <f t="shared" si="304"/>
        <v>1</v>
      </c>
      <c r="P808" s="339">
        <f t="shared" si="305"/>
        <v>1</v>
      </c>
      <c r="Q808" s="338">
        <f t="shared" si="306"/>
        <v>0.93150684931506844</v>
      </c>
      <c r="R808" s="337">
        <f t="shared" si="307"/>
        <v>300000</v>
      </c>
      <c r="S808" s="336">
        <f t="shared" si="308"/>
        <v>300000</v>
      </c>
      <c r="T808" s="336">
        <f t="shared" si="309"/>
        <v>300000</v>
      </c>
      <c r="U808" s="336">
        <f t="shared" si="310"/>
        <v>300000</v>
      </c>
      <c r="V808" s="335">
        <f t="shared" si="311"/>
        <v>279452.05479452055</v>
      </c>
      <c r="W808" s="337">
        <f t="shared" ref="W808:AA817" si="313">IF($F808=W$37,$E808,0)</f>
        <v>0</v>
      </c>
      <c r="X808" s="336">
        <f t="shared" si="313"/>
        <v>0</v>
      </c>
      <c r="Y808" s="336">
        <f t="shared" si="313"/>
        <v>0</v>
      </c>
      <c r="Z808" s="336">
        <f t="shared" si="313"/>
        <v>0</v>
      </c>
      <c r="AA808" s="335">
        <f t="shared" si="313"/>
        <v>0</v>
      </c>
    </row>
    <row r="809" spans="1:27">
      <c r="A809" s="320">
        <f>'Q Experience Study 2e'!A792</f>
        <v>772</v>
      </c>
      <c r="B809" s="319">
        <f>'Q Experience Study 2e'!B792</f>
        <v>19886</v>
      </c>
      <c r="C809" s="319" t="str">
        <f>'Q Experience Study 2e'!C792</f>
        <v/>
      </c>
      <c r="D809" s="319" t="str">
        <f>'Q Experience Study 2e'!D792</f>
        <v/>
      </c>
      <c r="E809" s="318">
        <f>'Q Experience Study 2e'!E792</f>
        <v>500000</v>
      </c>
      <c r="F809" s="343" t="str">
        <f t="shared" si="300"/>
        <v/>
      </c>
      <c r="G809" s="341" t="str">
        <f t="shared" si="301"/>
        <v/>
      </c>
      <c r="H809" s="343">
        <f t="shared" si="312"/>
        <v>366</v>
      </c>
      <c r="I809" s="342">
        <f t="shared" si="312"/>
        <v>365</v>
      </c>
      <c r="J809" s="342">
        <f t="shared" si="312"/>
        <v>365</v>
      </c>
      <c r="K809" s="342">
        <f t="shared" si="312"/>
        <v>365</v>
      </c>
      <c r="L809" s="341">
        <f t="shared" si="312"/>
        <v>204</v>
      </c>
      <c r="M809" s="340">
        <f t="shared" si="302"/>
        <v>1</v>
      </c>
      <c r="N809" s="339">
        <f t="shared" si="303"/>
        <v>1</v>
      </c>
      <c r="O809" s="339">
        <f t="shared" si="304"/>
        <v>1</v>
      </c>
      <c r="P809" s="339">
        <f t="shared" si="305"/>
        <v>1</v>
      </c>
      <c r="Q809" s="338">
        <f t="shared" si="306"/>
        <v>0.55737704918032782</v>
      </c>
      <c r="R809" s="337">
        <f t="shared" si="307"/>
        <v>500000</v>
      </c>
      <c r="S809" s="336">
        <f t="shared" si="308"/>
        <v>500000</v>
      </c>
      <c r="T809" s="336">
        <f t="shared" si="309"/>
        <v>500000</v>
      </c>
      <c r="U809" s="336">
        <f t="shared" si="310"/>
        <v>500000</v>
      </c>
      <c r="V809" s="335">
        <f t="shared" si="311"/>
        <v>278688.5245901639</v>
      </c>
      <c r="W809" s="337">
        <f t="shared" si="313"/>
        <v>0</v>
      </c>
      <c r="X809" s="336">
        <f t="shared" si="313"/>
        <v>0</v>
      </c>
      <c r="Y809" s="336">
        <f t="shared" si="313"/>
        <v>0</v>
      </c>
      <c r="Z809" s="336">
        <f t="shared" si="313"/>
        <v>0</v>
      </c>
      <c r="AA809" s="335">
        <f t="shared" si="313"/>
        <v>0</v>
      </c>
    </row>
    <row r="810" spans="1:27">
      <c r="A810" s="320">
        <f>'Q Experience Study 2e'!A793</f>
        <v>773</v>
      </c>
      <c r="B810" s="319">
        <f>'Q Experience Study 2e'!B793</f>
        <v>19821</v>
      </c>
      <c r="C810" s="319" t="str">
        <f>'Q Experience Study 2e'!C793</f>
        <v/>
      </c>
      <c r="D810" s="319" t="str">
        <f>'Q Experience Study 2e'!D793</f>
        <v/>
      </c>
      <c r="E810" s="318">
        <f>'Q Experience Study 2e'!E793</f>
        <v>500000</v>
      </c>
      <c r="F810" s="343" t="str">
        <f t="shared" si="300"/>
        <v/>
      </c>
      <c r="G810" s="341" t="str">
        <f t="shared" si="301"/>
        <v/>
      </c>
      <c r="H810" s="343">
        <f t="shared" si="312"/>
        <v>366</v>
      </c>
      <c r="I810" s="342">
        <f t="shared" si="312"/>
        <v>365</v>
      </c>
      <c r="J810" s="342">
        <f t="shared" si="312"/>
        <v>365</v>
      </c>
      <c r="K810" s="342">
        <f t="shared" si="312"/>
        <v>365</v>
      </c>
      <c r="L810" s="341">
        <f t="shared" si="312"/>
        <v>269</v>
      </c>
      <c r="M810" s="340">
        <f t="shared" si="302"/>
        <v>1</v>
      </c>
      <c r="N810" s="339">
        <f t="shared" si="303"/>
        <v>1</v>
      </c>
      <c r="O810" s="339">
        <f t="shared" si="304"/>
        <v>1</v>
      </c>
      <c r="P810" s="339">
        <f t="shared" si="305"/>
        <v>1</v>
      </c>
      <c r="Q810" s="338">
        <f t="shared" si="306"/>
        <v>0.73497267759562845</v>
      </c>
      <c r="R810" s="337">
        <f t="shared" si="307"/>
        <v>500000</v>
      </c>
      <c r="S810" s="336">
        <f t="shared" si="308"/>
        <v>500000</v>
      </c>
      <c r="T810" s="336">
        <f t="shared" si="309"/>
        <v>500000</v>
      </c>
      <c r="U810" s="336">
        <f t="shared" si="310"/>
        <v>500000</v>
      </c>
      <c r="V810" s="335">
        <f t="shared" si="311"/>
        <v>367486.33879781421</v>
      </c>
      <c r="W810" s="337">
        <f t="shared" si="313"/>
        <v>0</v>
      </c>
      <c r="X810" s="336">
        <f t="shared" si="313"/>
        <v>0</v>
      </c>
      <c r="Y810" s="336">
        <f t="shared" si="313"/>
        <v>0</v>
      </c>
      <c r="Z810" s="336">
        <f t="shared" si="313"/>
        <v>0</v>
      </c>
      <c r="AA810" s="335">
        <f t="shared" si="313"/>
        <v>0</v>
      </c>
    </row>
    <row r="811" spans="1:27">
      <c r="A811" s="320">
        <f>'Q Experience Study 2e'!A794</f>
        <v>774</v>
      </c>
      <c r="B811" s="319">
        <f>'Q Experience Study 2e'!B794</f>
        <v>19854</v>
      </c>
      <c r="C811" s="319" t="str">
        <f>'Q Experience Study 2e'!C794</f>
        <v/>
      </c>
      <c r="D811" s="319" t="str">
        <f>'Q Experience Study 2e'!D794</f>
        <v/>
      </c>
      <c r="E811" s="318">
        <f>'Q Experience Study 2e'!E794</f>
        <v>500000</v>
      </c>
      <c r="F811" s="343" t="str">
        <f t="shared" si="300"/>
        <v/>
      </c>
      <c r="G811" s="341" t="str">
        <f t="shared" si="301"/>
        <v/>
      </c>
      <c r="H811" s="343">
        <f t="shared" si="312"/>
        <v>366</v>
      </c>
      <c r="I811" s="342">
        <f t="shared" si="312"/>
        <v>365</v>
      </c>
      <c r="J811" s="342">
        <f t="shared" si="312"/>
        <v>365</v>
      </c>
      <c r="K811" s="342">
        <f t="shared" si="312"/>
        <v>365</v>
      </c>
      <c r="L811" s="341">
        <f t="shared" si="312"/>
        <v>236</v>
      </c>
      <c r="M811" s="340">
        <f t="shared" si="302"/>
        <v>1</v>
      </c>
      <c r="N811" s="339">
        <f t="shared" si="303"/>
        <v>1</v>
      </c>
      <c r="O811" s="339">
        <f t="shared" si="304"/>
        <v>1</v>
      </c>
      <c r="P811" s="339">
        <f t="shared" si="305"/>
        <v>1</v>
      </c>
      <c r="Q811" s="338">
        <f t="shared" si="306"/>
        <v>0.64480874316939896</v>
      </c>
      <c r="R811" s="337">
        <f t="shared" si="307"/>
        <v>500000</v>
      </c>
      <c r="S811" s="336">
        <f t="shared" si="308"/>
        <v>500000</v>
      </c>
      <c r="T811" s="336">
        <f t="shared" si="309"/>
        <v>500000</v>
      </c>
      <c r="U811" s="336">
        <f t="shared" si="310"/>
        <v>500000</v>
      </c>
      <c r="V811" s="335">
        <f t="shared" si="311"/>
        <v>322404.37158469949</v>
      </c>
      <c r="W811" s="337">
        <f t="shared" si="313"/>
        <v>0</v>
      </c>
      <c r="X811" s="336">
        <f t="shared" si="313"/>
        <v>0</v>
      </c>
      <c r="Y811" s="336">
        <f t="shared" si="313"/>
        <v>0</v>
      </c>
      <c r="Z811" s="336">
        <f t="shared" si="313"/>
        <v>0</v>
      </c>
      <c r="AA811" s="335">
        <f t="shared" si="313"/>
        <v>0</v>
      </c>
    </row>
    <row r="812" spans="1:27">
      <c r="A812" s="320">
        <f>'Q Experience Study 2e'!A795</f>
        <v>775</v>
      </c>
      <c r="B812" s="319">
        <f>'Q Experience Study 2e'!B795</f>
        <v>19799</v>
      </c>
      <c r="C812" s="319" t="str">
        <f>'Q Experience Study 2e'!C795</f>
        <v/>
      </c>
      <c r="D812" s="319" t="str">
        <f>'Q Experience Study 2e'!D795</f>
        <v/>
      </c>
      <c r="E812" s="318">
        <f>'Q Experience Study 2e'!E795</f>
        <v>300000</v>
      </c>
      <c r="F812" s="343" t="str">
        <f t="shared" si="300"/>
        <v/>
      </c>
      <c r="G812" s="341" t="str">
        <f t="shared" si="301"/>
        <v/>
      </c>
      <c r="H812" s="343">
        <f t="shared" si="312"/>
        <v>366</v>
      </c>
      <c r="I812" s="342">
        <f t="shared" si="312"/>
        <v>365</v>
      </c>
      <c r="J812" s="342">
        <f t="shared" si="312"/>
        <v>365</v>
      </c>
      <c r="K812" s="342">
        <f t="shared" si="312"/>
        <v>365</v>
      </c>
      <c r="L812" s="341">
        <f t="shared" si="312"/>
        <v>291</v>
      </c>
      <c r="M812" s="340">
        <f t="shared" si="302"/>
        <v>1</v>
      </c>
      <c r="N812" s="339">
        <f t="shared" si="303"/>
        <v>1</v>
      </c>
      <c r="O812" s="339">
        <f t="shared" si="304"/>
        <v>1</v>
      </c>
      <c r="P812" s="339">
        <f t="shared" si="305"/>
        <v>1</v>
      </c>
      <c r="Q812" s="338">
        <f t="shared" si="306"/>
        <v>0.79508196721311475</v>
      </c>
      <c r="R812" s="337">
        <f t="shared" si="307"/>
        <v>300000</v>
      </c>
      <c r="S812" s="336">
        <f t="shared" si="308"/>
        <v>300000</v>
      </c>
      <c r="T812" s="336">
        <f t="shared" si="309"/>
        <v>300000</v>
      </c>
      <c r="U812" s="336">
        <f t="shared" si="310"/>
        <v>300000</v>
      </c>
      <c r="V812" s="335">
        <f t="shared" si="311"/>
        <v>238524.59016393442</v>
      </c>
      <c r="W812" s="337">
        <f t="shared" si="313"/>
        <v>0</v>
      </c>
      <c r="X812" s="336">
        <f t="shared" si="313"/>
        <v>0</v>
      </c>
      <c r="Y812" s="336">
        <f t="shared" si="313"/>
        <v>0</v>
      </c>
      <c r="Z812" s="336">
        <f t="shared" si="313"/>
        <v>0</v>
      </c>
      <c r="AA812" s="335">
        <f t="shared" si="313"/>
        <v>0</v>
      </c>
    </row>
    <row r="813" spans="1:27">
      <c r="A813" s="320">
        <f>'Q Experience Study 2e'!A796</f>
        <v>776</v>
      </c>
      <c r="B813" s="319">
        <f>'Q Experience Study 2e'!B796</f>
        <v>20027</v>
      </c>
      <c r="C813" s="319" t="str">
        <f>'Q Experience Study 2e'!C796</f>
        <v/>
      </c>
      <c r="D813" s="319" t="str">
        <f>'Q Experience Study 2e'!D796</f>
        <v/>
      </c>
      <c r="E813" s="318">
        <f>'Q Experience Study 2e'!E796</f>
        <v>500000</v>
      </c>
      <c r="F813" s="343" t="str">
        <f t="shared" si="300"/>
        <v/>
      </c>
      <c r="G813" s="341" t="str">
        <f t="shared" si="301"/>
        <v/>
      </c>
      <c r="H813" s="343">
        <f t="shared" si="312"/>
        <v>366</v>
      </c>
      <c r="I813" s="342">
        <f t="shared" si="312"/>
        <v>365</v>
      </c>
      <c r="J813" s="342">
        <f t="shared" si="312"/>
        <v>365</v>
      </c>
      <c r="K813" s="342">
        <f t="shared" si="312"/>
        <v>365</v>
      </c>
      <c r="L813" s="341">
        <f t="shared" si="312"/>
        <v>63</v>
      </c>
      <c r="M813" s="340">
        <f t="shared" si="302"/>
        <v>1</v>
      </c>
      <c r="N813" s="339">
        <f t="shared" si="303"/>
        <v>1</v>
      </c>
      <c r="O813" s="339">
        <f t="shared" si="304"/>
        <v>1</v>
      </c>
      <c r="P813" s="339">
        <f t="shared" si="305"/>
        <v>1</v>
      </c>
      <c r="Q813" s="338">
        <f t="shared" si="306"/>
        <v>0.1721311475409836</v>
      </c>
      <c r="R813" s="337">
        <f t="shared" si="307"/>
        <v>500000</v>
      </c>
      <c r="S813" s="336">
        <f t="shared" si="308"/>
        <v>500000</v>
      </c>
      <c r="T813" s="336">
        <f t="shared" si="309"/>
        <v>500000</v>
      </c>
      <c r="U813" s="336">
        <f t="shared" si="310"/>
        <v>500000</v>
      </c>
      <c r="V813" s="335">
        <f t="shared" si="311"/>
        <v>86065.573770491799</v>
      </c>
      <c r="W813" s="337">
        <f t="shared" si="313"/>
        <v>0</v>
      </c>
      <c r="X813" s="336">
        <f t="shared" si="313"/>
        <v>0</v>
      </c>
      <c r="Y813" s="336">
        <f t="shared" si="313"/>
        <v>0</v>
      </c>
      <c r="Z813" s="336">
        <f t="shared" si="313"/>
        <v>0</v>
      </c>
      <c r="AA813" s="335">
        <f t="shared" si="313"/>
        <v>0</v>
      </c>
    </row>
    <row r="814" spans="1:27">
      <c r="A814" s="320">
        <f>'Q Experience Study 2e'!A797</f>
        <v>777</v>
      </c>
      <c r="B814" s="319">
        <f>'Q Experience Study 2e'!B797</f>
        <v>19897</v>
      </c>
      <c r="C814" s="319" t="str">
        <f>'Q Experience Study 2e'!C797</f>
        <v/>
      </c>
      <c r="D814" s="319" t="str">
        <f>'Q Experience Study 2e'!D797</f>
        <v/>
      </c>
      <c r="E814" s="318">
        <f>'Q Experience Study 2e'!E797</f>
        <v>1000000</v>
      </c>
      <c r="F814" s="343" t="str">
        <f t="shared" si="300"/>
        <v/>
      </c>
      <c r="G814" s="341" t="str">
        <f t="shared" si="301"/>
        <v/>
      </c>
      <c r="H814" s="343">
        <f t="shared" si="312"/>
        <v>366</v>
      </c>
      <c r="I814" s="342">
        <f t="shared" si="312"/>
        <v>365</v>
      </c>
      <c r="J814" s="342">
        <f t="shared" si="312"/>
        <v>365</v>
      </c>
      <c r="K814" s="342">
        <f t="shared" si="312"/>
        <v>365</v>
      </c>
      <c r="L814" s="341">
        <f t="shared" si="312"/>
        <v>193</v>
      </c>
      <c r="M814" s="340">
        <f t="shared" si="302"/>
        <v>1</v>
      </c>
      <c r="N814" s="339">
        <f t="shared" si="303"/>
        <v>1</v>
      </c>
      <c r="O814" s="339">
        <f t="shared" si="304"/>
        <v>1</v>
      </c>
      <c r="P814" s="339">
        <f t="shared" si="305"/>
        <v>1</v>
      </c>
      <c r="Q814" s="338">
        <f t="shared" si="306"/>
        <v>0.52732240437158473</v>
      </c>
      <c r="R814" s="337">
        <f t="shared" si="307"/>
        <v>1000000</v>
      </c>
      <c r="S814" s="336">
        <f t="shared" si="308"/>
        <v>1000000</v>
      </c>
      <c r="T814" s="336">
        <f t="shared" si="309"/>
        <v>1000000</v>
      </c>
      <c r="U814" s="336">
        <f t="shared" si="310"/>
        <v>1000000</v>
      </c>
      <c r="V814" s="335">
        <f t="shared" si="311"/>
        <v>527322.40437158477</v>
      </c>
      <c r="W814" s="337">
        <f t="shared" si="313"/>
        <v>0</v>
      </c>
      <c r="X814" s="336">
        <f t="shared" si="313"/>
        <v>0</v>
      </c>
      <c r="Y814" s="336">
        <f t="shared" si="313"/>
        <v>0</v>
      </c>
      <c r="Z814" s="336">
        <f t="shared" si="313"/>
        <v>0</v>
      </c>
      <c r="AA814" s="335">
        <f t="shared" si="313"/>
        <v>0</v>
      </c>
    </row>
    <row r="815" spans="1:27">
      <c r="A815" s="320">
        <f>'Q Experience Study 2e'!A798</f>
        <v>778</v>
      </c>
      <c r="B815" s="319">
        <f>'Q Experience Study 2e'!B798</f>
        <v>20043</v>
      </c>
      <c r="C815" s="319" t="str">
        <f>'Q Experience Study 2e'!C798</f>
        <v/>
      </c>
      <c r="D815" s="319" t="str">
        <f>'Q Experience Study 2e'!D798</f>
        <v/>
      </c>
      <c r="E815" s="318">
        <f>'Q Experience Study 2e'!E798</f>
        <v>1000000</v>
      </c>
      <c r="F815" s="343" t="str">
        <f t="shared" si="300"/>
        <v/>
      </c>
      <c r="G815" s="341" t="str">
        <f t="shared" si="301"/>
        <v/>
      </c>
      <c r="H815" s="343">
        <f t="shared" si="312"/>
        <v>366</v>
      </c>
      <c r="I815" s="342">
        <f t="shared" si="312"/>
        <v>365</v>
      </c>
      <c r="J815" s="342">
        <f t="shared" si="312"/>
        <v>365</v>
      </c>
      <c r="K815" s="342">
        <f t="shared" si="312"/>
        <v>365</v>
      </c>
      <c r="L815" s="341">
        <f t="shared" si="312"/>
        <v>47</v>
      </c>
      <c r="M815" s="340">
        <f t="shared" si="302"/>
        <v>1</v>
      </c>
      <c r="N815" s="339">
        <f t="shared" si="303"/>
        <v>1</v>
      </c>
      <c r="O815" s="339">
        <f t="shared" si="304"/>
        <v>1</v>
      </c>
      <c r="P815" s="339">
        <f t="shared" si="305"/>
        <v>1</v>
      </c>
      <c r="Q815" s="338">
        <f t="shared" si="306"/>
        <v>0.12841530054644809</v>
      </c>
      <c r="R815" s="337">
        <f t="shared" si="307"/>
        <v>1000000</v>
      </c>
      <c r="S815" s="336">
        <f t="shared" si="308"/>
        <v>1000000</v>
      </c>
      <c r="T815" s="336">
        <f t="shared" si="309"/>
        <v>1000000</v>
      </c>
      <c r="U815" s="336">
        <f t="shared" si="310"/>
        <v>1000000</v>
      </c>
      <c r="V815" s="335">
        <f t="shared" si="311"/>
        <v>128415.3005464481</v>
      </c>
      <c r="W815" s="337">
        <f t="shared" si="313"/>
        <v>0</v>
      </c>
      <c r="X815" s="336">
        <f t="shared" si="313"/>
        <v>0</v>
      </c>
      <c r="Y815" s="336">
        <f t="shared" si="313"/>
        <v>0</v>
      </c>
      <c r="Z815" s="336">
        <f t="shared" si="313"/>
        <v>0</v>
      </c>
      <c r="AA815" s="335">
        <f t="shared" si="313"/>
        <v>0</v>
      </c>
    </row>
    <row r="816" spans="1:27">
      <c r="A816" s="320">
        <f>'Q Experience Study 2e'!A799</f>
        <v>779</v>
      </c>
      <c r="B816" s="319">
        <f>'Q Experience Study 2e'!B799</f>
        <v>20076</v>
      </c>
      <c r="C816" s="319" t="str">
        <f>'Q Experience Study 2e'!C799</f>
        <v/>
      </c>
      <c r="D816" s="319" t="str">
        <f>'Q Experience Study 2e'!D799</f>
        <v/>
      </c>
      <c r="E816" s="318">
        <f>'Q Experience Study 2e'!E799</f>
        <v>300000</v>
      </c>
      <c r="F816" s="343" t="str">
        <f t="shared" si="300"/>
        <v/>
      </c>
      <c r="G816" s="341" t="str">
        <f t="shared" si="301"/>
        <v/>
      </c>
      <c r="H816" s="343">
        <f t="shared" si="312"/>
        <v>366</v>
      </c>
      <c r="I816" s="342">
        <f t="shared" si="312"/>
        <v>365</v>
      </c>
      <c r="J816" s="342">
        <f t="shared" si="312"/>
        <v>365</v>
      </c>
      <c r="K816" s="342">
        <f t="shared" si="312"/>
        <v>365</v>
      </c>
      <c r="L816" s="341">
        <f t="shared" si="312"/>
        <v>14</v>
      </c>
      <c r="M816" s="340">
        <f t="shared" si="302"/>
        <v>1</v>
      </c>
      <c r="N816" s="339">
        <f t="shared" si="303"/>
        <v>1</v>
      </c>
      <c r="O816" s="339">
        <f t="shared" si="304"/>
        <v>1</v>
      </c>
      <c r="P816" s="339">
        <f t="shared" si="305"/>
        <v>1</v>
      </c>
      <c r="Q816" s="338">
        <f t="shared" si="306"/>
        <v>3.825136612021858E-2</v>
      </c>
      <c r="R816" s="337">
        <f t="shared" si="307"/>
        <v>300000</v>
      </c>
      <c r="S816" s="336">
        <f t="shared" si="308"/>
        <v>300000</v>
      </c>
      <c r="T816" s="336">
        <f t="shared" si="309"/>
        <v>300000</v>
      </c>
      <c r="U816" s="336">
        <f t="shared" si="310"/>
        <v>300000</v>
      </c>
      <c r="V816" s="335">
        <f t="shared" si="311"/>
        <v>11475.409836065573</v>
      </c>
      <c r="W816" s="337">
        <f t="shared" si="313"/>
        <v>0</v>
      </c>
      <c r="X816" s="336">
        <f t="shared" si="313"/>
        <v>0</v>
      </c>
      <c r="Y816" s="336">
        <f t="shared" si="313"/>
        <v>0</v>
      </c>
      <c r="Z816" s="336">
        <f t="shared" si="313"/>
        <v>0</v>
      </c>
      <c r="AA816" s="335">
        <f t="shared" si="313"/>
        <v>0</v>
      </c>
    </row>
    <row r="817" spans="1:27">
      <c r="A817" s="320">
        <f>'Q Experience Study 2e'!A800</f>
        <v>780</v>
      </c>
      <c r="B817" s="319">
        <f>'Q Experience Study 2e'!B800</f>
        <v>19927</v>
      </c>
      <c r="C817" s="319" t="str">
        <f>'Q Experience Study 2e'!C800</f>
        <v/>
      </c>
      <c r="D817" s="319" t="str">
        <f>'Q Experience Study 2e'!D800</f>
        <v/>
      </c>
      <c r="E817" s="318">
        <f>'Q Experience Study 2e'!E800</f>
        <v>500000</v>
      </c>
      <c r="F817" s="343" t="str">
        <f t="shared" si="300"/>
        <v/>
      </c>
      <c r="G817" s="341" t="str">
        <f t="shared" si="301"/>
        <v/>
      </c>
      <c r="H817" s="343">
        <f t="shared" si="312"/>
        <v>366</v>
      </c>
      <c r="I817" s="342">
        <f t="shared" si="312"/>
        <v>365</v>
      </c>
      <c r="J817" s="342">
        <f t="shared" si="312"/>
        <v>365</v>
      </c>
      <c r="K817" s="342">
        <f t="shared" si="312"/>
        <v>365</v>
      </c>
      <c r="L817" s="341">
        <f t="shared" si="312"/>
        <v>163</v>
      </c>
      <c r="M817" s="340">
        <f t="shared" si="302"/>
        <v>1</v>
      </c>
      <c r="N817" s="339">
        <f t="shared" si="303"/>
        <v>1</v>
      </c>
      <c r="O817" s="339">
        <f t="shared" si="304"/>
        <v>1</v>
      </c>
      <c r="P817" s="339">
        <f t="shared" si="305"/>
        <v>1</v>
      </c>
      <c r="Q817" s="338">
        <f t="shared" si="306"/>
        <v>0.4453551912568306</v>
      </c>
      <c r="R817" s="337">
        <f t="shared" si="307"/>
        <v>500000</v>
      </c>
      <c r="S817" s="336">
        <f t="shared" si="308"/>
        <v>500000</v>
      </c>
      <c r="T817" s="336">
        <f t="shared" si="309"/>
        <v>500000</v>
      </c>
      <c r="U817" s="336">
        <f t="shared" si="310"/>
        <v>500000</v>
      </c>
      <c r="V817" s="335">
        <f t="shared" si="311"/>
        <v>222677.59562841529</v>
      </c>
      <c r="W817" s="337">
        <f t="shared" si="313"/>
        <v>0</v>
      </c>
      <c r="X817" s="336">
        <f t="shared" si="313"/>
        <v>0</v>
      </c>
      <c r="Y817" s="336">
        <f t="shared" si="313"/>
        <v>0</v>
      </c>
      <c r="Z817" s="336">
        <f t="shared" si="313"/>
        <v>0</v>
      </c>
      <c r="AA817" s="335">
        <f t="shared" si="313"/>
        <v>0</v>
      </c>
    </row>
    <row r="818" spans="1:27">
      <c r="A818" s="320">
        <f>'Q Experience Study 2e'!A801</f>
        <v>781</v>
      </c>
      <c r="B818" s="319">
        <f>'Q Experience Study 2e'!B801</f>
        <v>19817</v>
      </c>
      <c r="C818" s="319" t="str">
        <f>'Q Experience Study 2e'!C801</f>
        <v/>
      </c>
      <c r="D818" s="319" t="str">
        <f>'Q Experience Study 2e'!D801</f>
        <v/>
      </c>
      <c r="E818" s="318">
        <f>'Q Experience Study 2e'!E801</f>
        <v>500000</v>
      </c>
      <c r="F818" s="343" t="str">
        <f t="shared" si="300"/>
        <v/>
      </c>
      <c r="G818" s="341" t="str">
        <f t="shared" si="301"/>
        <v/>
      </c>
      <c r="H818" s="343">
        <f t="shared" ref="H818:L827" si="314">IF(AND(OR($C818&lt;&gt;"",$D818&lt;&gt;""),MAX($F818,$G818)&lt;H$37),0,MIN($C$34,DATE(YEAR($B818)+H$37+1,MONTH($B818),DAY($B818)))-MAX($B$34,DATE(YEAR($B818)+H$37,MONTH($B818),DAY($B818))))</f>
        <v>366</v>
      </c>
      <c r="I818" s="342">
        <f t="shared" si="314"/>
        <v>365</v>
      </c>
      <c r="J818" s="342">
        <f t="shared" si="314"/>
        <v>365</v>
      </c>
      <c r="K818" s="342">
        <f t="shared" si="314"/>
        <v>365</v>
      </c>
      <c r="L818" s="341">
        <f t="shared" si="314"/>
        <v>273</v>
      </c>
      <c r="M818" s="340">
        <f t="shared" si="302"/>
        <v>1</v>
      </c>
      <c r="N818" s="339">
        <f t="shared" si="303"/>
        <v>1</v>
      </c>
      <c r="O818" s="339">
        <f t="shared" si="304"/>
        <v>1</v>
      </c>
      <c r="P818" s="339">
        <f t="shared" si="305"/>
        <v>1</v>
      </c>
      <c r="Q818" s="338">
        <f t="shared" si="306"/>
        <v>0.74590163934426235</v>
      </c>
      <c r="R818" s="337">
        <f t="shared" si="307"/>
        <v>500000</v>
      </c>
      <c r="S818" s="336">
        <f t="shared" si="308"/>
        <v>500000</v>
      </c>
      <c r="T818" s="336">
        <f t="shared" si="309"/>
        <v>500000</v>
      </c>
      <c r="U818" s="336">
        <f t="shared" si="310"/>
        <v>500000</v>
      </c>
      <c r="V818" s="335">
        <f t="shared" si="311"/>
        <v>372950.81967213115</v>
      </c>
      <c r="W818" s="337">
        <f t="shared" ref="W818:AA827" si="315">IF($F818=W$37,$E818,0)</f>
        <v>0</v>
      </c>
      <c r="X818" s="336">
        <f t="shared" si="315"/>
        <v>0</v>
      </c>
      <c r="Y818" s="336">
        <f t="shared" si="315"/>
        <v>0</v>
      </c>
      <c r="Z818" s="336">
        <f t="shared" si="315"/>
        <v>0</v>
      </c>
      <c r="AA818" s="335">
        <f t="shared" si="315"/>
        <v>0</v>
      </c>
    </row>
    <row r="819" spans="1:27">
      <c r="A819" s="320">
        <f>'Q Experience Study 2e'!A802</f>
        <v>782</v>
      </c>
      <c r="B819" s="319">
        <f>'Q Experience Study 2e'!B802</f>
        <v>19751</v>
      </c>
      <c r="C819" s="319" t="str">
        <f>'Q Experience Study 2e'!C802</f>
        <v/>
      </c>
      <c r="D819" s="319" t="str">
        <f>'Q Experience Study 2e'!D802</f>
        <v/>
      </c>
      <c r="E819" s="318">
        <f>'Q Experience Study 2e'!E802</f>
        <v>1000000</v>
      </c>
      <c r="F819" s="343" t="str">
        <f t="shared" si="300"/>
        <v/>
      </c>
      <c r="G819" s="341" t="str">
        <f t="shared" si="301"/>
        <v/>
      </c>
      <c r="H819" s="343">
        <f t="shared" si="314"/>
        <v>365</v>
      </c>
      <c r="I819" s="342">
        <f t="shared" si="314"/>
        <v>366</v>
      </c>
      <c r="J819" s="342">
        <f t="shared" si="314"/>
        <v>365</v>
      </c>
      <c r="K819" s="342">
        <f t="shared" si="314"/>
        <v>365</v>
      </c>
      <c r="L819" s="341">
        <f t="shared" si="314"/>
        <v>339</v>
      </c>
      <c r="M819" s="340">
        <f t="shared" si="302"/>
        <v>1</v>
      </c>
      <c r="N819" s="339">
        <f t="shared" si="303"/>
        <v>1</v>
      </c>
      <c r="O819" s="339">
        <f t="shared" si="304"/>
        <v>1</v>
      </c>
      <c r="P819" s="339">
        <f t="shared" si="305"/>
        <v>1</v>
      </c>
      <c r="Q819" s="338">
        <f t="shared" si="306"/>
        <v>0.92876712328767119</v>
      </c>
      <c r="R819" s="337">
        <f t="shared" si="307"/>
        <v>1000000</v>
      </c>
      <c r="S819" s="336">
        <f t="shared" si="308"/>
        <v>1000000</v>
      </c>
      <c r="T819" s="336">
        <f t="shared" si="309"/>
        <v>1000000</v>
      </c>
      <c r="U819" s="336">
        <f t="shared" si="310"/>
        <v>1000000</v>
      </c>
      <c r="V819" s="335">
        <f t="shared" si="311"/>
        <v>928767.12328767125</v>
      </c>
      <c r="W819" s="337">
        <f t="shared" si="315"/>
        <v>0</v>
      </c>
      <c r="X819" s="336">
        <f t="shared" si="315"/>
        <v>0</v>
      </c>
      <c r="Y819" s="336">
        <f t="shared" si="315"/>
        <v>0</v>
      </c>
      <c r="Z819" s="336">
        <f t="shared" si="315"/>
        <v>0</v>
      </c>
      <c r="AA819" s="335">
        <f t="shared" si="315"/>
        <v>0</v>
      </c>
    </row>
    <row r="820" spans="1:27">
      <c r="A820" s="320">
        <f>'Q Experience Study 2e'!A803</f>
        <v>783</v>
      </c>
      <c r="B820" s="319">
        <f>'Q Experience Study 2e'!B803</f>
        <v>19984</v>
      </c>
      <c r="C820" s="319" t="str">
        <f>'Q Experience Study 2e'!C803</f>
        <v/>
      </c>
      <c r="D820" s="319" t="str">
        <f>'Q Experience Study 2e'!D803</f>
        <v/>
      </c>
      <c r="E820" s="318">
        <f>'Q Experience Study 2e'!E803</f>
        <v>1000000</v>
      </c>
      <c r="F820" s="343" t="str">
        <f t="shared" si="300"/>
        <v/>
      </c>
      <c r="G820" s="341" t="str">
        <f t="shared" si="301"/>
        <v/>
      </c>
      <c r="H820" s="343">
        <f t="shared" si="314"/>
        <v>366</v>
      </c>
      <c r="I820" s="342">
        <f t="shared" si="314"/>
        <v>365</v>
      </c>
      <c r="J820" s="342">
        <f t="shared" si="314"/>
        <v>365</v>
      </c>
      <c r="K820" s="342">
        <f t="shared" si="314"/>
        <v>365</v>
      </c>
      <c r="L820" s="341">
        <f t="shared" si="314"/>
        <v>106</v>
      </c>
      <c r="M820" s="340">
        <f t="shared" si="302"/>
        <v>1</v>
      </c>
      <c r="N820" s="339">
        <f t="shared" si="303"/>
        <v>1</v>
      </c>
      <c r="O820" s="339">
        <f t="shared" si="304"/>
        <v>1</v>
      </c>
      <c r="P820" s="339">
        <f t="shared" si="305"/>
        <v>1</v>
      </c>
      <c r="Q820" s="338">
        <f t="shared" si="306"/>
        <v>0.2896174863387978</v>
      </c>
      <c r="R820" s="337">
        <f t="shared" si="307"/>
        <v>1000000</v>
      </c>
      <c r="S820" s="336">
        <f t="shared" si="308"/>
        <v>1000000</v>
      </c>
      <c r="T820" s="336">
        <f t="shared" si="309"/>
        <v>1000000</v>
      </c>
      <c r="U820" s="336">
        <f t="shared" si="310"/>
        <v>1000000</v>
      </c>
      <c r="V820" s="335">
        <f t="shared" si="311"/>
        <v>289617.48633879778</v>
      </c>
      <c r="W820" s="337">
        <f t="shared" si="315"/>
        <v>0</v>
      </c>
      <c r="X820" s="336">
        <f t="shared" si="315"/>
        <v>0</v>
      </c>
      <c r="Y820" s="336">
        <f t="shared" si="315"/>
        <v>0</v>
      </c>
      <c r="Z820" s="336">
        <f t="shared" si="315"/>
        <v>0</v>
      </c>
      <c r="AA820" s="335">
        <f t="shared" si="315"/>
        <v>0</v>
      </c>
    </row>
    <row r="821" spans="1:27">
      <c r="A821" s="320">
        <f>'Q Experience Study 2e'!A804</f>
        <v>784</v>
      </c>
      <c r="B821" s="319">
        <f>'Q Experience Study 2e'!B804</f>
        <v>20065</v>
      </c>
      <c r="C821" s="319" t="str">
        <f>'Q Experience Study 2e'!C804</f>
        <v/>
      </c>
      <c r="D821" s="319" t="str">
        <f>'Q Experience Study 2e'!D804</f>
        <v/>
      </c>
      <c r="E821" s="318">
        <f>'Q Experience Study 2e'!E804</f>
        <v>1000000</v>
      </c>
      <c r="F821" s="343" t="str">
        <f t="shared" si="300"/>
        <v/>
      </c>
      <c r="G821" s="341" t="str">
        <f t="shared" si="301"/>
        <v/>
      </c>
      <c r="H821" s="343">
        <f t="shared" si="314"/>
        <v>366</v>
      </c>
      <c r="I821" s="342">
        <f t="shared" si="314"/>
        <v>365</v>
      </c>
      <c r="J821" s="342">
        <f t="shared" si="314"/>
        <v>365</v>
      </c>
      <c r="K821" s="342">
        <f t="shared" si="314"/>
        <v>365</v>
      </c>
      <c r="L821" s="341">
        <f t="shared" si="314"/>
        <v>25</v>
      </c>
      <c r="M821" s="340">
        <f t="shared" si="302"/>
        <v>1</v>
      </c>
      <c r="N821" s="339">
        <f t="shared" si="303"/>
        <v>1</v>
      </c>
      <c r="O821" s="339">
        <f t="shared" si="304"/>
        <v>1</v>
      </c>
      <c r="P821" s="339">
        <f t="shared" si="305"/>
        <v>1</v>
      </c>
      <c r="Q821" s="338">
        <f t="shared" si="306"/>
        <v>6.8306010928961755E-2</v>
      </c>
      <c r="R821" s="337">
        <f t="shared" si="307"/>
        <v>1000000</v>
      </c>
      <c r="S821" s="336">
        <f t="shared" si="308"/>
        <v>1000000</v>
      </c>
      <c r="T821" s="336">
        <f t="shared" si="309"/>
        <v>1000000</v>
      </c>
      <c r="U821" s="336">
        <f t="shared" si="310"/>
        <v>1000000</v>
      </c>
      <c r="V821" s="335">
        <f t="shared" si="311"/>
        <v>68306.010928961754</v>
      </c>
      <c r="W821" s="337">
        <f t="shared" si="315"/>
        <v>0</v>
      </c>
      <c r="X821" s="336">
        <f t="shared" si="315"/>
        <v>0</v>
      </c>
      <c r="Y821" s="336">
        <f t="shared" si="315"/>
        <v>0</v>
      </c>
      <c r="Z821" s="336">
        <f t="shared" si="315"/>
        <v>0</v>
      </c>
      <c r="AA821" s="335">
        <f t="shared" si="315"/>
        <v>0</v>
      </c>
    </row>
    <row r="822" spans="1:27">
      <c r="A822" s="320">
        <f>'Q Experience Study 2e'!A805</f>
        <v>785</v>
      </c>
      <c r="B822" s="319">
        <f>'Q Experience Study 2e'!B805</f>
        <v>20012</v>
      </c>
      <c r="C822" s="319" t="str">
        <f>'Q Experience Study 2e'!C805</f>
        <v/>
      </c>
      <c r="D822" s="319" t="str">
        <f>'Q Experience Study 2e'!D805</f>
        <v/>
      </c>
      <c r="E822" s="318">
        <f>'Q Experience Study 2e'!E805</f>
        <v>1000000</v>
      </c>
      <c r="F822" s="343" t="str">
        <f t="shared" si="300"/>
        <v/>
      </c>
      <c r="G822" s="341" t="str">
        <f t="shared" si="301"/>
        <v/>
      </c>
      <c r="H822" s="343">
        <f t="shared" si="314"/>
        <v>366</v>
      </c>
      <c r="I822" s="342">
        <f t="shared" si="314"/>
        <v>365</v>
      </c>
      <c r="J822" s="342">
        <f t="shared" si="314"/>
        <v>365</v>
      </c>
      <c r="K822" s="342">
        <f t="shared" si="314"/>
        <v>365</v>
      </c>
      <c r="L822" s="341">
        <f t="shared" si="314"/>
        <v>78</v>
      </c>
      <c r="M822" s="340">
        <f t="shared" si="302"/>
        <v>1</v>
      </c>
      <c r="N822" s="339">
        <f t="shared" si="303"/>
        <v>1</v>
      </c>
      <c r="O822" s="339">
        <f t="shared" si="304"/>
        <v>1</v>
      </c>
      <c r="P822" s="339">
        <f t="shared" si="305"/>
        <v>1</v>
      </c>
      <c r="Q822" s="338">
        <f t="shared" si="306"/>
        <v>0.21311475409836064</v>
      </c>
      <c r="R822" s="337">
        <f t="shared" si="307"/>
        <v>1000000</v>
      </c>
      <c r="S822" s="336">
        <f t="shared" si="308"/>
        <v>1000000</v>
      </c>
      <c r="T822" s="336">
        <f t="shared" si="309"/>
        <v>1000000</v>
      </c>
      <c r="U822" s="336">
        <f t="shared" si="310"/>
        <v>1000000</v>
      </c>
      <c r="V822" s="335">
        <f t="shared" si="311"/>
        <v>213114.75409836063</v>
      </c>
      <c r="W822" s="337">
        <f t="shared" si="315"/>
        <v>0</v>
      </c>
      <c r="X822" s="336">
        <f t="shared" si="315"/>
        <v>0</v>
      </c>
      <c r="Y822" s="336">
        <f t="shared" si="315"/>
        <v>0</v>
      </c>
      <c r="Z822" s="336">
        <f t="shared" si="315"/>
        <v>0</v>
      </c>
      <c r="AA822" s="335">
        <f t="shared" si="315"/>
        <v>0</v>
      </c>
    </row>
    <row r="823" spans="1:27">
      <c r="A823" s="320">
        <f>'Q Experience Study 2e'!A806</f>
        <v>786</v>
      </c>
      <c r="B823" s="319">
        <f>'Q Experience Study 2e'!B806</f>
        <v>19940</v>
      </c>
      <c r="C823" s="319" t="str">
        <f>'Q Experience Study 2e'!C806</f>
        <v/>
      </c>
      <c r="D823" s="319" t="str">
        <f>'Q Experience Study 2e'!D806</f>
        <v/>
      </c>
      <c r="E823" s="318">
        <f>'Q Experience Study 2e'!E806</f>
        <v>1000000</v>
      </c>
      <c r="F823" s="343" t="str">
        <f t="shared" si="300"/>
        <v/>
      </c>
      <c r="G823" s="341" t="str">
        <f t="shared" si="301"/>
        <v/>
      </c>
      <c r="H823" s="343">
        <f t="shared" si="314"/>
        <v>366</v>
      </c>
      <c r="I823" s="342">
        <f t="shared" si="314"/>
        <v>365</v>
      </c>
      <c r="J823" s="342">
        <f t="shared" si="314"/>
        <v>365</v>
      </c>
      <c r="K823" s="342">
        <f t="shared" si="314"/>
        <v>365</v>
      </c>
      <c r="L823" s="341">
        <f t="shared" si="314"/>
        <v>150</v>
      </c>
      <c r="M823" s="340">
        <f t="shared" si="302"/>
        <v>1</v>
      </c>
      <c r="N823" s="339">
        <f t="shared" si="303"/>
        <v>1</v>
      </c>
      <c r="O823" s="339">
        <f t="shared" si="304"/>
        <v>1</v>
      </c>
      <c r="P823" s="339">
        <f t="shared" si="305"/>
        <v>1</v>
      </c>
      <c r="Q823" s="338">
        <f t="shared" si="306"/>
        <v>0.4098360655737705</v>
      </c>
      <c r="R823" s="337">
        <f t="shared" si="307"/>
        <v>1000000</v>
      </c>
      <c r="S823" s="336">
        <f t="shared" si="308"/>
        <v>1000000</v>
      </c>
      <c r="T823" s="336">
        <f t="shared" si="309"/>
        <v>1000000</v>
      </c>
      <c r="U823" s="336">
        <f t="shared" si="310"/>
        <v>1000000</v>
      </c>
      <c r="V823" s="335">
        <f t="shared" si="311"/>
        <v>409836.06557377049</v>
      </c>
      <c r="W823" s="337">
        <f t="shared" si="315"/>
        <v>0</v>
      </c>
      <c r="X823" s="336">
        <f t="shared" si="315"/>
        <v>0</v>
      </c>
      <c r="Y823" s="336">
        <f t="shared" si="315"/>
        <v>0</v>
      </c>
      <c r="Z823" s="336">
        <f t="shared" si="315"/>
        <v>0</v>
      </c>
      <c r="AA823" s="335">
        <f t="shared" si="315"/>
        <v>0</v>
      </c>
    </row>
    <row r="824" spans="1:27">
      <c r="A824" s="320">
        <f>'Q Experience Study 2e'!A807</f>
        <v>787</v>
      </c>
      <c r="B824" s="319">
        <f>'Q Experience Study 2e'!B807</f>
        <v>19918</v>
      </c>
      <c r="C824" s="319" t="str">
        <f>'Q Experience Study 2e'!C807</f>
        <v/>
      </c>
      <c r="D824" s="319" t="str">
        <f>'Q Experience Study 2e'!D807</f>
        <v/>
      </c>
      <c r="E824" s="318">
        <f>'Q Experience Study 2e'!E807</f>
        <v>500000</v>
      </c>
      <c r="F824" s="343" t="str">
        <f t="shared" si="300"/>
        <v/>
      </c>
      <c r="G824" s="341" t="str">
        <f t="shared" si="301"/>
        <v/>
      </c>
      <c r="H824" s="343">
        <f t="shared" si="314"/>
        <v>366</v>
      </c>
      <c r="I824" s="342">
        <f t="shared" si="314"/>
        <v>365</v>
      </c>
      <c r="J824" s="342">
        <f t="shared" si="314"/>
        <v>365</v>
      </c>
      <c r="K824" s="342">
        <f t="shared" si="314"/>
        <v>365</v>
      </c>
      <c r="L824" s="341">
        <f t="shared" si="314"/>
        <v>172</v>
      </c>
      <c r="M824" s="340">
        <f t="shared" si="302"/>
        <v>1</v>
      </c>
      <c r="N824" s="339">
        <f t="shared" si="303"/>
        <v>1</v>
      </c>
      <c r="O824" s="339">
        <f t="shared" si="304"/>
        <v>1</v>
      </c>
      <c r="P824" s="339">
        <f t="shared" si="305"/>
        <v>1</v>
      </c>
      <c r="Q824" s="338">
        <f t="shared" si="306"/>
        <v>0.46994535519125685</v>
      </c>
      <c r="R824" s="337">
        <f t="shared" si="307"/>
        <v>500000</v>
      </c>
      <c r="S824" s="336">
        <f t="shared" si="308"/>
        <v>500000</v>
      </c>
      <c r="T824" s="336">
        <f t="shared" si="309"/>
        <v>500000</v>
      </c>
      <c r="U824" s="336">
        <f t="shared" si="310"/>
        <v>500000</v>
      </c>
      <c r="V824" s="335">
        <f t="shared" si="311"/>
        <v>234972.67759562843</v>
      </c>
      <c r="W824" s="337">
        <f t="shared" si="315"/>
        <v>0</v>
      </c>
      <c r="X824" s="336">
        <f t="shared" si="315"/>
        <v>0</v>
      </c>
      <c r="Y824" s="336">
        <f t="shared" si="315"/>
        <v>0</v>
      </c>
      <c r="Z824" s="336">
        <f t="shared" si="315"/>
        <v>0</v>
      </c>
      <c r="AA824" s="335">
        <f t="shared" si="315"/>
        <v>0</v>
      </c>
    </row>
    <row r="825" spans="1:27">
      <c r="A825" s="320">
        <f>'Q Experience Study 2e'!A808</f>
        <v>788</v>
      </c>
      <c r="B825" s="319">
        <f>'Q Experience Study 2e'!B808</f>
        <v>19770</v>
      </c>
      <c r="C825" s="319" t="str">
        <f>'Q Experience Study 2e'!C808</f>
        <v/>
      </c>
      <c r="D825" s="319" t="str">
        <f>'Q Experience Study 2e'!D808</f>
        <v/>
      </c>
      <c r="E825" s="318">
        <f>'Q Experience Study 2e'!E808</f>
        <v>1000000</v>
      </c>
      <c r="F825" s="343" t="str">
        <f t="shared" si="300"/>
        <v/>
      </c>
      <c r="G825" s="341" t="str">
        <f t="shared" si="301"/>
        <v/>
      </c>
      <c r="H825" s="343">
        <f t="shared" si="314"/>
        <v>365</v>
      </c>
      <c r="I825" s="342">
        <f t="shared" si="314"/>
        <v>366</v>
      </c>
      <c r="J825" s="342">
        <f t="shared" si="314"/>
        <v>365</v>
      </c>
      <c r="K825" s="342">
        <f t="shared" si="314"/>
        <v>365</v>
      </c>
      <c r="L825" s="341">
        <f t="shared" si="314"/>
        <v>320</v>
      </c>
      <c r="M825" s="340">
        <f t="shared" si="302"/>
        <v>1</v>
      </c>
      <c r="N825" s="339">
        <f t="shared" si="303"/>
        <v>1</v>
      </c>
      <c r="O825" s="339">
        <f t="shared" si="304"/>
        <v>1</v>
      </c>
      <c r="P825" s="339">
        <f t="shared" si="305"/>
        <v>1</v>
      </c>
      <c r="Q825" s="338">
        <f t="shared" si="306"/>
        <v>0.87671232876712324</v>
      </c>
      <c r="R825" s="337">
        <f t="shared" si="307"/>
        <v>1000000</v>
      </c>
      <c r="S825" s="336">
        <f t="shared" si="308"/>
        <v>1000000</v>
      </c>
      <c r="T825" s="336">
        <f t="shared" si="309"/>
        <v>1000000</v>
      </c>
      <c r="U825" s="336">
        <f t="shared" si="310"/>
        <v>1000000</v>
      </c>
      <c r="V825" s="335">
        <f t="shared" si="311"/>
        <v>876712.32876712328</v>
      </c>
      <c r="W825" s="337">
        <f t="shared" si="315"/>
        <v>0</v>
      </c>
      <c r="X825" s="336">
        <f t="shared" si="315"/>
        <v>0</v>
      </c>
      <c r="Y825" s="336">
        <f t="shared" si="315"/>
        <v>0</v>
      </c>
      <c r="Z825" s="336">
        <f t="shared" si="315"/>
        <v>0</v>
      </c>
      <c r="AA825" s="335">
        <f t="shared" si="315"/>
        <v>0</v>
      </c>
    </row>
    <row r="826" spans="1:27">
      <c r="A826" s="320">
        <f>'Q Experience Study 2e'!A809</f>
        <v>789</v>
      </c>
      <c r="B826" s="319">
        <f>'Q Experience Study 2e'!B809</f>
        <v>19847</v>
      </c>
      <c r="C826" s="319" t="str">
        <f>'Q Experience Study 2e'!C809</f>
        <v/>
      </c>
      <c r="D826" s="319" t="str">
        <f>'Q Experience Study 2e'!D809</f>
        <v/>
      </c>
      <c r="E826" s="318">
        <f>'Q Experience Study 2e'!E809</f>
        <v>300000</v>
      </c>
      <c r="F826" s="343" t="str">
        <f t="shared" si="300"/>
        <v/>
      </c>
      <c r="G826" s="341" t="str">
        <f t="shared" si="301"/>
        <v/>
      </c>
      <c r="H826" s="343">
        <f t="shared" si="314"/>
        <v>366</v>
      </c>
      <c r="I826" s="342">
        <f t="shared" si="314"/>
        <v>365</v>
      </c>
      <c r="J826" s="342">
        <f t="shared" si="314"/>
        <v>365</v>
      </c>
      <c r="K826" s="342">
        <f t="shared" si="314"/>
        <v>365</v>
      </c>
      <c r="L826" s="341">
        <f t="shared" si="314"/>
        <v>243</v>
      </c>
      <c r="M826" s="340">
        <f t="shared" si="302"/>
        <v>1</v>
      </c>
      <c r="N826" s="339">
        <f t="shared" si="303"/>
        <v>1</v>
      </c>
      <c r="O826" s="339">
        <f t="shared" si="304"/>
        <v>1</v>
      </c>
      <c r="P826" s="339">
        <f t="shared" si="305"/>
        <v>1</v>
      </c>
      <c r="Q826" s="338">
        <f t="shared" si="306"/>
        <v>0.66393442622950816</v>
      </c>
      <c r="R826" s="337">
        <f t="shared" si="307"/>
        <v>300000</v>
      </c>
      <c r="S826" s="336">
        <f t="shared" si="308"/>
        <v>300000</v>
      </c>
      <c r="T826" s="336">
        <f t="shared" si="309"/>
        <v>300000</v>
      </c>
      <c r="U826" s="336">
        <f t="shared" si="310"/>
        <v>300000</v>
      </c>
      <c r="V826" s="335">
        <f t="shared" si="311"/>
        <v>199180.32786885244</v>
      </c>
      <c r="W826" s="337">
        <f t="shared" si="315"/>
        <v>0</v>
      </c>
      <c r="X826" s="336">
        <f t="shared" si="315"/>
        <v>0</v>
      </c>
      <c r="Y826" s="336">
        <f t="shared" si="315"/>
        <v>0</v>
      </c>
      <c r="Z826" s="336">
        <f t="shared" si="315"/>
        <v>0</v>
      </c>
      <c r="AA826" s="335">
        <f t="shared" si="315"/>
        <v>0</v>
      </c>
    </row>
    <row r="827" spans="1:27">
      <c r="A827" s="320">
        <f>'Q Experience Study 2e'!A810</f>
        <v>790</v>
      </c>
      <c r="B827" s="319">
        <f>'Q Experience Study 2e'!B810</f>
        <v>20006</v>
      </c>
      <c r="C827" s="319" t="str">
        <f>'Q Experience Study 2e'!C810</f>
        <v/>
      </c>
      <c r="D827" s="319" t="str">
        <f>'Q Experience Study 2e'!D810</f>
        <v/>
      </c>
      <c r="E827" s="318">
        <f>'Q Experience Study 2e'!E810</f>
        <v>500000</v>
      </c>
      <c r="F827" s="343" t="str">
        <f t="shared" si="300"/>
        <v/>
      </c>
      <c r="G827" s="341" t="str">
        <f t="shared" si="301"/>
        <v/>
      </c>
      <c r="H827" s="343">
        <f t="shared" si="314"/>
        <v>366</v>
      </c>
      <c r="I827" s="342">
        <f t="shared" si="314"/>
        <v>365</v>
      </c>
      <c r="J827" s="342">
        <f t="shared" si="314"/>
        <v>365</v>
      </c>
      <c r="K827" s="342">
        <f t="shared" si="314"/>
        <v>365</v>
      </c>
      <c r="L827" s="341">
        <f t="shared" si="314"/>
        <v>84</v>
      </c>
      <c r="M827" s="340">
        <f t="shared" si="302"/>
        <v>1</v>
      </c>
      <c r="N827" s="339">
        <f t="shared" si="303"/>
        <v>1</v>
      </c>
      <c r="O827" s="339">
        <f t="shared" si="304"/>
        <v>1</v>
      </c>
      <c r="P827" s="339">
        <f t="shared" si="305"/>
        <v>1</v>
      </c>
      <c r="Q827" s="338">
        <f t="shared" si="306"/>
        <v>0.22950819672131148</v>
      </c>
      <c r="R827" s="337">
        <f t="shared" si="307"/>
        <v>500000</v>
      </c>
      <c r="S827" s="336">
        <f t="shared" si="308"/>
        <v>500000</v>
      </c>
      <c r="T827" s="336">
        <f t="shared" si="309"/>
        <v>500000</v>
      </c>
      <c r="U827" s="336">
        <f t="shared" si="310"/>
        <v>500000</v>
      </c>
      <c r="V827" s="335">
        <f t="shared" si="311"/>
        <v>114754.09836065574</v>
      </c>
      <c r="W827" s="337">
        <f t="shared" si="315"/>
        <v>0</v>
      </c>
      <c r="X827" s="336">
        <f t="shared" si="315"/>
        <v>0</v>
      </c>
      <c r="Y827" s="336">
        <f t="shared" si="315"/>
        <v>0</v>
      </c>
      <c r="Z827" s="336">
        <f t="shared" si="315"/>
        <v>0</v>
      </c>
      <c r="AA827" s="335">
        <f t="shared" si="315"/>
        <v>0</v>
      </c>
    </row>
    <row r="828" spans="1:27">
      <c r="A828" s="320">
        <f>'Q Experience Study 2e'!A811</f>
        <v>791</v>
      </c>
      <c r="B828" s="319">
        <f>'Q Experience Study 2e'!B811</f>
        <v>19819</v>
      </c>
      <c r="C828" s="319" t="str">
        <f>'Q Experience Study 2e'!C811</f>
        <v/>
      </c>
      <c r="D828" s="319" t="str">
        <f>'Q Experience Study 2e'!D811</f>
        <v/>
      </c>
      <c r="E828" s="318">
        <f>'Q Experience Study 2e'!E811</f>
        <v>300000</v>
      </c>
      <c r="F828" s="343" t="str">
        <f t="shared" si="300"/>
        <v/>
      </c>
      <c r="G828" s="341" t="str">
        <f t="shared" si="301"/>
        <v/>
      </c>
      <c r="H828" s="343">
        <f t="shared" ref="H828:L837" si="316">IF(AND(OR($C828&lt;&gt;"",$D828&lt;&gt;""),MAX($F828,$G828)&lt;H$37),0,MIN($C$34,DATE(YEAR($B828)+H$37+1,MONTH($B828),DAY($B828)))-MAX($B$34,DATE(YEAR($B828)+H$37,MONTH($B828),DAY($B828))))</f>
        <v>366</v>
      </c>
      <c r="I828" s="342">
        <f t="shared" si="316"/>
        <v>365</v>
      </c>
      <c r="J828" s="342">
        <f t="shared" si="316"/>
        <v>365</v>
      </c>
      <c r="K828" s="342">
        <f t="shared" si="316"/>
        <v>365</v>
      </c>
      <c r="L828" s="341">
        <f t="shared" si="316"/>
        <v>271</v>
      </c>
      <c r="M828" s="340">
        <f t="shared" si="302"/>
        <v>1</v>
      </c>
      <c r="N828" s="339">
        <f t="shared" si="303"/>
        <v>1</v>
      </c>
      <c r="O828" s="339">
        <f t="shared" si="304"/>
        <v>1</v>
      </c>
      <c r="P828" s="339">
        <f t="shared" si="305"/>
        <v>1</v>
      </c>
      <c r="Q828" s="338">
        <f t="shared" si="306"/>
        <v>0.7404371584699454</v>
      </c>
      <c r="R828" s="337">
        <f t="shared" si="307"/>
        <v>300000</v>
      </c>
      <c r="S828" s="336">
        <f t="shared" si="308"/>
        <v>300000</v>
      </c>
      <c r="T828" s="336">
        <f t="shared" si="309"/>
        <v>300000</v>
      </c>
      <c r="U828" s="336">
        <f t="shared" si="310"/>
        <v>300000</v>
      </c>
      <c r="V828" s="335">
        <f t="shared" si="311"/>
        <v>222131.14754098363</v>
      </c>
      <c r="W828" s="337">
        <f t="shared" ref="W828:AA837" si="317">IF($F828=W$37,$E828,0)</f>
        <v>0</v>
      </c>
      <c r="X828" s="336">
        <f t="shared" si="317"/>
        <v>0</v>
      </c>
      <c r="Y828" s="336">
        <f t="shared" si="317"/>
        <v>0</v>
      </c>
      <c r="Z828" s="336">
        <f t="shared" si="317"/>
        <v>0</v>
      </c>
      <c r="AA828" s="335">
        <f t="shared" si="317"/>
        <v>0</v>
      </c>
    </row>
    <row r="829" spans="1:27">
      <c r="A829" s="320">
        <f>'Q Experience Study 2e'!A812</f>
        <v>792</v>
      </c>
      <c r="B829" s="319">
        <f>'Q Experience Study 2e'!B812</f>
        <v>19803</v>
      </c>
      <c r="C829" s="319" t="str">
        <f>'Q Experience Study 2e'!C812</f>
        <v/>
      </c>
      <c r="D829" s="319" t="str">
        <f>'Q Experience Study 2e'!D812</f>
        <v/>
      </c>
      <c r="E829" s="318">
        <f>'Q Experience Study 2e'!E812</f>
        <v>500000</v>
      </c>
      <c r="F829" s="343" t="str">
        <f t="shared" si="300"/>
        <v/>
      </c>
      <c r="G829" s="341" t="str">
        <f t="shared" si="301"/>
        <v/>
      </c>
      <c r="H829" s="343">
        <f t="shared" si="316"/>
        <v>366</v>
      </c>
      <c r="I829" s="342">
        <f t="shared" si="316"/>
        <v>365</v>
      </c>
      <c r="J829" s="342">
        <f t="shared" si="316"/>
        <v>365</v>
      </c>
      <c r="K829" s="342">
        <f t="shared" si="316"/>
        <v>365</v>
      </c>
      <c r="L829" s="341">
        <f t="shared" si="316"/>
        <v>287</v>
      </c>
      <c r="M829" s="340">
        <f t="shared" si="302"/>
        <v>1</v>
      </c>
      <c r="N829" s="339">
        <f t="shared" si="303"/>
        <v>1</v>
      </c>
      <c r="O829" s="339">
        <f t="shared" si="304"/>
        <v>1</v>
      </c>
      <c r="P829" s="339">
        <f t="shared" si="305"/>
        <v>1</v>
      </c>
      <c r="Q829" s="338">
        <f t="shared" si="306"/>
        <v>0.78415300546448086</v>
      </c>
      <c r="R829" s="337">
        <f t="shared" si="307"/>
        <v>500000</v>
      </c>
      <c r="S829" s="336">
        <f t="shared" si="308"/>
        <v>500000</v>
      </c>
      <c r="T829" s="336">
        <f t="shared" si="309"/>
        <v>500000</v>
      </c>
      <c r="U829" s="336">
        <f t="shared" si="310"/>
        <v>500000</v>
      </c>
      <c r="V829" s="335">
        <f t="shared" si="311"/>
        <v>392076.50273224042</v>
      </c>
      <c r="W829" s="337">
        <f t="shared" si="317"/>
        <v>0</v>
      </c>
      <c r="X829" s="336">
        <f t="shared" si="317"/>
        <v>0</v>
      </c>
      <c r="Y829" s="336">
        <f t="shared" si="317"/>
        <v>0</v>
      </c>
      <c r="Z829" s="336">
        <f t="shared" si="317"/>
        <v>0</v>
      </c>
      <c r="AA829" s="335">
        <f t="shared" si="317"/>
        <v>0</v>
      </c>
    </row>
    <row r="830" spans="1:27">
      <c r="A830" s="320">
        <f>'Q Experience Study 2e'!A813</f>
        <v>793</v>
      </c>
      <c r="B830" s="319">
        <f>'Q Experience Study 2e'!B813</f>
        <v>19741</v>
      </c>
      <c r="C830" s="319" t="str">
        <f>'Q Experience Study 2e'!C813</f>
        <v/>
      </c>
      <c r="D830" s="319" t="str">
        <f>'Q Experience Study 2e'!D813</f>
        <v/>
      </c>
      <c r="E830" s="318">
        <f>'Q Experience Study 2e'!E813</f>
        <v>300000</v>
      </c>
      <c r="F830" s="343" t="str">
        <f t="shared" si="300"/>
        <v/>
      </c>
      <c r="G830" s="341" t="str">
        <f t="shared" si="301"/>
        <v/>
      </c>
      <c r="H830" s="343">
        <f t="shared" si="316"/>
        <v>365</v>
      </c>
      <c r="I830" s="342">
        <f t="shared" si="316"/>
        <v>366</v>
      </c>
      <c r="J830" s="342">
        <f t="shared" si="316"/>
        <v>365</v>
      </c>
      <c r="K830" s="342">
        <f t="shared" si="316"/>
        <v>365</v>
      </c>
      <c r="L830" s="341">
        <f t="shared" si="316"/>
        <v>349</v>
      </c>
      <c r="M830" s="340">
        <f t="shared" si="302"/>
        <v>1</v>
      </c>
      <c r="N830" s="339">
        <f t="shared" si="303"/>
        <v>1</v>
      </c>
      <c r="O830" s="339">
        <f t="shared" si="304"/>
        <v>1</v>
      </c>
      <c r="P830" s="339">
        <f t="shared" si="305"/>
        <v>1</v>
      </c>
      <c r="Q830" s="338">
        <f t="shared" si="306"/>
        <v>0.95616438356164379</v>
      </c>
      <c r="R830" s="337">
        <f t="shared" si="307"/>
        <v>300000</v>
      </c>
      <c r="S830" s="336">
        <f t="shared" si="308"/>
        <v>300000</v>
      </c>
      <c r="T830" s="336">
        <f t="shared" si="309"/>
        <v>300000</v>
      </c>
      <c r="U830" s="336">
        <f t="shared" si="310"/>
        <v>300000</v>
      </c>
      <c r="V830" s="335">
        <f t="shared" si="311"/>
        <v>286849.31506849313</v>
      </c>
      <c r="W830" s="337">
        <f t="shared" si="317"/>
        <v>0</v>
      </c>
      <c r="X830" s="336">
        <f t="shared" si="317"/>
        <v>0</v>
      </c>
      <c r="Y830" s="336">
        <f t="shared" si="317"/>
        <v>0</v>
      </c>
      <c r="Z830" s="336">
        <f t="shared" si="317"/>
        <v>0</v>
      </c>
      <c r="AA830" s="335">
        <f t="shared" si="317"/>
        <v>0</v>
      </c>
    </row>
    <row r="831" spans="1:27">
      <c r="A831" s="320">
        <f>'Q Experience Study 2e'!A814</f>
        <v>794</v>
      </c>
      <c r="B831" s="319">
        <f>'Q Experience Study 2e'!B814</f>
        <v>19910</v>
      </c>
      <c r="C831" s="319" t="str">
        <f>'Q Experience Study 2e'!C814</f>
        <v/>
      </c>
      <c r="D831" s="319" t="str">
        <f>'Q Experience Study 2e'!D814</f>
        <v/>
      </c>
      <c r="E831" s="318">
        <f>'Q Experience Study 2e'!E814</f>
        <v>300000</v>
      </c>
      <c r="F831" s="343" t="str">
        <f t="shared" si="300"/>
        <v/>
      </c>
      <c r="G831" s="341" t="str">
        <f t="shared" si="301"/>
        <v/>
      </c>
      <c r="H831" s="343">
        <f t="shared" si="316"/>
        <v>366</v>
      </c>
      <c r="I831" s="342">
        <f t="shared" si="316"/>
        <v>365</v>
      </c>
      <c r="J831" s="342">
        <f t="shared" si="316"/>
        <v>365</v>
      </c>
      <c r="K831" s="342">
        <f t="shared" si="316"/>
        <v>365</v>
      </c>
      <c r="L831" s="341">
        <f t="shared" si="316"/>
        <v>180</v>
      </c>
      <c r="M831" s="340">
        <f t="shared" si="302"/>
        <v>1</v>
      </c>
      <c r="N831" s="339">
        <f t="shared" si="303"/>
        <v>1</v>
      </c>
      <c r="O831" s="339">
        <f t="shared" si="304"/>
        <v>1</v>
      </c>
      <c r="P831" s="339">
        <f t="shared" si="305"/>
        <v>1</v>
      </c>
      <c r="Q831" s="338">
        <f t="shared" si="306"/>
        <v>0.49180327868852458</v>
      </c>
      <c r="R831" s="337">
        <f t="shared" si="307"/>
        <v>300000</v>
      </c>
      <c r="S831" s="336">
        <f t="shared" si="308"/>
        <v>300000</v>
      </c>
      <c r="T831" s="336">
        <f t="shared" si="309"/>
        <v>300000</v>
      </c>
      <c r="U831" s="336">
        <f t="shared" si="310"/>
        <v>300000</v>
      </c>
      <c r="V831" s="335">
        <f t="shared" si="311"/>
        <v>147540.98360655736</v>
      </c>
      <c r="W831" s="337">
        <f t="shared" si="317"/>
        <v>0</v>
      </c>
      <c r="X831" s="336">
        <f t="shared" si="317"/>
        <v>0</v>
      </c>
      <c r="Y831" s="336">
        <f t="shared" si="317"/>
        <v>0</v>
      </c>
      <c r="Z831" s="336">
        <f t="shared" si="317"/>
        <v>0</v>
      </c>
      <c r="AA831" s="335">
        <f t="shared" si="317"/>
        <v>0</v>
      </c>
    </row>
    <row r="832" spans="1:27">
      <c r="A832" s="320">
        <f>'Q Experience Study 2e'!A815</f>
        <v>795</v>
      </c>
      <c r="B832" s="319">
        <f>'Q Experience Study 2e'!B815</f>
        <v>19817</v>
      </c>
      <c r="C832" s="319" t="str">
        <f>'Q Experience Study 2e'!C815</f>
        <v/>
      </c>
      <c r="D832" s="319" t="str">
        <f>'Q Experience Study 2e'!D815</f>
        <v/>
      </c>
      <c r="E832" s="318">
        <f>'Q Experience Study 2e'!E815</f>
        <v>1000000</v>
      </c>
      <c r="F832" s="343" t="str">
        <f t="shared" si="300"/>
        <v/>
      </c>
      <c r="G832" s="341" t="str">
        <f t="shared" si="301"/>
        <v/>
      </c>
      <c r="H832" s="343">
        <f t="shared" si="316"/>
        <v>366</v>
      </c>
      <c r="I832" s="342">
        <f t="shared" si="316"/>
        <v>365</v>
      </c>
      <c r="J832" s="342">
        <f t="shared" si="316"/>
        <v>365</v>
      </c>
      <c r="K832" s="342">
        <f t="shared" si="316"/>
        <v>365</v>
      </c>
      <c r="L832" s="341">
        <f t="shared" si="316"/>
        <v>273</v>
      </c>
      <c r="M832" s="340">
        <f t="shared" si="302"/>
        <v>1</v>
      </c>
      <c r="N832" s="339">
        <f t="shared" si="303"/>
        <v>1</v>
      </c>
      <c r="O832" s="339">
        <f t="shared" si="304"/>
        <v>1</v>
      </c>
      <c r="P832" s="339">
        <f t="shared" si="305"/>
        <v>1</v>
      </c>
      <c r="Q832" s="338">
        <f t="shared" si="306"/>
        <v>0.74590163934426235</v>
      </c>
      <c r="R832" s="337">
        <f t="shared" si="307"/>
        <v>1000000</v>
      </c>
      <c r="S832" s="336">
        <f t="shared" si="308"/>
        <v>1000000</v>
      </c>
      <c r="T832" s="336">
        <f t="shared" si="309"/>
        <v>1000000</v>
      </c>
      <c r="U832" s="336">
        <f t="shared" si="310"/>
        <v>1000000</v>
      </c>
      <c r="V832" s="335">
        <f t="shared" si="311"/>
        <v>745901.63934426231</v>
      </c>
      <c r="W832" s="337">
        <f t="shared" si="317"/>
        <v>0</v>
      </c>
      <c r="X832" s="336">
        <f t="shared" si="317"/>
        <v>0</v>
      </c>
      <c r="Y832" s="336">
        <f t="shared" si="317"/>
        <v>0</v>
      </c>
      <c r="Z832" s="336">
        <f t="shared" si="317"/>
        <v>0</v>
      </c>
      <c r="AA832" s="335">
        <f t="shared" si="317"/>
        <v>0</v>
      </c>
    </row>
    <row r="833" spans="1:27">
      <c r="A833" s="320">
        <f>'Q Experience Study 2e'!A816</f>
        <v>796</v>
      </c>
      <c r="B833" s="319">
        <f>'Q Experience Study 2e'!B816</f>
        <v>19750</v>
      </c>
      <c r="C833" s="319" t="str">
        <f>'Q Experience Study 2e'!C816</f>
        <v/>
      </c>
      <c r="D833" s="319" t="str">
        <f>'Q Experience Study 2e'!D816</f>
        <v/>
      </c>
      <c r="E833" s="318">
        <f>'Q Experience Study 2e'!E816</f>
        <v>1000000</v>
      </c>
      <c r="F833" s="343" t="str">
        <f t="shared" si="300"/>
        <v/>
      </c>
      <c r="G833" s="341" t="str">
        <f t="shared" si="301"/>
        <v/>
      </c>
      <c r="H833" s="343">
        <f t="shared" si="316"/>
        <v>365</v>
      </c>
      <c r="I833" s="342">
        <f t="shared" si="316"/>
        <v>366</v>
      </c>
      <c r="J833" s="342">
        <f t="shared" si="316"/>
        <v>365</v>
      </c>
      <c r="K833" s="342">
        <f t="shared" si="316"/>
        <v>365</v>
      </c>
      <c r="L833" s="341">
        <f t="shared" si="316"/>
        <v>340</v>
      </c>
      <c r="M833" s="340">
        <f t="shared" si="302"/>
        <v>1</v>
      </c>
      <c r="N833" s="339">
        <f t="shared" si="303"/>
        <v>1</v>
      </c>
      <c r="O833" s="339">
        <f t="shared" si="304"/>
        <v>1</v>
      </c>
      <c r="P833" s="339">
        <f t="shared" si="305"/>
        <v>1</v>
      </c>
      <c r="Q833" s="338">
        <f t="shared" si="306"/>
        <v>0.93150684931506844</v>
      </c>
      <c r="R833" s="337">
        <f t="shared" si="307"/>
        <v>1000000</v>
      </c>
      <c r="S833" s="336">
        <f t="shared" si="308"/>
        <v>1000000</v>
      </c>
      <c r="T833" s="336">
        <f t="shared" si="309"/>
        <v>1000000</v>
      </c>
      <c r="U833" s="336">
        <f t="shared" si="310"/>
        <v>1000000</v>
      </c>
      <c r="V833" s="335">
        <f t="shared" si="311"/>
        <v>931506.84931506845</v>
      </c>
      <c r="W833" s="337">
        <f t="shared" si="317"/>
        <v>0</v>
      </c>
      <c r="X833" s="336">
        <f t="shared" si="317"/>
        <v>0</v>
      </c>
      <c r="Y833" s="336">
        <f t="shared" si="317"/>
        <v>0</v>
      </c>
      <c r="Z833" s="336">
        <f t="shared" si="317"/>
        <v>0</v>
      </c>
      <c r="AA833" s="335">
        <f t="shared" si="317"/>
        <v>0</v>
      </c>
    </row>
    <row r="834" spans="1:27">
      <c r="A834" s="320">
        <f>'Q Experience Study 2e'!A817</f>
        <v>797</v>
      </c>
      <c r="B834" s="319">
        <f>'Q Experience Study 2e'!B817</f>
        <v>19782</v>
      </c>
      <c r="C834" s="319" t="str">
        <f>'Q Experience Study 2e'!C817</f>
        <v/>
      </c>
      <c r="D834" s="319" t="str">
        <f>'Q Experience Study 2e'!D817</f>
        <v/>
      </c>
      <c r="E834" s="318">
        <f>'Q Experience Study 2e'!E817</f>
        <v>500000</v>
      </c>
      <c r="F834" s="343" t="str">
        <f t="shared" si="300"/>
        <v/>
      </c>
      <c r="G834" s="341" t="str">
        <f t="shared" si="301"/>
        <v/>
      </c>
      <c r="H834" s="343">
        <f t="shared" si="316"/>
        <v>365</v>
      </c>
      <c r="I834" s="342">
        <f t="shared" si="316"/>
        <v>366</v>
      </c>
      <c r="J834" s="342">
        <f t="shared" si="316"/>
        <v>365</v>
      </c>
      <c r="K834" s="342">
        <f t="shared" si="316"/>
        <v>365</v>
      </c>
      <c r="L834" s="341">
        <f t="shared" si="316"/>
        <v>308</v>
      </c>
      <c r="M834" s="340">
        <f t="shared" si="302"/>
        <v>1</v>
      </c>
      <c r="N834" s="339">
        <f t="shared" si="303"/>
        <v>1</v>
      </c>
      <c r="O834" s="339">
        <f t="shared" si="304"/>
        <v>1</v>
      </c>
      <c r="P834" s="339">
        <f t="shared" si="305"/>
        <v>1</v>
      </c>
      <c r="Q834" s="338">
        <f t="shared" si="306"/>
        <v>0.84383561643835614</v>
      </c>
      <c r="R834" s="337">
        <f t="shared" si="307"/>
        <v>500000</v>
      </c>
      <c r="S834" s="336">
        <f t="shared" si="308"/>
        <v>500000</v>
      </c>
      <c r="T834" s="336">
        <f t="shared" si="309"/>
        <v>500000</v>
      </c>
      <c r="U834" s="336">
        <f t="shared" si="310"/>
        <v>500000</v>
      </c>
      <c r="V834" s="335">
        <f t="shared" si="311"/>
        <v>421917.80821917806</v>
      </c>
      <c r="W834" s="337">
        <f t="shared" si="317"/>
        <v>0</v>
      </c>
      <c r="X834" s="336">
        <f t="shared" si="317"/>
        <v>0</v>
      </c>
      <c r="Y834" s="336">
        <f t="shared" si="317"/>
        <v>0</v>
      </c>
      <c r="Z834" s="336">
        <f t="shared" si="317"/>
        <v>0</v>
      </c>
      <c r="AA834" s="335">
        <f t="shared" si="317"/>
        <v>0</v>
      </c>
    </row>
    <row r="835" spans="1:27">
      <c r="A835" s="320">
        <f>'Q Experience Study 2e'!A818</f>
        <v>798</v>
      </c>
      <c r="B835" s="319">
        <f>'Q Experience Study 2e'!B818</f>
        <v>19833</v>
      </c>
      <c r="C835" s="319" t="str">
        <f>'Q Experience Study 2e'!C818</f>
        <v/>
      </c>
      <c r="D835" s="319" t="str">
        <f>'Q Experience Study 2e'!D818</f>
        <v/>
      </c>
      <c r="E835" s="318">
        <f>'Q Experience Study 2e'!E818</f>
        <v>300000</v>
      </c>
      <c r="F835" s="343" t="str">
        <f t="shared" si="300"/>
        <v/>
      </c>
      <c r="G835" s="341" t="str">
        <f t="shared" si="301"/>
        <v/>
      </c>
      <c r="H835" s="343">
        <f t="shared" si="316"/>
        <v>366</v>
      </c>
      <c r="I835" s="342">
        <f t="shared" si="316"/>
        <v>365</v>
      </c>
      <c r="J835" s="342">
        <f t="shared" si="316"/>
        <v>365</v>
      </c>
      <c r="K835" s="342">
        <f t="shared" si="316"/>
        <v>365</v>
      </c>
      <c r="L835" s="341">
        <f t="shared" si="316"/>
        <v>257</v>
      </c>
      <c r="M835" s="340">
        <f t="shared" si="302"/>
        <v>1</v>
      </c>
      <c r="N835" s="339">
        <f t="shared" si="303"/>
        <v>1</v>
      </c>
      <c r="O835" s="339">
        <f t="shared" si="304"/>
        <v>1</v>
      </c>
      <c r="P835" s="339">
        <f t="shared" si="305"/>
        <v>1</v>
      </c>
      <c r="Q835" s="338">
        <f t="shared" si="306"/>
        <v>0.70218579234972678</v>
      </c>
      <c r="R835" s="337">
        <f t="shared" si="307"/>
        <v>300000</v>
      </c>
      <c r="S835" s="336">
        <f t="shared" si="308"/>
        <v>300000</v>
      </c>
      <c r="T835" s="336">
        <f t="shared" si="309"/>
        <v>300000</v>
      </c>
      <c r="U835" s="336">
        <f t="shared" si="310"/>
        <v>300000</v>
      </c>
      <c r="V835" s="335">
        <f t="shared" si="311"/>
        <v>210655.73770491802</v>
      </c>
      <c r="W835" s="337">
        <f t="shared" si="317"/>
        <v>0</v>
      </c>
      <c r="X835" s="336">
        <f t="shared" si="317"/>
        <v>0</v>
      </c>
      <c r="Y835" s="336">
        <f t="shared" si="317"/>
        <v>0</v>
      </c>
      <c r="Z835" s="336">
        <f t="shared" si="317"/>
        <v>0</v>
      </c>
      <c r="AA835" s="335">
        <f t="shared" si="317"/>
        <v>0</v>
      </c>
    </row>
    <row r="836" spans="1:27">
      <c r="A836" s="320">
        <f>'Q Experience Study 2e'!A819</f>
        <v>799</v>
      </c>
      <c r="B836" s="319">
        <f>'Q Experience Study 2e'!B819</f>
        <v>19841</v>
      </c>
      <c r="C836" s="319" t="str">
        <f>'Q Experience Study 2e'!C819</f>
        <v/>
      </c>
      <c r="D836" s="319" t="str">
        <f>'Q Experience Study 2e'!D819</f>
        <v/>
      </c>
      <c r="E836" s="318">
        <f>'Q Experience Study 2e'!E819</f>
        <v>1000000</v>
      </c>
      <c r="F836" s="343" t="str">
        <f t="shared" si="300"/>
        <v/>
      </c>
      <c r="G836" s="341" t="str">
        <f t="shared" si="301"/>
        <v/>
      </c>
      <c r="H836" s="343">
        <f t="shared" si="316"/>
        <v>366</v>
      </c>
      <c r="I836" s="342">
        <f t="shared" si="316"/>
        <v>365</v>
      </c>
      <c r="J836" s="342">
        <f t="shared" si="316"/>
        <v>365</v>
      </c>
      <c r="K836" s="342">
        <f t="shared" si="316"/>
        <v>365</v>
      </c>
      <c r="L836" s="341">
        <f t="shared" si="316"/>
        <v>249</v>
      </c>
      <c r="M836" s="340">
        <f t="shared" si="302"/>
        <v>1</v>
      </c>
      <c r="N836" s="339">
        <f t="shared" si="303"/>
        <v>1</v>
      </c>
      <c r="O836" s="339">
        <f t="shared" si="304"/>
        <v>1</v>
      </c>
      <c r="P836" s="339">
        <f t="shared" si="305"/>
        <v>1</v>
      </c>
      <c r="Q836" s="338">
        <f t="shared" si="306"/>
        <v>0.68032786885245899</v>
      </c>
      <c r="R836" s="337">
        <f t="shared" si="307"/>
        <v>1000000</v>
      </c>
      <c r="S836" s="336">
        <f t="shared" si="308"/>
        <v>1000000</v>
      </c>
      <c r="T836" s="336">
        <f t="shared" si="309"/>
        <v>1000000</v>
      </c>
      <c r="U836" s="336">
        <f t="shared" si="310"/>
        <v>1000000</v>
      </c>
      <c r="V836" s="335">
        <f t="shared" si="311"/>
        <v>680327.86885245901</v>
      </c>
      <c r="W836" s="337">
        <f t="shared" si="317"/>
        <v>0</v>
      </c>
      <c r="X836" s="336">
        <f t="shared" si="317"/>
        <v>0</v>
      </c>
      <c r="Y836" s="336">
        <f t="shared" si="317"/>
        <v>0</v>
      </c>
      <c r="Z836" s="336">
        <f t="shared" si="317"/>
        <v>0</v>
      </c>
      <c r="AA836" s="335">
        <f t="shared" si="317"/>
        <v>0</v>
      </c>
    </row>
    <row r="837" spans="1:27">
      <c r="A837" s="320">
        <f>'Q Experience Study 2e'!A820</f>
        <v>800</v>
      </c>
      <c r="B837" s="319">
        <f>'Q Experience Study 2e'!B820</f>
        <v>19730</v>
      </c>
      <c r="C837" s="319" t="str">
        <f>'Q Experience Study 2e'!C820</f>
        <v/>
      </c>
      <c r="D837" s="319" t="str">
        <f>'Q Experience Study 2e'!D820</f>
        <v/>
      </c>
      <c r="E837" s="318">
        <f>'Q Experience Study 2e'!E820</f>
        <v>1000000</v>
      </c>
      <c r="F837" s="343" t="str">
        <f t="shared" si="300"/>
        <v/>
      </c>
      <c r="G837" s="341" t="str">
        <f t="shared" si="301"/>
        <v/>
      </c>
      <c r="H837" s="343">
        <f t="shared" si="316"/>
        <v>365</v>
      </c>
      <c r="I837" s="342">
        <f t="shared" si="316"/>
        <v>366</v>
      </c>
      <c r="J837" s="342">
        <f t="shared" si="316"/>
        <v>365</v>
      </c>
      <c r="K837" s="342">
        <f t="shared" si="316"/>
        <v>365</v>
      </c>
      <c r="L837" s="341">
        <f t="shared" si="316"/>
        <v>360</v>
      </c>
      <c r="M837" s="340">
        <f t="shared" si="302"/>
        <v>1</v>
      </c>
      <c r="N837" s="339">
        <f t="shared" si="303"/>
        <v>1</v>
      </c>
      <c r="O837" s="339">
        <f t="shared" si="304"/>
        <v>1</v>
      </c>
      <c r="P837" s="339">
        <f t="shared" si="305"/>
        <v>1</v>
      </c>
      <c r="Q837" s="338">
        <f t="shared" si="306"/>
        <v>0.98630136986301364</v>
      </c>
      <c r="R837" s="337">
        <f t="shared" si="307"/>
        <v>1000000</v>
      </c>
      <c r="S837" s="336">
        <f t="shared" si="308"/>
        <v>1000000</v>
      </c>
      <c r="T837" s="336">
        <f t="shared" si="309"/>
        <v>1000000</v>
      </c>
      <c r="U837" s="336">
        <f t="shared" si="310"/>
        <v>1000000</v>
      </c>
      <c r="V837" s="335">
        <f t="shared" si="311"/>
        <v>986301.36986301362</v>
      </c>
      <c r="W837" s="337">
        <f t="shared" si="317"/>
        <v>0</v>
      </c>
      <c r="X837" s="336">
        <f t="shared" si="317"/>
        <v>0</v>
      </c>
      <c r="Y837" s="336">
        <f t="shared" si="317"/>
        <v>0</v>
      </c>
      <c r="Z837" s="336">
        <f t="shared" si="317"/>
        <v>0</v>
      </c>
      <c r="AA837" s="335">
        <f t="shared" si="317"/>
        <v>0</v>
      </c>
    </row>
    <row r="838" spans="1:27">
      <c r="A838" s="320">
        <f>'Q Experience Study 2e'!A821</f>
        <v>801</v>
      </c>
      <c r="B838" s="319">
        <f>'Q Experience Study 2e'!B821</f>
        <v>19893</v>
      </c>
      <c r="C838" s="319" t="str">
        <f>'Q Experience Study 2e'!C821</f>
        <v/>
      </c>
      <c r="D838" s="319" t="str">
        <f>'Q Experience Study 2e'!D821</f>
        <v/>
      </c>
      <c r="E838" s="318">
        <f>'Q Experience Study 2e'!E821</f>
        <v>1000000</v>
      </c>
      <c r="F838" s="343" t="str">
        <f t="shared" si="300"/>
        <v/>
      </c>
      <c r="G838" s="341" t="str">
        <f t="shared" si="301"/>
        <v/>
      </c>
      <c r="H838" s="343">
        <f t="shared" ref="H838:L847" si="318">IF(AND(OR($C838&lt;&gt;"",$D838&lt;&gt;""),MAX($F838,$G838)&lt;H$37),0,MIN($C$34,DATE(YEAR($B838)+H$37+1,MONTH($B838),DAY($B838)))-MAX($B$34,DATE(YEAR($B838)+H$37,MONTH($B838),DAY($B838))))</f>
        <v>366</v>
      </c>
      <c r="I838" s="342">
        <f t="shared" si="318"/>
        <v>365</v>
      </c>
      <c r="J838" s="342">
        <f t="shared" si="318"/>
        <v>365</v>
      </c>
      <c r="K838" s="342">
        <f t="shared" si="318"/>
        <v>365</v>
      </c>
      <c r="L838" s="341">
        <f t="shared" si="318"/>
        <v>197</v>
      </c>
      <c r="M838" s="340">
        <f t="shared" si="302"/>
        <v>1</v>
      </c>
      <c r="N838" s="339">
        <f t="shared" si="303"/>
        <v>1</v>
      </c>
      <c r="O838" s="339">
        <f t="shared" si="304"/>
        <v>1</v>
      </c>
      <c r="P838" s="339">
        <f t="shared" si="305"/>
        <v>1</v>
      </c>
      <c r="Q838" s="338">
        <f t="shared" si="306"/>
        <v>0.53825136612021862</v>
      </c>
      <c r="R838" s="337">
        <f t="shared" si="307"/>
        <v>1000000</v>
      </c>
      <c r="S838" s="336">
        <f t="shared" si="308"/>
        <v>1000000</v>
      </c>
      <c r="T838" s="336">
        <f t="shared" si="309"/>
        <v>1000000</v>
      </c>
      <c r="U838" s="336">
        <f t="shared" si="310"/>
        <v>1000000</v>
      </c>
      <c r="V838" s="335">
        <f t="shared" si="311"/>
        <v>538251.36612021865</v>
      </c>
      <c r="W838" s="337">
        <f t="shared" ref="W838:AA847" si="319">IF($F838=W$37,$E838,0)</f>
        <v>0</v>
      </c>
      <c r="X838" s="336">
        <f t="shared" si="319"/>
        <v>0</v>
      </c>
      <c r="Y838" s="336">
        <f t="shared" si="319"/>
        <v>0</v>
      </c>
      <c r="Z838" s="336">
        <f t="shared" si="319"/>
        <v>0</v>
      </c>
      <c r="AA838" s="335">
        <f t="shared" si="319"/>
        <v>0</v>
      </c>
    </row>
    <row r="839" spans="1:27">
      <c r="A839" s="320">
        <f>'Q Experience Study 2e'!A822</f>
        <v>802</v>
      </c>
      <c r="B839" s="319">
        <f>'Q Experience Study 2e'!B822</f>
        <v>20044</v>
      </c>
      <c r="C839" s="319" t="str">
        <f>'Q Experience Study 2e'!C822</f>
        <v/>
      </c>
      <c r="D839" s="319" t="str">
        <f>'Q Experience Study 2e'!D822</f>
        <v/>
      </c>
      <c r="E839" s="318">
        <f>'Q Experience Study 2e'!E822</f>
        <v>300000</v>
      </c>
      <c r="F839" s="343" t="str">
        <f t="shared" si="300"/>
        <v/>
      </c>
      <c r="G839" s="341" t="str">
        <f t="shared" si="301"/>
        <v/>
      </c>
      <c r="H839" s="343">
        <f t="shared" si="318"/>
        <v>366</v>
      </c>
      <c r="I839" s="342">
        <f t="shared" si="318"/>
        <v>365</v>
      </c>
      <c r="J839" s="342">
        <f t="shared" si="318"/>
        <v>365</v>
      </c>
      <c r="K839" s="342">
        <f t="shared" si="318"/>
        <v>365</v>
      </c>
      <c r="L839" s="341">
        <f t="shared" si="318"/>
        <v>46</v>
      </c>
      <c r="M839" s="340">
        <f t="shared" si="302"/>
        <v>1</v>
      </c>
      <c r="N839" s="339">
        <f t="shared" si="303"/>
        <v>1</v>
      </c>
      <c r="O839" s="339">
        <f t="shared" si="304"/>
        <v>1</v>
      </c>
      <c r="P839" s="339">
        <f t="shared" si="305"/>
        <v>1</v>
      </c>
      <c r="Q839" s="338">
        <f t="shared" si="306"/>
        <v>0.12568306010928962</v>
      </c>
      <c r="R839" s="337">
        <f t="shared" si="307"/>
        <v>300000</v>
      </c>
      <c r="S839" s="336">
        <f t="shared" si="308"/>
        <v>300000</v>
      </c>
      <c r="T839" s="336">
        <f t="shared" si="309"/>
        <v>300000</v>
      </c>
      <c r="U839" s="336">
        <f t="shared" si="310"/>
        <v>300000</v>
      </c>
      <c r="V839" s="335">
        <f t="shared" si="311"/>
        <v>37704.918032786889</v>
      </c>
      <c r="W839" s="337">
        <f t="shared" si="319"/>
        <v>0</v>
      </c>
      <c r="X839" s="336">
        <f t="shared" si="319"/>
        <v>0</v>
      </c>
      <c r="Y839" s="336">
        <f t="shared" si="319"/>
        <v>0</v>
      </c>
      <c r="Z839" s="336">
        <f t="shared" si="319"/>
        <v>0</v>
      </c>
      <c r="AA839" s="335">
        <f t="shared" si="319"/>
        <v>0</v>
      </c>
    </row>
    <row r="840" spans="1:27">
      <c r="A840" s="320">
        <f>'Q Experience Study 2e'!A823</f>
        <v>803</v>
      </c>
      <c r="B840" s="319">
        <f>'Q Experience Study 2e'!B823</f>
        <v>19787</v>
      </c>
      <c r="C840" s="319" t="str">
        <f>'Q Experience Study 2e'!C823</f>
        <v/>
      </c>
      <c r="D840" s="319" t="str">
        <f>'Q Experience Study 2e'!D823</f>
        <v/>
      </c>
      <c r="E840" s="318">
        <f>'Q Experience Study 2e'!E823</f>
        <v>300000</v>
      </c>
      <c r="F840" s="343" t="str">
        <f t="shared" si="300"/>
        <v/>
      </c>
      <c r="G840" s="341" t="str">
        <f t="shared" si="301"/>
        <v/>
      </c>
      <c r="H840" s="343">
        <f t="shared" si="318"/>
        <v>366</v>
      </c>
      <c r="I840" s="342">
        <f t="shared" si="318"/>
        <v>365</v>
      </c>
      <c r="J840" s="342">
        <f t="shared" si="318"/>
        <v>365</v>
      </c>
      <c r="K840" s="342">
        <f t="shared" si="318"/>
        <v>365</v>
      </c>
      <c r="L840" s="341">
        <f t="shared" si="318"/>
        <v>303</v>
      </c>
      <c r="M840" s="340">
        <f t="shared" si="302"/>
        <v>1</v>
      </c>
      <c r="N840" s="339">
        <f t="shared" si="303"/>
        <v>1</v>
      </c>
      <c r="O840" s="339">
        <f t="shared" si="304"/>
        <v>1</v>
      </c>
      <c r="P840" s="339">
        <f t="shared" si="305"/>
        <v>1</v>
      </c>
      <c r="Q840" s="338">
        <f t="shared" si="306"/>
        <v>0.82786885245901642</v>
      </c>
      <c r="R840" s="337">
        <f t="shared" si="307"/>
        <v>300000</v>
      </c>
      <c r="S840" s="336">
        <f t="shared" si="308"/>
        <v>300000</v>
      </c>
      <c r="T840" s="336">
        <f t="shared" si="309"/>
        <v>300000</v>
      </c>
      <c r="U840" s="336">
        <f t="shared" si="310"/>
        <v>300000</v>
      </c>
      <c r="V840" s="335">
        <f t="shared" si="311"/>
        <v>248360.65573770492</v>
      </c>
      <c r="W840" s="337">
        <f t="shared" si="319"/>
        <v>0</v>
      </c>
      <c r="X840" s="336">
        <f t="shared" si="319"/>
        <v>0</v>
      </c>
      <c r="Y840" s="336">
        <f t="shared" si="319"/>
        <v>0</v>
      </c>
      <c r="Z840" s="336">
        <f t="shared" si="319"/>
        <v>0</v>
      </c>
      <c r="AA840" s="335">
        <f t="shared" si="319"/>
        <v>0</v>
      </c>
    </row>
    <row r="841" spans="1:27">
      <c r="A841" s="320">
        <f>'Q Experience Study 2e'!A824</f>
        <v>804</v>
      </c>
      <c r="B841" s="319">
        <f>'Q Experience Study 2e'!B824</f>
        <v>19758</v>
      </c>
      <c r="C841" s="319" t="str">
        <f>'Q Experience Study 2e'!C824</f>
        <v/>
      </c>
      <c r="D841" s="319" t="str">
        <f>'Q Experience Study 2e'!D824</f>
        <v/>
      </c>
      <c r="E841" s="318">
        <f>'Q Experience Study 2e'!E824</f>
        <v>300000</v>
      </c>
      <c r="F841" s="343" t="str">
        <f t="shared" si="300"/>
        <v/>
      </c>
      <c r="G841" s="341" t="str">
        <f t="shared" si="301"/>
        <v/>
      </c>
      <c r="H841" s="343">
        <f t="shared" si="318"/>
        <v>365</v>
      </c>
      <c r="I841" s="342">
        <f t="shared" si="318"/>
        <v>366</v>
      </c>
      <c r="J841" s="342">
        <f t="shared" si="318"/>
        <v>365</v>
      </c>
      <c r="K841" s="342">
        <f t="shared" si="318"/>
        <v>365</v>
      </c>
      <c r="L841" s="341">
        <f t="shared" si="318"/>
        <v>332</v>
      </c>
      <c r="M841" s="340">
        <f t="shared" si="302"/>
        <v>1</v>
      </c>
      <c r="N841" s="339">
        <f t="shared" si="303"/>
        <v>1</v>
      </c>
      <c r="O841" s="339">
        <f t="shared" si="304"/>
        <v>1</v>
      </c>
      <c r="P841" s="339">
        <f t="shared" si="305"/>
        <v>1</v>
      </c>
      <c r="Q841" s="338">
        <f t="shared" si="306"/>
        <v>0.90958904109589045</v>
      </c>
      <c r="R841" s="337">
        <f t="shared" si="307"/>
        <v>300000</v>
      </c>
      <c r="S841" s="336">
        <f t="shared" si="308"/>
        <v>300000</v>
      </c>
      <c r="T841" s="336">
        <f t="shared" si="309"/>
        <v>300000</v>
      </c>
      <c r="U841" s="336">
        <f t="shared" si="310"/>
        <v>300000</v>
      </c>
      <c r="V841" s="335">
        <f t="shared" si="311"/>
        <v>272876.71232876711</v>
      </c>
      <c r="W841" s="337">
        <f t="shared" si="319"/>
        <v>0</v>
      </c>
      <c r="X841" s="336">
        <f t="shared" si="319"/>
        <v>0</v>
      </c>
      <c r="Y841" s="336">
        <f t="shared" si="319"/>
        <v>0</v>
      </c>
      <c r="Z841" s="336">
        <f t="shared" si="319"/>
        <v>0</v>
      </c>
      <c r="AA841" s="335">
        <f t="shared" si="319"/>
        <v>0</v>
      </c>
    </row>
    <row r="842" spans="1:27">
      <c r="A842" s="320">
        <f>'Q Experience Study 2e'!A825</f>
        <v>805</v>
      </c>
      <c r="B842" s="319">
        <f>'Q Experience Study 2e'!B825</f>
        <v>19820</v>
      </c>
      <c r="C842" s="319" t="str">
        <f>'Q Experience Study 2e'!C825</f>
        <v/>
      </c>
      <c r="D842" s="319" t="str">
        <f>'Q Experience Study 2e'!D825</f>
        <v/>
      </c>
      <c r="E842" s="318">
        <f>'Q Experience Study 2e'!E825</f>
        <v>300000</v>
      </c>
      <c r="F842" s="343" t="str">
        <f t="shared" si="300"/>
        <v/>
      </c>
      <c r="G842" s="341" t="str">
        <f t="shared" si="301"/>
        <v/>
      </c>
      <c r="H842" s="343">
        <f t="shared" si="318"/>
        <v>366</v>
      </c>
      <c r="I842" s="342">
        <f t="shared" si="318"/>
        <v>365</v>
      </c>
      <c r="J842" s="342">
        <f t="shared" si="318"/>
        <v>365</v>
      </c>
      <c r="K842" s="342">
        <f t="shared" si="318"/>
        <v>365</v>
      </c>
      <c r="L842" s="341">
        <f t="shared" si="318"/>
        <v>270</v>
      </c>
      <c r="M842" s="340">
        <f t="shared" si="302"/>
        <v>1</v>
      </c>
      <c r="N842" s="339">
        <f t="shared" si="303"/>
        <v>1</v>
      </c>
      <c r="O842" s="339">
        <f t="shared" si="304"/>
        <v>1</v>
      </c>
      <c r="P842" s="339">
        <f t="shared" si="305"/>
        <v>1</v>
      </c>
      <c r="Q842" s="338">
        <f t="shared" si="306"/>
        <v>0.73770491803278693</v>
      </c>
      <c r="R842" s="337">
        <f t="shared" si="307"/>
        <v>300000</v>
      </c>
      <c r="S842" s="336">
        <f t="shared" si="308"/>
        <v>300000</v>
      </c>
      <c r="T842" s="336">
        <f t="shared" si="309"/>
        <v>300000</v>
      </c>
      <c r="U842" s="336">
        <f t="shared" si="310"/>
        <v>300000</v>
      </c>
      <c r="V842" s="335">
        <f t="shared" si="311"/>
        <v>221311.47540983607</v>
      </c>
      <c r="W842" s="337">
        <f t="shared" si="319"/>
        <v>0</v>
      </c>
      <c r="X842" s="336">
        <f t="shared" si="319"/>
        <v>0</v>
      </c>
      <c r="Y842" s="336">
        <f t="shared" si="319"/>
        <v>0</v>
      </c>
      <c r="Z842" s="336">
        <f t="shared" si="319"/>
        <v>0</v>
      </c>
      <c r="AA842" s="335">
        <f t="shared" si="319"/>
        <v>0</v>
      </c>
    </row>
    <row r="843" spans="1:27">
      <c r="A843" s="320">
        <f>'Q Experience Study 2e'!A826</f>
        <v>806</v>
      </c>
      <c r="B843" s="319">
        <f>'Q Experience Study 2e'!B826</f>
        <v>20007</v>
      </c>
      <c r="C843" s="319" t="str">
        <f>'Q Experience Study 2e'!C826</f>
        <v/>
      </c>
      <c r="D843" s="319" t="str">
        <f>'Q Experience Study 2e'!D826</f>
        <v/>
      </c>
      <c r="E843" s="318">
        <f>'Q Experience Study 2e'!E826</f>
        <v>500000</v>
      </c>
      <c r="F843" s="343" t="str">
        <f t="shared" si="300"/>
        <v/>
      </c>
      <c r="G843" s="341" t="str">
        <f t="shared" si="301"/>
        <v/>
      </c>
      <c r="H843" s="343">
        <f t="shared" si="318"/>
        <v>366</v>
      </c>
      <c r="I843" s="342">
        <f t="shared" si="318"/>
        <v>365</v>
      </c>
      <c r="J843" s="342">
        <f t="shared" si="318"/>
        <v>365</v>
      </c>
      <c r="K843" s="342">
        <f t="shared" si="318"/>
        <v>365</v>
      </c>
      <c r="L843" s="341">
        <f t="shared" si="318"/>
        <v>83</v>
      </c>
      <c r="M843" s="340">
        <f t="shared" si="302"/>
        <v>1</v>
      </c>
      <c r="N843" s="339">
        <f t="shared" si="303"/>
        <v>1</v>
      </c>
      <c r="O843" s="339">
        <f t="shared" si="304"/>
        <v>1</v>
      </c>
      <c r="P843" s="339">
        <f t="shared" si="305"/>
        <v>1</v>
      </c>
      <c r="Q843" s="338">
        <f t="shared" si="306"/>
        <v>0.22677595628415301</v>
      </c>
      <c r="R843" s="337">
        <f t="shared" si="307"/>
        <v>500000</v>
      </c>
      <c r="S843" s="336">
        <f t="shared" si="308"/>
        <v>500000</v>
      </c>
      <c r="T843" s="336">
        <f t="shared" si="309"/>
        <v>500000</v>
      </c>
      <c r="U843" s="336">
        <f t="shared" si="310"/>
        <v>500000</v>
      </c>
      <c r="V843" s="335">
        <f t="shared" si="311"/>
        <v>113387.97814207651</v>
      </c>
      <c r="W843" s="337">
        <f t="shared" si="319"/>
        <v>0</v>
      </c>
      <c r="X843" s="336">
        <f t="shared" si="319"/>
        <v>0</v>
      </c>
      <c r="Y843" s="336">
        <f t="shared" si="319"/>
        <v>0</v>
      </c>
      <c r="Z843" s="336">
        <f t="shared" si="319"/>
        <v>0</v>
      </c>
      <c r="AA843" s="335">
        <f t="shared" si="319"/>
        <v>0</v>
      </c>
    </row>
    <row r="844" spans="1:27">
      <c r="A844" s="320">
        <f>'Q Experience Study 2e'!A827</f>
        <v>807</v>
      </c>
      <c r="B844" s="319">
        <f>'Q Experience Study 2e'!B827</f>
        <v>19938</v>
      </c>
      <c r="C844" s="319" t="str">
        <f>'Q Experience Study 2e'!C827</f>
        <v/>
      </c>
      <c r="D844" s="319">
        <f>'Q Experience Study 2e'!D827</f>
        <v>45091</v>
      </c>
      <c r="E844" s="318">
        <f>'Q Experience Study 2e'!E827</f>
        <v>1000000</v>
      </c>
      <c r="F844" s="343">
        <f t="shared" si="300"/>
        <v>68</v>
      </c>
      <c r="G844" s="341" t="str">
        <f t="shared" si="301"/>
        <v/>
      </c>
      <c r="H844" s="343">
        <f t="shared" si="318"/>
        <v>366</v>
      </c>
      <c r="I844" s="342">
        <f t="shared" si="318"/>
        <v>365</v>
      </c>
      <c r="J844" s="342">
        <f t="shared" si="318"/>
        <v>365</v>
      </c>
      <c r="K844" s="342">
        <f t="shared" si="318"/>
        <v>365</v>
      </c>
      <c r="L844" s="341">
        <f t="shared" si="318"/>
        <v>0</v>
      </c>
      <c r="M844" s="340">
        <f t="shared" si="302"/>
        <v>1</v>
      </c>
      <c r="N844" s="339">
        <f t="shared" si="303"/>
        <v>1</v>
      </c>
      <c r="O844" s="339">
        <f t="shared" si="304"/>
        <v>1</v>
      </c>
      <c r="P844" s="339">
        <f t="shared" si="305"/>
        <v>1</v>
      </c>
      <c r="Q844" s="338">
        <f t="shared" si="306"/>
        <v>0</v>
      </c>
      <c r="R844" s="337">
        <f t="shared" si="307"/>
        <v>1000000</v>
      </c>
      <c r="S844" s="336">
        <f t="shared" si="308"/>
        <v>1000000</v>
      </c>
      <c r="T844" s="336">
        <f t="shared" si="309"/>
        <v>1000000</v>
      </c>
      <c r="U844" s="336">
        <f t="shared" si="310"/>
        <v>1000000</v>
      </c>
      <c r="V844" s="335">
        <f t="shared" si="311"/>
        <v>0</v>
      </c>
      <c r="W844" s="337">
        <f t="shared" si="319"/>
        <v>0</v>
      </c>
      <c r="X844" s="336">
        <f t="shared" si="319"/>
        <v>0</v>
      </c>
      <c r="Y844" s="336">
        <f t="shared" si="319"/>
        <v>0</v>
      </c>
      <c r="Z844" s="336">
        <f t="shared" si="319"/>
        <v>1000000</v>
      </c>
      <c r="AA844" s="335">
        <f t="shared" si="319"/>
        <v>0</v>
      </c>
    </row>
    <row r="845" spans="1:27">
      <c r="A845" s="320">
        <f>'Q Experience Study 2e'!A828</f>
        <v>808</v>
      </c>
      <c r="B845" s="319">
        <f>'Q Experience Study 2e'!B828</f>
        <v>19973</v>
      </c>
      <c r="C845" s="319" t="str">
        <f>'Q Experience Study 2e'!C828</f>
        <v/>
      </c>
      <c r="D845" s="319" t="str">
        <f>'Q Experience Study 2e'!D828</f>
        <v/>
      </c>
      <c r="E845" s="318">
        <f>'Q Experience Study 2e'!E828</f>
        <v>500000</v>
      </c>
      <c r="F845" s="343" t="str">
        <f t="shared" si="300"/>
        <v/>
      </c>
      <c r="G845" s="341" t="str">
        <f t="shared" si="301"/>
        <v/>
      </c>
      <c r="H845" s="343">
        <f t="shared" si="318"/>
        <v>366</v>
      </c>
      <c r="I845" s="342">
        <f t="shared" si="318"/>
        <v>365</v>
      </c>
      <c r="J845" s="342">
        <f t="shared" si="318"/>
        <v>365</v>
      </c>
      <c r="K845" s="342">
        <f t="shared" si="318"/>
        <v>365</v>
      </c>
      <c r="L845" s="341">
        <f t="shared" si="318"/>
        <v>117</v>
      </c>
      <c r="M845" s="340">
        <f t="shared" si="302"/>
        <v>1</v>
      </c>
      <c r="N845" s="339">
        <f t="shared" si="303"/>
        <v>1</v>
      </c>
      <c r="O845" s="339">
        <f t="shared" si="304"/>
        <v>1</v>
      </c>
      <c r="P845" s="339">
        <f t="shared" si="305"/>
        <v>1</v>
      </c>
      <c r="Q845" s="338">
        <f t="shared" si="306"/>
        <v>0.31967213114754101</v>
      </c>
      <c r="R845" s="337">
        <f t="shared" si="307"/>
        <v>500000</v>
      </c>
      <c r="S845" s="336">
        <f t="shared" si="308"/>
        <v>500000</v>
      </c>
      <c r="T845" s="336">
        <f t="shared" si="309"/>
        <v>500000</v>
      </c>
      <c r="U845" s="336">
        <f t="shared" si="310"/>
        <v>500000</v>
      </c>
      <c r="V845" s="335">
        <f t="shared" si="311"/>
        <v>159836.06557377049</v>
      </c>
      <c r="W845" s="337">
        <f t="shared" si="319"/>
        <v>0</v>
      </c>
      <c r="X845" s="336">
        <f t="shared" si="319"/>
        <v>0</v>
      </c>
      <c r="Y845" s="336">
        <f t="shared" si="319"/>
        <v>0</v>
      </c>
      <c r="Z845" s="336">
        <f t="shared" si="319"/>
        <v>0</v>
      </c>
      <c r="AA845" s="335">
        <f t="shared" si="319"/>
        <v>0</v>
      </c>
    </row>
    <row r="846" spans="1:27">
      <c r="A846" s="320">
        <f>'Q Experience Study 2e'!A829</f>
        <v>809</v>
      </c>
      <c r="B846" s="319">
        <f>'Q Experience Study 2e'!B829</f>
        <v>19953</v>
      </c>
      <c r="C846" s="319" t="str">
        <f>'Q Experience Study 2e'!C829</f>
        <v/>
      </c>
      <c r="D846" s="319" t="str">
        <f>'Q Experience Study 2e'!D829</f>
        <v/>
      </c>
      <c r="E846" s="318">
        <f>'Q Experience Study 2e'!E829</f>
        <v>1000000</v>
      </c>
      <c r="F846" s="343" t="str">
        <f t="shared" si="300"/>
        <v/>
      </c>
      <c r="G846" s="341" t="str">
        <f t="shared" si="301"/>
        <v/>
      </c>
      <c r="H846" s="343">
        <f t="shared" si="318"/>
        <v>366</v>
      </c>
      <c r="I846" s="342">
        <f t="shared" si="318"/>
        <v>365</v>
      </c>
      <c r="J846" s="342">
        <f t="shared" si="318"/>
        <v>365</v>
      </c>
      <c r="K846" s="342">
        <f t="shared" si="318"/>
        <v>365</v>
      </c>
      <c r="L846" s="341">
        <f t="shared" si="318"/>
        <v>137</v>
      </c>
      <c r="M846" s="340">
        <f t="shared" si="302"/>
        <v>1</v>
      </c>
      <c r="N846" s="339">
        <f t="shared" si="303"/>
        <v>1</v>
      </c>
      <c r="O846" s="339">
        <f t="shared" si="304"/>
        <v>1</v>
      </c>
      <c r="P846" s="339">
        <f t="shared" si="305"/>
        <v>1</v>
      </c>
      <c r="Q846" s="338">
        <f t="shared" si="306"/>
        <v>0.37431693989071041</v>
      </c>
      <c r="R846" s="337">
        <f t="shared" si="307"/>
        <v>1000000</v>
      </c>
      <c r="S846" s="336">
        <f t="shared" si="308"/>
        <v>1000000</v>
      </c>
      <c r="T846" s="336">
        <f t="shared" si="309"/>
        <v>1000000</v>
      </c>
      <c r="U846" s="336">
        <f t="shared" si="310"/>
        <v>1000000</v>
      </c>
      <c r="V846" s="335">
        <f t="shared" si="311"/>
        <v>374316.9398907104</v>
      </c>
      <c r="W846" s="337">
        <f t="shared" si="319"/>
        <v>0</v>
      </c>
      <c r="X846" s="336">
        <f t="shared" si="319"/>
        <v>0</v>
      </c>
      <c r="Y846" s="336">
        <f t="shared" si="319"/>
        <v>0</v>
      </c>
      <c r="Z846" s="336">
        <f t="shared" si="319"/>
        <v>0</v>
      </c>
      <c r="AA846" s="335">
        <f t="shared" si="319"/>
        <v>0</v>
      </c>
    </row>
    <row r="847" spans="1:27">
      <c r="A847" s="320">
        <f>'Q Experience Study 2e'!A830</f>
        <v>810</v>
      </c>
      <c r="B847" s="319">
        <f>'Q Experience Study 2e'!B830</f>
        <v>19993</v>
      </c>
      <c r="C847" s="319" t="str">
        <f>'Q Experience Study 2e'!C830</f>
        <v/>
      </c>
      <c r="D847" s="319" t="str">
        <f>'Q Experience Study 2e'!D830</f>
        <v/>
      </c>
      <c r="E847" s="318">
        <f>'Q Experience Study 2e'!E830</f>
        <v>1000000</v>
      </c>
      <c r="F847" s="343" t="str">
        <f t="shared" si="300"/>
        <v/>
      </c>
      <c r="G847" s="341" t="str">
        <f t="shared" si="301"/>
        <v/>
      </c>
      <c r="H847" s="343">
        <f t="shared" si="318"/>
        <v>366</v>
      </c>
      <c r="I847" s="342">
        <f t="shared" si="318"/>
        <v>365</v>
      </c>
      <c r="J847" s="342">
        <f t="shared" si="318"/>
        <v>365</v>
      </c>
      <c r="K847" s="342">
        <f t="shared" si="318"/>
        <v>365</v>
      </c>
      <c r="L847" s="341">
        <f t="shared" si="318"/>
        <v>97</v>
      </c>
      <c r="M847" s="340">
        <f t="shared" si="302"/>
        <v>1</v>
      </c>
      <c r="N847" s="339">
        <f t="shared" si="303"/>
        <v>1</v>
      </c>
      <c r="O847" s="339">
        <f t="shared" si="304"/>
        <v>1</v>
      </c>
      <c r="P847" s="339">
        <f t="shared" si="305"/>
        <v>1</v>
      </c>
      <c r="Q847" s="338">
        <f t="shared" si="306"/>
        <v>0.2650273224043716</v>
      </c>
      <c r="R847" s="337">
        <f t="shared" si="307"/>
        <v>1000000</v>
      </c>
      <c r="S847" s="336">
        <f t="shared" si="308"/>
        <v>1000000</v>
      </c>
      <c r="T847" s="336">
        <f t="shared" si="309"/>
        <v>1000000</v>
      </c>
      <c r="U847" s="336">
        <f t="shared" si="310"/>
        <v>1000000</v>
      </c>
      <c r="V847" s="335">
        <f t="shared" si="311"/>
        <v>265027.32240437157</v>
      </c>
      <c r="W847" s="337">
        <f t="shared" si="319"/>
        <v>0</v>
      </c>
      <c r="X847" s="336">
        <f t="shared" si="319"/>
        <v>0</v>
      </c>
      <c r="Y847" s="336">
        <f t="shared" si="319"/>
        <v>0</v>
      </c>
      <c r="Z847" s="336">
        <f t="shared" si="319"/>
        <v>0</v>
      </c>
      <c r="AA847" s="335">
        <f t="shared" si="319"/>
        <v>0</v>
      </c>
    </row>
    <row r="848" spans="1:27">
      <c r="A848" s="320">
        <f>'Q Experience Study 2e'!A831</f>
        <v>811</v>
      </c>
      <c r="B848" s="319">
        <f>'Q Experience Study 2e'!B831</f>
        <v>19807</v>
      </c>
      <c r="C848" s="319" t="str">
        <f>'Q Experience Study 2e'!C831</f>
        <v/>
      </c>
      <c r="D848" s="319" t="str">
        <f>'Q Experience Study 2e'!D831</f>
        <v/>
      </c>
      <c r="E848" s="318">
        <f>'Q Experience Study 2e'!E831</f>
        <v>1000000</v>
      </c>
      <c r="F848" s="343" t="str">
        <f t="shared" si="300"/>
        <v/>
      </c>
      <c r="G848" s="341" t="str">
        <f t="shared" si="301"/>
        <v/>
      </c>
      <c r="H848" s="343">
        <f t="shared" ref="H848:L857" si="320">IF(AND(OR($C848&lt;&gt;"",$D848&lt;&gt;""),MAX($F848,$G848)&lt;H$37),0,MIN($C$34,DATE(YEAR($B848)+H$37+1,MONTH($B848),DAY($B848)))-MAX($B$34,DATE(YEAR($B848)+H$37,MONTH($B848),DAY($B848))))</f>
        <v>366</v>
      </c>
      <c r="I848" s="342">
        <f t="shared" si="320"/>
        <v>365</v>
      </c>
      <c r="J848" s="342">
        <f t="shared" si="320"/>
        <v>365</v>
      </c>
      <c r="K848" s="342">
        <f t="shared" si="320"/>
        <v>365</v>
      </c>
      <c r="L848" s="341">
        <f t="shared" si="320"/>
        <v>283</v>
      </c>
      <c r="M848" s="340">
        <f t="shared" si="302"/>
        <v>1</v>
      </c>
      <c r="N848" s="339">
        <f t="shared" si="303"/>
        <v>1</v>
      </c>
      <c r="O848" s="339">
        <f t="shared" si="304"/>
        <v>1</v>
      </c>
      <c r="P848" s="339">
        <f t="shared" si="305"/>
        <v>1</v>
      </c>
      <c r="Q848" s="338">
        <f t="shared" si="306"/>
        <v>0.77322404371584696</v>
      </c>
      <c r="R848" s="337">
        <f t="shared" si="307"/>
        <v>1000000</v>
      </c>
      <c r="S848" s="336">
        <f t="shared" si="308"/>
        <v>1000000</v>
      </c>
      <c r="T848" s="336">
        <f t="shared" si="309"/>
        <v>1000000</v>
      </c>
      <c r="U848" s="336">
        <f t="shared" si="310"/>
        <v>1000000</v>
      </c>
      <c r="V848" s="335">
        <f t="shared" si="311"/>
        <v>773224.04371584696</v>
      </c>
      <c r="W848" s="337">
        <f t="shared" ref="W848:AA857" si="321">IF($F848=W$37,$E848,0)</f>
        <v>0</v>
      </c>
      <c r="X848" s="336">
        <f t="shared" si="321"/>
        <v>0</v>
      </c>
      <c r="Y848" s="336">
        <f t="shared" si="321"/>
        <v>0</v>
      </c>
      <c r="Z848" s="336">
        <f t="shared" si="321"/>
        <v>0</v>
      </c>
      <c r="AA848" s="335">
        <f t="shared" si="321"/>
        <v>0</v>
      </c>
    </row>
    <row r="849" spans="1:27">
      <c r="A849" s="320">
        <f>'Q Experience Study 2e'!A832</f>
        <v>812</v>
      </c>
      <c r="B849" s="319">
        <f>'Q Experience Study 2e'!B832</f>
        <v>20075</v>
      </c>
      <c r="C849" s="319" t="str">
        <f>'Q Experience Study 2e'!C832</f>
        <v/>
      </c>
      <c r="D849" s="319" t="str">
        <f>'Q Experience Study 2e'!D832</f>
        <v/>
      </c>
      <c r="E849" s="318">
        <f>'Q Experience Study 2e'!E832</f>
        <v>300000</v>
      </c>
      <c r="F849" s="343" t="str">
        <f t="shared" si="300"/>
        <v/>
      </c>
      <c r="G849" s="341" t="str">
        <f t="shared" si="301"/>
        <v/>
      </c>
      <c r="H849" s="343">
        <f t="shared" si="320"/>
        <v>366</v>
      </c>
      <c r="I849" s="342">
        <f t="shared" si="320"/>
        <v>365</v>
      </c>
      <c r="J849" s="342">
        <f t="shared" si="320"/>
        <v>365</v>
      </c>
      <c r="K849" s="342">
        <f t="shared" si="320"/>
        <v>365</v>
      </c>
      <c r="L849" s="341">
        <f t="shared" si="320"/>
        <v>15</v>
      </c>
      <c r="M849" s="340">
        <f t="shared" si="302"/>
        <v>1</v>
      </c>
      <c r="N849" s="339">
        <f t="shared" si="303"/>
        <v>1</v>
      </c>
      <c r="O849" s="339">
        <f t="shared" si="304"/>
        <v>1</v>
      </c>
      <c r="P849" s="339">
        <f t="shared" si="305"/>
        <v>1</v>
      </c>
      <c r="Q849" s="338">
        <f t="shared" si="306"/>
        <v>4.0983606557377046E-2</v>
      </c>
      <c r="R849" s="337">
        <f t="shared" si="307"/>
        <v>300000</v>
      </c>
      <c r="S849" s="336">
        <f t="shared" si="308"/>
        <v>300000</v>
      </c>
      <c r="T849" s="336">
        <f t="shared" si="309"/>
        <v>300000</v>
      </c>
      <c r="U849" s="336">
        <f t="shared" si="310"/>
        <v>300000</v>
      </c>
      <c r="V849" s="335">
        <f t="shared" si="311"/>
        <v>12295.081967213115</v>
      </c>
      <c r="W849" s="337">
        <f t="shared" si="321"/>
        <v>0</v>
      </c>
      <c r="X849" s="336">
        <f t="shared" si="321"/>
        <v>0</v>
      </c>
      <c r="Y849" s="336">
        <f t="shared" si="321"/>
        <v>0</v>
      </c>
      <c r="Z849" s="336">
        <f t="shared" si="321"/>
        <v>0</v>
      </c>
      <c r="AA849" s="335">
        <f t="shared" si="321"/>
        <v>0</v>
      </c>
    </row>
    <row r="850" spans="1:27">
      <c r="A850" s="320">
        <f>'Q Experience Study 2e'!A833</f>
        <v>813</v>
      </c>
      <c r="B850" s="319">
        <f>'Q Experience Study 2e'!B833</f>
        <v>20012</v>
      </c>
      <c r="C850" s="319" t="str">
        <f>'Q Experience Study 2e'!C833</f>
        <v/>
      </c>
      <c r="D850" s="319" t="str">
        <f>'Q Experience Study 2e'!D833</f>
        <v/>
      </c>
      <c r="E850" s="318">
        <f>'Q Experience Study 2e'!E833</f>
        <v>1000000</v>
      </c>
      <c r="F850" s="343" t="str">
        <f t="shared" si="300"/>
        <v/>
      </c>
      <c r="G850" s="341" t="str">
        <f t="shared" si="301"/>
        <v/>
      </c>
      <c r="H850" s="343">
        <f t="shared" si="320"/>
        <v>366</v>
      </c>
      <c r="I850" s="342">
        <f t="shared" si="320"/>
        <v>365</v>
      </c>
      <c r="J850" s="342">
        <f t="shared" si="320"/>
        <v>365</v>
      </c>
      <c r="K850" s="342">
        <f t="shared" si="320"/>
        <v>365</v>
      </c>
      <c r="L850" s="341">
        <f t="shared" si="320"/>
        <v>78</v>
      </c>
      <c r="M850" s="340">
        <f t="shared" si="302"/>
        <v>1</v>
      </c>
      <c r="N850" s="339">
        <f t="shared" si="303"/>
        <v>1</v>
      </c>
      <c r="O850" s="339">
        <f t="shared" si="304"/>
        <v>1</v>
      </c>
      <c r="P850" s="339">
        <f t="shared" si="305"/>
        <v>1</v>
      </c>
      <c r="Q850" s="338">
        <f t="shared" si="306"/>
        <v>0.21311475409836064</v>
      </c>
      <c r="R850" s="337">
        <f t="shared" si="307"/>
        <v>1000000</v>
      </c>
      <c r="S850" s="336">
        <f t="shared" si="308"/>
        <v>1000000</v>
      </c>
      <c r="T850" s="336">
        <f t="shared" si="309"/>
        <v>1000000</v>
      </c>
      <c r="U850" s="336">
        <f t="shared" si="310"/>
        <v>1000000</v>
      </c>
      <c r="V850" s="335">
        <f t="shared" si="311"/>
        <v>213114.75409836063</v>
      </c>
      <c r="W850" s="337">
        <f t="shared" si="321"/>
        <v>0</v>
      </c>
      <c r="X850" s="336">
        <f t="shared" si="321"/>
        <v>0</v>
      </c>
      <c r="Y850" s="336">
        <f t="shared" si="321"/>
        <v>0</v>
      </c>
      <c r="Z850" s="336">
        <f t="shared" si="321"/>
        <v>0</v>
      </c>
      <c r="AA850" s="335">
        <f t="shared" si="321"/>
        <v>0</v>
      </c>
    </row>
    <row r="851" spans="1:27">
      <c r="A851" s="320">
        <f>'Q Experience Study 2e'!A834</f>
        <v>814</v>
      </c>
      <c r="B851" s="319">
        <f>'Q Experience Study 2e'!B834</f>
        <v>19905</v>
      </c>
      <c r="C851" s="319" t="str">
        <f>'Q Experience Study 2e'!C834</f>
        <v/>
      </c>
      <c r="D851" s="319" t="str">
        <f>'Q Experience Study 2e'!D834</f>
        <v/>
      </c>
      <c r="E851" s="318">
        <f>'Q Experience Study 2e'!E834</f>
        <v>1000000</v>
      </c>
      <c r="F851" s="343" t="str">
        <f t="shared" si="300"/>
        <v/>
      </c>
      <c r="G851" s="341" t="str">
        <f t="shared" si="301"/>
        <v/>
      </c>
      <c r="H851" s="343">
        <f t="shared" si="320"/>
        <v>366</v>
      </c>
      <c r="I851" s="342">
        <f t="shared" si="320"/>
        <v>365</v>
      </c>
      <c r="J851" s="342">
        <f t="shared" si="320"/>
        <v>365</v>
      </c>
      <c r="K851" s="342">
        <f t="shared" si="320"/>
        <v>365</v>
      </c>
      <c r="L851" s="341">
        <f t="shared" si="320"/>
        <v>185</v>
      </c>
      <c r="M851" s="340">
        <f t="shared" si="302"/>
        <v>1</v>
      </c>
      <c r="N851" s="339">
        <f t="shared" si="303"/>
        <v>1</v>
      </c>
      <c r="O851" s="339">
        <f t="shared" si="304"/>
        <v>1</v>
      </c>
      <c r="P851" s="339">
        <f t="shared" si="305"/>
        <v>1</v>
      </c>
      <c r="Q851" s="338">
        <f t="shared" si="306"/>
        <v>0.50546448087431695</v>
      </c>
      <c r="R851" s="337">
        <f t="shared" si="307"/>
        <v>1000000</v>
      </c>
      <c r="S851" s="336">
        <f t="shared" si="308"/>
        <v>1000000</v>
      </c>
      <c r="T851" s="336">
        <f t="shared" si="309"/>
        <v>1000000</v>
      </c>
      <c r="U851" s="336">
        <f t="shared" si="310"/>
        <v>1000000</v>
      </c>
      <c r="V851" s="335">
        <f t="shared" si="311"/>
        <v>505464.48087431694</v>
      </c>
      <c r="W851" s="337">
        <f t="shared" si="321"/>
        <v>0</v>
      </c>
      <c r="X851" s="336">
        <f t="shared" si="321"/>
        <v>0</v>
      </c>
      <c r="Y851" s="336">
        <f t="shared" si="321"/>
        <v>0</v>
      </c>
      <c r="Z851" s="336">
        <f t="shared" si="321"/>
        <v>0</v>
      </c>
      <c r="AA851" s="335">
        <f t="shared" si="321"/>
        <v>0</v>
      </c>
    </row>
    <row r="852" spans="1:27">
      <c r="A852" s="320">
        <f>'Q Experience Study 2e'!A835</f>
        <v>815</v>
      </c>
      <c r="B852" s="319">
        <f>'Q Experience Study 2e'!B835</f>
        <v>19904</v>
      </c>
      <c r="C852" s="319" t="str">
        <f>'Q Experience Study 2e'!C835</f>
        <v/>
      </c>
      <c r="D852" s="319" t="str">
        <f>'Q Experience Study 2e'!D835</f>
        <v/>
      </c>
      <c r="E852" s="318">
        <f>'Q Experience Study 2e'!E835</f>
        <v>500000</v>
      </c>
      <c r="F852" s="343" t="str">
        <f t="shared" si="300"/>
        <v/>
      </c>
      <c r="G852" s="341" t="str">
        <f t="shared" si="301"/>
        <v/>
      </c>
      <c r="H852" s="343">
        <f t="shared" si="320"/>
        <v>366</v>
      </c>
      <c r="I852" s="342">
        <f t="shared" si="320"/>
        <v>365</v>
      </c>
      <c r="J852" s="342">
        <f t="shared" si="320"/>
        <v>365</v>
      </c>
      <c r="K852" s="342">
        <f t="shared" si="320"/>
        <v>365</v>
      </c>
      <c r="L852" s="341">
        <f t="shared" si="320"/>
        <v>186</v>
      </c>
      <c r="M852" s="340">
        <f t="shared" si="302"/>
        <v>1</v>
      </c>
      <c r="N852" s="339">
        <f t="shared" si="303"/>
        <v>1</v>
      </c>
      <c r="O852" s="339">
        <f t="shared" si="304"/>
        <v>1</v>
      </c>
      <c r="P852" s="339">
        <f t="shared" si="305"/>
        <v>1</v>
      </c>
      <c r="Q852" s="338">
        <f t="shared" si="306"/>
        <v>0.50819672131147542</v>
      </c>
      <c r="R852" s="337">
        <f t="shared" si="307"/>
        <v>500000</v>
      </c>
      <c r="S852" s="336">
        <f t="shared" si="308"/>
        <v>500000</v>
      </c>
      <c r="T852" s="336">
        <f t="shared" si="309"/>
        <v>500000</v>
      </c>
      <c r="U852" s="336">
        <f t="shared" si="310"/>
        <v>500000</v>
      </c>
      <c r="V852" s="335">
        <f t="shared" si="311"/>
        <v>254098.36065573772</v>
      </c>
      <c r="W852" s="337">
        <f t="shared" si="321"/>
        <v>0</v>
      </c>
      <c r="X852" s="336">
        <f t="shared" si="321"/>
        <v>0</v>
      </c>
      <c r="Y852" s="336">
        <f t="shared" si="321"/>
        <v>0</v>
      </c>
      <c r="Z852" s="336">
        <f t="shared" si="321"/>
        <v>0</v>
      </c>
      <c r="AA852" s="335">
        <f t="shared" si="321"/>
        <v>0</v>
      </c>
    </row>
    <row r="853" spans="1:27">
      <c r="A853" s="320">
        <f>'Q Experience Study 2e'!A836</f>
        <v>816</v>
      </c>
      <c r="B853" s="319">
        <f>'Q Experience Study 2e'!B836</f>
        <v>20026</v>
      </c>
      <c r="C853" s="319" t="str">
        <f>'Q Experience Study 2e'!C836</f>
        <v/>
      </c>
      <c r="D853" s="319" t="str">
        <f>'Q Experience Study 2e'!D836</f>
        <v/>
      </c>
      <c r="E853" s="318">
        <f>'Q Experience Study 2e'!E836</f>
        <v>500000</v>
      </c>
      <c r="F853" s="343" t="str">
        <f t="shared" si="300"/>
        <v/>
      </c>
      <c r="G853" s="341" t="str">
        <f t="shared" si="301"/>
        <v/>
      </c>
      <c r="H853" s="343">
        <f t="shared" si="320"/>
        <v>366</v>
      </c>
      <c r="I853" s="342">
        <f t="shared" si="320"/>
        <v>365</v>
      </c>
      <c r="J853" s="342">
        <f t="shared" si="320"/>
        <v>365</v>
      </c>
      <c r="K853" s="342">
        <f t="shared" si="320"/>
        <v>365</v>
      </c>
      <c r="L853" s="341">
        <f t="shared" si="320"/>
        <v>64</v>
      </c>
      <c r="M853" s="340">
        <f t="shared" si="302"/>
        <v>1</v>
      </c>
      <c r="N853" s="339">
        <f t="shared" si="303"/>
        <v>1</v>
      </c>
      <c r="O853" s="339">
        <f t="shared" si="304"/>
        <v>1</v>
      </c>
      <c r="P853" s="339">
        <f t="shared" si="305"/>
        <v>1</v>
      </c>
      <c r="Q853" s="338">
        <f t="shared" si="306"/>
        <v>0.17486338797814208</v>
      </c>
      <c r="R853" s="337">
        <f t="shared" si="307"/>
        <v>500000</v>
      </c>
      <c r="S853" s="336">
        <f t="shared" si="308"/>
        <v>500000</v>
      </c>
      <c r="T853" s="336">
        <f t="shared" si="309"/>
        <v>500000</v>
      </c>
      <c r="U853" s="336">
        <f t="shared" si="310"/>
        <v>500000</v>
      </c>
      <c r="V853" s="335">
        <f t="shared" si="311"/>
        <v>87431.693989071035</v>
      </c>
      <c r="W853" s="337">
        <f t="shared" si="321"/>
        <v>0</v>
      </c>
      <c r="X853" s="336">
        <f t="shared" si="321"/>
        <v>0</v>
      </c>
      <c r="Y853" s="336">
        <f t="shared" si="321"/>
        <v>0</v>
      </c>
      <c r="Z853" s="336">
        <f t="shared" si="321"/>
        <v>0</v>
      </c>
      <c r="AA853" s="335">
        <f t="shared" si="321"/>
        <v>0</v>
      </c>
    </row>
    <row r="854" spans="1:27">
      <c r="A854" s="320">
        <f>'Q Experience Study 2e'!A837</f>
        <v>817</v>
      </c>
      <c r="B854" s="319">
        <f>'Q Experience Study 2e'!B837</f>
        <v>19843</v>
      </c>
      <c r="C854" s="319" t="str">
        <f>'Q Experience Study 2e'!C837</f>
        <v/>
      </c>
      <c r="D854" s="319" t="str">
        <f>'Q Experience Study 2e'!D837</f>
        <v/>
      </c>
      <c r="E854" s="318">
        <f>'Q Experience Study 2e'!E837</f>
        <v>300000</v>
      </c>
      <c r="F854" s="343" t="str">
        <f t="shared" si="300"/>
        <v/>
      </c>
      <c r="G854" s="341" t="str">
        <f t="shared" si="301"/>
        <v/>
      </c>
      <c r="H854" s="343">
        <f t="shared" si="320"/>
        <v>366</v>
      </c>
      <c r="I854" s="342">
        <f t="shared" si="320"/>
        <v>365</v>
      </c>
      <c r="J854" s="342">
        <f t="shared" si="320"/>
        <v>365</v>
      </c>
      <c r="K854" s="342">
        <f t="shared" si="320"/>
        <v>365</v>
      </c>
      <c r="L854" s="341">
        <f t="shared" si="320"/>
        <v>247</v>
      </c>
      <c r="M854" s="340">
        <f t="shared" si="302"/>
        <v>1</v>
      </c>
      <c r="N854" s="339">
        <f t="shared" si="303"/>
        <v>1</v>
      </c>
      <c r="O854" s="339">
        <f t="shared" si="304"/>
        <v>1</v>
      </c>
      <c r="P854" s="339">
        <f t="shared" si="305"/>
        <v>1</v>
      </c>
      <c r="Q854" s="338">
        <f t="shared" si="306"/>
        <v>0.67486338797814205</v>
      </c>
      <c r="R854" s="337">
        <f t="shared" si="307"/>
        <v>300000</v>
      </c>
      <c r="S854" s="336">
        <f t="shared" si="308"/>
        <v>300000</v>
      </c>
      <c r="T854" s="336">
        <f t="shared" si="309"/>
        <v>300000</v>
      </c>
      <c r="U854" s="336">
        <f t="shared" si="310"/>
        <v>300000</v>
      </c>
      <c r="V854" s="335">
        <f t="shared" si="311"/>
        <v>202459.01639344261</v>
      </c>
      <c r="W854" s="337">
        <f t="shared" si="321"/>
        <v>0</v>
      </c>
      <c r="X854" s="336">
        <f t="shared" si="321"/>
        <v>0</v>
      </c>
      <c r="Y854" s="336">
        <f t="shared" si="321"/>
        <v>0</v>
      </c>
      <c r="Z854" s="336">
        <f t="shared" si="321"/>
        <v>0</v>
      </c>
      <c r="AA854" s="335">
        <f t="shared" si="321"/>
        <v>0</v>
      </c>
    </row>
    <row r="855" spans="1:27">
      <c r="A855" s="320">
        <f>'Q Experience Study 2e'!A838</f>
        <v>818</v>
      </c>
      <c r="B855" s="319">
        <f>'Q Experience Study 2e'!B838</f>
        <v>19958</v>
      </c>
      <c r="C855" s="319" t="str">
        <f>'Q Experience Study 2e'!C838</f>
        <v/>
      </c>
      <c r="D855" s="319" t="str">
        <f>'Q Experience Study 2e'!D838</f>
        <v/>
      </c>
      <c r="E855" s="318">
        <f>'Q Experience Study 2e'!E838</f>
        <v>500000</v>
      </c>
      <c r="F855" s="343" t="str">
        <f t="shared" si="300"/>
        <v/>
      </c>
      <c r="G855" s="341" t="str">
        <f t="shared" si="301"/>
        <v/>
      </c>
      <c r="H855" s="343">
        <f t="shared" si="320"/>
        <v>366</v>
      </c>
      <c r="I855" s="342">
        <f t="shared" si="320"/>
        <v>365</v>
      </c>
      <c r="J855" s="342">
        <f t="shared" si="320"/>
        <v>365</v>
      </c>
      <c r="K855" s="342">
        <f t="shared" si="320"/>
        <v>365</v>
      </c>
      <c r="L855" s="341">
        <f t="shared" si="320"/>
        <v>132</v>
      </c>
      <c r="M855" s="340">
        <f t="shared" si="302"/>
        <v>1</v>
      </c>
      <c r="N855" s="339">
        <f t="shared" si="303"/>
        <v>1</v>
      </c>
      <c r="O855" s="339">
        <f t="shared" si="304"/>
        <v>1</v>
      </c>
      <c r="P855" s="339">
        <f t="shared" si="305"/>
        <v>1</v>
      </c>
      <c r="Q855" s="338">
        <f t="shared" si="306"/>
        <v>0.36065573770491804</v>
      </c>
      <c r="R855" s="337">
        <f t="shared" si="307"/>
        <v>500000</v>
      </c>
      <c r="S855" s="336">
        <f t="shared" si="308"/>
        <v>500000</v>
      </c>
      <c r="T855" s="336">
        <f t="shared" si="309"/>
        <v>500000</v>
      </c>
      <c r="U855" s="336">
        <f t="shared" si="310"/>
        <v>500000</v>
      </c>
      <c r="V855" s="335">
        <f t="shared" si="311"/>
        <v>180327.86885245901</v>
      </c>
      <c r="W855" s="337">
        <f t="shared" si="321"/>
        <v>0</v>
      </c>
      <c r="X855" s="336">
        <f t="shared" si="321"/>
        <v>0</v>
      </c>
      <c r="Y855" s="336">
        <f t="shared" si="321"/>
        <v>0</v>
      </c>
      <c r="Z855" s="336">
        <f t="shared" si="321"/>
        <v>0</v>
      </c>
      <c r="AA855" s="335">
        <f t="shared" si="321"/>
        <v>0</v>
      </c>
    </row>
    <row r="856" spans="1:27">
      <c r="A856" s="320">
        <f>'Q Experience Study 2e'!A839</f>
        <v>819</v>
      </c>
      <c r="B856" s="319">
        <f>'Q Experience Study 2e'!B839</f>
        <v>19888</v>
      </c>
      <c r="C856" s="319" t="str">
        <f>'Q Experience Study 2e'!C839</f>
        <v/>
      </c>
      <c r="D856" s="319" t="str">
        <f>'Q Experience Study 2e'!D839</f>
        <v/>
      </c>
      <c r="E856" s="318">
        <f>'Q Experience Study 2e'!E839</f>
        <v>1000000</v>
      </c>
      <c r="F856" s="343" t="str">
        <f t="shared" si="300"/>
        <v/>
      </c>
      <c r="G856" s="341" t="str">
        <f t="shared" si="301"/>
        <v/>
      </c>
      <c r="H856" s="343">
        <f t="shared" si="320"/>
        <v>366</v>
      </c>
      <c r="I856" s="342">
        <f t="shared" si="320"/>
        <v>365</v>
      </c>
      <c r="J856" s="342">
        <f t="shared" si="320"/>
        <v>365</v>
      </c>
      <c r="K856" s="342">
        <f t="shared" si="320"/>
        <v>365</v>
      </c>
      <c r="L856" s="341">
        <f t="shared" si="320"/>
        <v>202</v>
      </c>
      <c r="M856" s="340">
        <f t="shared" si="302"/>
        <v>1</v>
      </c>
      <c r="N856" s="339">
        <f t="shared" si="303"/>
        <v>1</v>
      </c>
      <c r="O856" s="339">
        <f t="shared" si="304"/>
        <v>1</v>
      </c>
      <c r="P856" s="339">
        <f t="shared" si="305"/>
        <v>1</v>
      </c>
      <c r="Q856" s="338">
        <f t="shared" si="306"/>
        <v>0.55191256830601088</v>
      </c>
      <c r="R856" s="337">
        <f t="shared" si="307"/>
        <v>1000000</v>
      </c>
      <c r="S856" s="336">
        <f t="shared" si="308"/>
        <v>1000000</v>
      </c>
      <c r="T856" s="336">
        <f t="shared" si="309"/>
        <v>1000000</v>
      </c>
      <c r="U856" s="336">
        <f t="shared" si="310"/>
        <v>1000000</v>
      </c>
      <c r="V856" s="335">
        <f t="shared" si="311"/>
        <v>551912.56830601091</v>
      </c>
      <c r="W856" s="337">
        <f t="shared" si="321"/>
        <v>0</v>
      </c>
      <c r="X856" s="336">
        <f t="shared" si="321"/>
        <v>0</v>
      </c>
      <c r="Y856" s="336">
        <f t="shared" si="321"/>
        <v>0</v>
      </c>
      <c r="Z856" s="336">
        <f t="shared" si="321"/>
        <v>0</v>
      </c>
      <c r="AA856" s="335">
        <f t="shared" si="321"/>
        <v>0</v>
      </c>
    </row>
    <row r="857" spans="1:27">
      <c r="A857" s="320">
        <f>'Q Experience Study 2e'!A840</f>
        <v>820</v>
      </c>
      <c r="B857" s="319">
        <f>'Q Experience Study 2e'!B840</f>
        <v>19964</v>
      </c>
      <c r="C857" s="319" t="str">
        <f>'Q Experience Study 2e'!C840</f>
        <v/>
      </c>
      <c r="D857" s="319" t="str">
        <f>'Q Experience Study 2e'!D840</f>
        <v/>
      </c>
      <c r="E857" s="318">
        <f>'Q Experience Study 2e'!E840</f>
        <v>300000</v>
      </c>
      <c r="F857" s="343" t="str">
        <f t="shared" si="300"/>
        <v/>
      </c>
      <c r="G857" s="341" t="str">
        <f t="shared" si="301"/>
        <v/>
      </c>
      <c r="H857" s="343">
        <f t="shared" si="320"/>
        <v>366</v>
      </c>
      <c r="I857" s="342">
        <f t="shared" si="320"/>
        <v>365</v>
      </c>
      <c r="J857" s="342">
        <f t="shared" si="320"/>
        <v>365</v>
      </c>
      <c r="K857" s="342">
        <f t="shared" si="320"/>
        <v>365</v>
      </c>
      <c r="L857" s="341">
        <f t="shared" si="320"/>
        <v>126</v>
      </c>
      <c r="M857" s="340">
        <f t="shared" si="302"/>
        <v>1</v>
      </c>
      <c r="N857" s="339">
        <f t="shared" si="303"/>
        <v>1</v>
      </c>
      <c r="O857" s="339">
        <f t="shared" si="304"/>
        <v>1</v>
      </c>
      <c r="P857" s="339">
        <f t="shared" si="305"/>
        <v>1</v>
      </c>
      <c r="Q857" s="338">
        <f t="shared" si="306"/>
        <v>0.34426229508196721</v>
      </c>
      <c r="R857" s="337">
        <f t="shared" si="307"/>
        <v>300000</v>
      </c>
      <c r="S857" s="336">
        <f t="shared" si="308"/>
        <v>300000</v>
      </c>
      <c r="T857" s="336">
        <f t="shared" si="309"/>
        <v>300000</v>
      </c>
      <c r="U857" s="336">
        <f t="shared" si="310"/>
        <v>300000</v>
      </c>
      <c r="V857" s="335">
        <f t="shared" si="311"/>
        <v>103278.68852459016</v>
      </c>
      <c r="W857" s="337">
        <f t="shared" si="321"/>
        <v>0</v>
      </c>
      <c r="X857" s="336">
        <f t="shared" si="321"/>
        <v>0</v>
      </c>
      <c r="Y857" s="336">
        <f t="shared" si="321"/>
        <v>0</v>
      </c>
      <c r="Z857" s="336">
        <f t="shared" si="321"/>
        <v>0</v>
      </c>
      <c r="AA857" s="335">
        <f t="shared" si="321"/>
        <v>0</v>
      </c>
    </row>
    <row r="858" spans="1:27">
      <c r="A858" s="320">
        <f>'Q Experience Study 2e'!A841</f>
        <v>821</v>
      </c>
      <c r="B858" s="319">
        <f>'Q Experience Study 2e'!B841</f>
        <v>20030</v>
      </c>
      <c r="C858" s="319" t="str">
        <f>'Q Experience Study 2e'!C841</f>
        <v/>
      </c>
      <c r="D858" s="319" t="str">
        <f>'Q Experience Study 2e'!D841</f>
        <v/>
      </c>
      <c r="E858" s="318">
        <f>'Q Experience Study 2e'!E841</f>
        <v>500000</v>
      </c>
      <c r="F858" s="343" t="str">
        <f t="shared" si="300"/>
        <v/>
      </c>
      <c r="G858" s="341" t="str">
        <f t="shared" si="301"/>
        <v/>
      </c>
      <c r="H858" s="343">
        <f t="shared" ref="H858:L867" si="322">IF(AND(OR($C858&lt;&gt;"",$D858&lt;&gt;""),MAX($F858,$G858)&lt;H$37),0,MIN($C$34,DATE(YEAR($B858)+H$37+1,MONTH($B858),DAY($B858)))-MAX($B$34,DATE(YEAR($B858)+H$37,MONTH($B858),DAY($B858))))</f>
        <v>366</v>
      </c>
      <c r="I858" s="342">
        <f t="shared" si="322"/>
        <v>365</v>
      </c>
      <c r="J858" s="342">
        <f t="shared" si="322"/>
        <v>365</v>
      </c>
      <c r="K858" s="342">
        <f t="shared" si="322"/>
        <v>365</v>
      </c>
      <c r="L858" s="341">
        <f t="shared" si="322"/>
        <v>60</v>
      </c>
      <c r="M858" s="340">
        <f t="shared" si="302"/>
        <v>1</v>
      </c>
      <c r="N858" s="339">
        <f t="shared" si="303"/>
        <v>1</v>
      </c>
      <c r="O858" s="339">
        <f t="shared" si="304"/>
        <v>1</v>
      </c>
      <c r="P858" s="339">
        <f t="shared" si="305"/>
        <v>1</v>
      </c>
      <c r="Q858" s="338">
        <f t="shared" si="306"/>
        <v>0.16393442622950818</v>
      </c>
      <c r="R858" s="337">
        <f t="shared" si="307"/>
        <v>500000</v>
      </c>
      <c r="S858" s="336">
        <f t="shared" si="308"/>
        <v>500000</v>
      </c>
      <c r="T858" s="336">
        <f t="shared" si="309"/>
        <v>500000</v>
      </c>
      <c r="U858" s="336">
        <f t="shared" si="310"/>
        <v>500000</v>
      </c>
      <c r="V858" s="335">
        <f t="shared" si="311"/>
        <v>81967.213114754093</v>
      </c>
      <c r="W858" s="337">
        <f t="shared" ref="W858:AA867" si="323">IF($F858=W$37,$E858,0)</f>
        <v>0</v>
      </c>
      <c r="X858" s="336">
        <f t="shared" si="323"/>
        <v>0</v>
      </c>
      <c r="Y858" s="336">
        <f t="shared" si="323"/>
        <v>0</v>
      </c>
      <c r="Z858" s="336">
        <f t="shared" si="323"/>
        <v>0</v>
      </c>
      <c r="AA858" s="335">
        <f t="shared" si="323"/>
        <v>0</v>
      </c>
    </row>
    <row r="859" spans="1:27">
      <c r="A859" s="320">
        <f>'Q Experience Study 2e'!A842</f>
        <v>822</v>
      </c>
      <c r="B859" s="319">
        <f>'Q Experience Study 2e'!B842</f>
        <v>19891</v>
      </c>
      <c r="C859" s="319" t="str">
        <f>'Q Experience Study 2e'!C842</f>
        <v/>
      </c>
      <c r="D859" s="319" t="str">
        <f>'Q Experience Study 2e'!D842</f>
        <v/>
      </c>
      <c r="E859" s="318">
        <f>'Q Experience Study 2e'!E842</f>
        <v>500000</v>
      </c>
      <c r="F859" s="343" t="str">
        <f t="shared" si="300"/>
        <v/>
      </c>
      <c r="G859" s="341" t="str">
        <f t="shared" si="301"/>
        <v/>
      </c>
      <c r="H859" s="343">
        <f t="shared" si="322"/>
        <v>366</v>
      </c>
      <c r="I859" s="342">
        <f t="shared" si="322"/>
        <v>365</v>
      </c>
      <c r="J859" s="342">
        <f t="shared" si="322"/>
        <v>365</v>
      </c>
      <c r="K859" s="342">
        <f t="shared" si="322"/>
        <v>365</v>
      </c>
      <c r="L859" s="341">
        <f t="shared" si="322"/>
        <v>199</v>
      </c>
      <c r="M859" s="340">
        <f t="shared" si="302"/>
        <v>1</v>
      </c>
      <c r="N859" s="339">
        <f t="shared" si="303"/>
        <v>1</v>
      </c>
      <c r="O859" s="339">
        <f t="shared" si="304"/>
        <v>1</v>
      </c>
      <c r="P859" s="339">
        <f t="shared" si="305"/>
        <v>1</v>
      </c>
      <c r="Q859" s="338">
        <f t="shared" si="306"/>
        <v>0.54371584699453557</v>
      </c>
      <c r="R859" s="337">
        <f t="shared" si="307"/>
        <v>500000</v>
      </c>
      <c r="S859" s="336">
        <f t="shared" si="308"/>
        <v>500000</v>
      </c>
      <c r="T859" s="336">
        <f t="shared" si="309"/>
        <v>500000</v>
      </c>
      <c r="U859" s="336">
        <f t="shared" si="310"/>
        <v>500000</v>
      </c>
      <c r="V859" s="335">
        <f t="shared" si="311"/>
        <v>271857.92349726777</v>
      </c>
      <c r="W859" s="337">
        <f t="shared" si="323"/>
        <v>0</v>
      </c>
      <c r="X859" s="336">
        <f t="shared" si="323"/>
        <v>0</v>
      </c>
      <c r="Y859" s="336">
        <f t="shared" si="323"/>
        <v>0</v>
      </c>
      <c r="Z859" s="336">
        <f t="shared" si="323"/>
        <v>0</v>
      </c>
      <c r="AA859" s="335">
        <f t="shared" si="323"/>
        <v>0</v>
      </c>
    </row>
    <row r="860" spans="1:27">
      <c r="A860" s="320">
        <f>'Q Experience Study 2e'!A843</f>
        <v>823</v>
      </c>
      <c r="B860" s="319">
        <f>'Q Experience Study 2e'!B843</f>
        <v>19998</v>
      </c>
      <c r="C860" s="319" t="str">
        <f>'Q Experience Study 2e'!C843</f>
        <v/>
      </c>
      <c r="D860" s="319" t="str">
        <f>'Q Experience Study 2e'!D843</f>
        <v/>
      </c>
      <c r="E860" s="318">
        <f>'Q Experience Study 2e'!E843</f>
        <v>500000</v>
      </c>
      <c r="F860" s="343" t="str">
        <f t="shared" si="300"/>
        <v/>
      </c>
      <c r="G860" s="341" t="str">
        <f t="shared" si="301"/>
        <v/>
      </c>
      <c r="H860" s="343">
        <f t="shared" si="322"/>
        <v>366</v>
      </c>
      <c r="I860" s="342">
        <f t="shared" si="322"/>
        <v>365</v>
      </c>
      <c r="J860" s="342">
        <f t="shared" si="322"/>
        <v>365</v>
      </c>
      <c r="K860" s="342">
        <f t="shared" si="322"/>
        <v>365</v>
      </c>
      <c r="L860" s="341">
        <f t="shared" si="322"/>
        <v>92</v>
      </c>
      <c r="M860" s="340">
        <f t="shared" si="302"/>
        <v>1</v>
      </c>
      <c r="N860" s="339">
        <f t="shared" si="303"/>
        <v>1</v>
      </c>
      <c r="O860" s="339">
        <f t="shared" si="304"/>
        <v>1</v>
      </c>
      <c r="P860" s="339">
        <f t="shared" si="305"/>
        <v>1</v>
      </c>
      <c r="Q860" s="338">
        <f t="shared" si="306"/>
        <v>0.25136612021857924</v>
      </c>
      <c r="R860" s="337">
        <f t="shared" si="307"/>
        <v>500000</v>
      </c>
      <c r="S860" s="336">
        <f t="shared" si="308"/>
        <v>500000</v>
      </c>
      <c r="T860" s="336">
        <f t="shared" si="309"/>
        <v>500000</v>
      </c>
      <c r="U860" s="336">
        <f t="shared" si="310"/>
        <v>500000</v>
      </c>
      <c r="V860" s="335">
        <f t="shared" si="311"/>
        <v>125683.06010928962</v>
      </c>
      <c r="W860" s="337">
        <f t="shared" si="323"/>
        <v>0</v>
      </c>
      <c r="X860" s="336">
        <f t="shared" si="323"/>
        <v>0</v>
      </c>
      <c r="Y860" s="336">
        <f t="shared" si="323"/>
        <v>0</v>
      </c>
      <c r="Z860" s="336">
        <f t="shared" si="323"/>
        <v>0</v>
      </c>
      <c r="AA860" s="335">
        <f t="shared" si="323"/>
        <v>0</v>
      </c>
    </row>
    <row r="861" spans="1:27">
      <c r="A861" s="320">
        <f>'Q Experience Study 2e'!A844</f>
        <v>824</v>
      </c>
      <c r="B861" s="319">
        <f>'Q Experience Study 2e'!B844</f>
        <v>19788</v>
      </c>
      <c r="C861" s="319" t="str">
        <f>'Q Experience Study 2e'!C844</f>
        <v/>
      </c>
      <c r="D861" s="319" t="str">
        <f>'Q Experience Study 2e'!D844</f>
        <v/>
      </c>
      <c r="E861" s="318">
        <f>'Q Experience Study 2e'!E844</f>
        <v>1000000</v>
      </c>
      <c r="F861" s="343" t="str">
        <f t="shared" si="300"/>
        <v/>
      </c>
      <c r="G861" s="341" t="str">
        <f t="shared" si="301"/>
        <v/>
      </c>
      <c r="H861" s="343">
        <f t="shared" si="322"/>
        <v>366</v>
      </c>
      <c r="I861" s="342">
        <f t="shared" si="322"/>
        <v>365</v>
      </c>
      <c r="J861" s="342">
        <f t="shared" si="322"/>
        <v>365</v>
      </c>
      <c r="K861" s="342">
        <f t="shared" si="322"/>
        <v>365</v>
      </c>
      <c r="L861" s="341">
        <f t="shared" si="322"/>
        <v>302</v>
      </c>
      <c r="M861" s="340">
        <f t="shared" si="302"/>
        <v>1</v>
      </c>
      <c r="N861" s="339">
        <f t="shared" si="303"/>
        <v>1</v>
      </c>
      <c r="O861" s="339">
        <f t="shared" si="304"/>
        <v>1</v>
      </c>
      <c r="P861" s="339">
        <f t="shared" si="305"/>
        <v>1</v>
      </c>
      <c r="Q861" s="338">
        <f t="shared" si="306"/>
        <v>0.82513661202185795</v>
      </c>
      <c r="R861" s="337">
        <f t="shared" si="307"/>
        <v>1000000</v>
      </c>
      <c r="S861" s="336">
        <f t="shared" si="308"/>
        <v>1000000</v>
      </c>
      <c r="T861" s="336">
        <f t="shared" si="309"/>
        <v>1000000</v>
      </c>
      <c r="U861" s="336">
        <f t="shared" si="310"/>
        <v>1000000</v>
      </c>
      <c r="V861" s="335">
        <f t="shared" si="311"/>
        <v>825136.61202185799</v>
      </c>
      <c r="W861" s="337">
        <f t="shared" si="323"/>
        <v>0</v>
      </c>
      <c r="X861" s="336">
        <f t="shared" si="323"/>
        <v>0</v>
      </c>
      <c r="Y861" s="336">
        <f t="shared" si="323"/>
        <v>0</v>
      </c>
      <c r="Z861" s="336">
        <f t="shared" si="323"/>
        <v>0</v>
      </c>
      <c r="AA861" s="335">
        <f t="shared" si="323"/>
        <v>0</v>
      </c>
    </row>
    <row r="862" spans="1:27">
      <c r="A862" s="320">
        <f>'Q Experience Study 2e'!A845</f>
        <v>825</v>
      </c>
      <c r="B862" s="319">
        <f>'Q Experience Study 2e'!B845</f>
        <v>19918</v>
      </c>
      <c r="C862" s="319" t="str">
        <f>'Q Experience Study 2e'!C845</f>
        <v/>
      </c>
      <c r="D862" s="319">
        <f>'Q Experience Study 2e'!D845</f>
        <v>44011</v>
      </c>
      <c r="E862" s="318">
        <f>'Q Experience Study 2e'!E845</f>
        <v>1000000</v>
      </c>
      <c r="F862" s="343">
        <f t="shared" si="300"/>
        <v>65</v>
      </c>
      <c r="G862" s="341" t="str">
        <f t="shared" si="301"/>
        <v/>
      </c>
      <c r="H862" s="343">
        <f t="shared" si="322"/>
        <v>366</v>
      </c>
      <c r="I862" s="342">
        <f t="shared" si="322"/>
        <v>0</v>
      </c>
      <c r="J862" s="342">
        <f t="shared" si="322"/>
        <v>0</v>
      </c>
      <c r="K862" s="342">
        <f t="shared" si="322"/>
        <v>0</v>
      </c>
      <c r="L862" s="341">
        <f t="shared" si="322"/>
        <v>0</v>
      </c>
      <c r="M862" s="340">
        <f t="shared" si="302"/>
        <v>1</v>
      </c>
      <c r="N862" s="339">
        <f t="shared" si="303"/>
        <v>0</v>
      </c>
      <c r="O862" s="339">
        <f t="shared" si="304"/>
        <v>0</v>
      </c>
      <c r="P862" s="339">
        <f t="shared" si="305"/>
        <v>0</v>
      </c>
      <c r="Q862" s="338">
        <f t="shared" si="306"/>
        <v>0</v>
      </c>
      <c r="R862" s="337">
        <f t="shared" si="307"/>
        <v>1000000</v>
      </c>
      <c r="S862" s="336">
        <f t="shared" si="308"/>
        <v>0</v>
      </c>
      <c r="T862" s="336">
        <f t="shared" si="309"/>
        <v>0</v>
      </c>
      <c r="U862" s="336">
        <f t="shared" si="310"/>
        <v>0</v>
      </c>
      <c r="V862" s="335">
        <f t="shared" si="311"/>
        <v>0</v>
      </c>
      <c r="W862" s="337">
        <f t="shared" si="323"/>
        <v>1000000</v>
      </c>
      <c r="X862" s="336">
        <f t="shared" si="323"/>
        <v>0</v>
      </c>
      <c r="Y862" s="336">
        <f t="shared" si="323"/>
        <v>0</v>
      </c>
      <c r="Z862" s="336">
        <f t="shared" si="323"/>
        <v>0</v>
      </c>
      <c r="AA862" s="335">
        <f t="shared" si="323"/>
        <v>0</v>
      </c>
    </row>
    <row r="863" spans="1:27">
      <c r="A863" s="320">
        <f>'Q Experience Study 2e'!A846</f>
        <v>826</v>
      </c>
      <c r="B863" s="319">
        <f>'Q Experience Study 2e'!B846</f>
        <v>19984</v>
      </c>
      <c r="C863" s="319" t="str">
        <f>'Q Experience Study 2e'!C846</f>
        <v/>
      </c>
      <c r="D863" s="319" t="str">
        <f>'Q Experience Study 2e'!D846</f>
        <v/>
      </c>
      <c r="E863" s="318">
        <f>'Q Experience Study 2e'!E846</f>
        <v>1000000</v>
      </c>
      <c r="F863" s="343" t="str">
        <f t="shared" si="300"/>
        <v/>
      </c>
      <c r="G863" s="341" t="str">
        <f t="shared" si="301"/>
        <v/>
      </c>
      <c r="H863" s="343">
        <f t="shared" si="322"/>
        <v>366</v>
      </c>
      <c r="I863" s="342">
        <f t="shared" si="322"/>
        <v>365</v>
      </c>
      <c r="J863" s="342">
        <f t="shared" si="322"/>
        <v>365</v>
      </c>
      <c r="K863" s="342">
        <f t="shared" si="322"/>
        <v>365</v>
      </c>
      <c r="L863" s="341">
        <f t="shared" si="322"/>
        <v>106</v>
      </c>
      <c r="M863" s="340">
        <f t="shared" si="302"/>
        <v>1</v>
      </c>
      <c r="N863" s="339">
        <f t="shared" si="303"/>
        <v>1</v>
      </c>
      <c r="O863" s="339">
        <f t="shared" si="304"/>
        <v>1</v>
      </c>
      <c r="P863" s="339">
        <f t="shared" si="305"/>
        <v>1</v>
      </c>
      <c r="Q863" s="338">
        <f t="shared" si="306"/>
        <v>0.2896174863387978</v>
      </c>
      <c r="R863" s="337">
        <f t="shared" si="307"/>
        <v>1000000</v>
      </c>
      <c r="S863" s="336">
        <f t="shared" si="308"/>
        <v>1000000</v>
      </c>
      <c r="T863" s="336">
        <f t="shared" si="309"/>
        <v>1000000</v>
      </c>
      <c r="U863" s="336">
        <f t="shared" si="310"/>
        <v>1000000</v>
      </c>
      <c r="V863" s="335">
        <f t="shared" si="311"/>
        <v>289617.48633879778</v>
      </c>
      <c r="W863" s="337">
        <f t="shared" si="323"/>
        <v>0</v>
      </c>
      <c r="X863" s="336">
        <f t="shared" si="323"/>
        <v>0</v>
      </c>
      <c r="Y863" s="336">
        <f t="shared" si="323"/>
        <v>0</v>
      </c>
      <c r="Z863" s="336">
        <f t="shared" si="323"/>
        <v>0</v>
      </c>
      <c r="AA863" s="335">
        <f t="shared" si="323"/>
        <v>0</v>
      </c>
    </row>
    <row r="864" spans="1:27">
      <c r="A864" s="320">
        <f>'Q Experience Study 2e'!A847</f>
        <v>827</v>
      </c>
      <c r="B864" s="319">
        <f>'Q Experience Study 2e'!B847</f>
        <v>20027</v>
      </c>
      <c r="C864" s="319" t="str">
        <f>'Q Experience Study 2e'!C847</f>
        <v/>
      </c>
      <c r="D864" s="319" t="str">
        <f>'Q Experience Study 2e'!D847</f>
        <v/>
      </c>
      <c r="E864" s="318">
        <f>'Q Experience Study 2e'!E847</f>
        <v>300000</v>
      </c>
      <c r="F864" s="343" t="str">
        <f t="shared" si="300"/>
        <v/>
      </c>
      <c r="G864" s="341" t="str">
        <f t="shared" si="301"/>
        <v/>
      </c>
      <c r="H864" s="343">
        <f t="shared" si="322"/>
        <v>366</v>
      </c>
      <c r="I864" s="342">
        <f t="shared" si="322"/>
        <v>365</v>
      </c>
      <c r="J864" s="342">
        <f t="shared" si="322"/>
        <v>365</v>
      </c>
      <c r="K864" s="342">
        <f t="shared" si="322"/>
        <v>365</v>
      </c>
      <c r="L864" s="341">
        <f t="shared" si="322"/>
        <v>63</v>
      </c>
      <c r="M864" s="340">
        <f t="shared" si="302"/>
        <v>1</v>
      </c>
      <c r="N864" s="339">
        <f t="shared" si="303"/>
        <v>1</v>
      </c>
      <c r="O864" s="339">
        <f t="shared" si="304"/>
        <v>1</v>
      </c>
      <c r="P864" s="339">
        <f t="shared" si="305"/>
        <v>1</v>
      </c>
      <c r="Q864" s="338">
        <f t="shared" si="306"/>
        <v>0.1721311475409836</v>
      </c>
      <c r="R864" s="337">
        <f t="shared" si="307"/>
        <v>300000</v>
      </c>
      <c r="S864" s="336">
        <f t="shared" si="308"/>
        <v>300000</v>
      </c>
      <c r="T864" s="336">
        <f t="shared" si="309"/>
        <v>300000</v>
      </c>
      <c r="U864" s="336">
        <f t="shared" si="310"/>
        <v>300000</v>
      </c>
      <c r="V864" s="335">
        <f t="shared" si="311"/>
        <v>51639.344262295082</v>
      </c>
      <c r="W864" s="337">
        <f t="shared" si="323"/>
        <v>0</v>
      </c>
      <c r="X864" s="336">
        <f t="shared" si="323"/>
        <v>0</v>
      </c>
      <c r="Y864" s="336">
        <f t="shared" si="323"/>
        <v>0</v>
      </c>
      <c r="Z864" s="336">
        <f t="shared" si="323"/>
        <v>0</v>
      </c>
      <c r="AA864" s="335">
        <f t="shared" si="323"/>
        <v>0</v>
      </c>
    </row>
    <row r="865" spans="1:27">
      <c r="A865" s="320">
        <f>'Q Experience Study 2e'!A848</f>
        <v>828</v>
      </c>
      <c r="B865" s="319">
        <f>'Q Experience Study 2e'!B848</f>
        <v>19841</v>
      </c>
      <c r="C865" s="319" t="str">
        <f>'Q Experience Study 2e'!C848</f>
        <v/>
      </c>
      <c r="D865" s="319" t="str">
        <f>'Q Experience Study 2e'!D848</f>
        <v/>
      </c>
      <c r="E865" s="318">
        <f>'Q Experience Study 2e'!E848</f>
        <v>500000</v>
      </c>
      <c r="F865" s="343" t="str">
        <f t="shared" si="300"/>
        <v/>
      </c>
      <c r="G865" s="341" t="str">
        <f t="shared" si="301"/>
        <v/>
      </c>
      <c r="H865" s="343">
        <f t="shared" si="322"/>
        <v>366</v>
      </c>
      <c r="I865" s="342">
        <f t="shared" si="322"/>
        <v>365</v>
      </c>
      <c r="J865" s="342">
        <f t="shared" si="322"/>
        <v>365</v>
      </c>
      <c r="K865" s="342">
        <f t="shared" si="322"/>
        <v>365</v>
      </c>
      <c r="L865" s="341">
        <f t="shared" si="322"/>
        <v>249</v>
      </c>
      <c r="M865" s="340">
        <f t="shared" si="302"/>
        <v>1</v>
      </c>
      <c r="N865" s="339">
        <f t="shared" si="303"/>
        <v>1</v>
      </c>
      <c r="O865" s="339">
        <f t="shared" si="304"/>
        <v>1</v>
      </c>
      <c r="P865" s="339">
        <f t="shared" si="305"/>
        <v>1</v>
      </c>
      <c r="Q865" s="338">
        <f t="shared" si="306"/>
        <v>0.68032786885245899</v>
      </c>
      <c r="R865" s="337">
        <f t="shared" si="307"/>
        <v>500000</v>
      </c>
      <c r="S865" s="336">
        <f t="shared" si="308"/>
        <v>500000</v>
      </c>
      <c r="T865" s="336">
        <f t="shared" si="309"/>
        <v>500000</v>
      </c>
      <c r="U865" s="336">
        <f t="shared" si="310"/>
        <v>500000</v>
      </c>
      <c r="V865" s="335">
        <f t="shared" si="311"/>
        <v>340163.93442622951</v>
      </c>
      <c r="W865" s="337">
        <f t="shared" si="323"/>
        <v>0</v>
      </c>
      <c r="X865" s="336">
        <f t="shared" si="323"/>
        <v>0</v>
      </c>
      <c r="Y865" s="336">
        <f t="shared" si="323"/>
        <v>0</v>
      </c>
      <c r="Z865" s="336">
        <f t="shared" si="323"/>
        <v>0</v>
      </c>
      <c r="AA865" s="335">
        <f t="shared" si="323"/>
        <v>0</v>
      </c>
    </row>
    <row r="866" spans="1:27">
      <c r="A866" s="320">
        <f>'Q Experience Study 2e'!A849</f>
        <v>829</v>
      </c>
      <c r="B866" s="319">
        <f>'Q Experience Study 2e'!B849</f>
        <v>19992</v>
      </c>
      <c r="C866" s="319" t="str">
        <f>'Q Experience Study 2e'!C849</f>
        <v/>
      </c>
      <c r="D866" s="319" t="str">
        <f>'Q Experience Study 2e'!D849</f>
        <v/>
      </c>
      <c r="E866" s="318">
        <f>'Q Experience Study 2e'!E849</f>
        <v>300000</v>
      </c>
      <c r="F866" s="343" t="str">
        <f t="shared" si="300"/>
        <v/>
      </c>
      <c r="G866" s="341" t="str">
        <f t="shared" si="301"/>
        <v/>
      </c>
      <c r="H866" s="343">
        <f t="shared" si="322"/>
        <v>366</v>
      </c>
      <c r="I866" s="342">
        <f t="shared" si="322"/>
        <v>365</v>
      </c>
      <c r="J866" s="342">
        <f t="shared" si="322"/>
        <v>365</v>
      </c>
      <c r="K866" s="342">
        <f t="shared" si="322"/>
        <v>365</v>
      </c>
      <c r="L866" s="341">
        <f t="shared" si="322"/>
        <v>98</v>
      </c>
      <c r="M866" s="340">
        <f t="shared" si="302"/>
        <v>1</v>
      </c>
      <c r="N866" s="339">
        <f t="shared" si="303"/>
        <v>1</v>
      </c>
      <c r="O866" s="339">
        <f t="shared" si="304"/>
        <v>1</v>
      </c>
      <c r="P866" s="339">
        <f t="shared" si="305"/>
        <v>1</v>
      </c>
      <c r="Q866" s="338">
        <f t="shared" si="306"/>
        <v>0.26775956284153007</v>
      </c>
      <c r="R866" s="337">
        <f t="shared" si="307"/>
        <v>300000</v>
      </c>
      <c r="S866" s="336">
        <f t="shared" si="308"/>
        <v>300000</v>
      </c>
      <c r="T866" s="336">
        <f t="shared" si="309"/>
        <v>300000</v>
      </c>
      <c r="U866" s="336">
        <f t="shared" si="310"/>
        <v>300000</v>
      </c>
      <c r="V866" s="335">
        <f t="shared" si="311"/>
        <v>80327.868852459025</v>
      </c>
      <c r="W866" s="337">
        <f t="shared" si="323"/>
        <v>0</v>
      </c>
      <c r="X866" s="336">
        <f t="shared" si="323"/>
        <v>0</v>
      </c>
      <c r="Y866" s="336">
        <f t="shared" si="323"/>
        <v>0</v>
      </c>
      <c r="Z866" s="336">
        <f t="shared" si="323"/>
        <v>0</v>
      </c>
      <c r="AA866" s="335">
        <f t="shared" si="323"/>
        <v>0</v>
      </c>
    </row>
    <row r="867" spans="1:27">
      <c r="A867" s="320">
        <f>'Q Experience Study 2e'!A850</f>
        <v>830</v>
      </c>
      <c r="B867" s="319">
        <f>'Q Experience Study 2e'!B850</f>
        <v>19991</v>
      </c>
      <c r="C867" s="319" t="str">
        <f>'Q Experience Study 2e'!C850</f>
        <v/>
      </c>
      <c r="D867" s="319" t="str">
        <f>'Q Experience Study 2e'!D850</f>
        <v/>
      </c>
      <c r="E867" s="318">
        <f>'Q Experience Study 2e'!E850</f>
        <v>1000000</v>
      </c>
      <c r="F867" s="343" t="str">
        <f t="shared" si="300"/>
        <v/>
      </c>
      <c r="G867" s="341" t="str">
        <f t="shared" si="301"/>
        <v/>
      </c>
      <c r="H867" s="343">
        <f t="shared" si="322"/>
        <v>366</v>
      </c>
      <c r="I867" s="342">
        <f t="shared" si="322"/>
        <v>365</v>
      </c>
      <c r="J867" s="342">
        <f t="shared" si="322"/>
        <v>365</v>
      </c>
      <c r="K867" s="342">
        <f t="shared" si="322"/>
        <v>365</v>
      </c>
      <c r="L867" s="341">
        <f t="shared" si="322"/>
        <v>99</v>
      </c>
      <c r="M867" s="340">
        <f t="shared" si="302"/>
        <v>1</v>
      </c>
      <c r="N867" s="339">
        <f t="shared" si="303"/>
        <v>1</v>
      </c>
      <c r="O867" s="339">
        <f t="shared" si="304"/>
        <v>1</v>
      </c>
      <c r="P867" s="339">
        <f t="shared" si="305"/>
        <v>1</v>
      </c>
      <c r="Q867" s="338">
        <f t="shared" si="306"/>
        <v>0.27049180327868855</v>
      </c>
      <c r="R867" s="337">
        <f t="shared" si="307"/>
        <v>1000000</v>
      </c>
      <c r="S867" s="336">
        <f t="shared" si="308"/>
        <v>1000000</v>
      </c>
      <c r="T867" s="336">
        <f t="shared" si="309"/>
        <v>1000000</v>
      </c>
      <c r="U867" s="336">
        <f t="shared" si="310"/>
        <v>1000000</v>
      </c>
      <c r="V867" s="335">
        <f t="shared" si="311"/>
        <v>270491.80327868857</v>
      </c>
      <c r="W867" s="337">
        <f t="shared" si="323"/>
        <v>0</v>
      </c>
      <c r="X867" s="336">
        <f t="shared" si="323"/>
        <v>0</v>
      </c>
      <c r="Y867" s="336">
        <f t="shared" si="323"/>
        <v>0</v>
      </c>
      <c r="Z867" s="336">
        <f t="shared" si="323"/>
        <v>0</v>
      </c>
      <c r="AA867" s="335">
        <f t="shared" si="323"/>
        <v>0</v>
      </c>
    </row>
    <row r="868" spans="1:27">
      <c r="A868" s="320">
        <f>'Q Experience Study 2e'!A851</f>
        <v>831</v>
      </c>
      <c r="B868" s="319">
        <f>'Q Experience Study 2e'!B851</f>
        <v>19730</v>
      </c>
      <c r="C868" s="319" t="str">
        <f>'Q Experience Study 2e'!C851</f>
        <v/>
      </c>
      <c r="D868" s="319" t="str">
        <f>'Q Experience Study 2e'!D851</f>
        <v/>
      </c>
      <c r="E868" s="318">
        <f>'Q Experience Study 2e'!E851</f>
        <v>300000</v>
      </c>
      <c r="F868" s="343" t="str">
        <f t="shared" si="300"/>
        <v/>
      </c>
      <c r="G868" s="341" t="str">
        <f t="shared" si="301"/>
        <v/>
      </c>
      <c r="H868" s="343">
        <f t="shared" ref="H868:L877" si="324">IF(AND(OR($C868&lt;&gt;"",$D868&lt;&gt;""),MAX($F868,$G868)&lt;H$37),0,MIN($C$34,DATE(YEAR($B868)+H$37+1,MONTH($B868),DAY($B868)))-MAX($B$34,DATE(YEAR($B868)+H$37,MONTH($B868),DAY($B868))))</f>
        <v>365</v>
      </c>
      <c r="I868" s="342">
        <f t="shared" si="324"/>
        <v>366</v>
      </c>
      <c r="J868" s="342">
        <f t="shared" si="324"/>
        <v>365</v>
      </c>
      <c r="K868" s="342">
        <f t="shared" si="324"/>
        <v>365</v>
      </c>
      <c r="L868" s="341">
        <f t="shared" si="324"/>
        <v>360</v>
      </c>
      <c r="M868" s="340">
        <f t="shared" si="302"/>
        <v>1</v>
      </c>
      <c r="N868" s="339">
        <f t="shared" si="303"/>
        <v>1</v>
      </c>
      <c r="O868" s="339">
        <f t="shared" si="304"/>
        <v>1</v>
      </c>
      <c r="P868" s="339">
        <f t="shared" si="305"/>
        <v>1</v>
      </c>
      <c r="Q868" s="338">
        <f t="shared" si="306"/>
        <v>0.98630136986301364</v>
      </c>
      <c r="R868" s="337">
        <f t="shared" si="307"/>
        <v>300000</v>
      </c>
      <c r="S868" s="336">
        <f t="shared" si="308"/>
        <v>300000</v>
      </c>
      <c r="T868" s="336">
        <f t="shared" si="309"/>
        <v>300000</v>
      </c>
      <c r="U868" s="336">
        <f t="shared" si="310"/>
        <v>300000</v>
      </c>
      <c r="V868" s="335">
        <f t="shared" si="311"/>
        <v>295890.41095890407</v>
      </c>
      <c r="W868" s="337">
        <f t="shared" ref="W868:AA877" si="325">IF($F868=W$37,$E868,0)</f>
        <v>0</v>
      </c>
      <c r="X868" s="336">
        <f t="shared" si="325"/>
        <v>0</v>
      </c>
      <c r="Y868" s="336">
        <f t="shared" si="325"/>
        <v>0</v>
      </c>
      <c r="Z868" s="336">
        <f t="shared" si="325"/>
        <v>0</v>
      </c>
      <c r="AA868" s="335">
        <f t="shared" si="325"/>
        <v>0</v>
      </c>
    </row>
    <row r="869" spans="1:27">
      <c r="A869" s="320">
        <f>'Q Experience Study 2e'!A852</f>
        <v>832</v>
      </c>
      <c r="B869" s="319">
        <f>'Q Experience Study 2e'!B852</f>
        <v>19892</v>
      </c>
      <c r="C869" s="319" t="str">
        <f>'Q Experience Study 2e'!C852</f>
        <v/>
      </c>
      <c r="D869" s="319" t="str">
        <f>'Q Experience Study 2e'!D852</f>
        <v/>
      </c>
      <c r="E869" s="318">
        <f>'Q Experience Study 2e'!E852</f>
        <v>300000</v>
      </c>
      <c r="F869" s="343" t="str">
        <f t="shared" si="300"/>
        <v/>
      </c>
      <c r="G869" s="341" t="str">
        <f t="shared" si="301"/>
        <v/>
      </c>
      <c r="H869" s="343">
        <f t="shared" si="324"/>
        <v>366</v>
      </c>
      <c r="I869" s="342">
        <f t="shared" si="324"/>
        <v>365</v>
      </c>
      <c r="J869" s="342">
        <f t="shared" si="324"/>
        <v>365</v>
      </c>
      <c r="K869" s="342">
        <f t="shared" si="324"/>
        <v>365</v>
      </c>
      <c r="L869" s="341">
        <f t="shared" si="324"/>
        <v>198</v>
      </c>
      <c r="M869" s="340">
        <f t="shared" si="302"/>
        <v>1</v>
      </c>
      <c r="N869" s="339">
        <f t="shared" si="303"/>
        <v>1</v>
      </c>
      <c r="O869" s="339">
        <f t="shared" si="304"/>
        <v>1</v>
      </c>
      <c r="P869" s="339">
        <f t="shared" si="305"/>
        <v>1</v>
      </c>
      <c r="Q869" s="338">
        <f t="shared" si="306"/>
        <v>0.54098360655737709</v>
      </c>
      <c r="R869" s="337">
        <f t="shared" si="307"/>
        <v>300000</v>
      </c>
      <c r="S869" s="336">
        <f t="shared" si="308"/>
        <v>300000</v>
      </c>
      <c r="T869" s="336">
        <f t="shared" si="309"/>
        <v>300000</v>
      </c>
      <c r="U869" s="336">
        <f t="shared" si="310"/>
        <v>300000</v>
      </c>
      <c r="V869" s="335">
        <f t="shared" si="311"/>
        <v>162295.08196721313</v>
      </c>
      <c r="W869" s="337">
        <f t="shared" si="325"/>
        <v>0</v>
      </c>
      <c r="X869" s="336">
        <f t="shared" si="325"/>
        <v>0</v>
      </c>
      <c r="Y869" s="336">
        <f t="shared" si="325"/>
        <v>0</v>
      </c>
      <c r="Z869" s="336">
        <f t="shared" si="325"/>
        <v>0</v>
      </c>
      <c r="AA869" s="335">
        <f t="shared" si="325"/>
        <v>0</v>
      </c>
    </row>
    <row r="870" spans="1:27">
      <c r="A870" s="320">
        <f>'Q Experience Study 2e'!A853</f>
        <v>833</v>
      </c>
      <c r="B870" s="319">
        <f>'Q Experience Study 2e'!B853</f>
        <v>19951</v>
      </c>
      <c r="C870" s="319" t="str">
        <f>'Q Experience Study 2e'!C853</f>
        <v/>
      </c>
      <c r="D870" s="319" t="str">
        <f>'Q Experience Study 2e'!D853</f>
        <v/>
      </c>
      <c r="E870" s="318">
        <f>'Q Experience Study 2e'!E853</f>
        <v>300000</v>
      </c>
      <c r="F870" s="343" t="str">
        <f t="shared" ref="F870:F933" si="326">IF(D870&lt;&gt;"",YEAR(D870)-YEAR(B870)+IF(DATE(YEAR(D870),MONTH(B870),DAY(B870))&gt;D870,-1,0),"")</f>
        <v/>
      </c>
      <c r="G870" s="341" t="str">
        <f t="shared" ref="G870:G933" si="327">IF(C870&lt;&gt;"",YEAR(C870)-YEAR(B870)+IF(DATE(YEAR(C870),MONTH(B870),DAY(B870))&gt;C870,-1,0),"")</f>
        <v/>
      </c>
      <c r="H870" s="343">
        <f t="shared" si="324"/>
        <v>366</v>
      </c>
      <c r="I870" s="342">
        <f t="shared" si="324"/>
        <v>365</v>
      </c>
      <c r="J870" s="342">
        <f t="shared" si="324"/>
        <v>365</v>
      </c>
      <c r="K870" s="342">
        <f t="shared" si="324"/>
        <v>365</v>
      </c>
      <c r="L870" s="341">
        <f t="shared" si="324"/>
        <v>139</v>
      </c>
      <c r="M870" s="340">
        <f t="shared" ref="M870:M933" si="328">H870/(DATE(YEAR($B870)+H$37+1,MONTH($B870),DAY($B870))-DATE(YEAR($B870)+H$37,MONTH($B870),DAY($B870)))</f>
        <v>1</v>
      </c>
      <c r="N870" s="339">
        <f t="shared" ref="N870:N933" si="329">I870/(DATE(YEAR($B870)+I$37+1,MONTH($B870),DAY($B870))-DATE(YEAR($B870)+I$37,MONTH($B870),DAY($B870)))</f>
        <v>1</v>
      </c>
      <c r="O870" s="339">
        <f t="shared" ref="O870:O933" si="330">J870/(DATE(YEAR($B870)+J$37+1,MONTH($B870),DAY($B870))-DATE(YEAR($B870)+J$37,MONTH($B870),DAY($B870)))</f>
        <v>1</v>
      </c>
      <c r="P870" s="339">
        <f t="shared" ref="P870:P933" si="331">K870/(DATE(YEAR($B870)+K$37+1,MONTH($B870),DAY($B870))-DATE(YEAR($B870)+K$37,MONTH($B870),DAY($B870)))</f>
        <v>1</v>
      </c>
      <c r="Q870" s="338">
        <f t="shared" ref="Q870:Q933" si="332">L870/(DATE(YEAR($B870)+L$37+1,MONTH($B870),DAY($B870))-DATE(YEAR($B870)+L$37,MONTH($B870),DAY($B870)))</f>
        <v>0.3797814207650273</v>
      </c>
      <c r="R870" s="337">
        <f t="shared" ref="R870:R933" si="333">M870*$E870</f>
        <v>300000</v>
      </c>
      <c r="S870" s="336">
        <f t="shared" ref="S870:S933" si="334">N870*$E870</f>
        <v>300000</v>
      </c>
      <c r="T870" s="336">
        <f t="shared" ref="T870:T933" si="335">O870*$E870</f>
        <v>300000</v>
      </c>
      <c r="U870" s="336">
        <f t="shared" ref="U870:U933" si="336">P870*$E870</f>
        <v>300000</v>
      </c>
      <c r="V870" s="335">
        <f t="shared" ref="V870:V933" si="337">Q870*$E870</f>
        <v>113934.42622950819</v>
      </c>
      <c r="W870" s="337">
        <f t="shared" si="325"/>
        <v>0</v>
      </c>
      <c r="X870" s="336">
        <f t="shared" si="325"/>
        <v>0</v>
      </c>
      <c r="Y870" s="336">
        <f t="shared" si="325"/>
        <v>0</v>
      </c>
      <c r="Z870" s="336">
        <f t="shared" si="325"/>
        <v>0</v>
      </c>
      <c r="AA870" s="335">
        <f t="shared" si="325"/>
        <v>0</v>
      </c>
    </row>
    <row r="871" spans="1:27">
      <c r="A871" s="320">
        <f>'Q Experience Study 2e'!A854</f>
        <v>834</v>
      </c>
      <c r="B871" s="319">
        <f>'Q Experience Study 2e'!B854</f>
        <v>19938</v>
      </c>
      <c r="C871" s="319" t="str">
        <f>'Q Experience Study 2e'!C854</f>
        <v/>
      </c>
      <c r="D871" s="319" t="str">
        <f>'Q Experience Study 2e'!D854</f>
        <v/>
      </c>
      <c r="E871" s="318">
        <f>'Q Experience Study 2e'!E854</f>
        <v>1000000</v>
      </c>
      <c r="F871" s="343" t="str">
        <f t="shared" si="326"/>
        <v/>
      </c>
      <c r="G871" s="341" t="str">
        <f t="shared" si="327"/>
        <v/>
      </c>
      <c r="H871" s="343">
        <f t="shared" si="324"/>
        <v>366</v>
      </c>
      <c r="I871" s="342">
        <f t="shared" si="324"/>
        <v>365</v>
      </c>
      <c r="J871" s="342">
        <f t="shared" si="324"/>
        <v>365</v>
      </c>
      <c r="K871" s="342">
        <f t="shared" si="324"/>
        <v>365</v>
      </c>
      <c r="L871" s="341">
        <f t="shared" si="324"/>
        <v>152</v>
      </c>
      <c r="M871" s="340">
        <f t="shared" si="328"/>
        <v>1</v>
      </c>
      <c r="N871" s="339">
        <f t="shared" si="329"/>
        <v>1</v>
      </c>
      <c r="O871" s="339">
        <f t="shared" si="330"/>
        <v>1</v>
      </c>
      <c r="P871" s="339">
        <f t="shared" si="331"/>
        <v>1</v>
      </c>
      <c r="Q871" s="338">
        <f t="shared" si="332"/>
        <v>0.41530054644808745</v>
      </c>
      <c r="R871" s="337">
        <f t="shared" si="333"/>
        <v>1000000</v>
      </c>
      <c r="S871" s="336">
        <f t="shared" si="334"/>
        <v>1000000</v>
      </c>
      <c r="T871" s="336">
        <f t="shared" si="335"/>
        <v>1000000</v>
      </c>
      <c r="U871" s="336">
        <f t="shared" si="336"/>
        <v>1000000</v>
      </c>
      <c r="V871" s="335">
        <f t="shared" si="337"/>
        <v>415300.54644808744</v>
      </c>
      <c r="W871" s="337">
        <f t="shared" si="325"/>
        <v>0</v>
      </c>
      <c r="X871" s="336">
        <f t="shared" si="325"/>
        <v>0</v>
      </c>
      <c r="Y871" s="336">
        <f t="shared" si="325"/>
        <v>0</v>
      </c>
      <c r="Z871" s="336">
        <f t="shared" si="325"/>
        <v>0</v>
      </c>
      <c r="AA871" s="335">
        <f t="shared" si="325"/>
        <v>0</v>
      </c>
    </row>
    <row r="872" spans="1:27">
      <c r="A872" s="320">
        <f>'Q Experience Study 2e'!A855</f>
        <v>835</v>
      </c>
      <c r="B872" s="319">
        <f>'Q Experience Study 2e'!B855</f>
        <v>19960</v>
      </c>
      <c r="C872" s="319" t="str">
        <f>'Q Experience Study 2e'!C855</f>
        <v/>
      </c>
      <c r="D872" s="319" t="str">
        <f>'Q Experience Study 2e'!D855</f>
        <v/>
      </c>
      <c r="E872" s="318">
        <f>'Q Experience Study 2e'!E855</f>
        <v>300000</v>
      </c>
      <c r="F872" s="343" t="str">
        <f t="shared" si="326"/>
        <v/>
      </c>
      <c r="G872" s="341" t="str">
        <f t="shared" si="327"/>
        <v/>
      </c>
      <c r="H872" s="343">
        <f t="shared" si="324"/>
        <v>366</v>
      </c>
      <c r="I872" s="342">
        <f t="shared" si="324"/>
        <v>365</v>
      </c>
      <c r="J872" s="342">
        <f t="shared" si="324"/>
        <v>365</v>
      </c>
      <c r="K872" s="342">
        <f t="shared" si="324"/>
        <v>365</v>
      </c>
      <c r="L872" s="341">
        <f t="shared" si="324"/>
        <v>130</v>
      </c>
      <c r="M872" s="340">
        <f t="shared" si="328"/>
        <v>1</v>
      </c>
      <c r="N872" s="339">
        <f t="shared" si="329"/>
        <v>1</v>
      </c>
      <c r="O872" s="339">
        <f t="shared" si="330"/>
        <v>1</v>
      </c>
      <c r="P872" s="339">
        <f t="shared" si="331"/>
        <v>1</v>
      </c>
      <c r="Q872" s="338">
        <f t="shared" si="332"/>
        <v>0.3551912568306011</v>
      </c>
      <c r="R872" s="337">
        <f t="shared" si="333"/>
        <v>300000</v>
      </c>
      <c r="S872" s="336">
        <f t="shared" si="334"/>
        <v>300000</v>
      </c>
      <c r="T872" s="336">
        <f t="shared" si="335"/>
        <v>300000</v>
      </c>
      <c r="U872" s="336">
        <f t="shared" si="336"/>
        <v>300000</v>
      </c>
      <c r="V872" s="335">
        <f t="shared" si="337"/>
        <v>106557.37704918033</v>
      </c>
      <c r="W872" s="337">
        <f t="shared" si="325"/>
        <v>0</v>
      </c>
      <c r="X872" s="336">
        <f t="shared" si="325"/>
        <v>0</v>
      </c>
      <c r="Y872" s="336">
        <f t="shared" si="325"/>
        <v>0</v>
      </c>
      <c r="Z872" s="336">
        <f t="shared" si="325"/>
        <v>0</v>
      </c>
      <c r="AA872" s="335">
        <f t="shared" si="325"/>
        <v>0</v>
      </c>
    </row>
    <row r="873" spans="1:27">
      <c r="A873" s="320">
        <f>'Q Experience Study 2e'!A856</f>
        <v>836</v>
      </c>
      <c r="B873" s="319">
        <f>'Q Experience Study 2e'!B856</f>
        <v>19940</v>
      </c>
      <c r="C873" s="319" t="str">
        <f>'Q Experience Study 2e'!C856</f>
        <v/>
      </c>
      <c r="D873" s="319" t="str">
        <f>'Q Experience Study 2e'!D856</f>
        <v/>
      </c>
      <c r="E873" s="318">
        <f>'Q Experience Study 2e'!E856</f>
        <v>1000000</v>
      </c>
      <c r="F873" s="343" t="str">
        <f t="shared" si="326"/>
        <v/>
      </c>
      <c r="G873" s="341" t="str">
        <f t="shared" si="327"/>
        <v/>
      </c>
      <c r="H873" s="343">
        <f t="shared" si="324"/>
        <v>366</v>
      </c>
      <c r="I873" s="342">
        <f t="shared" si="324"/>
        <v>365</v>
      </c>
      <c r="J873" s="342">
        <f t="shared" si="324"/>
        <v>365</v>
      </c>
      <c r="K873" s="342">
        <f t="shared" si="324"/>
        <v>365</v>
      </c>
      <c r="L873" s="341">
        <f t="shared" si="324"/>
        <v>150</v>
      </c>
      <c r="M873" s="340">
        <f t="shared" si="328"/>
        <v>1</v>
      </c>
      <c r="N873" s="339">
        <f t="shared" si="329"/>
        <v>1</v>
      </c>
      <c r="O873" s="339">
        <f t="shared" si="330"/>
        <v>1</v>
      </c>
      <c r="P873" s="339">
        <f t="shared" si="331"/>
        <v>1</v>
      </c>
      <c r="Q873" s="338">
        <f t="shared" si="332"/>
        <v>0.4098360655737705</v>
      </c>
      <c r="R873" s="337">
        <f t="shared" si="333"/>
        <v>1000000</v>
      </c>
      <c r="S873" s="336">
        <f t="shared" si="334"/>
        <v>1000000</v>
      </c>
      <c r="T873" s="336">
        <f t="shared" si="335"/>
        <v>1000000</v>
      </c>
      <c r="U873" s="336">
        <f t="shared" si="336"/>
        <v>1000000</v>
      </c>
      <c r="V873" s="335">
        <f t="shared" si="337"/>
        <v>409836.06557377049</v>
      </c>
      <c r="W873" s="337">
        <f t="shared" si="325"/>
        <v>0</v>
      </c>
      <c r="X873" s="336">
        <f t="shared" si="325"/>
        <v>0</v>
      </c>
      <c r="Y873" s="336">
        <f t="shared" si="325"/>
        <v>0</v>
      </c>
      <c r="Z873" s="336">
        <f t="shared" si="325"/>
        <v>0</v>
      </c>
      <c r="AA873" s="335">
        <f t="shared" si="325"/>
        <v>0</v>
      </c>
    </row>
    <row r="874" spans="1:27">
      <c r="A874" s="320">
        <f>'Q Experience Study 2e'!A857</f>
        <v>837</v>
      </c>
      <c r="B874" s="319">
        <f>'Q Experience Study 2e'!B857</f>
        <v>20079</v>
      </c>
      <c r="C874" s="319" t="str">
        <f>'Q Experience Study 2e'!C857</f>
        <v/>
      </c>
      <c r="D874" s="319">
        <f>'Q Experience Study 2e'!D857</f>
        <v>45289</v>
      </c>
      <c r="E874" s="318">
        <f>'Q Experience Study 2e'!E857</f>
        <v>1000000</v>
      </c>
      <c r="F874" s="343">
        <f t="shared" si="326"/>
        <v>69</v>
      </c>
      <c r="G874" s="341" t="str">
        <f t="shared" si="327"/>
        <v/>
      </c>
      <c r="H874" s="343">
        <f t="shared" si="324"/>
        <v>366</v>
      </c>
      <c r="I874" s="342">
        <f t="shared" si="324"/>
        <v>365</v>
      </c>
      <c r="J874" s="342">
        <f t="shared" si="324"/>
        <v>365</v>
      </c>
      <c r="K874" s="342">
        <f t="shared" si="324"/>
        <v>365</v>
      </c>
      <c r="L874" s="341">
        <f t="shared" si="324"/>
        <v>11</v>
      </c>
      <c r="M874" s="340">
        <f t="shared" si="328"/>
        <v>1</v>
      </c>
      <c r="N874" s="339">
        <f t="shared" si="329"/>
        <v>1</v>
      </c>
      <c r="O874" s="339">
        <f t="shared" si="330"/>
        <v>1</v>
      </c>
      <c r="P874" s="339">
        <f t="shared" si="331"/>
        <v>1</v>
      </c>
      <c r="Q874" s="338">
        <f t="shared" si="332"/>
        <v>3.0054644808743168E-2</v>
      </c>
      <c r="R874" s="337">
        <f t="shared" si="333"/>
        <v>1000000</v>
      </c>
      <c r="S874" s="336">
        <f t="shared" si="334"/>
        <v>1000000</v>
      </c>
      <c r="T874" s="336">
        <f t="shared" si="335"/>
        <v>1000000</v>
      </c>
      <c r="U874" s="336">
        <f t="shared" si="336"/>
        <v>1000000</v>
      </c>
      <c r="V874" s="335">
        <f t="shared" si="337"/>
        <v>30054.644808743167</v>
      </c>
      <c r="W874" s="337">
        <f t="shared" si="325"/>
        <v>0</v>
      </c>
      <c r="X874" s="336">
        <f t="shared" si="325"/>
        <v>0</v>
      </c>
      <c r="Y874" s="336">
        <f t="shared" si="325"/>
        <v>0</v>
      </c>
      <c r="Z874" s="336">
        <f t="shared" si="325"/>
        <v>0</v>
      </c>
      <c r="AA874" s="335">
        <f t="shared" si="325"/>
        <v>1000000</v>
      </c>
    </row>
    <row r="875" spans="1:27">
      <c r="A875" s="320">
        <f>'Q Experience Study 2e'!A858</f>
        <v>838</v>
      </c>
      <c r="B875" s="319">
        <f>'Q Experience Study 2e'!B858</f>
        <v>19805</v>
      </c>
      <c r="C875" s="319" t="str">
        <f>'Q Experience Study 2e'!C858</f>
        <v/>
      </c>
      <c r="D875" s="319" t="str">
        <f>'Q Experience Study 2e'!D858</f>
        <v/>
      </c>
      <c r="E875" s="318">
        <f>'Q Experience Study 2e'!E858</f>
        <v>1000000</v>
      </c>
      <c r="F875" s="343" t="str">
        <f t="shared" si="326"/>
        <v/>
      </c>
      <c r="G875" s="341" t="str">
        <f t="shared" si="327"/>
        <v/>
      </c>
      <c r="H875" s="343">
        <f t="shared" si="324"/>
        <v>366</v>
      </c>
      <c r="I875" s="342">
        <f t="shared" si="324"/>
        <v>365</v>
      </c>
      <c r="J875" s="342">
        <f t="shared" si="324"/>
        <v>365</v>
      </c>
      <c r="K875" s="342">
        <f t="shared" si="324"/>
        <v>365</v>
      </c>
      <c r="L875" s="341">
        <f t="shared" si="324"/>
        <v>285</v>
      </c>
      <c r="M875" s="340">
        <f t="shared" si="328"/>
        <v>1</v>
      </c>
      <c r="N875" s="339">
        <f t="shared" si="329"/>
        <v>1</v>
      </c>
      <c r="O875" s="339">
        <f t="shared" si="330"/>
        <v>1</v>
      </c>
      <c r="P875" s="339">
        <f t="shared" si="331"/>
        <v>1</v>
      </c>
      <c r="Q875" s="338">
        <f t="shared" si="332"/>
        <v>0.77868852459016391</v>
      </c>
      <c r="R875" s="337">
        <f t="shared" si="333"/>
        <v>1000000</v>
      </c>
      <c r="S875" s="336">
        <f t="shared" si="334"/>
        <v>1000000</v>
      </c>
      <c r="T875" s="336">
        <f t="shared" si="335"/>
        <v>1000000</v>
      </c>
      <c r="U875" s="336">
        <f t="shared" si="336"/>
        <v>1000000</v>
      </c>
      <c r="V875" s="335">
        <f t="shared" si="337"/>
        <v>778688.52459016396</v>
      </c>
      <c r="W875" s="337">
        <f t="shared" si="325"/>
        <v>0</v>
      </c>
      <c r="X875" s="336">
        <f t="shared" si="325"/>
        <v>0</v>
      </c>
      <c r="Y875" s="336">
        <f t="shared" si="325"/>
        <v>0</v>
      </c>
      <c r="Z875" s="336">
        <f t="shared" si="325"/>
        <v>0</v>
      </c>
      <c r="AA875" s="335">
        <f t="shared" si="325"/>
        <v>0</v>
      </c>
    </row>
    <row r="876" spans="1:27">
      <c r="A876" s="320">
        <f>'Q Experience Study 2e'!A859</f>
        <v>839</v>
      </c>
      <c r="B876" s="319">
        <f>'Q Experience Study 2e'!B859</f>
        <v>19897</v>
      </c>
      <c r="C876" s="319" t="str">
        <f>'Q Experience Study 2e'!C859</f>
        <v/>
      </c>
      <c r="D876" s="319" t="str">
        <f>'Q Experience Study 2e'!D859</f>
        <v/>
      </c>
      <c r="E876" s="318">
        <f>'Q Experience Study 2e'!E859</f>
        <v>300000</v>
      </c>
      <c r="F876" s="343" t="str">
        <f t="shared" si="326"/>
        <v/>
      </c>
      <c r="G876" s="341" t="str">
        <f t="shared" si="327"/>
        <v/>
      </c>
      <c r="H876" s="343">
        <f t="shared" si="324"/>
        <v>366</v>
      </c>
      <c r="I876" s="342">
        <f t="shared" si="324"/>
        <v>365</v>
      </c>
      <c r="J876" s="342">
        <f t="shared" si="324"/>
        <v>365</v>
      </c>
      <c r="K876" s="342">
        <f t="shared" si="324"/>
        <v>365</v>
      </c>
      <c r="L876" s="341">
        <f t="shared" si="324"/>
        <v>193</v>
      </c>
      <c r="M876" s="340">
        <f t="shared" si="328"/>
        <v>1</v>
      </c>
      <c r="N876" s="339">
        <f t="shared" si="329"/>
        <v>1</v>
      </c>
      <c r="O876" s="339">
        <f t="shared" si="330"/>
        <v>1</v>
      </c>
      <c r="P876" s="339">
        <f t="shared" si="331"/>
        <v>1</v>
      </c>
      <c r="Q876" s="338">
        <f t="shared" si="332"/>
        <v>0.52732240437158473</v>
      </c>
      <c r="R876" s="337">
        <f t="shared" si="333"/>
        <v>300000</v>
      </c>
      <c r="S876" s="336">
        <f t="shared" si="334"/>
        <v>300000</v>
      </c>
      <c r="T876" s="336">
        <f t="shared" si="335"/>
        <v>300000</v>
      </c>
      <c r="U876" s="336">
        <f t="shared" si="336"/>
        <v>300000</v>
      </c>
      <c r="V876" s="335">
        <f t="shared" si="337"/>
        <v>158196.72131147541</v>
      </c>
      <c r="W876" s="337">
        <f t="shared" si="325"/>
        <v>0</v>
      </c>
      <c r="X876" s="336">
        <f t="shared" si="325"/>
        <v>0</v>
      </c>
      <c r="Y876" s="336">
        <f t="shared" si="325"/>
        <v>0</v>
      </c>
      <c r="Z876" s="336">
        <f t="shared" si="325"/>
        <v>0</v>
      </c>
      <c r="AA876" s="335">
        <f t="shared" si="325"/>
        <v>0</v>
      </c>
    </row>
    <row r="877" spans="1:27">
      <c r="A877" s="320">
        <f>'Q Experience Study 2e'!A860</f>
        <v>840</v>
      </c>
      <c r="B877" s="319">
        <f>'Q Experience Study 2e'!B860</f>
        <v>20032</v>
      </c>
      <c r="C877" s="319" t="str">
        <f>'Q Experience Study 2e'!C860</f>
        <v/>
      </c>
      <c r="D877" s="319">
        <f>'Q Experience Study 2e'!D860</f>
        <v>44646</v>
      </c>
      <c r="E877" s="318">
        <f>'Q Experience Study 2e'!E860</f>
        <v>1000000</v>
      </c>
      <c r="F877" s="343">
        <f t="shared" si="326"/>
        <v>67</v>
      </c>
      <c r="G877" s="341" t="str">
        <f t="shared" si="327"/>
        <v/>
      </c>
      <c r="H877" s="343">
        <f t="shared" si="324"/>
        <v>366</v>
      </c>
      <c r="I877" s="342">
        <f t="shared" si="324"/>
        <v>365</v>
      </c>
      <c r="J877" s="342">
        <f t="shared" si="324"/>
        <v>365</v>
      </c>
      <c r="K877" s="342">
        <f t="shared" si="324"/>
        <v>0</v>
      </c>
      <c r="L877" s="341">
        <f t="shared" si="324"/>
        <v>0</v>
      </c>
      <c r="M877" s="340">
        <f t="shared" si="328"/>
        <v>1</v>
      </c>
      <c r="N877" s="339">
        <f t="shared" si="329"/>
        <v>1</v>
      </c>
      <c r="O877" s="339">
        <f t="shared" si="330"/>
        <v>1</v>
      </c>
      <c r="P877" s="339">
        <f t="shared" si="331"/>
        <v>0</v>
      </c>
      <c r="Q877" s="338">
        <f t="shared" si="332"/>
        <v>0</v>
      </c>
      <c r="R877" s="337">
        <f t="shared" si="333"/>
        <v>1000000</v>
      </c>
      <c r="S877" s="336">
        <f t="shared" si="334"/>
        <v>1000000</v>
      </c>
      <c r="T877" s="336">
        <f t="shared" si="335"/>
        <v>1000000</v>
      </c>
      <c r="U877" s="336">
        <f t="shared" si="336"/>
        <v>0</v>
      </c>
      <c r="V877" s="335">
        <f t="shared" si="337"/>
        <v>0</v>
      </c>
      <c r="W877" s="337">
        <f t="shared" si="325"/>
        <v>0</v>
      </c>
      <c r="X877" s="336">
        <f t="shared" si="325"/>
        <v>0</v>
      </c>
      <c r="Y877" s="336">
        <f t="shared" si="325"/>
        <v>1000000</v>
      </c>
      <c r="Z877" s="336">
        <f t="shared" si="325"/>
        <v>0</v>
      </c>
      <c r="AA877" s="335">
        <f t="shared" si="325"/>
        <v>0</v>
      </c>
    </row>
    <row r="878" spans="1:27">
      <c r="A878" s="320">
        <f>'Q Experience Study 2e'!A861</f>
        <v>841</v>
      </c>
      <c r="B878" s="319">
        <f>'Q Experience Study 2e'!B861</f>
        <v>19972</v>
      </c>
      <c r="C878" s="319" t="str">
        <f>'Q Experience Study 2e'!C861</f>
        <v/>
      </c>
      <c r="D878" s="319" t="str">
        <f>'Q Experience Study 2e'!D861</f>
        <v/>
      </c>
      <c r="E878" s="318">
        <f>'Q Experience Study 2e'!E861</f>
        <v>1000000</v>
      </c>
      <c r="F878" s="343" t="str">
        <f t="shared" si="326"/>
        <v/>
      </c>
      <c r="G878" s="341" t="str">
        <f t="shared" si="327"/>
        <v/>
      </c>
      <c r="H878" s="343">
        <f t="shared" ref="H878:L887" si="338">IF(AND(OR($C878&lt;&gt;"",$D878&lt;&gt;""),MAX($F878,$G878)&lt;H$37),0,MIN($C$34,DATE(YEAR($B878)+H$37+1,MONTH($B878),DAY($B878)))-MAX($B$34,DATE(YEAR($B878)+H$37,MONTH($B878),DAY($B878))))</f>
        <v>366</v>
      </c>
      <c r="I878" s="342">
        <f t="shared" si="338"/>
        <v>365</v>
      </c>
      <c r="J878" s="342">
        <f t="shared" si="338"/>
        <v>365</v>
      </c>
      <c r="K878" s="342">
        <f t="shared" si="338"/>
        <v>365</v>
      </c>
      <c r="L878" s="341">
        <f t="shared" si="338"/>
        <v>118</v>
      </c>
      <c r="M878" s="340">
        <f t="shared" si="328"/>
        <v>1</v>
      </c>
      <c r="N878" s="339">
        <f t="shared" si="329"/>
        <v>1</v>
      </c>
      <c r="O878" s="339">
        <f t="shared" si="330"/>
        <v>1</v>
      </c>
      <c r="P878" s="339">
        <f t="shared" si="331"/>
        <v>1</v>
      </c>
      <c r="Q878" s="338">
        <f t="shared" si="332"/>
        <v>0.32240437158469948</v>
      </c>
      <c r="R878" s="337">
        <f t="shared" si="333"/>
        <v>1000000</v>
      </c>
      <c r="S878" s="336">
        <f t="shared" si="334"/>
        <v>1000000</v>
      </c>
      <c r="T878" s="336">
        <f t="shared" si="335"/>
        <v>1000000</v>
      </c>
      <c r="U878" s="336">
        <f t="shared" si="336"/>
        <v>1000000</v>
      </c>
      <c r="V878" s="335">
        <f t="shared" si="337"/>
        <v>322404.37158469949</v>
      </c>
      <c r="W878" s="337">
        <f t="shared" ref="W878:AA887" si="339">IF($F878=W$37,$E878,0)</f>
        <v>0</v>
      </c>
      <c r="X878" s="336">
        <f t="shared" si="339"/>
        <v>0</v>
      </c>
      <c r="Y878" s="336">
        <f t="shared" si="339"/>
        <v>0</v>
      </c>
      <c r="Z878" s="336">
        <f t="shared" si="339"/>
        <v>0</v>
      </c>
      <c r="AA878" s="335">
        <f t="shared" si="339"/>
        <v>0</v>
      </c>
    </row>
    <row r="879" spans="1:27">
      <c r="A879" s="320">
        <f>'Q Experience Study 2e'!A862</f>
        <v>842</v>
      </c>
      <c r="B879" s="319">
        <f>'Q Experience Study 2e'!B862</f>
        <v>19782</v>
      </c>
      <c r="C879" s="319" t="str">
        <f>'Q Experience Study 2e'!C862</f>
        <v/>
      </c>
      <c r="D879" s="319" t="str">
        <f>'Q Experience Study 2e'!D862</f>
        <v/>
      </c>
      <c r="E879" s="318">
        <f>'Q Experience Study 2e'!E862</f>
        <v>300000</v>
      </c>
      <c r="F879" s="343" t="str">
        <f t="shared" si="326"/>
        <v/>
      </c>
      <c r="G879" s="341" t="str">
        <f t="shared" si="327"/>
        <v/>
      </c>
      <c r="H879" s="343">
        <f t="shared" si="338"/>
        <v>365</v>
      </c>
      <c r="I879" s="342">
        <f t="shared" si="338"/>
        <v>366</v>
      </c>
      <c r="J879" s="342">
        <f t="shared" si="338"/>
        <v>365</v>
      </c>
      <c r="K879" s="342">
        <f t="shared" si="338"/>
        <v>365</v>
      </c>
      <c r="L879" s="341">
        <f t="shared" si="338"/>
        <v>308</v>
      </c>
      <c r="M879" s="340">
        <f t="shared" si="328"/>
        <v>1</v>
      </c>
      <c r="N879" s="339">
        <f t="shared" si="329"/>
        <v>1</v>
      </c>
      <c r="O879" s="339">
        <f t="shared" si="330"/>
        <v>1</v>
      </c>
      <c r="P879" s="339">
        <f t="shared" si="331"/>
        <v>1</v>
      </c>
      <c r="Q879" s="338">
        <f t="shared" si="332"/>
        <v>0.84383561643835614</v>
      </c>
      <c r="R879" s="337">
        <f t="shared" si="333"/>
        <v>300000</v>
      </c>
      <c r="S879" s="336">
        <f t="shared" si="334"/>
        <v>300000</v>
      </c>
      <c r="T879" s="336">
        <f t="shared" si="335"/>
        <v>300000</v>
      </c>
      <c r="U879" s="336">
        <f t="shared" si="336"/>
        <v>300000</v>
      </c>
      <c r="V879" s="335">
        <f t="shared" si="337"/>
        <v>253150.68493150684</v>
      </c>
      <c r="W879" s="337">
        <f t="shared" si="339"/>
        <v>0</v>
      </c>
      <c r="X879" s="336">
        <f t="shared" si="339"/>
        <v>0</v>
      </c>
      <c r="Y879" s="336">
        <f t="shared" si="339"/>
        <v>0</v>
      </c>
      <c r="Z879" s="336">
        <f t="shared" si="339"/>
        <v>0</v>
      </c>
      <c r="AA879" s="335">
        <f t="shared" si="339"/>
        <v>0</v>
      </c>
    </row>
    <row r="880" spans="1:27">
      <c r="A880" s="320">
        <f>'Q Experience Study 2e'!A863</f>
        <v>843</v>
      </c>
      <c r="B880" s="319">
        <f>'Q Experience Study 2e'!B863</f>
        <v>19829</v>
      </c>
      <c r="C880" s="319" t="str">
        <f>'Q Experience Study 2e'!C863</f>
        <v/>
      </c>
      <c r="D880" s="319" t="str">
        <f>'Q Experience Study 2e'!D863</f>
        <v/>
      </c>
      <c r="E880" s="318">
        <f>'Q Experience Study 2e'!E863</f>
        <v>500000</v>
      </c>
      <c r="F880" s="343" t="str">
        <f t="shared" si="326"/>
        <v/>
      </c>
      <c r="G880" s="341" t="str">
        <f t="shared" si="327"/>
        <v/>
      </c>
      <c r="H880" s="343">
        <f t="shared" si="338"/>
        <v>366</v>
      </c>
      <c r="I880" s="342">
        <f t="shared" si="338"/>
        <v>365</v>
      </c>
      <c r="J880" s="342">
        <f t="shared" si="338"/>
        <v>365</v>
      </c>
      <c r="K880" s="342">
        <f t="shared" si="338"/>
        <v>365</v>
      </c>
      <c r="L880" s="341">
        <f t="shared" si="338"/>
        <v>261</v>
      </c>
      <c r="M880" s="340">
        <f t="shared" si="328"/>
        <v>1</v>
      </c>
      <c r="N880" s="339">
        <f t="shared" si="329"/>
        <v>1</v>
      </c>
      <c r="O880" s="339">
        <f t="shared" si="330"/>
        <v>1</v>
      </c>
      <c r="P880" s="339">
        <f t="shared" si="331"/>
        <v>1</v>
      </c>
      <c r="Q880" s="338">
        <f t="shared" si="332"/>
        <v>0.71311475409836067</v>
      </c>
      <c r="R880" s="337">
        <f t="shared" si="333"/>
        <v>500000</v>
      </c>
      <c r="S880" s="336">
        <f t="shared" si="334"/>
        <v>500000</v>
      </c>
      <c r="T880" s="336">
        <f t="shared" si="335"/>
        <v>500000</v>
      </c>
      <c r="U880" s="336">
        <f t="shared" si="336"/>
        <v>500000</v>
      </c>
      <c r="V880" s="335">
        <f t="shared" si="337"/>
        <v>356557.37704918033</v>
      </c>
      <c r="W880" s="337">
        <f t="shared" si="339"/>
        <v>0</v>
      </c>
      <c r="X880" s="336">
        <f t="shared" si="339"/>
        <v>0</v>
      </c>
      <c r="Y880" s="336">
        <f t="shared" si="339"/>
        <v>0</v>
      </c>
      <c r="Z880" s="336">
        <f t="shared" si="339"/>
        <v>0</v>
      </c>
      <c r="AA880" s="335">
        <f t="shared" si="339"/>
        <v>0</v>
      </c>
    </row>
    <row r="881" spans="1:27">
      <c r="A881" s="320">
        <f>'Q Experience Study 2e'!A864</f>
        <v>844</v>
      </c>
      <c r="B881" s="319">
        <f>'Q Experience Study 2e'!B864</f>
        <v>20069</v>
      </c>
      <c r="C881" s="319" t="str">
        <f>'Q Experience Study 2e'!C864</f>
        <v/>
      </c>
      <c r="D881" s="319" t="str">
        <f>'Q Experience Study 2e'!D864</f>
        <v/>
      </c>
      <c r="E881" s="318">
        <f>'Q Experience Study 2e'!E864</f>
        <v>1000000</v>
      </c>
      <c r="F881" s="343" t="str">
        <f t="shared" si="326"/>
        <v/>
      </c>
      <c r="G881" s="341" t="str">
        <f t="shared" si="327"/>
        <v/>
      </c>
      <c r="H881" s="343">
        <f t="shared" si="338"/>
        <v>366</v>
      </c>
      <c r="I881" s="342">
        <f t="shared" si="338"/>
        <v>365</v>
      </c>
      <c r="J881" s="342">
        <f t="shared" si="338"/>
        <v>365</v>
      </c>
      <c r="K881" s="342">
        <f t="shared" si="338"/>
        <v>365</v>
      </c>
      <c r="L881" s="341">
        <f t="shared" si="338"/>
        <v>21</v>
      </c>
      <c r="M881" s="340">
        <f t="shared" si="328"/>
        <v>1</v>
      </c>
      <c r="N881" s="339">
        <f t="shared" si="329"/>
        <v>1</v>
      </c>
      <c r="O881" s="339">
        <f t="shared" si="330"/>
        <v>1</v>
      </c>
      <c r="P881" s="339">
        <f t="shared" si="331"/>
        <v>1</v>
      </c>
      <c r="Q881" s="338">
        <f t="shared" si="332"/>
        <v>5.737704918032787E-2</v>
      </c>
      <c r="R881" s="337">
        <f t="shared" si="333"/>
        <v>1000000</v>
      </c>
      <c r="S881" s="336">
        <f t="shared" si="334"/>
        <v>1000000</v>
      </c>
      <c r="T881" s="336">
        <f t="shared" si="335"/>
        <v>1000000</v>
      </c>
      <c r="U881" s="336">
        <f t="shared" si="336"/>
        <v>1000000</v>
      </c>
      <c r="V881" s="335">
        <f t="shared" si="337"/>
        <v>57377.049180327871</v>
      </c>
      <c r="W881" s="337">
        <f t="shared" si="339"/>
        <v>0</v>
      </c>
      <c r="X881" s="336">
        <f t="shared" si="339"/>
        <v>0</v>
      </c>
      <c r="Y881" s="336">
        <f t="shared" si="339"/>
        <v>0</v>
      </c>
      <c r="Z881" s="336">
        <f t="shared" si="339"/>
        <v>0</v>
      </c>
      <c r="AA881" s="335">
        <f t="shared" si="339"/>
        <v>0</v>
      </c>
    </row>
    <row r="882" spans="1:27">
      <c r="A882" s="320">
        <f>'Q Experience Study 2e'!A865</f>
        <v>845</v>
      </c>
      <c r="B882" s="319">
        <f>'Q Experience Study 2e'!B865</f>
        <v>20065</v>
      </c>
      <c r="C882" s="319" t="str">
        <f>'Q Experience Study 2e'!C865</f>
        <v/>
      </c>
      <c r="D882" s="319" t="str">
        <f>'Q Experience Study 2e'!D865</f>
        <v/>
      </c>
      <c r="E882" s="318">
        <f>'Q Experience Study 2e'!E865</f>
        <v>500000</v>
      </c>
      <c r="F882" s="343" t="str">
        <f t="shared" si="326"/>
        <v/>
      </c>
      <c r="G882" s="341" t="str">
        <f t="shared" si="327"/>
        <v/>
      </c>
      <c r="H882" s="343">
        <f t="shared" si="338"/>
        <v>366</v>
      </c>
      <c r="I882" s="342">
        <f t="shared" si="338"/>
        <v>365</v>
      </c>
      <c r="J882" s="342">
        <f t="shared" si="338"/>
        <v>365</v>
      </c>
      <c r="K882" s="342">
        <f t="shared" si="338"/>
        <v>365</v>
      </c>
      <c r="L882" s="341">
        <f t="shared" si="338"/>
        <v>25</v>
      </c>
      <c r="M882" s="340">
        <f t="shared" si="328"/>
        <v>1</v>
      </c>
      <c r="N882" s="339">
        <f t="shared" si="329"/>
        <v>1</v>
      </c>
      <c r="O882" s="339">
        <f t="shared" si="330"/>
        <v>1</v>
      </c>
      <c r="P882" s="339">
        <f t="shared" si="331"/>
        <v>1</v>
      </c>
      <c r="Q882" s="338">
        <f t="shared" si="332"/>
        <v>6.8306010928961755E-2</v>
      </c>
      <c r="R882" s="337">
        <f t="shared" si="333"/>
        <v>500000</v>
      </c>
      <c r="S882" s="336">
        <f t="shared" si="334"/>
        <v>500000</v>
      </c>
      <c r="T882" s="336">
        <f t="shared" si="335"/>
        <v>500000</v>
      </c>
      <c r="U882" s="336">
        <f t="shared" si="336"/>
        <v>500000</v>
      </c>
      <c r="V882" s="335">
        <f t="shared" si="337"/>
        <v>34153.005464480877</v>
      </c>
      <c r="W882" s="337">
        <f t="shared" si="339"/>
        <v>0</v>
      </c>
      <c r="X882" s="336">
        <f t="shared" si="339"/>
        <v>0</v>
      </c>
      <c r="Y882" s="336">
        <f t="shared" si="339"/>
        <v>0</v>
      </c>
      <c r="Z882" s="336">
        <f t="shared" si="339"/>
        <v>0</v>
      </c>
      <c r="AA882" s="335">
        <f t="shared" si="339"/>
        <v>0</v>
      </c>
    </row>
    <row r="883" spans="1:27">
      <c r="A883" s="320">
        <f>'Q Experience Study 2e'!A866</f>
        <v>846</v>
      </c>
      <c r="B883" s="319">
        <f>'Q Experience Study 2e'!B866</f>
        <v>19872</v>
      </c>
      <c r="C883" s="319" t="str">
        <f>'Q Experience Study 2e'!C866</f>
        <v/>
      </c>
      <c r="D883" s="319" t="str">
        <f>'Q Experience Study 2e'!D866</f>
        <v/>
      </c>
      <c r="E883" s="318">
        <f>'Q Experience Study 2e'!E866</f>
        <v>1000000</v>
      </c>
      <c r="F883" s="343" t="str">
        <f t="shared" si="326"/>
        <v/>
      </c>
      <c r="G883" s="341" t="str">
        <f t="shared" si="327"/>
        <v/>
      </c>
      <c r="H883" s="343">
        <f t="shared" si="338"/>
        <v>366</v>
      </c>
      <c r="I883" s="342">
        <f t="shared" si="338"/>
        <v>365</v>
      </c>
      <c r="J883" s="342">
        <f t="shared" si="338"/>
        <v>365</v>
      </c>
      <c r="K883" s="342">
        <f t="shared" si="338"/>
        <v>365</v>
      </c>
      <c r="L883" s="341">
        <f t="shared" si="338"/>
        <v>218</v>
      </c>
      <c r="M883" s="340">
        <f t="shared" si="328"/>
        <v>1</v>
      </c>
      <c r="N883" s="339">
        <f t="shared" si="329"/>
        <v>1</v>
      </c>
      <c r="O883" s="339">
        <f t="shared" si="330"/>
        <v>1</v>
      </c>
      <c r="P883" s="339">
        <f t="shared" si="331"/>
        <v>1</v>
      </c>
      <c r="Q883" s="338">
        <f t="shared" si="332"/>
        <v>0.59562841530054644</v>
      </c>
      <c r="R883" s="337">
        <f t="shared" si="333"/>
        <v>1000000</v>
      </c>
      <c r="S883" s="336">
        <f t="shared" si="334"/>
        <v>1000000</v>
      </c>
      <c r="T883" s="336">
        <f t="shared" si="335"/>
        <v>1000000</v>
      </c>
      <c r="U883" s="336">
        <f t="shared" si="336"/>
        <v>1000000</v>
      </c>
      <c r="V883" s="335">
        <f t="shared" si="337"/>
        <v>595628.41530054645</v>
      </c>
      <c r="W883" s="337">
        <f t="shared" si="339"/>
        <v>0</v>
      </c>
      <c r="X883" s="336">
        <f t="shared" si="339"/>
        <v>0</v>
      </c>
      <c r="Y883" s="336">
        <f t="shared" si="339"/>
        <v>0</v>
      </c>
      <c r="Z883" s="336">
        <f t="shared" si="339"/>
        <v>0</v>
      </c>
      <c r="AA883" s="335">
        <f t="shared" si="339"/>
        <v>0</v>
      </c>
    </row>
    <row r="884" spans="1:27">
      <c r="A884" s="320">
        <f>'Q Experience Study 2e'!A867</f>
        <v>847</v>
      </c>
      <c r="B884" s="319">
        <f>'Q Experience Study 2e'!B867</f>
        <v>19831</v>
      </c>
      <c r="C884" s="319" t="str">
        <f>'Q Experience Study 2e'!C867</f>
        <v/>
      </c>
      <c r="D884" s="319" t="str">
        <f>'Q Experience Study 2e'!D867</f>
        <v/>
      </c>
      <c r="E884" s="318">
        <f>'Q Experience Study 2e'!E867</f>
        <v>300000</v>
      </c>
      <c r="F884" s="343" t="str">
        <f t="shared" si="326"/>
        <v/>
      </c>
      <c r="G884" s="341" t="str">
        <f t="shared" si="327"/>
        <v/>
      </c>
      <c r="H884" s="343">
        <f t="shared" si="338"/>
        <v>366</v>
      </c>
      <c r="I884" s="342">
        <f t="shared" si="338"/>
        <v>365</v>
      </c>
      <c r="J884" s="342">
        <f t="shared" si="338"/>
        <v>365</v>
      </c>
      <c r="K884" s="342">
        <f t="shared" si="338"/>
        <v>365</v>
      </c>
      <c r="L884" s="341">
        <f t="shared" si="338"/>
        <v>259</v>
      </c>
      <c r="M884" s="340">
        <f t="shared" si="328"/>
        <v>1</v>
      </c>
      <c r="N884" s="339">
        <f t="shared" si="329"/>
        <v>1</v>
      </c>
      <c r="O884" s="339">
        <f t="shared" si="330"/>
        <v>1</v>
      </c>
      <c r="P884" s="339">
        <f t="shared" si="331"/>
        <v>1</v>
      </c>
      <c r="Q884" s="338">
        <f t="shared" si="332"/>
        <v>0.70765027322404372</v>
      </c>
      <c r="R884" s="337">
        <f t="shared" si="333"/>
        <v>300000</v>
      </c>
      <c r="S884" s="336">
        <f t="shared" si="334"/>
        <v>300000</v>
      </c>
      <c r="T884" s="336">
        <f t="shared" si="335"/>
        <v>300000</v>
      </c>
      <c r="U884" s="336">
        <f t="shared" si="336"/>
        <v>300000</v>
      </c>
      <c r="V884" s="335">
        <f t="shared" si="337"/>
        <v>212295.0819672131</v>
      </c>
      <c r="W884" s="337">
        <f t="shared" si="339"/>
        <v>0</v>
      </c>
      <c r="X884" s="336">
        <f t="shared" si="339"/>
        <v>0</v>
      </c>
      <c r="Y884" s="336">
        <f t="shared" si="339"/>
        <v>0</v>
      </c>
      <c r="Z884" s="336">
        <f t="shared" si="339"/>
        <v>0</v>
      </c>
      <c r="AA884" s="335">
        <f t="shared" si="339"/>
        <v>0</v>
      </c>
    </row>
    <row r="885" spans="1:27">
      <c r="A885" s="320">
        <f>'Q Experience Study 2e'!A868</f>
        <v>848</v>
      </c>
      <c r="B885" s="319">
        <f>'Q Experience Study 2e'!B868</f>
        <v>19752</v>
      </c>
      <c r="C885" s="319" t="str">
        <f>'Q Experience Study 2e'!C868</f>
        <v/>
      </c>
      <c r="D885" s="319" t="str">
        <f>'Q Experience Study 2e'!D868</f>
        <v/>
      </c>
      <c r="E885" s="318">
        <f>'Q Experience Study 2e'!E868</f>
        <v>500000</v>
      </c>
      <c r="F885" s="343" t="str">
        <f t="shared" si="326"/>
        <v/>
      </c>
      <c r="G885" s="341" t="str">
        <f t="shared" si="327"/>
        <v/>
      </c>
      <c r="H885" s="343">
        <f t="shared" si="338"/>
        <v>365</v>
      </c>
      <c r="I885" s="342">
        <f t="shared" si="338"/>
        <v>366</v>
      </c>
      <c r="J885" s="342">
        <f t="shared" si="338"/>
        <v>365</v>
      </c>
      <c r="K885" s="342">
        <f t="shared" si="338"/>
        <v>365</v>
      </c>
      <c r="L885" s="341">
        <f t="shared" si="338"/>
        <v>338</v>
      </c>
      <c r="M885" s="340">
        <f t="shared" si="328"/>
        <v>1</v>
      </c>
      <c r="N885" s="339">
        <f t="shared" si="329"/>
        <v>1</v>
      </c>
      <c r="O885" s="339">
        <f t="shared" si="330"/>
        <v>1</v>
      </c>
      <c r="P885" s="339">
        <f t="shared" si="331"/>
        <v>1</v>
      </c>
      <c r="Q885" s="338">
        <f t="shared" si="332"/>
        <v>0.92602739726027394</v>
      </c>
      <c r="R885" s="337">
        <f t="shared" si="333"/>
        <v>500000</v>
      </c>
      <c r="S885" s="336">
        <f t="shared" si="334"/>
        <v>500000</v>
      </c>
      <c r="T885" s="336">
        <f t="shared" si="335"/>
        <v>500000</v>
      </c>
      <c r="U885" s="336">
        <f t="shared" si="336"/>
        <v>500000</v>
      </c>
      <c r="V885" s="335">
        <f t="shared" si="337"/>
        <v>463013.69863013696</v>
      </c>
      <c r="W885" s="337">
        <f t="shared" si="339"/>
        <v>0</v>
      </c>
      <c r="X885" s="336">
        <f t="shared" si="339"/>
        <v>0</v>
      </c>
      <c r="Y885" s="336">
        <f t="shared" si="339"/>
        <v>0</v>
      </c>
      <c r="Z885" s="336">
        <f t="shared" si="339"/>
        <v>0</v>
      </c>
      <c r="AA885" s="335">
        <f t="shared" si="339"/>
        <v>0</v>
      </c>
    </row>
    <row r="886" spans="1:27">
      <c r="A886" s="320">
        <f>'Q Experience Study 2e'!A869</f>
        <v>849</v>
      </c>
      <c r="B886" s="319">
        <f>'Q Experience Study 2e'!B869</f>
        <v>19943</v>
      </c>
      <c r="C886" s="319" t="str">
        <f>'Q Experience Study 2e'!C869</f>
        <v/>
      </c>
      <c r="D886" s="319" t="str">
        <f>'Q Experience Study 2e'!D869</f>
        <v/>
      </c>
      <c r="E886" s="318">
        <f>'Q Experience Study 2e'!E869</f>
        <v>500000</v>
      </c>
      <c r="F886" s="343" t="str">
        <f t="shared" si="326"/>
        <v/>
      </c>
      <c r="G886" s="341" t="str">
        <f t="shared" si="327"/>
        <v/>
      </c>
      <c r="H886" s="343">
        <f t="shared" si="338"/>
        <v>366</v>
      </c>
      <c r="I886" s="342">
        <f t="shared" si="338"/>
        <v>365</v>
      </c>
      <c r="J886" s="342">
        <f t="shared" si="338"/>
        <v>365</v>
      </c>
      <c r="K886" s="342">
        <f t="shared" si="338"/>
        <v>365</v>
      </c>
      <c r="L886" s="341">
        <f t="shared" si="338"/>
        <v>147</v>
      </c>
      <c r="M886" s="340">
        <f t="shared" si="328"/>
        <v>1</v>
      </c>
      <c r="N886" s="339">
        <f t="shared" si="329"/>
        <v>1</v>
      </c>
      <c r="O886" s="339">
        <f t="shared" si="330"/>
        <v>1</v>
      </c>
      <c r="P886" s="339">
        <f t="shared" si="331"/>
        <v>1</v>
      </c>
      <c r="Q886" s="338">
        <f t="shared" si="332"/>
        <v>0.40163934426229508</v>
      </c>
      <c r="R886" s="337">
        <f t="shared" si="333"/>
        <v>500000</v>
      </c>
      <c r="S886" s="336">
        <f t="shared" si="334"/>
        <v>500000</v>
      </c>
      <c r="T886" s="336">
        <f t="shared" si="335"/>
        <v>500000</v>
      </c>
      <c r="U886" s="336">
        <f t="shared" si="336"/>
        <v>500000</v>
      </c>
      <c r="V886" s="335">
        <f t="shared" si="337"/>
        <v>200819.67213114756</v>
      </c>
      <c r="W886" s="337">
        <f t="shared" si="339"/>
        <v>0</v>
      </c>
      <c r="X886" s="336">
        <f t="shared" si="339"/>
        <v>0</v>
      </c>
      <c r="Y886" s="336">
        <f t="shared" si="339"/>
        <v>0</v>
      </c>
      <c r="Z886" s="336">
        <f t="shared" si="339"/>
        <v>0</v>
      </c>
      <c r="AA886" s="335">
        <f t="shared" si="339"/>
        <v>0</v>
      </c>
    </row>
    <row r="887" spans="1:27">
      <c r="A887" s="320">
        <f>'Q Experience Study 2e'!A870</f>
        <v>850</v>
      </c>
      <c r="B887" s="319">
        <f>'Q Experience Study 2e'!B870</f>
        <v>19888</v>
      </c>
      <c r="C887" s="319" t="str">
        <f>'Q Experience Study 2e'!C870</f>
        <v/>
      </c>
      <c r="D887" s="319" t="str">
        <f>'Q Experience Study 2e'!D870</f>
        <v/>
      </c>
      <c r="E887" s="318">
        <f>'Q Experience Study 2e'!E870</f>
        <v>1000000</v>
      </c>
      <c r="F887" s="343" t="str">
        <f t="shared" si="326"/>
        <v/>
      </c>
      <c r="G887" s="341" t="str">
        <f t="shared" si="327"/>
        <v/>
      </c>
      <c r="H887" s="343">
        <f t="shared" si="338"/>
        <v>366</v>
      </c>
      <c r="I887" s="342">
        <f t="shared" si="338"/>
        <v>365</v>
      </c>
      <c r="J887" s="342">
        <f t="shared" si="338"/>
        <v>365</v>
      </c>
      <c r="K887" s="342">
        <f t="shared" si="338"/>
        <v>365</v>
      </c>
      <c r="L887" s="341">
        <f t="shared" si="338"/>
        <v>202</v>
      </c>
      <c r="M887" s="340">
        <f t="shared" si="328"/>
        <v>1</v>
      </c>
      <c r="N887" s="339">
        <f t="shared" si="329"/>
        <v>1</v>
      </c>
      <c r="O887" s="339">
        <f t="shared" si="330"/>
        <v>1</v>
      </c>
      <c r="P887" s="339">
        <f t="shared" si="331"/>
        <v>1</v>
      </c>
      <c r="Q887" s="338">
        <f t="shared" si="332"/>
        <v>0.55191256830601088</v>
      </c>
      <c r="R887" s="337">
        <f t="shared" si="333"/>
        <v>1000000</v>
      </c>
      <c r="S887" s="336">
        <f t="shared" si="334"/>
        <v>1000000</v>
      </c>
      <c r="T887" s="336">
        <f t="shared" si="335"/>
        <v>1000000</v>
      </c>
      <c r="U887" s="336">
        <f t="shared" si="336"/>
        <v>1000000</v>
      </c>
      <c r="V887" s="335">
        <f t="shared" si="337"/>
        <v>551912.56830601091</v>
      </c>
      <c r="W887" s="337">
        <f t="shared" si="339"/>
        <v>0</v>
      </c>
      <c r="X887" s="336">
        <f t="shared" si="339"/>
        <v>0</v>
      </c>
      <c r="Y887" s="336">
        <f t="shared" si="339"/>
        <v>0</v>
      </c>
      <c r="Z887" s="336">
        <f t="shared" si="339"/>
        <v>0</v>
      </c>
      <c r="AA887" s="335">
        <f t="shared" si="339"/>
        <v>0</v>
      </c>
    </row>
    <row r="888" spans="1:27">
      <c r="A888" s="320">
        <f>'Q Experience Study 2e'!A871</f>
        <v>851</v>
      </c>
      <c r="B888" s="319">
        <f>'Q Experience Study 2e'!B871</f>
        <v>20070</v>
      </c>
      <c r="C888" s="319" t="str">
        <f>'Q Experience Study 2e'!C871</f>
        <v/>
      </c>
      <c r="D888" s="319">
        <f>'Q Experience Study 2e'!D871</f>
        <v>45256</v>
      </c>
      <c r="E888" s="318">
        <f>'Q Experience Study 2e'!E871</f>
        <v>1000000</v>
      </c>
      <c r="F888" s="343">
        <f t="shared" si="326"/>
        <v>68</v>
      </c>
      <c r="G888" s="341" t="str">
        <f t="shared" si="327"/>
        <v/>
      </c>
      <c r="H888" s="343">
        <f t="shared" ref="H888:L897" si="340">IF(AND(OR($C888&lt;&gt;"",$D888&lt;&gt;""),MAX($F888,$G888)&lt;H$37),0,MIN($C$34,DATE(YEAR($B888)+H$37+1,MONTH($B888),DAY($B888)))-MAX($B$34,DATE(YEAR($B888)+H$37,MONTH($B888),DAY($B888))))</f>
        <v>366</v>
      </c>
      <c r="I888" s="342">
        <f t="shared" si="340"/>
        <v>365</v>
      </c>
      <c r="J888" s="342">
        <f t="shared" si="340"/>
        <v>365</v>
      </c>
      <c r="K888" s="342">
        <f t="shared" si="340"/>
        <v>365</v>
      </c>
      <c r="L888" s="341">
        <f t="shared" si="340"/>
        <v>0</v>
      </c>
      <c r="M888" s="340">
        <f t="shared" si="328"/>
        <v>1</v>
      </c>
      <c r="N888" s="339">
        <f t="shared" si="329"/>
        <v>1</v>
      </c>
      <c r="O888" s="339">
        <f t="shared" si="330"/>
        <v>1</v>
      </c>
      <c r="P888" s="339">
        <f t="shared" si="331"/>
        <v>1</v>
      </c>
      <c r="Q888" s="338">
        <f t="shared" si="332"/>
        <v>0</v>
      </c>
      <c r="R888" s="337">
        <f t="shared" si="333"/>
        <v>1000000</v>
      </c>
      <c r="S888" s="336">
        <f t="shared" si="334"/>
        <v>1000000</v>
      </c>
      <c r="T888" s="336">
        <f t="shared" si="335"/>
        <v>1000000</v>
      </c>
      <c r="U888" s="336">
        <f t="shared" si="336"/>
        <v>1000000</v>
      </c>
      <c r="V888" s="335">
        <f t="shared" si="337"/>
        <v>0</v>
      </c>
      <c r="W888" s="337">
        <f t="shared" ref="W888:AA897" si="341">IF($F888=W$37,$E888,0)</f>
        <v>0</v>
      </c>
      <c r="X888" s="336">
        <f t="shared" si="341"/>
        <v>0</v>
      </c>
      <c r="Y888" s="336">
        <f t="shared" si="341"/>
        <v>0</v>
      </c>
      <c r="Z888" s="336">
        <f t="shared" si="341"/>
        <v>1000000</v>
      </c>
      <c r="AA888" s="335">
        <f t="shared" si="341"/>
        <v>0</v>
      </c>
    </row>
    <row r="889" spans="1:27">
      <c r="A889" s="320">
        <f>'Q Experience Study 2e'!A872</f>
        <v>852</v>
      </c>
      <c r="B889" s="319">
        <f>'Q Experience Study 2e'!B872</f>
        <v>20020</v>
      </c>
      <c r="C889" s="319" t="str">
        <f>'Q Experience Study 2e'!C872</f>
        <v/>
      </c>
      <c r="D889" s="319" t="str">
        <f>'Q Experience Study 2e'!D872</f>
        <v/>
      </c>
      <c r="E889" s="318">
        <f>'Q Experience Study 2e'!E872</f>
        <v>500000</v>
      </c>
      <c r="F889" s="343" t="str">
        <f t="shared" si="326"/>
        <v/>
      </c>
      <c r="G889" s="341" t="str">
        <f t="shared" si="327"/>
        <v/>
      </c>
      <c r="H889" s="343">
        <f t="shared" si="340"/>
        <v>366</v>
      </c>
      <c r="I889" s="342">
        <f t="shared" si="340"/>
        <v>365</v>
      </c>
      <c r="J889" s="342">
        <f t="shared" si="340"/>
        <v>365</v>
      </c>
      <c r="K889" s="342">
        <f t="shared" si="340"/>
        <v>365</v>
      </c>
      <c r="L889" s="341">
        <f t="shared" si="340"/>
        <v>70</v>
      </c>
      <c r="M889" s="340">
        <f t="shared" si="328"/>
        <v>1</v>
      </c>
      <c r="N889" s="339">
        <f t="shared" si="329"/>
        <v>1</v>
      </c>
      <c r="O889" s="339">
        <f t="shared" si="330"/>
        <v>1</v>
      </c>
      <c r="P889" s="339">
        <f t="shared" si="331"/>
        <v>1</v>
      </c>
      <c r="Q889" s="338">
        <f t="shared" si="332"/>
        <v>0.19125683060109289</v>
      </c>
      <c r="R889" s="337">
        <f t="shared" si="333"/>
        <v>500000</v>
      </c>
      <c r="S889" s="336">
        <f t="shared" si="334"/>
        <v>500000</v>
      </c>
      <c r="T889" s="336">
        <f t="shared" si="335"/>
        <v>500000</v>
      </c>
      <c r="U889" s="336">
        <f t="shared" si="336"/>
        <v>500000</v>
      </c>
      <c r="V889" s="335">
        <f t="shared" si="337"/>
        <v>95628.415300546447</v>
      </c>
      <c r="W889" s="337">
        <f t="shared" si="341"/>
        <v>0</v>
      </c>
      <c r="X889" s="336">
        <f t="shared" si="341"/>
        <v>0</v>
      </c>
      <c r="Y889" s="336">
        <f t="shared" si="341"/>
        <v>0</v>
      </c>
      <c r="Z889" s="336">
        <f t="shared" si="341"/>
        <v>0</v>
      </c>
      <c r="AA889" s="335">
        <f t="shared" si="341"/>
        <v>0</v>
      </c>
    </row>
    <row r="890" spans="1:27">
      <c r="A890" s="320">
        <f>'Q Experience Study 2e'!A873</f>
        <v>853</v>
      </c>
      <c r="B890" s="319">
        <f>'Q Experience Study 2e'!B873</f>
        <v>19868</v>
      </c>
      <c r="C890" s="319" t="str">
        <f>'Q Experience Study 2e'!C873</f>
        <v/>
      </c>
      <c r="D890" s="319" t="str">
        <f>'Q Experience Study 2e'!D873</f>
        <v/>
      </c>
      <c r="E890" s="318">
        <f>'Q Experience Study 2e'!E873</f>
        <v>1000000</v>
      </c>
      <c r="F890" s="343" t="str">
        <f t="shared" si="326"/>
        <v/>
      </c>
      <c r="G890" s="341" t="str">
        <f t="shared" si="327"/>
        <v/>
      </c>
      <c r="H890" s="343">
        <f t="shared" si="340"/>
        <v>366</v>
      </c>
      <c r="I890" s="342">
        <f t="shared" si="340"/>
        <v>365</v>
      </c>
      <c r="J890" s="342">
        <f t="shared" si="340"/>
        <v>365</v>
      </c>
      <c r="K890" s="342">
        <f t="shared" si="340"/>
        <v>365</v>
      </c>
      <c r="L890" s="341">
        <f t="shared" si="340"/>
        <v>222</v>
      </c>
      <c r="M890" s="340">
        <f t="shared" si="328"/>
        <v>1</v>
      </c>
      <c r="N890" s="339">
        <f t="shared" si="329"/>
        <v>1</v>
      </c>
      <c r="O890" s="339">
        <f t="shared" si="330"/>
        <v>1</v>
      </c>
      <c r="P890" s="339">
        <f t="shared" si="331"/>
        <v>1</v>
      </c>
      <c r="Q890" s="338">
        <f t="shared" si="332"/>
        <v>0.60655737704918034</v>
      </c>
      <c r="R890" s="337">
        <f t="shared" si="333"/>
        <v>1000000</v>
      </c>
      <c r="S890" s="336">
        <f t="shared" si="334"/>
        <v>1000000</v>
      </c>
      <c r="T890" s="336">
        <f t="shared" si="335"/>
        <v>1000000</v>
      </c>
      <c r="U890" s="336">
        <f t="shared" si="336"/>
        <v>1000000</v>
      </c>
      <c r="V890" s="335">
        <f t="shared" si="337"/>
        <v>606557.37704918033</v>
      </c>
      <c r="W890" s="337">
        <f t="shared" si="341"/>
        <v>0</v>
      </c>
      <c r="X890" s="336">
        <f t="shared" si="341"/>
        <v>0</v>
      </c>
      <c r="Y890" s="336">
        <f t="shared" si="341"/>
        <v>0</v>
      </c>
      <c r="Z890" s="336">
        <f t="shared" si="341"/>
        <v>0</v>
      </c>
      <c r="AA890" s="335">
        <f t="shared" si="341"/>
        <v>0</v>
      </c>
    </row>
    <row r="891" spans="1:27">
      <c r="A891" s="320">
        <f>'Q Experience Study 2e'!A874</f>
        <v>854</v>
      </c>
      <c r="B891" s="319">
        <f>'Q Experience Study 2e'!B874</f>
        <v>19860</v>
      </c>
      <c r="C891" s="319" t="str">
        <f>'Q Experience Study 2e'!C874</f>
        <v/>
      </c>
      <c r="D891" s="319" t="str">
        <f>'Q Experience Study 2e'!D874</f>
        <v/>
      </c>
      <c r="E891" s="318">
        <f>'Q Experience Study 2e'!E874</f>
        <v>1000000</v>
      </c>
      <c r="F891" s="343" t="str">
        <f t="shared" si="326"/>
        <v/>
      </c>
      <c r="G891" s="341" t="str">
        <f t="shared" si="327"/>
        <v/>
      </c>
      <c r="H891" s="343">
        <f t="shared" si="340"/>
        <v>366</v>
      </c>
      <c r="I891" s="342">
        <f t="shared" si="340"/>
        <v>365</v>
      </c>
      <c r="J891" s="342">
        <f t="shared" si="340"/>
        <v>365</v>
      </c>
      <c r="K891" s="342">
        <f t="shared" si="340"/>
        <v>365</v>
      </c>
      <c r="L891" s="341">
        <f t="shared" si="340"/>
        <v>230</v>
      </c>
      <c r="M891" s="340">
        <f t="shared" si="328"/>
        <v>1</v>
      </c>
      <c r="N891" s="339">
        <f t="shared" si="329"/>
        <v>1</v>
      </c>
      <c r="O891" s="339">
        <f t="shared" si="330"/>
        <v>1</v>
      </c>
      <c r="P891" s="339">
        <f t="shared" si="331"/>
        <v>1</v>
      </c>
      <c r="Q891" s="338">
        <f t="shared" si="332"/>
        <v>0.62841530054644812</v>
      </c>
      <c r="R891" s="337">
        <f t="shared" si="333"/>
        <v>1000000</v>
      </c>
      <c r="S891" s="336">
        <f t="shared" si="334"/>
        <v>1000000</v>
      </c>
      <c r="T891" s="336">
        <f t="shared" si="335"/>
        <v>1000000</v>
      </c>
      <c r="U891" s="336">
        <f t="shared" si="336"/>
        <v>1000000</v>
      </c>
      <c r="V891" s="335">
        <f t="shared" si="337"/>
        <v>628415.3005464481</v>
      </c>
      <c r="W891" s="337">
        <f t="shared" si="341"/>
        <v>0</v>
      </c>
      <c r="X891" s="336">
        <f t="shared" si="341"/>
        <v>0</v>
      </c>
      <c r="Y891" s="336">
        <f t="shared" si="341"/>
        <v>0</v>
      </c>
      <c r="Z891" s="336">
        <f t="shared" si="341"/>
        <v>0</v>
      </c>
      <c r="AA891" s="335">
        <f t="shared" si="341"/>
        <v>0</v>
      </c>
    </row>
    <row r="892" spans="1:27">
      <c r="A892" s="320">
        <f>'Q Experience Study 2e'!A875</f>
        <v>855</v>
      </c>
      <c r="B892" s="319">
        <f>'Q Experience Study 2e'!B875</f>
        <v>19778</v>
      </c>
      <c r="C892" s="319" t="str">
        <f>'Q Experience Study 2e'!C875</f>
        <v/>
      </c>
      <c r="D892" s="319" t="str">
        <f>'Q Experience Study 2e'!D875</f>
        <v/>
      </c>
      <c r="E892" s="318">
        <f>'Q Experience Study 2e'!E875</f>
        <v>300000</v>
      </c>
      <c r="F892" s="343" t="str">
        <f t="shared" si="326"/>
        <v/>
      </c>
      <c r="G892" s="341" t="str">
        <f t="shared" si="327"/>
        <v/>
      </c>
      <c r="H892" s="343">
        <f t="shared" si="340"/>
        <v>365</v>
      </c>
      <c r="I892" s="342">
        <f t="shared" si="340"/>
        <v>366</v>
      </c>
      <c r="J892" s="342">
        <f t="shared" si="340"/>
        <v>365</v>
      </c>
      <c r="K892" s="342">
        <f t="shared" si="340"/>
        <v>365</v>
      </c>
      <c r="L892" s="341">
        <f t="shared" si="340"/>
        <v>312</v>
      </c>
      <c r="M892" s="340">
        <f t="shared" si="328"/>
        <v>1</v>
      </c>
      <c r="N892" s="339">
        <f t="shared" si="329"/>
        <v>1</v>
      </c>
      <c r="O892" s="339">
        <f t="shared" si="330"/>
        <v>1</v>
      </c>
      <c r="P892" s="339">
        <f t="shared" si="331"/>
        <v>1</v>
      </c>
      <c r="Q892" s="338">
        <f t="shared" si="332"/>
        <v>0.85479452054794525</v>
      </c>
      <c r="R892" s="337">
        <f t="shared" si="333"/>
        <v>300000</v>
      </c>
      <c r="S892" s="336">
        <f t="shared" si="334"/>
        <v>300000</v>
      </c>
      <c r="T892" s="336">
        <f t="shared" si="335"/>
        <v>300000</v>
      </c>
      <c r="U892" s="336">
        <f t="shared" si="336"/>
        <v>300000</v>
      </c>
      <c r="V892" s="335">
        <f t="shared" si="337"/>
        <v>256438.35616438359</v>
      </c>
      <c r="W892" s="337">
        <f t="shared" si="341"/>
        <v>0</v>
      </c>
      <c r="X892" s="336">
        <f t="shared" si="341"/>
        <v>0</v>
      </c>
      <c r="Y892" s="336">
        <f t="shared" si="341"/>
        <v>0</v>
      </c>
      <c r="Z892" s="336">
        <f t="shared" si="341"/>
        <v>0</v>
      </c>
      <c r="AA892" s="335">
        <f t="shared" si="341"/>
        <v>0</v>
      </c>
    </row>
    <row r="893" spans="1:27">
      <c r="A893" s="320">
        <f>'Q Experience Study 2e'!A876</f>
        <v>856</v>
      </c>
      <c r="B893" s="319">
        <f>'Q Experience Study 2e'!B876</f>
        <v>20036</v>
      </c>
      <c r="C893" s="319" t="str">
        <f>'Q Experience Study 2e'!C876</f>
        <v/>
      </c>
      <c r="D893" s="319" t="str">
        <f>'Q Experience Study 2e'!D876</f>
        <v/>
      </c>
      <c r="E893" s="318">
        <f>'Q Experience Study 2e'!E876</f>
        <v>1000000</v>
      </c>
      <c r="F893" s="343" t="str">
        <f t="shared" si="326"/>
        <v/>
      </c>
      <c r="G893" s="341" t="str">
        <f t="shared" si="327"/>
        <v/>
      </c>
      <c r="H893" s="343">
        <f t="shared" si="340"/>
        <v>366</v>
      </c>
      <c r="I893" s="342">
        <f t="shared" si="340"/>
        <v>365</v>
      </c>
      <c r="J893" s="342">
        <f t="shared" si="340"/>
        <v>365</v>
      </c>
      <c r="K893" s="342">
        <f t="shared" si="340"/>
        <v>365</v>
      </c>
      <c r="L893" s="341">
        <f t="shared" si="340"/>
        <v>54</v>
      </c>
      <c r="M893" s="340">
        <f t="shared" si="328"/>
        <v>1</v>
      </c>
      <c r="N893" s="339">
        <f t="shared" si="329"/>
        <v>1</v>
      </c>
      <c r="O893" s="339">
        <f t="shared" si="330"/>
        <v>1</v>
      </c>
      <c r="P893" s="339">
        <f t="shared" si="331"/>
        <v>1</v>
      </c>
      <c r="Q893" s="338">
        <f t="shared" si="332"/>
        <v>0.14754098360655737</v>
      </c>
      <c r="R893" s="337">
        <f t="shared" si="333"/>
        <v>1000000</v>
      </c>
      <c r="S893" s="336">
        <f t="shared" si="334"/>
        <v>1000000</v>
      </c>
      <c r="T893" s="336">
        <f t="shared" si="335"/>
        <v>1000000</v>
      </c>
      <c r="U893" s="336">
        <f t="shared" si="336"/>
        <v>1000000</v>
      </c>
      <c r="V893" s="335">
        <f t="shared" si="337"/>
        <v>147540.98360655736</v>
      </c>
      <c r="W893" s="337">
        <f t="shared" si="341"/>
        <v>0</v>
      </c>
      <c r="X893" s="336">
        <f t="shared" si="341"/>
        <v>0</v>
      </c>
      <c r="Y893" s="336">
        <f t="shared" si="341"/>
        <v>0</v>
      </c>
      <c r="Z893" s="336">
        <f t="shared" si="341"/>
        <v>0</v>
      </c>
      <c r="AA893" s="335">
        <f t="shared" si="341"/>
        <v>0</v>
      </c>
    </row>
    <row r="894" spans="1:27">
      <c r="A894" s="320">
        <f>'Q Experience Study 2e'!A877</f>
        <v>857</v>
      </c>
      <c r="B894" s="319">
        <f>'Q Experience Study 2e'!B877</f>
        <v>19826</v>
      </c>
      <c r="C894" s="319" t="str">
        <f>'Q Experience Study 2e'!C877</f>
        <v/>
      </c>
      <c r="D894" s="319" t="str">
        <f>'Q Experience Study 2e'!D877</f>
        <v/>
      </c>
      <c r="E894" s="318">
        <f>'Q Experience Study 2e'!E877</f>
        <v>500000</v>
      </c>
      <c r="F894" s="343" t="str">
        <f t="shared" si="326"/>
        <v/>
      </c>
      <c r="G894" s="341" t="str">
        <f t="shared" si="327"/>
        <v/>
      </c>
      <c r="H894" s="343">
        <f t="shared" si="340"/>
        <v>366</v>
      </c>
      <c r="I894" s="342">
        <f t="shared" si="340"/>
        <v>365</v>
      </c>
      <c r="J894" s="342">
        <f t="shared" si="340"/>
        <v>365</v>
      </c>
      <c r="K894" s="342">
        <f t="shared" si="340"/>
        <v>365</v>
      </c>
      <c r="L894" s="341">
        <f t="shared" si="340"/>
        <v>264</v>
      </c>
      <c r="M894" s="340">
        <f t="shared" si="328"/>
        <v>1</v>
      </c>
      <c r="N894" s="339">
        <f t="shared" si="329"/>
        <v>1</v>
      </c>
      <c r="O894" s="339">
        <f t="shared" si="330"/>
        <v>1</v>
      </c>
      <c r="P894" s="339">
        <f t="shared" si="331"/>
        <v>1</v>
      </c>
      <c r="Q894" s="338">
        <f t="shared" si="332"/>
        <v>0.72131147540983609</v>
      </c>
      <c r="R894" s="337">
        <f t="shared" si="333"/>
        <v>500000</v>
      </c>
      <c r="S894" s="336">
        <f t="shared" si="334"/>
        <v>500000</v>
      </c>
      <c r="T894" s="336">
        <f t="shared" si="335"/>
        <v>500000</v>
      </c>
      <c r="U894" s="336">
        <f t="shared" si="336"/>
        <v>500000</v>
      </c>
      <c r="V894" s="335">
        <f t="shared" si="337"/>
        <v>360655.73770491802</v>
      </c>
      <c r="W894" s="337">
        <f t="shared" si="341"/>
        <v>0</v>
      </c>
      <c r="X894" s="336">
        <f t="shared" si="341"/>
        <v>0</v>
      </c>
      <c r="Y894" s="336">
        <f t="shared" si="341"/>
        <v>0</v>
      </c>
      <c r="Z894" s="336">
        <f t="shared" si="341"/>
        <v>0</v>
      </c>
      <c r="AA894" s="335">
        <f t="shared" si="341"/>
        <v>0</v>
      </c>
    </row>
    <row r="895" spans="1:27">
      <c r="A895" s="320">
        <f>'Q Experience Study 2e'!A878</f>
        <v>858</v>
      </c>
      <c r="B895" s="319">
        <f>'Q Experience Study 2e'!B878</f>
        <v>19794</v>
      </c>
      <c r="C895" s="319" t="str">
        <f>'Q Experience Study 2e'!C878</f>
        <v/>
      </c>
      <c r="D895" s="319" t="str">
        <f>'Q Experience Study 2e'!D878</f>
        <v/>
      </c>
      <c r="E895" s="318">
        <f>'Q Experience Study 2e'!E878</f>
        <v>500000</v>
      </c>
      <c r="F895" s="343" t="str">
        <f t="shared" si="326"/>
        <v/>
      </c>
      <c r="G895" s="341" t="str">
        <f t="shared" si="327"/>
        <v/>
      </c>
      <c r="H895" s="343">
        <f t="shared" si="340"/>
        <v>366</v>
      </c>
      <c r="I895" s="342">
        <f t="shared" si="340"/>
        <v>365</v>
      </c>
      <c r="J895" s="342">
        <f t="shared" si="340"/>
        <v>365</v>
      </c>
      <c r="K895" s="342">
        <f t="shared" si="340"/>
        <v>365</v>
      </c>
      <c r="L895" s="341">
        <f t="shared" si="340"/>
        <v>296</v>
      </c>
      <c r="M895" s="340">
        <f t="shared" si="328"/>
        <v>1</v>
      </c>
      <c r="N895" s="339">
        <f t="shared" si="329"/>
        <v>1</v>
      </c>
      <c r="O895" s="339">
        <f t="shared" si="330"/>
        <v>1</v>
      </c>
      <c r="P895" s="339">
        <f t="shared" si="331"/>
        <v>1</v>
      </c>
      <c r="Q895" s="338">
        <f t="shared" si="332"/>
        <v>0.80874316939890711</v>
      </c>
      <c r="R895" s="337">
        <f t="shared" si="333"/>
        <v>500000</v>
      </c>
      <c r="S895" s="336">
        <f t="shared" si="334"/>
        <v>500000</v>
      </c>
      <c r="T895" s="336">
        <f t="shared" si="335"/>
        <v>500000</v>
      </c>
      <c r="U895" s="336">
        <f t="shared" si="336"/>
        <v>500000</v>
      </c>
      <c r="V895" s="335">
        <f t="shared" si="337"/>
        <v>404371.58469945355</v>
      </c>
      <c r="W895" s="337">
        <f t="shared" si="341"/>
        <v>0</v>
      </c>
      <c r="X895" s="336">
        <f t="shared" si="341"/>
        <v>0</v>
      </c>
      <c r="Y895" s="336">
        <f t="shared" si="341"/>
        <v>0</v>
      </c>
      <c r="Z895" s="336">
        <f t="shared" si="341"/>
        <v>0</v>
      </c>
      <c r="AA895" s="335">
        <f t="shared" si="341"/>
        <v>0</v>
      </c>
    </row>
    <row r="896" spans="1:27">
      <c r="A896" s="320">
        <f>'Q Experience Study 2e'!A879</f>
        <v>859</v>
      </c>
      <c r="B896" s="319">
        <f>'Q Experience Study 2e'!B879</f>
        <v>19825</v>
      </c>
      <c r="C896" s="319" t="str">
        <f>'Q Experience Study 2e'!C879</f>
        <v/>
      </c>
      <c r="D896" s="319" t="str">
        <f>'Q Experience Study 2e'!D879</f>
        <v/>
      </c>
      <c r="E896" s="318">
        <f>'Q Experience Study 2e'!E879</f>
        <v>1000000</v>
      </c>
      <c r="F896" s="343" t="str">
        <f t="shared" si="326"/>
        <v/>
      </c>
      <c r="G896" s="341" t="str">
        <f t="shared" si="327"/>
        <v/>
      </c>
      <c r="H896" s="343">
        <f t="shared" si="340"/>
        <v>366</v>
      </c>
      <c r="I896" s="342">
        <f t="shared" si="340"/>
        <v>365</v>
      </c>
      <c r="J896" s="342">
        <f t="shared" si="340"/>
        <v>365</v>
      </c>
      <c r="K896" s="342">
        <f t="shared" si="340"/>
        <v>365</v>
      </c>
      <c r="L896" s="341">
        <f t="shared" si="340"/>
        <v>265</v>
      </c>
      <c r="M896" s="340">
        <f t="shared" si="328"/>
        <v>1</v>
      </c>
      <c r="N896" s="339">
        <f t="shared" si="329"/>
        <v>1</v>
      </c>
      <c r="O896" s="339">
        <f t="shared" si="330"/>
        <v>1</v>
      </c>
      <c r="P896" s="339">
        <f t="shared" si="331"/>
        <v>1</v>
      </c>
      <c r="Q896" s="338">
        <f t="shared" si="332"/>
        <v>0.72404371584699456</v>
      </c>
      <c r="R896" s="337">
        <f t="shared" si="333"/>
        <v>1000000</v>
      </c>
      <c r="S896" s="336">
        <f t="shared" si="334"/>
        <v>1000000</v>
      </c>
      <c r="T896" s="336">
        <f t="shared" si="335"/>
        <v>1000000</v>
      </c>
      <c r="U896" s="336">
        <f t="shared" si="336"/>
        <v>1000000</v>
      </c>
      <c r="V896" s="335">
        <f t="shared" si="337"/>
        <v>724043.71584699454</v>
      </c>
      <c r="W896" s="337">
        <f t="shared" si="341"/>
        <v>0</v>
      </c>
      <c r="X896" s="336">
        <f t="shared" si="341"/>
        <v>0</v>
      </c>
      <c r="Y896" s="336">
        <f t="shared" si="341"/>
        <v>0</v>
      </c>
      <c r="Z896" s="336">
        <f t="shared" si="341"/>
        <v>0</v>
      </c>
      <c r="AA896" s="335">
        <f t="shared" si="341"/>
        <v>0</v>
      </c>
    </row>
    <row r="897" spans="1:27">
      <c r="A897" s="320">
        <f>'Q Experience Study 2e'!A880</f>
        <v>860</v>
      </c>
      <c r="B897" s="319">
        <f>'Q Experience Study 2e'!B880</f>
        <v>20054</v>
      </c>
      <c r="C897" s="319" t="str">
        <f>'Q Experience Study 2e'!C880</f>
        <v/>
      </c>
      <c r="D897" s="319" t="str">
        <f>'Q Experience Study 2e'!D880</f>
        <v/>
      </c>
      <c r="E897" s="318">
        <f>'Q Experience Study 2e'!E880</f>
        <v>300000</v>
      </c>
      <c r="F897" s="343" t="str">
        <f t="shared" si="326"/>
        <v/>
      </c>
      <c r="G897" s="341" t="str">
        <f t="shared" si="327"/>
        <v/>
      </c>
      <c r="H897" s="343">
        <f t="shared" si="340"/>
        <v>366</v>
      </c>
      <c r="I897" s="342">
        <f t="shared" si="340"/>
        <v>365</v>
      </c>
      <c r="J897" s="342">
        <f t="shared" si="340"/>
        <v>365</v>
      </c>
      <c r="K897" s="342">
        <f t="shared" si="340"/>
        <v>365</v>
      </c>
      <c r="L897" s="341">
        <f t="shared" si="340"/>
        <v>36</v>
      </c>
      <c r="M897" s="340">
        <f t="shared" si="328"/>
        <v>1</v>
      </c>
      <c r="N897" s="339">
        <f t="shared" si="329"/>
        <v>1</v>
      </c>
      <c r="O897" s="339">
        <f t="shared" si="330"/>
        <v>1</v>
      </c>
      <c r="P897" s="339">
        <f t="shared" si="331"/>
        <v>1</v>
      </c>
      <c r="Q897" s="338">
        <f t="shared" si="332"/>
        <v>9.8360655737704916E-2</v>
      </c>
      <c r="R897" s="337">
        <f t="shared" si="333"/>
        <v>300000</v>
      </c>
      <c r="S897" s="336">
        <f t="shared" si="334"/>
        <v>300000</v>
      </c>
      <c r="T897" s="336">
        <f t="shared" si="335"/>
        <v>300000</v>
      </c>
      <c r="U897" s="336">
        <f t="shared" si="336"/>
        <v>300000</v>
      </c>
      <c r="V897" s="335">
        <f t="shared" si="337"/>
        <v>29508.196721311473</v>
      </c>
      <c r="W897" s="337">
        <f t="shared" si="341"/>
        <v>0</v>
      </c>
      <c r="X897" s="336">
        <f t="shared" si="341"/>
        <v>0</v>
      </c>
      <c r="Y897" s="336">
        <f t="shared" si="341"/>
        <v>0</v>
      </c>
      <c r="Z897" s="336">
        <f t="shared" si="341"/>
        <v>0</v>
      </c>
      <c r="AA897" s="335">
        <f t="shared" si="341"/>
        <v>0</v>
      </c>
    </row>
    <row r="898" spans="1:27">
      <c r="A898" s="320">
        <f>'Q Experience Study 2e'!A881</f>
        <v>861</v>
      </c>
      <c r="B898" s="319">
        <f>'Q Experience Study 2e'!B881</f>
        <v>19825</v>
      </c>
      <c r="C898" s="319" t="str">
        <f>'Q Experience Study 2e'!C881</f>
        <v/>
      </c>
      <c r="D898" s="319" t="str">
        <f>'Q Experience Study 2e'!D881</f>
        <v/>
      </c>
      <c r="E898" s="318">
        <f>'Q Experience Study 2e'!E881</f>
        <v>500000</v>
      </c>
      <c r="F898" s="343" t="str">
        <f t="shared" si="326"/>
        <v/>
      </c>
      <c r="G898" s="341" t="str">
        <f t="shared" si="327"/>
        <v/>
      </c>
      <c r="H898" s="343">
        <f t="shared" ref="H898:L907" si="342">IF(AND(OR($C898&lt;&gt;"",$D898&lt;&gt;""),MAX($F898,$G898)&lt;H$37),0,MIN($C$34,DATE(YEAR($B898)+H$37+1,MONTH($B898),DAY($B898)))-MAX($B$34,DATE(YEAR($B898)+H$37,MONTH($B898),DAY($B898))))</f>
        <v>366</v>
      </c>
      <c r="I898" s="342">
        <f t="shared" si="342"/>
        <v>365</v>
      </c>
      <c r="J898" s="342">
        <f t="shared" si="342"/>
        <v>365</v>
      </c>
      <c r="K898" s="342">
        <f t="shared" si="342"/>
        <v>365</v>
      </c>
      <c r="L898" s="341">
        <f t="shared" si="342"/>
        <v>265</v>
      </c>
      <c r="M898" s="340">
        <f t="shared" si="328"/>
        <v>1</v>
      </c>
      <c r="N898" s="339">
        <f t="shared" si="329"/>
        <v>1</v>
      </c>
      <c r="O898" s="339">
        <f t="shared" si="330"/>
        <v>1</v>
      </c>
      <c r="P898" s="339">
        <f t="shared" si="331"/>
        <v>1</v>
      </c>
      <c r="Q898" s="338">
        <f t="shared" si="332"/>
        <v>0.72404371584699456</v>
      </c>
      <c r="R898" s="337">
        <f t="shared" si="333"/>
        <v>500000</v>
      </c>
      <c r="S898" s="336">
        <f t="shared" si="334"/>
        <v>500000</v>
      </c>
      <c r="T898" s="336">
        <f t="shared" si="335"/>
        <v>500000</v>
      </c>
      <c r="U898" s="336">
        <f t="shared" si="336"/>
        <v>500000</v>
      </c>
      <c r="V898" s="335">
        <f t="shared" si="337"/>
        <v>362021.85792349727</v>
      </c>
      <c r="W898" s="337">
        <f t="shared" ref="W898:AA907" si="343">IF($F898=W$37,$E898,0)</f>
        <v>0</v>
      </c>
      <c r="X898" s="336">
        <f t="shared" si="343"/>
        <v>0</v>
      </c>
      <c r="Y898" s="336">
        <f t="shared" si="343"/>
        <v>0</v>
      </c>
      <c r="Z898" s="336">
        <f t="shared" si="343"/>
        <v>0</v>
      </c>
      <c r="AA898" s="335">
        <f t="shared" si="343"/>
        <v>0</v>
      </c>
    </row>
    <row r="899" spans="1:27">
      <c r="A899" s="320">
        <f>'Q Experience Study 2e'!A882</f>
        <v>862</v>
      </c>
      <c r="B899" s="319">
        <f>'Q Experience Study 2e'!B882</f>
        <v>19750</v>
      </c>
      <c r="C899" s="319" t="str">
        <f>'Q Experience Study 2e'!C882</f>
        <v/>
      </c>
      <c r="D899" s="319" t="str">
        <f>'Q Experience Study 2e'!D882</f>
        <v/>
      </c>
      <c r="E899" s="318">
        <f>'Q Experience Study 2e'!E882</f>
        <v>500000</v>
      </c>
      <c r="F899" s="343" t="str">
        <f t="shared" si="326"/>
        <v/>
      </c>
      <c r="G899" s="341" t="str">
        <f t="shared" si="327"/>
        <v/>
      </c>
      <c r="H899" s="343">
        <f t="shared" si="342"/>
        <v>365</v>
      </c>
      <c r="I899" s="342">
        <f t="shared" si="342"/>
        <v>366</v>
      </c>
      <c r="J899" s="342">
        <f t="shared" si="342"/>
        <v>365</v>
      </c>
      <c r="K899" s="342">
        <f t="shared" si="342"/>
        <v>365</v>
      </c>
      <c r="L899" s="341">
        <f t="shared" si="342"/>
        <v>340</v>
      </c>
      <c r="M899" s="340">
        <f t="shared" si="328"/>
        <v>1</v>
      </c>
      <c r="N899" s="339">
        <f t="shared" si="329"/>
        <v>1</v>
      </c>
      <c r="O899" s="339">
        <f t="shared" si="330"/>
        <v>1</v>
      </c>
      <c r="P899" s="339">
        <f t="shared" si="331"/>
        <v>1</v>
      </c>
      <c r="Q899" s="338">
        <f t="shared" si="332"/>
        <v>0.93150684931506844</v>
      </c>
      <c r="R899" s="337">
        <f t="shared" si="333"/>
        <v>500000</v>
      </c>
      <c r="S899" s="336">
        <f t="shared" si="334"/>
        <v>500000</v>
      </c>
      <c r="T899" s="336">
        <f t="shared" si="335"/>
        <v>500000</v>
      </c>
      <c r="U899" s="336">
        <f t="shared" si="336"/>
        <v>500000</v>
      </c>
      <c r="V899" s="335">
        <f t="shared" si="337"/>
        <v>465753.42465753423</v>
      </c>
      <c r="W899" s="337">
        <f t="shared" si="343"/>
        <v>0</v>
      </c>
      <c r="X899" s="336">
        <f t="shared" si="343"/>
        <v>0</v>
      </c>
      <c r="Y899" s="336">
        <f t="shared" si="343"/>
        <v>0</v>
      </c>
      <c r="Z899" s="336">
        <f t="shared" si="343"/>
        <v>0</v>
      </c>
      <c r="AA899" s="335">
        <f t="shared" si="343"/>
        <v>0</v>
      </c>
    </row>
    <row r="900" spans="1:27">
      <c r="A900" s="320">
        <f>'Q Experience Study 2e'!A883</f>
        <v>863</v>
      </c>
      <c r="B900" s="319">
        <f>'Q Experience Study 2e'!B883</f>
        <v>19729</v>
      </c>
      <c r="C900" s="319" t="str">
        <f>'Q Experience Study 2e'!C883</f>
        <v/>
      </c>
      <c r="D900" s="319" t="str">
        <f>'Q Experience Study 2e'!D883</f>
        <v/>
      </c>
      <c r="E900" s="318">
        <f>'Q Experience Study 2e'!E883</f>
        <v>500000</v>
      </c>
      <c r="F900" s="343" t="str">
        <f t="shared" si="326"/>
        <v/>
      </c>
      <c r="G900" s="341" t="str">
        <f t="shared" si="327"/>
        <v/>
      </c>
      <c r="H900" s="343">
        <f t="shared" si="342"/>
        <v>365</v>
      </c>
      <c r="I900" s="342">
        <f t="shared" si="342"/>
        <v>366</v>
      </c>
      <c r="J900" s="342">
        <f t="shared" si="342"/>
        <v>365</v>
      </c>
      <c r="K900" s="342">
        <f t="shared" si="342"/>
        <v>365</v>
      </c>
      <c r="L900" s="341">
        <f t="shared" si="342"/>
        <v>361</v>
      </c>
      <c r="M900" s="340">
        <f t="shared" si="328"/>
        <v>1</v>
      </c>
      <c r="N900" s="339">
        <f t="shared" si="329"/>
        <v>1</v>
      </c>
      <c r="O900" s="339">
        <f t="shared" si="330"/>
        <v>1</v>
      </c>
      <c r="P900" s="339">
        <f t="shared" si="331"/>
        <v>1</v>
      </c>
      <c r="Q900" s="338">
        <f t="shared" si="332"/>
        <v>0.989041095890411</v>
      </c>
      <c r="R900" s="337">
        <f t="shared" si="333"/>
        <v>500000</v>
      </c>
      <c r="S900" s="336">
        <f t="shared" si="334"/>
        <v>500000</v>
      </c>
      <c r="T900" s="336">
        <f t="shared" si="335"/>
        <v>500000</v>
      </c>
      <c r="U900" s="336">
        <f t="shared" si="336"/>
        <v>500000</v>
      </c>
      <c r="V900" s="335">
        <f t="shared" si="337"/>
        <v>494520.54794520553</v>
      </c>
      <c r="W900" s="337">
        <f t="shared" si="343"/>
        <v>0</v>
      </c>
      <c r="X900" s="336">
        <f t="shared" si="343"/>
        <v>0</v>
      </c>
      <c r="Y900" s="336">
        <f t="shared" si="343"/>
        <v>0</v>
      </c>
      <c r="Z900" s="336">
        <f t="shared" si="343"/>
        <v>0</v>
      </c>
      <c r="AA900" s="335">
        <f t="shared" si="343"/>
        <v>0</v>
      </c>
    </row>
    <row r="901" spans="1:27">
      <c r="A901" s="320">
        <f>'Q Experience Study 2e'!A884</f>
        <v>864</v>
      </c>
      <c r="B901" s="319">
        <f>'Q Experience Study 2e'!B884</f>
        <v>19760</v>
      </c>
      <c r="C901" s="319" t="str">
        <f>'Q Experience Study 2e'!C884</f>
        <v/>
      </c>
      <c r="D901" s="319" t="str">
        <f>'Q Experience Study 2e'!D884</f>
        <v/>
      </c>
      <c r="E901" s="318">
        <f>'Q Experience Study 2e'!E884</f>
        <v>1000000</v>
      </c>
      <c r="F901" s="343" t="str">
        <f t="shared" si="326"/>
        <v/>
      </c>
      <c r="G901" s="341" t="str">
        <f t="shared" si="327"/>
        <v/>
      </c>
      <c r="H901" s="343">
        <f t="shared" si="342"/>
        <v>365</v>
      </c>
      <c r="I901" s="342">
        <f t="shared" si="342"/>
        <v>366</v>
      </c>
      <c r="J901" s="342">
        <f t="shared" si="342"/>
        <v>365</v>
      </c>
      <c r="K901" s="342">
        <f t="shared" si="342"/>
        <v>365</v>
      </c>
      <c r="L901" s="341">
        <f t="shared" si="342"/>
        <v>330</v>
      </c>
      <c r="M901" s="340">
        <f t="shared" si="328"/>
        <v>1</v>
      </c>
      <c r="N901" s="339">
        <f t="shared" si="329"/>
        <v>1</v>
      </c>
      <c r="O901" s="339">
        <f t="shared" si="330"/>
        <v>1</v>
      </c>
      <c r="P901" s="339">
        <f t="shared" si="331"/>
        <v>1</v>
      </c>
      <c r="Q901" s="338">
        <f t="shared" si="332"/>
        <v>0.90410958904109584</v>
      </c>
      <c r="R901" s="337">
        <f t="shared" si="333"/>
        <v>1000000</v>
      </c>
      <c r="S901" s="336">
        <f t="shared" si="334"/>
        <v>1000000</v>
      </c>
      <c r="T901" s="336">
        <f t="shared" si="335"/>
        <v>1000000</v>
      </c>
      <c r="U901" s="336">
        <f t="shared" si="336"/>
        <v>1000000</v>
      </c>
      <c r="V901" s="335">
        <f t="shared" si="337"/>
        <v>904109.58904109581</v>
      </c>
      <c r="W901" s="337">
        <f t="shared" si="343"/>
        <v>0</v>
      </c>
      <c r="X901" s="336">
        <f t="shared" si="343"/>
        <v>0</v>
      </c>
      <c r="Y901" s="336">
        <f t="shared" si="343"/>
        <v>0</v>
      </c>
      <c r="Z901" s="336">
        <f t="shared" si="343"/>
        <v>0</v>
      </c>
      <c r="AA901" s="335">
        <f t="shared" si="343"/>
        <v>0</v>
      </c>
    </row>
    <row r="902" spans="1:27">
      <c r="A902" s="320">
        <f>'Q Experience Study 2e'!A885</f>
        <v>865</v>
      </c>
      <c r="B902" s="319">
        <f>'Q Experience Study 2e'!B885</f>
        <v>19812</v>
      </c>
      <c r="C902" s="319" t="str">
        <f>'Q Experience Study 2e'!C885</f>
        <v/>
      </c>
      <c r="D902" s="319" t="str">
        <f>'Q Experience Study 2e'!D885</f>
        <v/>
      </c>
      <c r="E902" s="318">
        <f>'Q Experience Study 2e'!E885</f>
        <v>1000000</v>
      </c>
      <c r="F902" s="343" t="str">
        <f t="shared" si="326"/>
        <v/>
      </c>
      <c r="G902" s="341" t="str">
        <f t="shared" si="327"/>
        <v/>
      </c>
      <c r="H902" s="343">
        <f t="shared" si="342"/>
        <v>366</v>
      </c>
      <c r="I902" s="342">
        <f t="shared" si="342"/>
        <v>365</v>
      </c>
      <c r="J902" s="342">
        <f t="shared" si="342"/>
        <v>365</v>
      </c>
      <c r="K902" s="342">
        <f t="shared" si="342"/>
        <v>365</v>
      </c>
      <c r="L902" s="341">
        <f t="shared" si="342"/>
        <v>278</v>
      </c>
      <c r="M902" s="340">
        <f t="shared" si="328"/>
        <v>1</v>
      </c>
      <c r="N902" s="339">
        <f t="shared" si="329"/>
        <v>1</v>
      </c>
      <c r="O902" s="339">
        <f t="shared" si="330"/>
        <v>1</v>
      </c>
      <c r="P902" s="339">
        <f t="shared" si="331"/>
        <v>1</v>
      </c>
      <c r="Q902" s="338">
        <f t="shared" si="332"/>
        <v>0.7595628415300546</v>
      </c>
      <c r="R902" s="337">
        <f t="shared" si="333"/>
        <v>1000000</v>
      </c>
      <c r="S902" s="336">
        <f t="shared" si="334"/>
        <v>1000000</v>
      </c>
      <c r="T902" s="336">
        <f t="shared" si="335"/>
        <v>1000000</v>
      </c>
      <c r="U902" s="336">
        <f t="shared" si="336"/>
        <v>1000000</v>
      </c>
      <c r="V902" s="335">
        <f t="shared" si="337"/>
        <v>759562.84153005457</v>
      </c>
      <c r="W902" s="337">
        <f t="shared" si="343"/>
        <v>0</v>
      </c>
      <c r="X902" s="336">
        <f t="shared" si="343"/>
        <v>0</v>
      </c>
      <c r="Y902" s="336">
        <f t="shared" si="343"/>
        <v>0</v>
      </c>
      <c r="Z902" s="336">
        <f t="shared" si="343"/>
        <v>0</v>
      </c>
      <c r="AA902" s="335">
        <f t="shared" si="343"/>
        <v>0</v>
      </c>
    </row>
    <row r="903" spans="1:27">
      <c r="A903" s="320">
        <f>'Q Experience Study 2e'!A886</f>
        <v>866</v>
      </c>
      <c r="B903" s="319">
        <f>'Q Experience Study 2e'!B886</f>
        <v>19853</v>
      </c>
      <c r="C903" s="319" t="str">
        <f>'Q Experience Study 2e'!C886</f>
        <v/>
      </c>
      <c r="D903" s="319" t="str">
        <f>'Q Experience Study 2e'!D886</f>
        <v/>
      </c>
      <c r="E903" s="318">
        <f>'Q Experience Study 2e'!E886</f>
        <v>500000</v>
      </c>
      <c r="F903" s="343" t="str">
        <f t="shared" si="326"/>
        <v/>
      </c>
      <c r="G903" s="341" t="str">
        <f t="shared" si="327"/>
        <v/>
      </c>
      <c r="H903" s="343">
        <f t="shared" si="342"/>
        <v>366</v>
      </c>
      <c r="I903" s="342">
        <f t="shared" si="342"/>
        <v>365</v>
      </c>
      <c r="J903" s="342">
        <f t="shared" si="342"/>
        <v>365</v>
      </c>
      <c r="K903" s="342">
        <f t="shared" si="342"/>
        <v>365</v>
      </c>
      <c r="L903" s="341">
        <f t="shared" si="342"/>
        <v>237</v>
      </c>
      <c r="M903" s="340">
        <f t="shared" si="328"/>
        <v>1</v>
      </c>
      <c r="N903" s="339">
        <f t="shared" si="329"/>
        <v>1</v>
      </c>
      <c r="O903" s="339">
        <f t="shared" si="330"/>
        <v>1</v>
      </c>
      <c r="P903" s="339">
        <f t="shared" si="331"/>
        <v>1</v>
      </c>
      <c r="Q903" s="338">
        <f t="shared" si="332"/>
        <v>0.64754098360655743</v>
      </c>
      <c r="R903" s="337">
        <f t="shared" si="333"/>
        <v>500000</v>
      </c>
      <c r="S903" s="336">
        <f t="shared" si="334"/>
        <v>500000</v>
      </c>
      <c r="T903" s="336">
        <f t="shared" si="335"/>
        <v>500000</v>
      </c>
      <c r="U903" s="336">
        <f t="shared" si="336"/>
        <v>500000</v>
      </c>
      <c r="V903" s="335">
        <f t="shared" si="337"/>
        <v>323770.49180327874</v>
      </c>
      <c r="W903" s="337">
        <f t="shared" si="343"/>
        <v>0</v>
      </c>
      <c r="X903" s="336">
        <f t="shared" si="343"/>
        <v>0</v>
      </c>
      <c r="Y903" s="336">
        <f t="shared" si="343"/>
        <v>0</v>
      </c>
      <c r="Z903" s="336">
        <f t="shared" si="343"/>
        <v>0</v>
      </c>
      <c r="AA903" s="335">
        <f t="shared" si="343"/>
        <v>0</v>
      </c>
    </row>
    <row r="904" spans="1:27">
      <c r="A904" s="320">
        <f>'Q Experience Study 2e'!A887</f>
        <v>867</v>
      </c>
      <c r="B904" s="319">
        <f>'Q Experience Study 2e'!B887</f>
        <v>19921</v>
      </c>
      <c r="C904" s="319" t="str">
        <f>'Q Experience Study 2e'!C887</f>
        <v/>
      </c>
      <c r="D904" s="319" t="str">
        <f>'Q Experience Study 2e'!D887</f>
        <v/>
      </c>
      <c r="E904" s="318">
        <f>'Q Experience Study 2e'!E887</f>
        <v>300000</v>
      </c>
      <c r="F904" s="343" t="str">
        <f t="shared" si="326"/>
        <v/>
      </c>
      <c r="G904" s="341" t="str">
        <f t="shared" si="327"/>
        <v/>
      </c>
      <c r="H904" s="343">
        <f t="shared" si="342"/>
        <v>366</v>
      </c>
      <c r="I904" s="342">
        <f t="shared" si="342"/>
        <v>365</v>
      </c>
      <c r="J904" s="342">
        <f t="shared" si="342"/>
        <v>365</v>
      </c>
      <c r="K904" s="342">
        <f t="shared" si="342"/>
        <v>365</v>
      </c>
      <c r="L904" s="341">
        <f t="shared" si="342"/>
        <v>169</v>
      </c>
      <c r="M904" s="340">
        <f t="shared" si="328"/>
        <v>1</v>
      </c>
      <c r="N904" s="339">
        <f t="shared" si="329"/>
        <v>1</v>
      </c>
      <c r="O904" s="339">
        <f t="shared" si="330"/>
        <v>1</v>
      </c>
      <c r="P904" s="339">
        <f t="shared" si="331"/>
        <v>1</v>
      </c>
      <c r="Q904" s="338">
        <f t="shared" si="332"/>
        <v>0.46174863387978143</v>
      </c>
      <c r="R904" s="337">
        <f t="shared" si="333"/>
        <v>300000</v>
      </c>
      <c r="S904" s="336">
        <f t="shared" si="334"/>
        <v>300000</v>
      </c>
      <c r="T904" s="336">
        <f t="shared" si="335"/>
        <v>300000</v>
      </c>
      <c r="U904" s="336">
        <f t="shared" si="336"/>
        <v>300000</v>
      </c>
      <c r="V904" s="335">
        <f t="shared" si="337"/>
        <v>138524.59016393442</v>
      </c>
      <c r="W904" s="337">
        <f t="shared" si="343"/>
        <v>0</v>
      </c>
      <c r="X904" s="336">
        <f t="shared" si="343"/>
        <v>0</v>
      </c>
      <c r="Y904" s="336">
        <f t="shared" si="343"/>
        <v>0</v>
      </c>
      <c r="Z904" s="336">
        <f t="shared" si="343"/>
        <v>0</v>
      </c>
      <c r="AA904" s="335">
        <f t="shared" si="343"/>
        <v>0</v>
      </c>
    </row>
    <row r="905" spans="1:27">
      <c r="A905" s="320">
        <f>'Q Experience Study 2e'!A888</f>
        <v>868</v>
      </c>
      <c r="B905" s="319">
        <f>'Q Experience Study 2e'!B888</f>
        <v>19935</v>
      </c>
      <c r="C905" s="319" t="str">
        <f>'Q Experience Study 2e'!C888</f>
        <v/>
      </c>
      <c r="D905" s="319" t="str">
        <f>'Q Experience Study 2e'!D888</f>
        <v/>
      </c>
      <c r="E905" s="318">
        <f>'Q Experience Study 2e'!E888</f>
        <v>500000</v>
      </c>
      <c r="F905" s="343" t="str">
        <f t="shared" si="326"/>
        <v/>
      </c>
      <c r="G905" s="341" t="str">
        <f t="shared" si="327"/>
        <v/>
      </c>
      <c r="H905" s="343">
        <f t="shared" si="342"/>
        <v>366</v>
      </c>
      <c r="I905" s="342">
        <f t="shared" si="342"/>
        <v>365</v>
      </c>
      <c r="J905" s="342">
        <f t="shared" si="342"/>
        <v>365</v>
      </c>
      <c r="K905" s="342">
        <f t="shared" si="342"/>
        <v>365</v>
      </c>
      <c r="L905" s="341">
        <f t="shared" si="342"/>
        <v>155</v>
      </c>
      <c r="M905" s="340">
        <f t="shared" si="328"/>
        <v>1</v>
      </c>
      <c r="N905" s="339">
        <f t="shared" si="329"/>
        <v>1</v>
      </c>
      <c r="O905" s="339">
        <f t="shared" si="330"/>
        <v>1</v>
      </c>
      <c r="P905" s="339">
        <f t="shared" si="331"/>
        <v>1</v>
      </c>
      <c r="Q905" s="338">
        <f t="shared" si="332"/>
        <v>0.42349726775956287</v>
      </c>
      <c r="R905" s="337">
        <f t="shared" si="333"/>
        <v>500000</v>
      </c>
      <c r="S905" s="336">
        <f t="shared" si="334"/>
        <v>500000</v>
      </c>
      <c r="T905" s="336">
        <f t="shared" si="335"/>
        <v>500000</v>
      </c>
      <c r="U905" s="336">
        <f t="shared" si="336"/>
        <v>500000</v>
      </c>
      <c r="V905" s="335">
        <f t="shared" si="337"/>
        <v>211748.63387978144</v>
      </c>
      <c r="W905" s="337">
        <f t="shared" si="343"/>
        <v>0</v>
      </c>
      <c r="X905" s="336">
        <f t="shared" si="343"/>
        <v>0</v>
      </c>
      <c r="Y905" s="336">
        <f t="shared" si="343"/>
        <v>0</v>
      </c>
      <c r="Z905" s="336">
        <f t="shared" si="343"/>
        <v>0</v>
      </c>
      <c r="AA905" s="335">
        <f t="shared" si="343"/>
        <v>0</v>
      </c>
    </row>
    <row r="906" spans="1:27">
      <c r="A906" s="320">
        <f>'Q Experience Study 2e'!A889</f>
        <v>869</v>
      </c>
      <c r="B906" s="319">
        <f>'Q Experience Study 2e'!B889</f>
        <v>19840</v>
      </c>
      <c r="C906" s="319" t="str">
        <f>'Q Experience Study 2e'!C889</f>
        <v/>
      </c>
      <c r="D906" s="319" t="str">
        <f>'Q Experience Study 2e'!D889</f>
        <v/>
      </c>
      <c r="E906" s="318">
        <f>'Q Experience Study 2e'!E889</f>
        <v>300000</v>
      </c>
      <c r="F906" s="343" t="str">
        <f t="shared" si="326"/>
        <v/>
      </c>
      <c r="G906" s="341" t="str">
        <f t="shared" si="327"/>
        <v/>
      </c>
      <c r="H906" s="343">
        <f t="shared" si="342"/>
        <v>366</v>
      </c>
      <c r="I906" s="342">
        <f t="shared" si="342"/>
        <v>365</v>
      </c>
      <c r="J906" s="342">
        <f t="shared" si="342"/>
        <v>365</v>
      </c>
      <c r="K906" s="342">
        <f t="shared" si="342"/>
        <v>365</v>
      </c>
      <c r="L906" s="341">
        <f t="shared" si="342"/>
        <v>250</v>
      </c>
      <c r="M906" s="340">
        <f t="shared" si="328"/>
        <v>1</v>
      </c>
      <c r="N906" s="339">
        <f t="shared" si="329"/>
        <v>1</v>
      </c>
      <c r="O906" s="339">
        <f t="shared" si="330"/>
        <v>1</v>
      </c>
      <c r="P906" s="339">
        <f t="shared" si="331"/>
        <v>1</v>
      </c>
      <c r="Q906" s="338">
        <f t="shared" si="332"/>
        <v>0.68306010928961747</v>
      </c>
      <c r="R906" s="337">
        <f t="shared" si="333"/>
        <v>300000</v>
      </c>
      <c r="S906" s="336">
        <f t="shared" si="334"/>
        <v>300000</v>
      </c>
      <c r="T906" s="336">
        <f t="shared" si="335"/>
        <v>300000</v>
      </c>
      <c r="U906" s="336">
        <f t="shared" si="336"/>
        <v>300000</v>
      </c>
      <c r="V906" s="335">
        <f t="shared" si="337"/>
        <v>204918.03278688525</v>
      </c>
      <c r="W906" s="337">
        <f t="shared" si="343"/>
        <v>0</v>
      </c>
      <c r="X906" s="336">
        <f t="shared" si="343"/>
        <v>0</v>
      </c>
      <c r="Y906" s="336">
        <f t="shared" si="343"/>
        <v>0</v>
      </c>
      <c r="Z906" s="336">
        <f t="shared" si="343"/>
        <v>0</v>
      </c>
      <c r="AA906" s="335">
        <f t="shared" si="343"/>
        <v>0</v>
      </c>
    </row>
    <row r="907" spans="1:27">
      <c r="A907" s="320">
        <f>'Q Experience Study 2e'!A890</f>
        <v>870</v>
      </c>
      <c r="B907" s="319">
        <f>'Q Experience Study 2e'!B890</f>
        <v>19992</v>
      </c>
      <c r="C907" s="319" t="str">
        <f>'Q Experience Study 2e'!C890</f>
        <v/>
      </c>
      <c r="D907" s="319" t="str">
        <f>'Q Experience Study 2e'!D890</f>
        <v/>
      </c>
      <c r="E907" s="318">
        <f>'Q Experience Study 2e'!E890</f>
        <v>1000000</v>
      </c>
      <c r="F907" s="343" t="str">
        <f t="shared" si="326"/>
        <v/>
      </c>
      <c r="G907" s="341" t="str">
        <f t="shared" si="327"/>
        <v/>
      </c>
      <c r="H907" s="343">
        <f t="shared" si="342"/>
        <v>366</v>
      </c>
      <c r="I907" s="342">
        <f t="shared" si="342"/>
        <v>365</v>
      </c>
      <c r="J907" s="342">
        <f t="shared" si="342"/>
        <v>365</v>
      </c>
      <c r="K907" s="342">
        <f t="shared" si="342"/>
        <v>365</v>
      </c>
      <c r="L907" s="341">
        <f t="shared" si="342"/>
        <v>98</v>
      </c>
      <c r="M907" s="340">
        <f t="shared" si="328"/>
        <v>1</v>
      </c>
      <c r="N907" s="339">
        <f t="shared" si="329"/>
        <v>1</v>
      </c>
      <c r="O907" s="339">
        <f t="shared" si="330"/>
        <v>1</v>
      </c>
      <c r="P907" s="339">
        <f t="shared" si="331"/>
        <v>1</v>
      </c>
      <c r="Q907" s="338">
        <f t="shared" si="332"/>
        <v>0.26775956284153007</v>
      </c>
      <c r="R907" s="337">
        <f t="shared" si="333"/>
        <v>1000000</v>
      </c>
      <c r="S907" s="336">
        <f t="shared" si="334"/>
        <v>1000000</v>
      </c>
      <c r="T907" s="336">
        <f t="shared" si="335"/>
        <v>1000000</v>
      </c>
      <c r="U907" s="336">
        <f t="shared" si="336"/>
        <v>1000000</v>
      </c>
      <c r="V907" s="335">
        <f t="shared" si="337"/>
        <v>267759.56284153007</v>
      </c>
      <c r="W907" s="337">
        <f t="shared" si="343"/>
        <v>0</v>
      </c>
      <c r="X907" s="336">
        <f t="shared" si="343"/>
        <v>0</v>
      </c>
      <c r="Y907" s="336">
        <f t="shared" si="343"/>
        <v>0</v>
      </c>
      <c r="Z907" s="336">
        <f t="shared" si="343"/>
        <v>0</v>
      </c>
      <c r="AA907" s="335">
        <f t="shared" si="343"/>
        <v>0</v>
      </c>
    </row>
    <row r="908" spans="1:27">
      <c r="A908" s="320">
        <f>'Q Experience Study 2e'!A891</f>
        <v>871</v>
      </c>
      <c r="B908" s="319">
        <f>'Q Experience Study 2e'!B891</f>
        <v>20078</v>
      </c>
      <c r="C908" s="319" t="str">
        <f>'Q Experience Study 2e'!C891</f>
        <v/>
      </c>
      <c r="D908" s="319" t="str">
        <f>'Q Experience Study 2e'!D891</f>
        <v/>
      </c>
      <c r="E908" s="318">
        <f>'Q Experience Study 2e'!E891</f>
        <v>500000</v>
      </c>
      <c r="F908" s="343" t="str">
        <f t="shared" si="326"/>
        <v/>
      </c>
      <c r="G908" s="341" t="str">
        <f t="shared" si="327"/>
        <v/>
      </c>
      <c r="H908" s="343">
        <f t="shared" ref="H908:L917" si="344">IF(AND(OR($C908&lt;&gt;"",$D908&lt;&gt;""),MAX($F908,$G908)&lt;H$37),0,MIN($C$34,DATE(YEAR($B908)+H$37+1,MONTH($B908),DAY($B908)))-MAX($B$34,DATE(YEAR($B908)+H$37,MONTH($B908),DAY($B908))))</f>
        <v>366</v>
      </c>
      <c r="I908" s="342">
        <f t="shared" si="344"/>
        <v>365</v>
      </c>
      <c r="J908" s="342">
        <f t="shared" si="344"/>
        <v>365</v>
      </c>
      <c r="K908" s="342">
        <f t="shared" si="344"/>
        <v>365</v>
      </c>
      <c r="L908" s="341">
        <f t="shared" si="344"/>
        <v>12</v>
      </c>
      <c r="M908" s="340">
        <f t="shared" si="328"/>
        <v>1</v>
      </c>
      <c r="N908" s="339">
        <f t="shared" si="329"/>
        <v>1</v>
      </c>
      <c r="O908" s="339">
        <f t="shared" si="330"/>
        <v>1</v>
      </c>
      <c r="P908" s="339">
        <f t="shared" si="331"/>
        <v>1</v>
      </c>
      <c r="Q908" s="338">
        <f t="shared" si="332"/>
        <v>3.2786885245901641E-2</v>
      </c>
      <c r="R908" s="337">
        <f t="shared" si="333"/>
        <v>500000</v>
      </c>
      <c r="S908" s="336">
        <f t="shared" si="334"/>
        <v>500000</v>
      </c>
      <c r="T908" s="336">
        <f t="shared" si="335"/>
        <v>500000</v>
      </c>
      <c r="U908" s="336">
        <f t="shared" si="336"/>
        <v>500000</v>
      </c>
      <c r="V908" s="335">
        <f t="shared" si="337"/>
        <v>16393.442622950821</v>
      </c>
      <c r="W908" s="337">
        <f t="shared" ref="W908:AA917" si="345">IF($F908=W$37,$E908,0)</f>
        <v>0</v>
      </c>
      <c r="X908" s="336">
        <f t="shared" si="345"/>
        <v>0</v>
      </c>
      <c r="Y908" s="336">
        <f t="shared" si="345"/>
        <v>0</v>
      </c>
      <c r="Z908" s="336">
        <f t="shared" si="345"/>
        <v>0</v>
      </c>
      <c r="AA908" s="335">
        <f t="shared" si="345"/>
        <v>0</v>
      </c>
    </row>
    <row r="909" spans="1:27">
      <c r="A909" s="320">
        <f>'Q Experience Study 2e'!A892</f>
        <v>872</v>
      </c>
      <c r="B909" s="319">
        <f>'Q Experience Study 2e'!B892</f>
        <v>19868</v>
      </c>
      <c r="C909" s="319" t="str">
        <f>'Q Experience Study 2e'!C892</f>
        <v/>
      </c>
      <c r="D909" s="319" t="str">
        <f>'Q Experience Study 2e'!D892</f>
        <v/>
      </c>
      <c r="E909" s="318">
        <f>'Q Experience Study 2e'!E892</f>
        <v>500000</v>
      </c>
      <c r="F909" s="343" t="str">
        <f t="shared" si="326"/>
        <v/>
      </c>
      <c r="G909" s="341" t="str">
        <f t="shared" si="327"/>
        <v/>
      </c>
      <c r="H909" s="343">
        <f t="shared" si="344"/>
        <v>366</v>
      </c>
      <c r="I909" s="342">
        <f t="shared" si="344"/>
        <v>365</v>
      </c>
      <c r="J909" s="342">
        <f t="shared" si="344"/>
        <v>365</v>
      </c>
      <c r="K909" s="342">
        <f t="shared" si="344"/>
        <v>365</v>
      </c>
      <c r="L909" s="341">
        <f t="shared" si="344"/>
        <v>222</v>
      </c>
      <c r="M909" s="340">
        <f t="shared" si="328"/>
        <v>1</v>
      </c>
      <c r="N909" s="339">
        <f t="shared" si="329"/>
        <v>1</v>
      </c>
      <c r="O909" s="339">
        <f t="shared" si="330"/>
        <v>1</v>
      </c>
      <c r="P909" s="339">
        <f t="shared" si="331"/>
        <v>1</v>
      </c>
      <c r="Q909" s="338">
        <f t="shared" si="332"/>
        <v>0.60655737704918034</v>
      </c>
      <c r="R909" s="337">
        <f t="shared" si="333"/>
        <v>500000</v>
      </c>
      <c r="S909" s="336">
        <f t="shared" si="334"/>
        <v>500000</v>
      </c>
      <c r="T909" s="336">
        <f t="shared" si="335"/>
        <v>500000</v>
      </c>
      <c r="U909" s="336">
        <f t="shared" si="336"/>
        <v>500000</v>
      </c>
      <c r="V909" s="335">
        <f t="shared" si="337"/>
        <v>303278.68852459016</v>
      </c>
      <c r="W909" s="337">
        <f t="shared" si="345"/>
        <v>0</v>
      </c>
      <c r="X909" s="336">
        <f t="shared" si="345"/>
        <v>0</v>
      </c>
      <c r="Y909" s="336">
        <f t="shared" si="345"/>
        <v>0</v>
      </c>
      <c r="Z909" s="336">
        <f t="shared" si="345"/>
        <v>0</v>
      </c>
      <c r="AA909" s="335">
        <f t="shared" si="345"/>
        <v>0</v>
      </c>
    </row>
    <row r="910" spans="1:27">
      <c r="A910" s="320">
        <f>'Q Experience Study 2e'!A893</f>
        <v>873</v>
      </c>
      <c r="B910" s="319">
        <f>'Q Experience Study 2e'!B893</f>
        <v>19770</v>
      </c>
      <c r="C910" s="319" t="str">
        <f>'Q Experience Study 2e'!C893</f>
        <v/>
      </c>
      <c r="D910" s="319" t="str">
        <f>'Q Experience Study 2e'!D893</f>
        <v/>
      </c>
      <c r="E910" s="318">
        <f>'Q Experience Study 2e'!E893</f>
        <v>500000</v>
      </c>
      <c r="F910" s="343" t="str">
        <f t="shared" si="326"/>
        <v/>
      </c>
      <c r="G910" s="341" t="str">
        <f t="shared" si="327"/>
        <v/>
      </c>
      <c r="H910" s="343">
        <f t="shared" si="344"/>
        <v>365</v>
      </c>
      <c r="I910" s="342">
        <f t="shared" si="344"/>
        <v>366</v>
      </c>
      <c r="J910" s="342">
        <f t="shared" si="344"/>
        <v>365</v>
      </c>
      <c r="K910" s="342">
        <f t="shared" si="344"/>
        <v>365</v>
      </c>
      <c r="L910" s="341">
        <f t="shared" si="344"/>
        <v>320</v>
      </c>
      <c r="M910" s="340">
        <f t="shared" si="328"/>
        <v>1</v>
      </c>
      <c r="N910" s="339">
        <f t="shared" si="329"/>
        <v>1</v>
      </c>
      <c r="O910" s="339">
        <f t="shared" si="330"/>
        <v>1</v>
      </c>
      <c r="P910" s="339">
        <f t="shared" si="331"/>
        <v>1</v>
      </c>
      <c r="Q910" s="338">
        <f t="shared" si="332"/>
        <v>0.87671232876712324</v>
      </c>
      <c r="R910" s="337">
        <f t="shared" si="333"/>
        <v>500000</v>
      </c>
      <c r="S910" s="336">
        <f t="shared" si="334"/>
        <v>500000</v>
      </c>
      <c r="T910" s="336">
        <f t="shared" si="335"/>
        <v>500000</v>
      </c>
      <c r="U910" s="336">
        <f t="shared" si="336"/>
        <v>500000</v>
      </c>
      <c r="V910" s="335">
        <f t="shared" si="337"/>
        <v>438356.16438356164</v>
      </c>
      <c r="W910" s="337">
        <f t="shared" si="345"/>
        <v>0</v>
      </c>
      <c r="X910" s="336">
        <f t="shared" si="345"/>
        <v>0</v>
      </c>
      <c r="Y910" s="336">
        <f t="shared" si="345"/>
        <v>0</v>
      </c>
      <c r="Z910" s="336">
        <f t="shared" si="345"/>
        <v>0</v>
      </c>
      <c r="AA910" s="335">
        <f t="shared" si="345"/>
        <v>0</v>
      </c>
    </row>
    <row r="911" spans="1:27">
      <c r="A911" s="320">
        <f>'Q Experience Study 2e'!A894</f>
        <v>874</v>
      </c>
      <c r="B911" s="319">
        <f>'Q Experience Study 2e'!B894</f>
        <v>19775</v>
      </c>
      <c r="C911" s="319" t="str">
        <f>'Q Experience Study 2e'!C894</f>
        <v/>
      </c>
      <c r="D911" s="319">
        <f>'Q Experience Study 2e'!D894</f>
        <v>44252</v>
      </c>
      <c r="E911" s="318">
        <f>'Q Experience Study 2e'!E894</f>
        <v>500000</v>
      </c>
      <c r="F911" s="343">
        <f t="shared" si="326"/>
        <v>67</v>
      </c>
      <c r="G911" s="341" t="str">
        <f t="shared" si="327"/>
        <v/>
      </c>
      <c r="H911" s="343">
        <f t="shared" si="344"/>
        <v>365</v>
      </c>
      <c r="I911" s="342">
        <f t="shared" si="344"/>
        <v>366</v>
      </c>
      <c r="J911" s="342">
        <f t="shared" si="344"/>
        <v>365</v>
      </c>
      <c r="K911" s="342">
        <f t="shared" si="344"/>
        <v>0</v>
      </c>
      <c r="L911" s="341">
        <f t="shared" si="344"/>
        <v>0</v>
      </c>
      <c r="M911" s="340">
        <f t="shared" si="328"/>
        <v>1</v>
      </c>
      <c r="N911" s="339">
        <f t="shared" si="329"/>
        <v>1</v>
      </c>
      <c r="O911" s="339">
        <f t="shared" si="330"/>
        <v>1</v>
      </c>
      <c r="P911" s="339">
        <f t="shared" si="331"/>
        <v>0</v>
      </c>
      <c r="Q911" s="338">
        <f t="shared" si="332"/>
        <v>0</v>
      </c>
      <c r="R911" s="337">
        <f t="shared" si="333"/>
        <v>500000</v>
      </c>
      <c r="S911" s="336">
        <f t="shared" si="334"/>
        <v>500000</v>
      </c>
      <c r="T911" s="336">
        <f t="shared" si="335"/>
        <v>500000</v>
      </c>
      <c r="U911" s="336">
        <f t="shared" si="336"/>
        <v>0</v>
      </c>
      <c r="V911" s="335">
        <f t="shared" si="337"/>
        <v>0</v>
      </c>
      <c r="W911" s="337">
        <f t="shared" si="345"/>
        <v>0</v>
      </c>
      <c r="X911" s="336">
        <f t="shared" si="345"/>
        <v>0</v>
      </c>
      <c r="Y911" s="336">
        <f t="shared" si="345"/>
        <v>500000</v>
      </c>
      <c r="Z911" s="336">
        <f t="shared" si="345"/>
        <v>0</v>
      </c>
      <c r="AA911" s="335">
        <f t="shared" si="345"/>
        <v>0</v>
      </c>
    </row>
    <row r="912" spans="1:27">
      <c r="A912" s="320">
        <f>'Q Experience Study 2e'!A895</f>
        <v>875</v>
      </c>
      <c r="B912" s="319">
        <f>'Q Experience Study 2e'!B895</f>
        <v>19742</v>
      </c>
      <c r="C912" s="319" t="str">
        <f>'Q Experience Study 2e'!C895</f>
        <v/>
      </c>
      <c r="D912" s="319" t="str">
        <f>'Q Experience Study 2e'!D895</f>
        <v/>
      </c>
      <c r="E912" s="318">
        <f>'Q Experience Study 2e'!E895</f>
        <v>1000000</v>
      </c>
      <c r="F912" s="343" t="str">
        <f t="shared" si="326"/>
        <v/>
      </c>
      <c r="G912" s="341" t="str">
        <f t="shared" si="327"/>
        <v/>
      </c>
      <c r="H912" s="343">
        <f t="shared" si="344"/>
        <v>365</v>
      </c>
      <c r="I912" s="342">
        <f t="shared" si="344"/>
        <v>366</v>
      </c>
      <c r="J912" s="342">
        <f t="shared" si="344"/>
        <v>365</v>
      </c>
      <c r="K912" s="342">
        <f t="shared" si="344"/>
        <v>365</v>
      </c>
      <c r="L912" s="341">
        <f t="shared" si="344"/>
        <v>348</v>
      </c>
      <c r="M912" s="340">
        <f t="shared" si="328"/>
        <v>1</v>
      </c>
      <c r="N912" s="339">
        <f t="shared" si="329"/>
        <v>1</v>
      </c>
      <c r="O912" s="339">
        <f t="shared" si="330"/>
        <v>1</v>
      </c>
      <c r="P912" s="339">
        <f t="shared" si="331"/>
        <v>1</v>
      </c>
      <c r="Q912" s="338">
        <f t="shared" si="332"/>
        <v>0.95342465753424654</v>
      </c>
      <c r="R912" s="337">
        <f t="shared" si="333"/>
        <v>1000000</v>
      </c>
      <c r="S912" s="336">
        <f t="shared" si="334"/>
        <v>1000000</v>
      </c>
      <c r="T912" s="336">
        <f t="shared" si="335"/>
        <v>1000000</v>
      </c>
      <c r="U912" s="336">
        <f t="shared" si="336"/>
        <v>1000000</v>
      </c>
      <c r="V912" s="335">
        <f t="shared" si="337"/>
        <v>953424.65753424657</v>
      </c>
      <c r="W912" s="337">
        <f t="shared" si="345"/>
        <v>0</v>
      </c>
      <c r="X912" s="336">
        <f t="shared" si="345"/>
        <v>0</v>
      </c>
      <c r="Y912" s="336">
        <f t="shared" si="345"/>
        <v>0</v>
      </c>
      <c r="Z912" s="336">
        <f t="shared" si="345"/>
        <v>0</v>
      </c>
      <c r="AA912" s="335">
        <f t="shared" si="345"/>
        <v>0</v>
      </c>
    </row>
    <row r="913" spans="1:27">
      <c r="A913" s="320">
        <f>'Q Experience Study 2e'!A896</f>
        <v>876</v>
      </c>
      <c r="B913" s="319">
        <f>'Q Experience Study 2e'!B896</f>
        <v>19977</v>
      </c>
      <c r="C913" s="319" t="str">
        <f>'Q Experience Study 2e'!C896</f>
        <v/>
      </c>
      <c r="D913" s="319" t="str">
        <f>'Q Experience Study 2e'!D896</f>
        <v/>
      </c>
      <c r="E913" s="318">
        <f>'Q Experience Study 2e'!E896</f>
        <v>300000</v>
      </c>
      <c r="F913" s="343" t="str">
        <f t="shared" si="326"/>
        <v/>
      </c>
      <c r="G913" s="341" t="str">
        <f t="shared" si="327"/>
        <v/>
      </c>
      <c r="H913" s="343">
        <f t="shared" si="344"/>
        <v>366</v>
      </c>
      <c r="I913" s="342">
        <f t="shared" si="344"/>
        <v>365</v>
      </c>
      <c r="J913" s="342">
        <f t="shared" si="344"/>
        <v>365</v>
      </c>
      <c r="K913" s="342">
        <f t="shared" si="344"/>
        <v>365</v>
      </c>
      <c r="L913" s="341">
        <f t="shared" si="344"/>
        <v>113</v>
      </c>
      <c r="M913" s="340">
        <f t="shared" si="328"/>
        <v>1</v>
      </c>
      <c r="N913" s="339">
        <f t="shared" si="329"/>
        <v>1</v>
      </c>
      <c r="O913" s="339">
        <f t="shared" si="330"/>
        <v>1</v>
      </c>
      <c r="P913" s="339">
        <f t="shared" si="331"/>
        <v>1</v>
      </c>
      <c r="Q913" s="338">
        <f t="shared" si="332"/>
        <v>0.30874316939890711</v>
      </c>
      <c r="R913" s="337">
        <f t="shared" si="333"/>
        <v>300000</v>
      </c>
      <c r="S913" s="336">
        <f t="shared" si="334"/>
        <v>300000</v>
      </c>
      <c r="T913" s="336">
        <f t="shared" si="335"/>
        <v>300000</v>
      </c>
      <c r="U913" s="336">
        <f t="shared" si="336"/>
        <v>300000</v>
      </c>
      <c r="V913" s="335">
        <f t="shared" si="337"/>
        <v>92622.950819672129</v>
      </c>
      <c r="W913" s="337">
        <f t="shared" si="345"/>
        <v>0</v>
      </c>
      <c r="X913" s="336">
        <f t="shared" si="345"/>
        <v>0</v>
      </c>
      <c r="Y913" s="336">
        <f t="shared" si="345"/>
        <v>0</v>
      </c>
      <c r="Z913" s="336">
        <f t="shared" si="345"/>
        <v>0</v>
      </c>
      <c r="AA913" s="335">
        <f t="shared" si="345"/>
        <v>0</v>
      </c>
    </row>
    <row r="914" spans="1:27">
      <c r="A914" s="320">
        <f>'Q Experience Study 2e'!A897</f>
        <v>877</v>
      </c>
      <c r="B914" s="319">
        <f>'Q Experience Study 2e'!B897</f>
        <v>19998</v>
      </c>
      <c r="C914" s="319" t="str">
        <f>'Q Experience Study 2e'!C897</f>
        <v/>
      </c>
      <c r="D914" s="319" t="str">
        <f>'Q Experience Study 2e'!D897</f>
        <v/>
      </c>
      <c r="E914" s="318">
        <f>'Q Experience Study 2e'!E897</f>
        <v>300000</v>
      </c>
      <c r="F914" s="343" t="str">
        <f t="shared" si="326"/>
        <v/>
      </c>
      <c r="G914" s="341" t="str">
        <f t="shared" si="327"/>
        <v/>
      </c>
      <c r="H914" s="343">
        <f t="shared" si="344"/>
        <v>366</v>
      </c>
      <c r="I914" s="342">
        <f t="shared" si="344"/>
        <v>365</v>
      </c>
      <c r="J914" s="342">
        <f t="shared" si="344"/>
        <v>365</v>
      </c>
      <c r="K914" s="342">
        <f t="shared" si="344"/>
        <v>365</v>
      </c>
      <c r="L914" s="341">
        <f t="shared" si="344"/>
        <v>92</v>
      </c>
      <c r="M914" s="340">
        <f t="shared" si="328"/>
        <v>1</v>
      </c>
      <c r="N914" s="339">
        <f t="shared" si="329"/>
        <v>1</v>
      </c>
      <c r="O914" s="339">
        <f t="shared" si="330"/>
        <v>1</v>
      </c>
      <c r="P914" s="339">
        <f t="shared" si="331"/>
        <v>1</v>
      </c>
      <c r="Q914" s="338">
        <f t="shared" si="332"/>
        <v>0.25136612021857924</v>
      </c>
      <c r="R914" s="337">
        <f t="shared" si="333"/>
        <v>300000</v>
      </c>
      <c r="S914" s="336">
        <f t="shared" si="334"/>
        <v>300000</v>
      </c>
      <c r="T914" s="336">
        <f t="shared" si="335"/>
        <v>300000</v>
      </c>
      <c r="U914" s="336">
        <f t="shared" si="336"/>
        <v>300000</v>
      </c>
      <c r="V914" s="335">
        <f t="shared" si="337"/>
        <v>75409.836065573778</v>
      </c>
      <c r="W914" s="337">
        <f t="shared" si="345"/>
        <v>0</v>
      </c>
      <c r="X914" s="336">
        <f t="shared" si="345"/>
        <v>0</v>
      </c>
      <c r="Y914" s="336">
        <f t="shared" si="345"/>
        <v>0</v>
      </c>
      <c r="Z914" s="336">
        <f t="shared" si="345"/>
        <v>0</v>
      </c>
      <c r="AA914" s="335">
        <f t="shared" si="345"/>
        <v>0</v>
      </c>
    </row>
    <row r="915" spans="1:27">
      <c r="A915" s="320">
        <f>'Q Experience Study 2e'!A898</f>
        <v>878</v>
      </c>
      <c r="B915" s="319">
        <f>'Q Experience Study 2e'!B898</f>
        <v>19892</v>
      </c>
      <c r="C915" s="319" t="str">
        <f>'Q Experience Study 2e'!C898</f>
        <v/>
      </c>
      <c r="D915" s="319" t="str">
        <f>'Q Experience Study 2e'!D898</f>
        <v/>
      </c>
      <c r="E915" s="318">
        <f>'Q Experience Study 2e'!E898</f>
        <v>500000</v>
      </c>
      <c r="F915" s="343" t="str">
        <f t="shared" si="326"/>
        <v/>
      </c>
      <c r="G915" s="341" t="str">
        <f t="shared" si="327"/>
        <v/>
      </c>
      <c r="H915" s="343">
        <f t="shared" si="344"/>
        <v>366</v>
      </c>
      <c r="I915" s="342">
        <f t="shared" si="344"/>
        <v>365</v>
      </c>
      <c r="J915" s="342">
        <f t="shared" si="344"/>
        <v>365</v>
      </c>
      <c r="K915" s="342">
        <f t="shared" si="344"/>
        <v>365</v>
      </c>
      <c r="L915" s="341">
        <f t="shared" si="344"/>
        <v>198</v>
      </c>
      <c r="M915" s="340">
        <f t="shared" si="328"/>
        <v>1</v>
      </c>
      <c r="N915" s="339">
        <f t="shared" si="329"/>
        <v>1</v>
      </c>
      <c r="O915" s="339">
        <f t="shared" si="330"/>
        <v>1</v>
      </c>
      <c r="P915" s="339">
        <f t="shared" si="331"/>
        <v>1</v>
      </c>
      <c r="Q915" s="338">
        <f t="shared" si="332"/>
        <v>0.54098360655737709</v>
      </c>
      <c r="R915" s="337">
        <f t="shared" si="333"/>
        <v>500000</v>
      </c>
      <c r="S915" s="336">
        <f t="shared" si="334"/>
        <v>500000</v>
      </c>
      <c r="T915" s="336">
        <f t="shared" si="335"/>
        <v>500000</v>
      </c>
      <c r="U915" s="336">
        <f t="shared" si="336"/>
        <v>500000</v>
      </c>
      <c r="V915" s="335">
        <f t="shared" si="337"/>
        <v>270491.80327868857</v>
      </c>
      <c r="W915" s="337">
        <f t="shared" si="345"/>
        <v>0</v>
      </c>
      <c r="X915" s="336">
        <f t="shared" si="345"/>
        <v>0</v>
      </c>
      <c r="Y915" s="336">
        <f t="shared" si="345"/>
        <v>0</v>
      </c>
      <c r="Z915" s="336">
        <f t="shared" si="345"/>
        <v>0</v>
      </c>
      <c r="AA915" s="335">
        <f t="shared" si="345"/>
        <v>0</v>
      </c>
    </row>
    <row r="916" spans="1:27">
      <c r="A916" s="320">
        <f>'Q Experience Study 2e'!A899</f>
        <v>879</v>
      </c>
      <c r="B916" s="319">
        <f>'Q Experience Study 2e'!B899</f>
        <v>20061</v>
      </c>
      <c r="C916" s="319" t="str">
        <f>'Q Experience Study 2e'!C899</f>
        <v/>
      </c>
      <c r="D916" s="319" t="str">
        <f>'Q Experience Study 2e'!D899</f>
        <v/>
      </c>
      <c r="E916" s="318">
        <f>'Q Experience Study 2e'!E899</f>
        <v>500000</v>
      </c>
      <c r="F916" s="343" t="str">
        <f t="shared" si="326"/>
        <v/>
      </c>
      <c r="G916" s="341" t="str">
        <f t="shared" si="327"/>
        <v/>
      </c>
      <c r="H916" s="343">
        <f t="shared" si="344"/>
        <v>366</v>
      </c>
      <c r="I916" s="342">
        <f t="shared" si="344"/>
        <v>365</v>
      </c>
      <c r="J916" s="342">
        <f t="shared" si="344"/>
        <v>365</v>
      </c>
      <c r="K916" s="342">
        <f t="shared" si="344"/>
        <v>365</v>
      </c>
      <c r="L916" s="341">
        <f t="shared" si="344"/>
        <v>29</v>
      </c>
      <c r="M916" s="340">
        <f t="shared" si="328"/>
        <v>1</v>
      </c>
      <c r="N916" s="339">
        <f t="shared" si="329"/>
        <v>1</v>
      </c>
      <c r="O916" s="339">
        <f t="shared" si="330"/>
        <v>1</v>
      </c>
      <c r="P916" s="339">
        <f t="shared" si="331"/>
        <v>1</v>
      </c>
      <c r="Q916" s="338">
        <f t="shared" si="332"/>
        <v>7.9234972677595633E-2</v>
      </c>
      <c r="R916" s="337">
        <f t="shared" si="333"/>
        <v>500000</v>
      </c>
      <c r="S916" s="336">
        <f t="shared" si="334"/>
        <v>500000</v>
      </c>
      <c r="T916" s="336">
        <f t="shared" si="335"/>
        <v>500000</v>
      </c>
      <c r="U916" s="336">
        <f t="shared" si="336"/>
        <v>500000</v>
      </c>
      <c r="V916" s="335">
        <f t="shared" si="337"/>
        <v>39617.486338797818</v>
      </c>
      <c r="W916" s="337">
        <f t="shared" si="345"/>
        <v>0</v>
      </c>
      <c r="X916" s="336">
        <f t="shared" si="345"/>
        <v>0</v>
      </c>
      <c r="Y916" s="336">
        <f t="shared" si="345"/>
        <v>0</v>
      </c>
      <c r="Z916" s="336">
        <f t="shared" si="345"/>
        <v>0</v>
      </c>
      <c r="AA916" s="335">
        <f t="shared" si="345"/>
        <v>0</v>
      </c>
    </row>
    <row r="917" spans="1:27">
      <c r="A917" s="320">
        <f>'Q Experience Study 2e'!A900</f>
        <v>880</v>
      </c>
      <c r="B917" s="319">
        <f>'Q Experience Study 2e'!B900</f>
        <v>19949</v>
      </c>
      <c r="C917" s="319" t="str">
        <f>'Q Experience Study 2e'!C900</f>
        <v/>
      </c>
      <c r="D917" s="319" t="str">
        <f>'Q Experience Study 2e'!D900</f>
        <v/>
      </c>
      <c r="E917" s="318">
        <f>'Q Experience Study 2e'!E900</f>
        <v>1000000</v>
      </c>
      <c r="F917" s="343" t="str">
        <f t="shared" si="326"/>
        <v/>
      </c>
      <c r="G917" s="341" t="str">
        <f t="shared" si="327"/>
        <v/>
      </c>
      <c r="H917" s="343">
        <f t="shared" si="344"/>
        <v>366</v>
      </c>
      <c r="I917" s="342">
        <f t="shared" si="344"/>
        <v>365</v>
      </c>
      <c r="J917" s="342">
        <f t="shared" si="344"/>
        <v>365</v>
      </c>
      <c r="K917" s="342">
        <f t="shared" si="344"/>
        <v>365</v>
      </c>
      <c r="L917" s="341">
        <f t="shared" si="344"/>
        <v>141</v>
      </c>
      <c r="M917" s="340">
        <f t="shared" si="328"/>
        <v>1</v>
      </c>
      <c r="N917" s="339">
        <f t="shared" si="329"/>
        <v>1</v>
      </c>
      <c r="O917" s="339">
        <f t="shared" si="330"/>
        <v>1</v>
      </c>
      <c r="P917" s="339">
        <f t="shared" si="331"/>
        <v>1</v>
      </c>
      <c r="Q917" s="338">
        <f t="shared" si="332"/>
        <v>0.38524590163934425</v>
      </c>
      <c r="R917" s="337">
        <f t="shared" si="333"/>
        <v>1000000</v>
      </c>
      <c r="S917" s="336">
        <f t="shared" si="334"/>
        <v>1000000</v>
      </c>
      <c r="T917" s="336">
        <f t="shared" si="335"/>
        <v>1000000</v>
      </c>
      <c r="U917" s="336">
        <f t="shared" si="336"/>
        <v>1000000</v>
      </c>
      <c r="V917" s="335">
        <f t="shared" si="337"/>
        <v>385245.90163934423</v>
      </c>
      <c r="W917" s="337">
        <f t="shared" si="345"/>
        <v>0</v>
      </c>
      <c r="X917" s="336">
        <f t="shared" si="345"/>
        <v>0</v>
      </c>
      <c r="Y917" s="336">
        <f t="shared" si="345"/>
        <v>0</v>
      </c>
      <c r="Z917" s="336">
        <f t="shared" si="345"/>
        <v>0</v>
      </c>
      <c r="AA917" s="335">
        <f t="shared" si="345"/>
        <v>0</v>
      </c>
    </row>
    <row r="918" spans="1:27">
      <c r="A918" s="320">
        <f>'Q Experience Study 2e'!A901</f>
        <v>881</v>
      </c>
      <c r="B918" s="319">
        <f>'Q Experience Study 2e'!B901</f>
        <v>19783</v>
      </c>
      <c r="C918" s="319" t="str">
        <f>'Q Experience Study 2e'!C901</f>
        <v/>
      </c>
      <c r="D918" s="319" t="str">
        <f>'Q Experience Study 2e'!D901</f>
        <v/>
      </c>
      <c r="E918" s="318">
        <f>'Q Experience Study 2e'!E901</f>
        <v>300000</v>
      </c>
      <c r="F918" s="343" t="str">
        <f t="shared" si="326"/>
        <v/>
      </c>
      <c r="G918" s="341" t="str">
        <f t="shared" si="327"/>
        <v/>
      </c>
      <c r="H918" s="343">
        <f t="shared" ref="H918:L927" si="346">IF(AND(OR($C918&lt;&gt;"",$D918&lt;&gt;""),MAX($F918,$G918)&lt;H$37),0,MIN($C$34,DATE(YEAR($B918)+H$37+1,MONTH($B918),DAY($B918)))-MAX($B$34,DATE(YEAR($B918)+H$37,MONTH($B918),DAY($B918))))</f>
        <v>365</v>
      </c>
      <c r="I918" s="342">
        <f t="shared" si="346"/>
        <v>366</v>
      </c>
      <c r="J918" s="342">
        <f t="shared" si="346"/>
        <v>365</v>
      </c>
      <c r="K918" s="342">
        <f t="shared" si="346"/>
        <v>365</v>
      </c>
      <c r="L918" s="341">
        <f t="shared" si="346"/>
        <v>307</v>
      </c>
      <c r="M918" s="340">
        <f t="shared" si="328"/>
        <v>1</v>
      </c>
      <c r="N918" s="339">
        <f t="shared" si="329"/>
        <v>1</v>
      </c>
      <c r="O918" s="339">
        <f t="shared" si="330"/>
        <v>1</v>
      </c>
      <c r="P918" s="339">
        <f t="shared" si="331"/>
        <v>1</v>
      </c>
      <c r="Q918" s="338">
        <f t="shared" si="332"/>
        <v>0.84109589041095889</v>
      </c>
      <c r="R918" s="337">
        <f t="shared" si="333"/>
        <v>300000</v>
      </c>
      <c r="S918" s="336">
        <f t="shared" si="334"/>
        <v>300000</v>
      </c>
      <c r="T918" s="336">
        <f t="shared" si="335"/>
        <v>300000</v>
      </c>
      <c r="U918" s="336">
        <f t="shared" si="336"/>
        <v>300000</v>
      </c>
      <c r="V918" s="335">
        <f t="shared" si="337"/>
        <v>252328.76712328766</v>
      </c>
      <c r="W918" s="337">
        <f t="shared" ref="W918:AA927" si="347">IF($F918=W$37,$E918,0)</f>
        <v>0</v>
      </c>
      <c r="X918" s="336">
        <f t="shared" si="347"/>
        <v>0</v>
      </c>
      <c r="Y918" s="336">
        <f t="shared" si="347"/>
        <v>0</v>
      </c>
      <c r="Z918" s="336">
        <f t="shared" si="347"/>
        <v>0</v>
      </c>
      <c r="AA918" s="335">
        <f t="shared" si="347"/>
        <v>0</v>
      </c>
    </row>
    <row r="919" spans="1:27">
      <c r="A919" s="320">
        <f>'Q Experience Study 2e'!A902</f>
        <v>882</v>
      </c>
      <c r="B919" s="319">
        <f>'Q Experience Study 2e'!B902</f>
        <v>19817</v>
      </c>
      <c r="C919" s="319" t="str">
        <f>'Q Experience Study 2e'!C902</f>
        <v/>
      </c>
      <c r="D919" s="319" t="str">
        <f>'Q Experience Study 2e'!D902</f>
        <v/>
      </c>
      <c r="E919" s="318">
        <f>'Q Experience Study 2e'!E902</f>
        <v>1000000</v>
      </c>
      <c r="F919" s="343" t="str">
        <f t="shared" si="326"/>
        <v/>
      </c>
      <c r="G919" s="341" t="str">
        <f t="shared" si="327"/>
        <v/>
      </c>
      <c r="H919" s="343">
        <f t="shared" si="346"/>
        <v>366</v>
      </c>
      <c r="I919" s="342">
        <f t="shared" si="346"/>
        <v>365</v>
      </c>
      <c r="J919" s="342">
        <f t="shared" si="346"/>
        <v>365</v>
      </c>
      <c r="K919" s="342">
        <f t="shared" si="346"/>
        <v>365</v>
      </c>
      <c r="L919" s="341">
        <f t="shared" si="346"/>
        <v>273</v>
      </c>
      <c r="M919" s="340">
        <f t="shared" si="328"/>
        <v>1</v>
      </c>
      <c r="N919" s="339">
        <f t="shared" si="329"/>
        <v>1</v>
      </c>
      <c r="O919" s="339">
        <f t="shared" si="330"/>
        <v>1</v>
      </c>
      <c r="P919" s="339">
        <f t="shared" si="331"/>
        <v>1</v>
      </c>
      <c r="Q919" s="338">
        <f t="shared" si="332"/>
        <v>0.74590163934426235</v>
      </c>
      <c r="R919" s="337">
        <f t="shared" si="333"/>
        <v>1000000</v>
      </c>
      <c r="S919" s="336">
        <f t="shared" si="334"/>
        <v>1000000</v>
      </c>
      <c r="T919" s="336">
        <f t="shared" si="335"/>
        <v>1000000</v>
      </c>
      <c r="U919" s="336">
        <f t="shared" si="336"/>
        <v>1000000</v>
      </c>
      <c r="V919" s="335">
        <f t="shared" si="337"/>
        <v>745901.63934426231</v>
      </c>
      <c r="W919" s="337">
        <f t="shared" si="347"/>
        <v>0</v>
      </c>
      <c r="X919" s="336">
        <f t="shared" si="347"/>
        <v>0</v>
      </c>
      <c r="Y919" s="336">
        <f t="shared" si="347"/>
        <v>0</v>
      </c>
      <c r="Z919" s="336">
        <f t="shared" si="347"/>
        <v>0</v>
      </c>
      <c r="AA919" s="335">
        <f t="shared" si="347"/>
        <v>0</v>
      </c>
    </row>
    <row r="920" spans="1:27">
      <c r="A920" s="320">
        <f>'Q Experience Study 2e'!A903</f>
        <v>883</v>
      </c>
      <c r="B920" s="319">
        <f>'Q Experience Study 2e'!B903</f>
        <v>19791</v>
      </c>
      <c r="C920" s="319" t="str">
        <f>'Q Experience Study 2e'!C903</f>
        <v/>
      </c>
      <c r="D920" s="319" t="str">
        <f>'Q Experience Study 2e'!D903</f>
        <v/>
      </c>
      <c r="E920" s="318">
        <f>'Q Experience Study 2e'!E903</f>
        <v>1000000</v>
      </c>
      <c r="F920" s="343" t="str">
        <f t="shared" si="326"/>
        <v/>
      </c>
      <c r="G920" s="341" t="str">
        <f t="shared" si="327"/>
        <v/>
      </c>
      <c r="H920" s="343">
        <f t="shared" si="346"/>
        <v>366</v>
      </c>
      <c r="I920" s="342">
        <f t="shared" si="346"/>
        <v>365</v>
      </c>
      <c r="J920" s="342">
        <f t="shared" si="346"/>
        <v>365</v>
      </c>
      <c r="K920" s="342">
        <f t="shared" si="346"/>
        <v>365</v>
      </c>
      <c r="L920" s="341">
        <f t="shared" si="346"/>
        <v>299</v>
      </c>
      <c r="M920" s="340">
        <f t="shared" si="328"/>
        <v>1</v>
      </c>
      <c r="N920" s="339">
        <f t="shared" si="329"/>
        <v>1</v>
      </c>
      <c r="O920" s="339">
        <f t="shared" si="330"/>
        <v>1</v>
      </c>
      <c r="P920" s="339">
        <f t="shared" si="331"/>
        <v>1</v>
      </c>
      <c r="Q920" s="338">
        <f t="shared" si="332"/>
        <v>0.81693989071038253</v>
      </c>
      <c r="R920" s="337">
        <f t="shared" si="333"/>
        <v>1000000</v>
      </c>
      <c r="S920" s="336">
        <f t="shared" si="334"/>
        <v>1000000</v>
      </c>
      <c r="T920" s="336">
        <f t="shared" si="335"/>
        <v>1000000</v>
      </c>
      <c r="U920" s="336">
        <f t="shared" si="336"/>
        <v>1000000</v>
      </c>
      <c r="V920" s="335">
        <f t="shared" si="337"/>
        <v>816939.89071038249</v>
      </c>
      <c r="W920" s="337">
        <f t="shared" si="347"/>
        <v>0</v>
      </c>
      <c r="X920" s="336">
        <f t="shared" si="347"/>
        <v>0</v>
      </c>
      <c r="Y920" s="336">
        <f t="shared" si="347"/>
        <v>0</v>
      </c>
      <c r="Z920" s="336">
        <f t="shared" si="347"/>
        <v>0</v>
      </c>
      <c r="AA920" s="335">
        <f t="shared" si="347"/>
        <v>0</v>
      </c>
    </row>
    <row r="921" spans="1:27">
      <c r="A921" s="320">
        <f>'Q Experience Study 2e'!A904</f>
        <v>884</v>
      </c>
      <c r="B921" s="319">
        <f>'Q Experience Study 2e'!B904</f>
        <v>19903</v>
      </c>
      <c r="C921" s="319" t="str">
        <f>'Q Experience Study 2e'!C904</f>
        <v/>
      </c>
      <c r="D921" s="319" t="str">
        <f>'Q Experience Study 2e'!D904</f>
        <v/>
      </c>
      <c r="E921" s="318">
        <f>'Q Experience Study 2e'!E904</f>
        <v>500000</v>
      </c>
      <c r="F921" s="343" t="str">
        <f t="shared" si="326"/>
        <v/>
      </c>
      <c r="G921" s="341" t="str">
        <f t="shared" si="327"/>
        <v/>
      </c>
      <c r="H921" s="343">
        <f t="shared" si="346"/>
        <v>366</v>
      </c>
      <c r="I921" s="342">
        <f t="shared" si="346"/>
        <v>365</v>
      </c>
      <c r="J921" s="342">
        <f t="shared" si="346"/>
        <v>365</v>
      </c>
      <c r="K921" s="342">
        <f t="shared" si="346"/>
        <v>365</v>
      </c>
      <c r="L921" s="341">
        <f t="shared" si="346"/>
        <v>187</v>
      </c>
      <c r="M921" s="340">
        <f t="shared" si="328"/>
        <v>1</v>
      </c>
      <c r="N921" s="339">
        <f t="shared" si="329"/>
        <v>1</v>
      </c>
      <c r="O921" s="339">
        <f t="shared" si="330"/>
        <v>1</v>
      </c>
      <c r="P921" s="339">
        <f t="shared" si="331"/>
        <v>1</v>
      </c>
      <c r="Q921" s="338">
        <f t="shared" si="332"/>
        <v>0.51092896174863389</v>
      </c>
      <c r="R921" s="337">
        <f t="shared" si="333"/>
        <v>500000</v>
      </c>
      <c r="S921" s="336">
        <f t="shared" si="334"/>
        <v>500000</v>
      </c>
      <c r="T921" s="336">
        <f t="shared" si="335"/>
        <v>500000</v>
      </c>
      <c r="U921" s="336">
        <f t="shared" si="336"/>
        <v>500000</v>
      </c>
      <c r="V921" s="335">
        <f t="shared" si="337"/>
        <v>255464.48087431694</v>
      </c>
      <c r="W921" s="337">
        <f t="shared" si="347"/>
        <v>0</v>
      </c>
      <c r="X921" s="336">
        <f t="shared" si="347"/>
        <v>0</v>
      </c>
      <c r="Y921" s="336">
        <f t="shared" si="347"/>
        <v>0</v>
      </c>
      <c r="Z921" s="336">
        <f t="shared" si="347"/>
        <v>0</v>
      </c>
      <c r="AA921" s="335">
        <f t="shared" si="347"/>
        <v>0</v>
      </c>
    </row>
    <row r="922" spans="1:27">
      <c r="A922" s="320">
        <f>'Q Experience Study 2e'!A905</f>
        <v>885</v>
      </c>
      <c r="B922" s="319">
        <f>'Q Experience Study 2e'!B905</f>
        <v>19897</v>
      </c>
      <c r="C922" s="319" t="str">
        <f>'Q Experience Study 2e'!C905</f>
        <v/>
      </c>
      <c r="D922" s="319" t="str">
        <f>'Q Experience Study 2e'!D905</f>
        <v/>
      </c>
      <c r="E922" s="318">
        <f>'Q Experience Study 2e'!E905</f>
        <v>1000000</v>
      </c>
      <c r="F922" s="343" t="str">
        <f t="shared" si="326"/>
        <v/>
      </c>
      <c r="G922" s="341" t="str">
        <f t="shared" si="327"/>
        <v/>
      </c>
      <c r="H922" s="343">
        <f t="shared" si="346"/>
        <v>366</v>
      </c>
      <c r="I922" s="342">
        <f t="shared" si="346"/>
        <v>365</v>
      </c>
      <c r="J922" s="342">
        <f t="shared" si="346"/>
        <v>365</v>
      </c>
      <c r="K922" s="342">
        <f t="shared" si="346"/>
        <v>365</v>
      </c>
      <c r="L922" s="341">
        <f t="shared" si="346"/>
        <v>193</v>
      </c>
      <c r="M922" s="340">
        <f t="shared" si="328"/>
        <v>1</v>
      </c>
      <c r="N922" s="339">
        <f t="shared" si="329"/>
        <v>1</v>
      </c>
      <c r="O922" s="339">
        <f t="shared" si="330"/>
        <v>1</v>
      </c>
      <c r="P922" s="339">
        <f t="shared" si="331"/>
        <v>1</v>
      </c>
      <c r="Q922" s="338">
        <f t="shared" si="332"/>
        <v>0.52732240437158473</v>
      </c>
      <c r="R922" s="337">
        <f t="shared" si="333"/>
        <v>1000000</v>
      </c>
      <c r="S922" s="336">
        <f t="shared" si="334"/>
        <v>1000000</v>
      </c>
      <c r="T922" s="336">
        <f t="shared" si="335"/>
        <v>1000000</v>
      </c>
      <c r="U922" s="336">
        <f t="shared" si="336"/>
        <v>1000000</v>
      </c>
      <c r="V922" s="335">
        <f t="shared" si="337"/>
        <v>527322.40437158477</v>
      </c>
      <c r="W922" s="337">
        <f t="shared" si="347"/>
        <v>0</v>
      </c>
      <c r="X922" s="336">
        <f t="shared" si="347"/>
        <v>0</v>
      </c>
      <c r="Y922" s="336">
        <f t="shared" si="347"/>
        <v>0</v>
      </c>
      <c r="Z922" s="336">
        <f t="shared" si="347"/>
        <v>0</v>
      </c>
      <c r="AA922" s="335">
        <f t="shared" si="347"/>
        <v>0</v>
      </c>
    </row>
    <row r="923" spans="1:27">
      <c r="A923" s="320">
        <f>'Q Experience Study 2e'!A906</f>
        <v>886</v>
      </c>
      <c r="B923" s="319">
        <f>'Q Experience Study 2e'!B906</f>
        <v>20052</v>
      </c>
      <c r="C923" s="319" t="str">
        <f>'Q Experience Study 2e'!C906</f>
        <v/>
      </c>
      <c r="D923" s="319" t="str">
        <f>'Q Experience Study 2e'!D906</f>
        <v/>
      </c>
      <c r="E923" s="318">
        <f>'Q Experience Study 2e'!E906</f>
        <v>300000</v>
      </c>
      <c r="F923" s="343" t="str">
        <f t="shared" si="326"/>
        <v/>
      </c>
      <c r="G923" s="341" t="str">
        <f t="shared" si="327"/>
        <v/>
      </c>
      <c r="H923" s="343">
        <f t="shared" si="346"/>
        <v>366</v>
      </c>
      <c r="I923" s="342">
        <f t="shared" si="346"/>
        <v>365</v>
      </c>
      <c r="J923" s="342">
        <f t="shared" si="346"/>
        <v>365</v>
      </c>
      <c r="K923" s="342">
        <f t="shared" si="346"/>
        <v>365</v>
      </c>
      <c r="L923" s="341">
        <f t="shared" si="346"/>
        <v>38</v>
      </c>
      <c r="M923" s="340">
        <f t="shared" si="328"/>
        <v>1</v>
      </c>
      <c r="N923" s="339">
        <f t="shared" si="329"/>
        <v>1</v>
      </c>
      <c r="O923" s="339">
        <f t="shared" si="330"/>
        <v>1</v>
      </c>
      <c r="P923" s="339">
        <f t="shared" si="331"/>
        <v>1</v>
      </c>
      <c r="Q923" s="338">
        <f t="shared" si="332"/>
        <v>0.10382513661202186</v>
      </c>
      <c r="R923" s="337">
        <f t="shared" si="333"/>
        <v>300000</v>
      </c>
      <c r="S923" s="336">
        <f t="shared" si="334"/>
        <v>300000</v>
      </c>
      <c r="T923" s="336">
        <f t="shared" si="335"/>
        <v>300000</v>
      </c>
      <c r="U923" s="336">
        <f t="shared" si="336"/>
        <v>300000</v>
      </c>
      <c r="V923" s="335">
        <f t="shared" si="337"/>
        <v>31147.540983606559</v>
      </c>
      <c r="W923" s="337">
        <f t="shared" si="347"/>
        <v>0</v>
      </c>
      <c r="X923" s="336">
        <f t="shared" si="347"/>
        <v>0</v>
      </c>
      <c r="Y923" s="336">
        <f t="shared" si="347"/>
        <v>0</v>
      </c>
      <c r="Z923" s="336">
        <f t="shared" si="347"/>
        <v>0</v>
      </c>
      <c r="AA923" s="335">
        <f t="shared" si="347"/>
        <v>0</v>
      </c>
    </row>
    <row r="924" spans="1:27">
      <c r="A924" s="320">
        <f>'Q Experience Study 2e'!A907</f>
        <v>887</v>
      </c>
      <c r="B924" s="319">
        <f>'Q Experience Study 2e'!B907</f>
        <v>19837</v>
      </c>
      <c r="C924" s="319" t="str">
        <f>'Q Experience Study 2e'!C907</f>
        <v/>
      </c>
      <c r="D924" s="319" t="str">
        <f>'Q Experience Study 2e'!D907</f>
        <v/>
      </c>
      <c r="E924" s="318">
        <f>'Q Experience Study 2e'!E907</f>
        <v>500000</v>
      </c>
      <c r="F924" s="343" t="str">
        <f t="shared" si="326"/>
        <v/>
      </c>
      <c r="G924" s="341" t="str">
        <f t="shared" si="327"/>
        <v/>
      </c>
      <c r="H924" s="343">
        <f t="shared" si="346"/>
        <v>366</v>
      </c>
      <c r="I924" s="342">
        <f t="shared" si="346"/>
        <v>365</v>
      </c>
      <c r="J924" s="342">
        <f t="shared" si="346"/>
        <v>365</v>
      </c>
      <c r="K924" s="342">
        <f t="shared" si="346"/>
        <v>365</v>
      </c>
      <c r="L924" s="341">
        <f t="shared" si="346"/>
        <v>253</v>
      </c>
      <c r="M924" s="340">
        <f t="shared" si="328"/>
        <v>1</v>
      </c>
      <c r="N924" s="339">
        <f t="shared" si="329"/>
        <v>1</v>
      </c>
      <c r="O924" s="339">
        <f t="shared" si="330"/>
        <v>1</v>
      </c>
      <c r="P924" s="339">
        <f t="shared" si="331"/>
        <v>1</v>
      </c>
      <c r="Q924" s="338">
        <f t="shared" si="332"/>
        <v>0.69125683060109289</v>
      </c>
      <c r="R924" s="337">
        <f t="shared" si="333"/>
        <v>500000</v>
      </c>
      <c r="S924" s="336">
        <f t="shared" si="334"/>
        <v>500000</v>
      </c>
      <c r="T924" s="336">
        <f t="shared" si="335"/>
        <v>500000</v>
      </c>
      <c r="U924" s="336">
        <f t="shared" si="336"/>
        <v>500000</v>
      </c>
      <c r="V924" s="335">
        <f t="shared" si="337"/>
        <v>345628.41530054645</v>
      </c>
      <c r="W924" s="337">
        <f t="shared" si="347"/>
        <v>0</v>
      </c>
      <c r="X924" s="336">
        <f t="shared" si="347"/>
        <v>0</v>
      </c>
      <c r="Y924" s="336">
        <f t="shared" si="347"/>
        <v>0</v>
      </c>
      <c r="Z924" s="336">
        <f t="shared" si="347"/>
        <v>0</v>
      </c>
      <c r="AA924" s="335">
        <f t="shared" si="347"/>
        <v>0</v>
      </c>
    </row>
    <row r="925" spans="1:27">
      <c r="A925" s="320">
        <f>'Q Experience Study 2e'!A908</f>
        <v>888</v>
      </c>
      <c r="B925" s="319">
        <f>'Q Experience Study 2e'!B908</f>
        <v>20045</v>
      </c>
      <c r="C925" s="319" t="str">
        <f>'Q Experience Study 2e'!C908</f>
        <v/>
      </c>
      <c r="D925" s="319" t="str">
        <f>'Q Experience Study 2e'!D908</f>
        <v/>
      </c>
      <c r="E925" s="318">
        <f>'Q Experience Study 2e'!E908</f>
        <v>500000</v>
      </c>
      <c r="F925" s="343" t="str">
        <f t="shared" si="326"/>
        <v/>
      </c>
      <c r="G925" s="341" t="str">
        <f t="shared" si="327"/>
        <v/>
      </c>
      <c r="H925" s="343">
        <f t="shared" si="346"/>
        <v>366</v>
      </c>
      <c r="I925" s="342">
        <f t="shared" si="346"/>
        <v>365</v>
      </c>
      <c r="J925" s="342">
        <f t="shared" si="346"/>
        <v>365</v>
      </c>
      <c r="K925" s="342">
        <f t="shared" si="346"/>
        <v>365</v>
      </c>
      <c r="L925" s="341">
        <f t="shared" si="346"/>
        <v>45</v>
      </c>
      <c r="M925" s="340">
        <f t="shared" si="328"/>
        <v>1</v>
      </c>
      <c r="N925" s="339">
        <f t="shared" si="329"/>
        <v>1</v>
      </c>
      <c r="O925" s="339">
        <f t="shared" si="330"/>
        <v>1</v>
      </c>
      <c r="P925" s="339">
        <f t="shared" si="331"/>
        <v>1</v>
      </c>
      <c r="Q925" s="338">
        <f t="shared" si="332"/>
        <v>0.12295081967213115</v>
      </c>
      <c r="R925" s="337">
        <f t="shared" si="333"/>
        <v>500000</v>
      </c>
      <c r="S925" s="336">
        <f t="shared" si="334"/>
        <v>500000</v>
      </c>
      <c r="T925" s="336">
        <f t="shared" si="335"/>
        <v>500000</v>
      </c>
      <c r="U925" s="336">
        <f t="shared" si="336"/>
        <v>500000</v>
      </c>
      <c r="V925" s="335">
        <f t="shared" si="337"/>
        <v>61475.40983606557</v>
      </c>
      <c r="W925" s="337">
        <f t="shared" si="347"/>
        <v>0</v>
      </c>
      <c r="X925" s="336">
        <f t="shared" si="347"/>
        <v>0</v>
      </c>
      <c r="Y925" s="336">
        <f t="shared" si="347"/>
        <v>0</v>
      </c>
      <c r="Z925" s="336">
        <f t="shared" si="347"/>
        <v>0</v>
      </c>
      <c r="AA925" s="335">
        <f t="shared" si="347"/>
        <v>0</v>
      </c>
    </row>
    <row r="926" spans="1:27">
      <c r="A926" s="320">
        <f>'Q Experience Study 2e'!A909</f>
        <v>889</v>
      </c>
      <c r="B926" s="319">
        <f>'Q Experience Study 2e'!B909</f>
        <v>19815</v>
      </c>
      <c r="C926" s="319" t="str">
        <f>'Q Experience Study 2e'!C909</f>
        <v/>
      </c>
      <c r="D926" s="319" t="str">
        <f>'Q Experience Study 2e'!D909</f>
        <v/>
      </c>
      <c r="E926" s="318">
        <f>'Q Experience Study 2e'!E909</f>
        <v>1000000</v>
      </c>
      <c r="F926" s="343" t="str">
        <f t="shared" si="326"/>
        <v/>
      </c>
      <c r="G926" s="341" t="str">
        <f t="shared" si="327"/>
        <v/>
      </c>
      <c r="H926" s="343">
        <f t="shared" si="346"/>
        <v>366</v>
      </c>
      <c r="I926" s="342">
        <f t="shared" si="346"/>
        <v>365</v>
      </c>
      <c r="J926" s="342">
        <f t="shared" si="346"/>
        <v>365</v>
      </c>
      <c r="K926" s="342">
        <f t="shared" si="346"/>
        <v>365</v>
      </c>
      <c r="L926" s="341">
        <f t="shared" si="346"/>
        <v>275</v>
      </c>
      <c r="M926" s="340">
        <f t="shared" si="328"/>
        <v>1</v>
      </c>
      <c r="N926" s="339">
        <f t="shared" si="329"/>
        <v>1</v>
      </c>
      <c r="O926" s="339">
        <f t="shared" si="330"/>
        <v>1</v>
      </c>
      <c r="P926" s="339">
        <f t="shared" si="331"/>
        <v>1</v>
      </c>
      <c r="Q926" s="338">
        <f t="shared" si="332"/>
        <v>0.75136612021857918</v>
      </c>
      <c r="R926" s="337">
        <f t="shared" si="333"/>
        <v>1000000</v>
      </c>
      <c r="S926" s="336">
        <f t="shared" si="334"/>
        <v>1000000</v>
      </c>
      <c r="T926" s="336">
        <f t="shared" si="335"/>
        <v>1000000</v>
      </c>
      <c r="U926" s="336">
        <f t="shared" si="336"/>
        <v>1000000</v>
      </c>
      <c r="V926" s="335">
        <f t="shared" si="337"/>
        <v>751366.12021857919</v>
      </c>
      <c r="W926" s="337">
        <f t="shared" si="347"/>
        <v>0</v>
      </c>
      <c r="X926" s="336">
        <f t="shared" si="347"/>
        <v>0</v>
      </c>
      <c r="Y926" s="336">
        <f t="shared" si="347"/>
        <v>0</v>
      </c>
      <c r="Z926" s="336">
        <f t="shared" si="347"/>
        <v>0</v>
      </c>
      <c r="AA926" s="335">
        <f t="shared" si="347"/>
        <v>0</v>
      </c>
    </row>
    <row r="927" spans="1:27">
      <c r="A927" s="320">
        <f>'Q Experience Study 2e'!A910</f>
        <v>890</v>
      </c>
      <c r="B927" s="319">
        <f>'Q Experience Study 2e'!B910</f>
        <v>20081</v>
      </c>
      <c r="C927" s="319" t="str">
        <f>'Q Experience Study 2e'!C910</f>
        <v/>
      </c>
      <c r="D927" s="319" t="str">
        <f>'Q Experience Study 2e'!D910</f>
        <v/>
      </c>
      <c r="E927" s="318">
        <f>'Q Experience Study 2e'!E910</f>
        <v>300000</v>
      </c>
      <c r="F927" s="343" t="str">
        <f t="shared" si="326"/>
        <v/>
      </c>
      <c r="G927" s="341" t="str">
        <f t="shared" si="327"/>
        <v/>
      </c>
      <c r="H927" s="343">
        <f t="shared" si="346"/>
        <v>366</v>
      </c>
      <c r="I927" s="342">
        <f t="shared" si="346"/>
        <v>365</v>
      </c>
      <c r="J927" s="342">
        <f t="shared" si="346"/>
        <v>365</v>
      </c>
      <c r="K927" s="342">
        <f t="shared" si="346"/>
        <v>365</v>
      </c>
      <c r="L927" s="341">
        <f t="shared" si="346"/>
        <v>9</v>
      </c>
      <c r="M927" s="340">
        <f t="shared" si="328"/>
        <v>1</v>
      </c>
      <c r="N927" s="339">
        <f t="shared" si="329"/>
        <v>1</v>
      </c>
      <c r="O927" s="339">
        <f t="shared" si="330"/>
        <v>1</v>
      </c>
      <c r="P927" s="339">
        <f t="shared" si="331"/>
        <v>1</v>
      </c>
      <c r="Q927" s="338">
        <f t="shared" si="332"/>
        <v>2.4590163934426229E-2</v>
      </c>
      <c r="R927" s="337">
        <f t="shared" si="333"/>
        <v>300000</v>
      </c>
      <c r="S927" s="336">
        <f t="shared" si="334"/>
        <v>300000</v>
      </c>
      <c r="T927" s="336">
        <f t="shared" si="335"/>
        <v>300000</v>
      </c>
      <c r="U927" s="336">
        <f t="shared" si="336"/>
        <v>300000</v>
      </c>
      <c r="V927" s="335">
        <f t="shared" si="337"/>
        <v>7377.0491803278683</v>
      </c>
      <c r="W927" s="337">
        <f t="shared" si="347"/>
        <v>0</v>
      </c>
      <c r="X927" s="336">
        <f t="shared" si="347"/>
        <v>0</v>
      </c>
      <c r="Y927" s="336">
        <f t="shared" si="347"/>
        <v>0</v>
      </c>
      <c r="Z927" s="336">
        <f t="shared" si="347"/>
        <v>0</v>
      </c>
      <c r="AA927" s="335">
        <f t="shared" si="347"/>
        <v>0</v>
      </c>
    </row>
    <row r="928" spans="1:27">
      <c r="A928" s="320">
        <f>'Q Experience Study 2e'!A911</f>
        <v>891</v>
      </c>
      <c r="B928" s="319">
        <f>'Q Experience Study 2e'!B911</f>
        <v>20068</v>
      </c>
      <c r="C928" s="319" t="str">
        <f>'Q Experience Study 2e'!C911</f>
        <v/>
      </c>
      <c r="D928" s="319" t="str">
        <f>'Q Experience Study 2e'!D911</f>
        <v/>
      </c>
      <c r="E928" s="318">
        <f>'Q Experience Study 2e'!E911</f>
        <v>1000000</v>
      </c>
      <c r="F928" s="343" t="str">
        <f t="shared" si="326"/>
        <v/>
      </c>
      <c r="G928" s="341" t="str">
        <f t="shared" si="327"/>
        <v/>
      </c>
      <c r="H928" s="343">
        <f t="shared" ref="H928:L937" si="348">IF(AND(OR($C928&lt;&gt;"",$D928&lt;&gt;""),MAX($F928,$G928)&lt;H$37),0,MIN($C$34,DATE(YEAR($B928)+H$37+1,MONTH($B928),DAY($B928)))-MAX($B$34,DATE(YEAR($B928)+H$37,MONTH($B928),DAY($B928))))</f>
        <v>366</v>
      </c>
      <c r="I928" s="342">
        <f t="shared" si="348"/>
        <v>365</v>
      </c>
      <c r="J928" s="342">
        <f t="shared" si="348"/>
        <v>365</v>
      </c>
      <c r="K928" s="342">
        <f t="shared" si="348"/>
        <v>365</v>
      </c>
      <c r="L928" s="341">
        <f t="shared" si="348"/>
        <v>22</v>
      </c>
      <c r="M928" s="340">
        <f t="shared" si="328"/>
        <v>1</v>
      </c>
      <c r="N928" s="339">
        <f t="shared" si="329"/>
        <v>1</v>
      </c>
      <c r="O928" s="339">
        <f t="shared" si="330"/>
        <v>1</v>
      </c>
      <c r="P928" s="339">
        <f t="shared" si="331"/>
        <v>1</v>
      </c>
      <c r="Q928" s="338">
        <f t="shared" si="332"/>
        <v>6.0109289617486336E-2</v>
      </c>
      <c r="R928" s="337">
        <f t="shared" si="333"/>
        <v>1000000</v>
      </c>
      <c r="S928" s="336">
        <f t="shared" si="334"/>
        <v>1000000</v>
      </c>
      <c r="T928" s="336">
        <f t="shared" si="335"/>
        <v>1000000</v>
      </c>
      <c r="U928" s="336">
        <f t="shared" si="336"/>
        <v>1000000</v>
      </c>
      <c r="V928" s="335">
        <f t="shared" si="337"/>
        <v>60109.289617486334</v>
      </c>
      <c r="W928" s="337">
        <f t="shared" ref="W928:AA937" si="349">IF($F928=W$37,$E928,0)</f>
        <v>0</v>
      </c>
      <c r="X928" s="336">
        <f t="shared" si="349"/>
        <v>0</v>
      </c>
      <c r="Y928" s="336">
        <f t="shared" si="349"/>
        <v>0</v>
      </c>
      <c r="Z928" s="336">
        <f t="shared" si="349"/>
        <v>0</v>
      </c>
      <c r="AA928" s="335">
        <f t="shared" si="349"/>
        <v>0</v>
      </c>
    </row>
    <row r="929" spans="1:27">
      <c r="A929" s="320">
        <f>'Q Experience Study 2e'!A912</f>
        <v>892</v>
      </c>
      <c r="B929" s="319">
        <f>'Q Experience Study 2e'!B912</f>
        <v>20075</v>
      </c>
      <c r="C929" s="319" t="str">
        <f>'Q Experience Study 2e'!C912</f>
        <v/>
      </c>
      <c r="D929" s="319" t="str">
        <f>'Q Experience Study 2e'!D912</f>
        <v/>
      </c>
      <c r="E929" s="318">
        <f>'Q Experience Study 2e'!E912</f>
        <v>300000</v>
      </c>
      <c r="F929" s="343" t="str">
        <f t="shared" si="326"/>
        <v/>
      </c>
      <c r="G929" s="341" t="str">
        <f t="shared" si="327"/>
        <v/>
      </c>
      <c r="H929" s="343">
        <f t="shared" si="348"/>
        <v>366</v>
      </c>
      <c r="I929" s="342">
        <f t="shared" si="348"/>
        <v>365</v>
      </c>
      <c r="J929" s="342">
        <f t="shared" si="348"/>
        <v>365</v>
      </c>
      <c r="K929" s="342">
        <f t="shared" si="348"/>
        <v>365</v>
      </c>
      <c r="L929" s="341">
        <f t="shared" si="348"/>
        <v>15</v>
      </c>
      <c r="M929" s="340">
        <f t="shared" si="328"/>
        <v>1</v>
      </c>
      <c r="N929" s="339">
        <f t="shared" si="329"/>
        <v>1</v>
      </c>
      <c r="O929" s="339">
        <f t="shared" si="330"/>
        <v>1</v>
      </c>
      <c r="P929" s="339">
        <f t="shared" si="331"/>
        <v>1</v>
      </c>
      <c r="Q929" s="338">
        <f t="shared" si="332"/>
        <v>4.0983606557377046E-2</v>
      </c>
      <c r="R929" s="337">
        <f t="shared" si="333"/>
        <v>300000</v>
      </c>
      <c r="S929" s="336">
        <f t="shared" si="334"/>
        <v>300000</v>
      </c>
      <c r="T929" s="336">
        <f t="shared" si="335"/>
        <v>300000</v>
      </c>
      <c r="U929" s="336">
        <f t="shared" si="336"/>
        <v>300000</v>
      </c>
      <c r="V929" s="335">
        <f t="shared" si="337"/>
        <v>12295.081967213115</v>
      </c>
      <c r="W929" s="337">
        <f t="shared" si="349"/>
        <v>0</v>
      </c>
      <c r="X929" s="336">
        <f t="shared" si="349"/>
        <v>0</v>
      </c>
      <c r="Y929" s="336">
        <f t="shared" si="349"/>
        <v>0</v>
      </c>
      <c r="Z929" s="336">
        <f t="shared" si="349"/>
        <v>0</v>
      </c>
      <c r="AA929" s="335">
        <f t="shared" si="349"/>
        <v>0</v>
      </c>
    </row>
    <row r="930" spans="1:27">
      <c r="A930" s="320">
        <f>'Q Experience Study 2e'!A913</f>
        <v>893</v>
      </c>
      <c r="B930" s="319">
        <f>'Q Experience Study 2e'!B913</f>
        <v>19897</v>
      </c>
      <c r="C930" s="319" t="str">
        <f>'Q Experience Study 2e'!C913</f>
        <v/>
      </c>
      <c r="D930" s="319" t="str">
        <f>'Q Experience Study 2e'!D913</f>
        <v/>
      </c>
      <c r="E930" s="318">
        <f>'Q Experience Study 2e'!E913</f>
        <v>500000</v>
      </c>
      <c r="F930" s="343" t="str">
        <f t="shared" si="326"/>
        <v/>
      </c>
      <c r="G930" s="341" t="str">
        <f t="shared" si="327"/>
        <v/>
      </c>
      <c r="H930" s="343">
        <f t="shared" si="348"/>
        <v>366</v>
      </c>
      <c r="I930" s="342">
        <f t="shared" si="348"/>
        <v>365</v>
      </c>
      <c r="J930" s="342">
        <f t="shared" si="348"/>
        <v>365</v>
      </c>
      <c r="K930" s="342">
        <f t="shared" si="348"/>
        <v>365</v>
      </c>
      <c r="L930" s="341">
        <f t="shared" si="348"/>
        <v>193</v>
      </c>
      <c r="M930" s="340">
        <f t="shared" si="328"/>
        <v>1</v>
      </c>
      <c r="N930" s="339">
        <f t="shared" si="329"/>
        <v>1</v>
      </c>
      <c r="O930" s="339">
        <f t="shared" si="330"/>
        <v>1</v>
      </c>
      <c r="P930" s="339">
        <f t="shared" si="331"/>
        <v>1</v>
      </c>
      <c r="Q930" s="338">
        <f t="shared" si="332"/>
        <v>0.52732240437158473</v>
      </c>
      <c r="R930" s="337">
        <f t="shared" si="333"/>
        <v>500000</v>
      </c>
      <c r="S930" s="336">
        <f t="shared" si="334"/>
        <v>500000</v>
      </c>
      <c r="T930" s="336">
        <f t="shared" si="335"/>
        <v>500000</v>
      </c>
      <c r="U930" s="336">
        <f t="shared" si="336"/>
        <v>500000</v>
      </c>
      <c r="V930" s="335">
        <f t="shared" si="337"/>
        <v>263661.20218579238</v>
      </c>
      <c r="W930" s="337">
        <f t="shared" si="349"/>
        <v>0</v>
      </c>
      <c r="X930" s="336">
        <f t="shared" si="349"/>
        <v>0</v>
      </c>
      <c r="Y930" s="336">
        <f t="shared" si="349"/>
        <v>0</v>
      </c>
      <c r="Z930" s="336">
        <f t="shared" si="349"/>
        <v>0</v>
      </c>
      <c r="AA930" s="335">
        <f t="shared" si="349"/>
        <v>0</v>
      </c>
    </row>
    <row r="931" spans="1:27">
      <c r="A931" s="320">
        <f>'Q Experience Study 2e'!A914</f>
        <v>894</v>
      </c>
      <c r="B931" s="319">
        <f>'Q Experience Study 2e'!B914</f>
        <v>19873</v>
      </c>
      <c r="C931" s="319" t="str">
        <f>'Q Experience Study 2e'!C914</f>
        <v/>
      </c>
      <c r="D931" s="319" t="str">
        <f>'Q Experience Study 2e'!D914</f>
        <v/>
      </c>
      <c r="E931" s="318">
        <f>'Q Experience Study 2e'!E914</f>
        <v>1000000</v>
      </c>
      <c r="F931" s="343" t="str">
        <f t="shared" si="326"/>
        <v/>
      </c>
      <c r="G931" s="341" t="str">
        <f t="shared" si="327"/>
        <v/>
      </c>
      <c r="H931" s="343">
        <f t="shared" si="348"/>
        <v>366</v>
      </c>
      <c r="I931" s="342">
        <f t="shared" si="348"/>
        <v>365</v>
      </c>
      <c r="J931" s="342">
        <f t="shared" si="348"/>
        <v>365</v>
      </c>
      <c r="K931" s="342">
        <f t="shared" si="348"/>
        <v>365</v>
      </c>
      <c r="L931" s="341">
        <f t="shared" si="348"/>
        <v>217</v>
      </c>
      <c r="M931" s="340">
        <f t="shared" si="328"/>
        <v>1</v>
      </c>
      <c r="N931" s="339">
        <f t="shared" si="329"/>
        <v>1</v>
      </c>
      <c r="O931" s="339">
        <f t="shared" si="330"/>
        <v>1</v>
      </c>
      <c r="P931" s="339">
        <f t="shared" si="331"/>
        <v>1</v>
      </c>
      <c r="Q931" s="338">
        <f t="shared" si="332"/>
        <v>0.59289617486338797</v>
      </c>
      <c r="R931" s="337">
        <f t="shared" si="333"/>
        <v>1000000</v>
      </c>
      <c r="S931" s="336">
        <f t="shared" si="334"/>
        <v>1000000</v>
      </c>
      <c r="T931" s="336">
        <f t="shared" si="335"/>
        <v>1000000</v>
      </c>
      <c r="U931" s="336">
        <f t="shared" si="336"/>
        <v>1000000</v>
      </c>
      <c r="V931" s="335">
        <f t="shared" si="337"/>
        <v>592896.17486338795</v>
      </c>
      <c r="W931" s="337">
        <f t="shared" si="349"/>
        <v>0</v>
      </c>
      <c r="X931" s="336">
        <f t="shared" si="349"/>
        <v>0</v>
      </c>
      <c r="Y931" s="336">
        <f t="shared" si="349"/>
        <v>0</v>
      </c>
      <c r="Z931" s="336">
        <f t="shared" si="349"/>
        <v>0</v>
      </c>
      <c r="AA931" s="335">
        <f t="shared" si="349"/>
        <v>0</v>
      </c>
    </row>
    <row r="932" spans="1:27">
      <c r="A932" s="320">
        <f>'Q Experience Study 2e'!A915</f>
        <v>895</v>
      </c>
      <c r="B932" s="319">
        <f>'Q Experience Study 2e'!B915</f>
        <v>19927</v>
      </c>
      <c r="C932" s="319" t="str">
        <f>'Q Experience Study 2e'!C915</f>
        <v/>
      </c>
      <c r="D932" s="319" t="str">
        <f>'Q Experience Study 2e'!D915</f>
        <v/>
      </c>
      <c r="E932" s="318">
        <f>'Q Experience Study 2e'!E915</f>
        <v>500000</v>
      </c>
      <c r="F932" s="343" t="str">
        <f t="shared" si="326"/>
        <v/>
      </c>
      <c r="G932" s="341" t="str">
        <f t="shared" si="327"/>
        <v/>
      </c>
      <c r="H932" s="343">
        <f t="shared" si="348"/>
        <v>366</v>
      </c>
      <c r="I932" s="342">
        <f t="shared" si="348"/>
        <v>365</v>
      </c>
      <c r="J932" s="342">
        <f t="shared" si="348"/>
        <v>365</v>
      </c>
      <c r="K932" s="342">
        <f t="shared" si="348"/>
        <v>365</v>
      </c>
      <c r="L932" s="341">
        <f t="shared" si="348"/>
        <v>163</v>
      </c>
      <c r="M932" s="340">
        <f t="shared" si="328"/>
        <v>1</v>
      </c>
      <c r="N932" s="339">
        <f t="shared" si="329"/>
        <v>1</v>
      </c>
      <c r="O932" s="339">
        <f t="shared" si="330"/>
        <v>1</v>
      </c>
      <c r="P932" s="339">
        <f t="shared" si="331"/>
        <v>1</v>
      </c>
      <c r="Q932" s="338">
        <f t="shared" si="332"/>
        <v>0.4453551912568306</v>
      </c>
      <c r="R932" s="337">
        <f t="shared" si="333"/>
        <v>500000</v>
      </c>
      <c r="S932" s="336">
        <f t="shared" si="334"/>
        <v>500000</v>
      </c>
      <c r="T932" s="336">
        <f t="shared" si="335"/>
        <v>500000</v>
      </c>
      <c r="U932" s="336">
        <f t="shared" si="336"/>
        <v>500000</v>
      </c>
      <c r="V932" s="335">
        <f t="shared" si="337"/>
        <v>222677.59562841529</v>
      </c>
      <c r="W932" s="337">
        <f t="shared" si="349"/>
        <v>0</v>
      </c>
      <c r="X932" s="336">
        <f t="shared" si="349"/>
        <v>0</v>
      </c>
      <c r="Y932" s="336">
        <f t="shared" si="349"/>
        <v>0</v>
      </c>
      <c r="Z932" s="336">
        <f t="shared" si="349"/>
        <v>0</v>
      </c>
      <c r="AA932" s="335">
        <f t="shared" si="349"/>
        <v>0</v>
      </c>
    </row>
    <row r="933" spans="1:27">
      <c r="A933" s="320">
        <f>'Q Experience Study 2e'!A916</f>
        <v>896</v>
      </c>
      <c r="B933" s="319">
        <f>'Q Experience Study 2e'!B916</f>
        <v>19810</v>
      </c>
      <c r="C933" s="319" t="str">
        <f>'Q Experience Study 2e'!C916</f>
        <v/>
      </c>
      <c r="D933" s="319" t="str">
        <f>'Q Experience Study 2e'!D916</f>
        <v/>
      </c>
      <c r="E933" s="318">
        <f>'Q Experience Study 2e'!E916</f>
        <v>300000</v>
      </c>
      <c r="F933" s="343" t="str">
        <f t="shared" si="326"/>
        <v/>
      </c>
      <c r="G933" s="341" t="str">
        <f t="shared" si="327"/>
        <v/>
      </c>
      <c r="H933" s="343">
        <f t="shared" si="348"/>
        <v>366</v>
      </c>
      <c r="I933" s="342">
        <f t="shared" si="348"/>
        <v>365</v>
      </c>
      <c r="J933" s="342">
        <f t="shared" si="348"/>
        <v>365</v>
      </c>
      <c r="K933" s="342">
        <f t="shared" si="348"/>
        <v>365</v>
      </c>
      <c r="L933" s="341">
        <f t="shared" si="348"/>
        <v>280</v>
      </c>
      <c r="M933" s="340">
        <f t="shared" si="328"/>
        <v>1</v>
      </c>
      <c r="N933" s="339">
        <f t="shared" si="329"/>
        <v>1</v>
      </c>
      <c r="O933" s="339">
        <f t="shared" si="330"/>
        <v>1</v>
      </c>
      <c r="P933" s="339">
        <f t="shared" si="331"/>
        <v>1</v>
      </c>
      <c r="Q933" s="338">
        <f t="shared" si="332"/>
        <v>0.76502732240437155</v>
      </c>
      <c r="R933" s="337">
        <f t="shared" si="333"/>
        <v>300000</v>
      </c>
      <c r="S933" s="336">
        <f t="shared" si="334"/>
        <v>300000</v>
      </c>
      <c r="T933" s="336">
        <f t="shared" si="335"/>
        <v>300000</v>
      </c>
      <c r="U933" s="336">
        <f t="shared" si="336"/>
        <v>300000</v>
      </c>
      <c r="V933" s="335">
        <f t="shared" si="337"/>
        <v>229508.19672131145</v>
      </c>
      <c r="W933" s="337">
        <f t="shared" si="349"/>
        <v>0</v>
      </c>
      <c r="X933" s="336">
        <f t="shared" si="349"/>
        <v>0</v>
      </c>
      <c r="Y933" s="336">
        <f t="shared" si="349"/>
        <v>0</v>
      </c>
      <c r="Z933" s="336">
        <f t="shared" si="349"/>
        <v>0</v>
      </c>
      <c r="AA933" s="335">
        <f t="shared" si="349"/>
        <v>0</v>
      </c>
    </row>
    <row r="934" spans="1:27">
      <c r="A934" s="320">
        <f>'Q Experience Study 2e'!A917</f>
        <v>897</v>
      </c>
      <c r="B934" s="319">
        <f>'Q Experience Study 2e'!B917</f>
        <v>19844</v>
      </c>
      <c r="C934" s="319" t="str">
        <f>'Q Experience Study 2e'!C917</f>
        <v/>
      </c>
      <c r="D934" s="319" t="str">
        <f>'Q Experience Study 2e'!D917</f>
        <v/>
      </c>
      <c r="E934" s="318">
        <f>'Q Experience Study 2e'!E917</f>
        <v>300000</v>
      </c>
      <c r="F934" s="343" t="str">
        <f t="shared" ref="F934:F997" si="350">IF(D934&lt;&gt;"",YEAR(D934)-YEAR(B934)+IF(DATE(YEAR(D934),MONTH(B934),DAY(B934))&gt;D934,-1,0),"")</f>
        <v/>
      </c>
      <c r="G934" s="341" t="str">
        <f t="shared" ref="G934:G997" si="351">IF(C934&lt;&gt;"",YEAR(C934)-YEAR(B934)+IF(DATE(YEAR(C934),MONTH(B934),DAY(B934))&gt;C934,-1,0),"")</f>
        <v/>
      </c>
      <c r="H934" s="343">
        <f t="shared" si="348"/>
        <v>366</v>
      </c>
      <c r="I934" s="342">
        <f t="shared" si="348"/>
        <v>365</v>
      </c>
      <c r="J934" s="342">
        <f t="shared" si="348"/>
        <v>365</v>
      </c>
      <c r="K934" s="342">
        <f t="shared" si="348"/>
        <v>365</v>
      </c>
      <c r="L934" s="341">
        <f t="shared" si="348"/>
        <v>246</v>
      </c>
      <c r="M934" s="340">
        <f t="shared" ref="M934:M997" si="352">H934/(DATE(YEAR($B934)+H$37+1,MONTH($B934),DAY($B934))-DATE(YEAR($B934)+H$37,MONTH($B934),DAY($B934)))</f>
        <v>1</v>
      </c>
      <c r="N934" s="339">
        <f t="shared" ref="N934:N997" si="353">I934/(DATE(YEAR($B934)+I$37+1,MONTH($B934),DAY($B934))-DATE(YEAR($B934)+I$37,MONTH($B934),DAY($B934)))</f>
        <v>1</v>
      </c>
      <c r="O934" s="339">
        <f t="shared" ref="O934:O997" si="354">J934/(DATE(YEAR($B934)+J$37+1,MONTH($B934),DAY($B934))-DATE(YEAR($B934)+J$37,MONTH($B934),DAY($B934)))</f>
        <v>1</v>
      </c>
      <c r="P934" s="339">
        <f t="shared" ref="P934:P997" si="355">K934/(DATE(YEAR($B934)+K$37+1,MONTH($B934),DAY($B934))-DATE(YEAR($B934)+K$37,MONTH($B934),DAY($B934)))</f>
        <v>1</v>
      </c>
      <c r="Q934" s="338">
        <f t="shared" ref="Q934:Q997" si="356">L934/(DATE(YEAR($B934)+L$37+1,MONTH($B934),DAY($B934))-DATE(YEAR($B934)+L$37,MONTH($B934),DAY($B934)))</f>
        <v>0.67213114754098358</v>
      </c>
      <c r="R934" s="337">
        <f t="shared" ref="R934:R997" si="357">M934*$E934</f>
        <v>300000</v>
      </c>
      <c r="S934" s="336">
        <f t="shared" ref="S934:S997" si="358">N934*$E934</f>
        <v>300000</v>
      </c>
      <c r="T934" s="336">
        <f t="shared" ref="T934:T997" si="359">O934*$E934</f>
        <v>300000</v>
      </c>
      <c r="U934" s="336">
        <f t="shared" ref="U934:U997" si="360">P934*$E934</f>
        <v>300000</v>
      </c>
      <c r="V934" s="335">
        <f t="shared" ref="V934:V997" si="361">Q934*$E934</f>
        <v>201639.34426229508</v>
      </c>
      <c r="W934" s="337">
        <f t="shared" si="349"/>
        <v>0</v>
      </c>
      <c r="X934" s="336">
        <f t="shared" si="349"/>
        <v>0</v>
      </c>
      <c r="Y934" s="336">
        <f t="shared" si="349"/>
        <v>0</v>
      </c>
      <c r="Z934" s="336">
        <f t="shared" si="349"/>
        <v>0</v>
      </c>
      <c r="AA934" s="335">
        <f t="shared" si="349"/>
        <v>0</v>
      </c>
    </row>
    <row r="935" spans="1:27">
      <c r="A935" s="320">
        <f>'Q Experience Study 2e'!A918</f>
        <v>898</v>
      </c>
      <c r="B935" s="319">
        <f>'Q Experience Study 2e'!B918</f>
        <v>19985</v>
      </c>
      <c r="C935" s="319" t="str">
        <f>'Q Experience Study 2e'!C918</f>
        <v/>
      </c>
      <c r="D935" s="319" t="str">
        <f>'Q Experience Study 2e'!D918</f>
        <v/>
      </c>
      <c r="E935" s="318">
        <f>'Q Experience Study 2e'!E918</f>
        <v>500000</v>
      </c>
      <c r="F935" s="343" t="str">
        <f t="shared" si="350"/>
        <v/>
      </c>
      <c r="G935" s="341" t="str">
        <f t="shared" si="351"/>
        <v/>
      </c>
      <c r="H935" s="343">
        <f t="shared" si="348"/>
        <v>366</v>
      </c>
      <c r="I935" s="342">
        <f t="shared" si="348"/>
        <v>365</v>
      </c>
      <c r="J935" s="342">
        <f t="shared" si="348"/>
        <v>365</v>
      </c>
      <c r="K935" s="342">
        <f t="shared" si="348"/>
        <v>365</v>
      </c>
      <c r="L935" s="341">
        <f t="shared" si="348"/>
        <v>105</v>
      </c>
      <c r="M935" s="340">
        <f t="shared" si="352"/>
        <v>1</v>
      </c>
      <c r="N935" s="339">
        <f t="shared" si="353"/>
        <v>1</v>
      </c>
      <c r="O935" s="339">
        <f t="shared" si="354"/>
        <v>1</v>
      </c>
      <c r="P935" s="339">
        <f t="shared" si="355"/>
        <v>1</v>
      </c>
      <c r="Q935" s="338">
        <f t="shared" si="356"/>
        <v>0.28688524590163933</v>
      </c>
      <c r="R935" s="337">
        <f t="shared" si="357"/>
        <v>500000</v>
      </c>
      <c r="S935" s="336">
        <f t="shared" si="358"/>
        <v>500000</v>
      </c>
      <c r="T935" s="336">
        <f t="shared" si="359"/>
        <v>500000</v>
      </c>
      <c r="U935" s="336">
        <f t="shared" si="360"/>
        <v>500000</v>
      </c>
      <c r="V935" s="335">
        <f t="shared" si="361"/>
        <v>143442.62295081967</v>
      </c>
      <c r="W935" s="337">
        <f t="shared" si="349"/>
        <v>0</v>
      </c>
      <c r="X935" s="336">
        <f t="shared" si="349"/>
        <v>0</v>
      </c>
      <c r="Y935" s="336">
        <f t="shared" si="349"/>
        <v>0</v>
      </c>
      <c r="Z935" s="336">
        <f t="shared" si="349"/>
        <v>0</v>
      </c>
      <c r="AA935" s="335">
        <f t="shared" si="349"/>
        <v>0</v>
      </c>
    </row>
    <row r="936" spans="1:27">
      <c r="A936" s="320">
        <f>'Q Experience Study 2e'!A919</f>
        <v>899</v>
      </c>
      <c r="B936" s="319">
        <f>'Q Experience Study 2e'!B919</f>
        <v>19804</v>
      </c>
      <c r="C936" s="319" t="str">
        <f>'Q Experience Study 2e'!C919</f>
        <v/>
      </c>
      <c r="D936" s="319" t="str">
        <f>'Q Experience Study 2e'!D919</f>
        <v/>
      </c>
      <c r="E936" s="318">
        <f>'Q Experience Study 2e'!E919</f>
        <v>500000</v>
      </c>
      <c r="F936" s="343" t="str">
        <f t="shared" si="350"/>
        <v/>
      </c>
      <c r="G936" s="341" t="str">
        <f t="shared" si="351"/>
        <v/>
      </c>
      <c r="H936" s="343">
        <f t="shared" si="348"/>
        <v>366</v>
      </c>
      <c r="I936" s="342">
        <f t="shared" si="348"/>
        <v>365</v>
      </c>
      <c r="J936" s="342">
        <f t="shared" si="348"/>
        <v>365</v>
      </c>
      <c r="K936" s="342">
        <f t="shared" si="348"/>
        <v>365</v>
      </c>
      <c r="L936" s="341">
        <f t="shared" si="348"/>
        <v>286</v>
      </c>
      <c r="M936" s="340">
        <f t="shared" si="352"/>
        <v>1</v>
      </c>
      <c r="N936" s="339">
        <f t="shared" si="353"/>
        <v>1</v>
      </c>
      <c r="O936" s="339">
        <f t="shared" si="354"/>
        <v>1</v>
      </c>
      <c r="P936" s="339">
        <f t="shared" si="355"/>
        <v>1</v>
      </c>
      <c r="Q936" s="338">
        <f t="shared" si="356"/>
        <v>0.78142076502732238</v>
      </c>
      <c r="R936" s="337">
        <f t="shared" si="357"/>
        <v>500000</v>
      </c>
      <c r="S936" s="336">
        <f t="shared" si="358"/>
        <v>500000</v>
      </c>
      <c r="T936" s="336">
        <f t="shared" si="359"/>
        <v>500000</v>
      </c>
      <c r="U936" s="336">
        <f t="shared" si="360"/>
        <v>500000</v>
      </c>
      <c r="V936" s="335">
        <f t="shared" si="361"/>
        <v>390710.38251366117</v>
      </c>
      <c r="W936" s="337">
        <f t="shared" si="349"/>
        <v>0</v>
      </c>
      <c r="X936" s="336">
        <f t="shared" si="349"/>
        <v>0</v>
      </c>
      <c r="Y936" s="336">
        <f t="shared" si="349"/>
        <v>0</v>
      </c>
      <c r="Z936" s="336">
        <f t="shared" si="349"/>
        <v>0</v>
      </c>
      <c r="AA936" s="335">
        <f t="shared" si="349"/>
        <v>0</v>
      </c>
    </row>
    <row r="937" spans="1:27">
      <c r="A937" s="320">
        <f>'Q Experience Study 2e'!A920</f>
        <v>900</v>
      </c>
      <c r="B937" s="319">
        <f>'Q Experience Study 2e'!B920</f>
        <v>19880</v>
      </c>
      <c r="C937" s="319" t="str">
        <f>'Q Experience Study 2e'!C920</f>
        <v/>
      </c>
      <c r="D937" s="319" t="str">
        <f>'Q Experience Study 2e'!D920</f>
        <v/>
      </c>
      <c r="E937" s="318">
        <f>'Q Experience Study 2e'!E920</f>
        <v>500000</v>
      </c>
      <c r="F937" s="343" t="str">
        <f t="shared" si="350"/>
        <v/>
      </c>
      <c r="G937" s="341" t="str">
        <f t="shared" si="351"/>
        <v/>
      </c>
      <c r="H937" s="343">
        <f t="shared" si="348"/>
        <v>366</v>
      </c>
      <c r="I937" s="342">
        <f t="shared" si="348"/>
        <v>365</v>
      </c>
      <c r="J937" s="342">
        <f t="shared" si="348"/>
        <v>365</v>
      </c>
      <c r="K937" s="342">
        <f t="shared" si="348"/>
        <v>365</v>
      </c>
      <c r="L937" s="341">
        <f t="shared" si="348"/>
        <v>210</v>
      </c>
      <c r="M937" s="340">
        <f t="shared" si="352"/>
        <v>1</v>
      </c>
      <c r="N937" s="339">
        <f t="shared" si="353"/>
        <v>1</v>
      </c>
      <c r="O937" s="339">
        <f t="shared" si="354"/>
        <v>1</v>
      </c>
      <c r="P937" s="339">
        <f t="shared" si="355"/>
        <v>1</v>
      </c>
      <c r="Q937" s="338">
        <f t="shared" si="356"/>
        <v>0.57377049180327866</v>
      </c>
      <c r="R937" s="337">
        <f t="shared" si="357"/>
        <v>500000</v>
      </c>
      <c r="S937" s="336">
        <f t="shared" si="358"/>
        <v>500000</v>
      </c>
      <c r="T937" s="336">
        <f t="shared" si="359"/>
        <v>500000</v>
      </c>
      <c r="U937" s="336">
        <f t="shared" si="360"/>
        <v>500000</v>
      </c>
      <c r="V937" s="335">
        <f t="shared" si="361"/>
        <v>286885.24590163934</v>
      </c>
      <c r="W937" s="337">
        <f t="shared" si="349"/>
        <v>0</v>
      </c>
      <c r="X937" s="336">
        <f t="shared" si="349"/>
        <v>0</v>
      </c>
      <c r="Y937" s="336">
        <f t="shared" si="349"/>
        <v>0</v>
      </c>
      <c r="Z937" s="336">
        <f t="shared" si="349"/>
        <v>0</v>
      </c>
      <c r="AA937" s="335">
        <f t="shared" si="349"/>
        <v>0</v>
      </c>
    </row>
    <row r="938" spans="1:27">
      <c r="A938" s="320">
        <f>'Q Experience Study 2e'!A921</f>
        <v>901</v>
      </c>
      <c r="B938" s="319">
        <f>'Q Experience Study 2e'!B921</f>
        <v>19794</v>
      </c>
      <c r="C938" s="319" t="str">
        <f>'Q Experience Study 2e'!C921</f>
        <v/>
      </c>
      <c r="D938" s="319" t="str">
        <f>'Q Experience Study 2e'!D921</f>
        <v/>
      </c>
      <c r="E938" s="318">
        <f>'Q Experience Study 2e'!E921</f>
        <v>1000000</v>
      </c>
      <c r="F938" s="343" t="str">
        <f t="shared" si="350"/>
        <v/>
      </c>
      <c r="G938" s="341" t="str">
        <f t="shared" si="351"/>
        <v/>
      </c>
      <c r="H938" s="343">
        <f t="shared" ref="H938:L947" si="362">IF(AND(OR($C938&lt;&gt;"",$D938&lt;&gt;""),MAX($F938,$G938)&lt;H$37),0,MIN($C$34,DATE(YEAR($B938)+H$37+1,MONTH($B938),DAY($B938)))-MAX($B$34,DATE(YEAR($B938)+H$37,MONTH($B938),DAY($B938))))</f>
        <v>366</v>
      </c>
      <c r="I938" s="342">
        <f t="shared" si="362"/>
        <v>365</v>
      </c>
      <c r="J938" s="342">
        <f t="shared" si="362"/>
        <v>365</v>
      </c>
      <c r="K938" s="342">
        <f t="shared" si="362"/>
        <v>365</v>
      </c>
      <c r="L938" s="341">
        <f t="shared" si="362"/>
        <v>296</v>
      </c>
      <c r="M938" s="340">
        <f t="shared" si="352"/>
        <v>1</v>
      </c>
      <c r="N938" s="339">
        <f t="shared" si="353"/>
        <v>1</v>
      </c>
      <c r="O938" s="339">
        <f t="shared" si="354"/>
        <v>1</v>
      </c>
      <c r="P938" s="339">
        <f t="shared" si="355"/>
        <v>1</v>
      </c>
      <c r="Q938" s="338">
        <f t="shared" si="356"/>
        <v>0.80874316939890711</v>
      </c>
      <c r="R938" s="337">
        <f t="shared" si="357"/>
        <v>1000000</v>
      </c>
      <c r="S938" s="336">
        <f t="shared" si="358"/>
        <v>1000000</v>
      </c>
      <c r="T938" s="336">
        <f t="shared" si="359"/>
        <v>1000000</v>
      </c>
      <c r="U938" s="336">
        <f t="shared" si="360"/>
        <v>1000000</v>
      </c>
      <c r="V938" s="335">
        <f t="shared" si="361"/>
        <v>808743.16939890711</v>
      </c>
      <c r="W938" s="337">
        <f t="shared" ref="W938:AA947" si="363">IF($F938=W$37,$E938,0)</f>
        <v>0</v>
      </c>
      <c r="X938" s="336">
        <f t="shared" si="363"/>
        <v>0</v>
      </c>
      <c r="Y938" s="336">
        <f t="shared" si="363"/>
        <v>0</v>
      </c>
      <c r="Z938" s="336">
        <f t="shared" si="363"/>
        <v>0</v>
      </c>
      <c r="AA938" s="335">
        <f t="shared" si="363"/>
        <v>0</v>
      </c>
    </row>
    <row r="939" spans="1:27">
      <c r="A939" s="320">
        <f>'Q Experience Study 2e'!A922</f>
        <v>902</v>
      </c>
      <c r="B939" s="319">
        <f>'Q Experience Study 2e'!B922</f>
        <v>19831</v>
      </c>
      <c r="C939" s="319" t="str">
        <f>'Q Experience Study 2e'!C922</f>
        <v/>
      </c>
      <c r="D939" s="319" t="str">
        <f>'Q Experience Study 2e'!D922</f>
        <v/>
      </c>
      <c r="E939" s="318">
        <f>'Q Experience Study 2e'!E922</f>
        <v>1000000</v>
      </c>
      <c r="F939" s="343" t="str">
        <f t="shared" si="350"/>
        <v/>
      </c>
      <c r="G939" s="341" t="str">
        <f t="shared" si="351"/>
        <v/>
      </c>
      <c r="H939" s="343">
        <f t="shared" si="362"/>
        <v>366</v>
      </c>
      <c r="I939" s="342">
        <f t="shared" si="362"/>
        <v>365</v>
      </c>
      <c r="J939" s="342">
        <f t="shared" si="362"/>
        <v>365</v>
      </c>
      <c r="K939" s="342">
        <f t="shared" si="362"/>
        <v>365</v>
      </c>
      <c r="L939" s="341">
        <f t="shared" si="362"/>
        <v>259</v>
      </c>
      <c r="M939" s="340">
        <f t="shared" si="352"/>
        <v>1</v>
      </c>
      <c r="N939" s="339">
        <f t="shared" si="353"/>
        <v>1</v>
      </c>
      <c r="O939" s="339">
        <f t="shared" si="354"/>
        <v>1</v>
      </c>
      <c r="P939" s="339">
        <f t="shared" si="355"/>
        <v>1</v>
      </c>
      <c r="Q939" s="338">
        <f t="shared" si="356"/>
        <v>0.70765027322404372</v>
      </c>
      <c r="R939" s="337">
        <f t="shared" si="357"/>
        <v>1000000</v>
      </c>
      <c r="S939" s="336">
        <f t="shared" si="358"/>
        <v>1000000</v>
      </c>
      <c r="T939" s="336">
        <f t="shared" si="359"/>
        <v>1000000</v>
      </c>
      <c r="U939" s="336">
        <f t="shared" si="360"/>
        <v>1000000</v>
      </c>
      <c r="V939" s="335">
        <f t="shared" si="361"/>
        <v>707650.27322404378</v>
      </c>
      <c r="W939" s="337">
        <f t="shared" si="363"/>
        <v>0</v>
      </c>
      <c r="X939" s="336">
        <f t="shared" si="363"/>
        <v>0</v>
      </c>
      <c r="Y939" s="336">
        <f t="shared" si="363"/>
        <v>0</v>
      </c>
      <c r="Z939" s="336">
        <f t="shared" si="363"/>
        <v>0</v>
      </c>
      <c r="AA939" s="335">
        <f t="shared" si="363"/>
        <v>0</v>
      </c>
    </row>
    <row r="940" spans="1:27">
      <c r="A940" s="320">
        <f>'Q Experience Study 2e'!A923</f>
        <v>903</v>
      </c>
      <c r="B940" s="319">
        <f>'Q Experience Study 2e'!B923</f>
        <v>19969</v>
      </c>
      <c r="C940" s="319" t="str">
        <f>'Q Experience Study 2e'!C923</f>
        <v/>
      </c>
      <c r="D940" s="319" t="str">
        <f>'Q Experience Study 2e'!D923</f>
        <v/>
      </c>
      <c r="E940" s="318">
        <f>'Q Experience Study 2e'!E923</f>
        <v>1000000</v>
      </c>
      <c r="F940" s="343" t="str">
        <f t="shared" si="350"/>
        <v/>
      </c>
      <c r="G940" s="341" t="str">
        <f t="shared" si="351"/>
        <v/>
      </c>
      <c r="H940" s="343">
        <f t="shared" si="362"/>
        <v>366</v>
      </c>
      <c r="I940" s="342">
        <f t="shared" si="362"/>
        <v>365</v>
      </c>
      <c r="J940" s="342">
        <f t="shared" si="362"/>
        <v>365</v>
      </c>
      <c r="K940" s="342">
        <f t="shared" si="362"/>
        <v>365</v>
      </c>
      <c r="L940" s="341">
        <f t="shared" si="362"/>
        <v>121</v>
      </c>
      <c r="M940" s="340">
        <f t="shared" si="352"/>
        <v>1</v>
      </c>
      <c r="N940" s="339">
        <f t="shared" si="353"/>
        <v>1</v>
      </c>
      <c r="O940" s="339">
        <f t="shared" si="354"/>
        <v>1</v>
      </c>
      <c r="P940" s="339">
        <f t="shared" si="355"/>
        <v>1</v>
      </c>
      <c r="Q940" s="338">
        <f t="shared" si="356"/>
        <v>0.33060109289617484</v>
      </c>
      <c r="R940" s="337">
        <f t="shared" si="357"/>
        <v>1000000</v>
      </c>
      <c r="S940" s="336">
        <f t="shared" si="358"/>
        <v>1000000</v>
      </c>
      <c r="T940" s="336">
        <f t="shared" si="359"/>
        <v>1000000</v>
      </c>
      <c r="U940" s="336">
        <f t="shared" si="360"/>
        <v>1000000</v>
      </c>
      <c r="V940" s="335">
        <f t="shared" si="361"/>
        <v>330601.09289617481</v>
      </c>
      <c r="W940" s="337">
        <f t="shared" si="363"/>
        <v>0</v>
      </c>
      <c r="X940" s="336">
        <f t="shared" si="363"/>
        <v>0</v>
      </c>
      <c r="Y940" s="336">
        <f t="shared" si="363"/>
        <v>0</v>
      </c>
      <c r="Z940" s="336">
        <f t="shared" si="363"/>
        <v>0</v>
      </c>
      <c r="AA940" s="335">
        <f t="shared" si="363"/>
        <v>0</v>
      </c>
    </row>
    <row r="941" spans="1:27">
      <c r="A941" s="320">
        <f>'Q Experience Study 2e'!A924</f>
        <v>904</v>
      </c>
      <c r="B941" s="319">
        <f>'Q Experience Study 2e'!B924</f>
        <v>20087</v>
      </c>
      <c r="C941" s="319" t="str">
        <f>'Q Experience Study 2e'!C924</f>
        <v/>
      </c>
      <c r="D941" s="319" t="str">
        <f>'Q Experience Study 2e'!D924</f>
        <v/>
      </c>
      <c r="E941" s="318">
        <f>'Q Experience Study 2e'!E924</f>
        <v>1000000</v>
      </c>
      <c r="F941" s="343" t="str">
        <f t="shared" si="350"/>
        <v/>
      </c>
      <c r="G941" s="341" t="str">
        <f t="shared" si="351"/>
        <v/>
      </c>
      <c r="H941" s="343">
        <f t="shared" si="362"/>
        <v>366</v>
      </c>
      <c r="I941" s="342">
        <f t="shared" si="362"/>
        <v>365</v>
      </c>
      <c r="J941" s="342">
        <f t="shared" si="362"/>
        <v>365</v>
      </c>
      <c r="K941" s="342">
        <f t="shared" si="362"/>
        <v>365</v>
      </c>
      <c r="L941" s="341">
        <f t="shared" si="362"/>
        <v>3</v>
      </c>
      <c r="M941" s="340">
        <f t="shared" si="352"/>
        <v>1</v>
      </c>
      <c r="N941" s="339">
        <f t="shared" si="353"/>
        <v>1</v>
      </c>
      <c r="O941" s="339">
        <f t="shared" si="354"/>
        <v>1</v>
      </c>
      <c r="P941" s="339">
        <f t="shared" si="355"/>
        <v>1</v>
      </c>
      <c r="Q941" s="338">
        <f t="shared" si="356"/>
        <v>8.1967213114754103E-3</v>
      </c>
      <c r="R941" s="337">
        <f t="shared" si="357"/>
        <v>1000000</v>
      </c>
      <c r="S941" s="336">
        <f t="shared" si="358"/>
        <v>1000000</v>
      </c>
      <c r="T941" s="336">
        <f t="shared" si="359"/>
        <v>1000000</v>
      </c>
      <c r="U941" s="336">
        <f t="shared" si="360"/>
        <v>1000000</v>
      </c>
      <c r="V941" s="335">
        <f t="shared" si="361"/>
        <v>8196.7213114754104</v>
      </c>
      <c r="W941" s="337">
        <f t="shared" si="363"/>
        <v>0</v>
      </c>
      <c r="X941" s="336">
        <f t="shared" si="363"/>
        <v>0</v>
      </c>
      <c r="Y941" s="336">
        <f t="shared" si="363"/>
        <v>0</v>
      </c>
      <c r="Z941" s="336">
        <f t="shared" si="363"/>
        <v>0</v>
      </c>
      <c r="AA941" s="335">
        <f t="shared" si="363"/>
        <v>0</v>
      </c>
    </row>
    <row r="942" spans="1:27">
      <c r="A942" s="320">
        <f>'Q Experience Study 2e'!A925</f>
        <v>905</v>
      </c>
      <c r="B942" s="319">
        <f>'Q Experience Study 2e'!B925</f>
        <v>19913</v>
      </c>
      <c r="C942" s="319" t="str">
        <f>'Q Experience Study 2e'!C925</f>
        <v/>
      </c>
      <c r="D942" s="319" t="str">
        <f>'Q Experience Study 2e'!D925</f>
        <v/>
      </c>
      <c r="E942" s="318">
        <f>'Q Experience Study 2e'!E925</f>
        <v>1000000</v>
      </c>
      <c r="F942" s="343" t="str">
        <f t="shared" si="350"/>
        <v/>
      </c>
      <c r="G942" s="341" t="str">
        <f t="shared" si="351"/>
        <v/>
      </c>
      <c r="H942" s="343">
        <f t="shared" si="362"/>
        <v>366</v>
      </c>
      <c r="I942" s="342">
        <f t="shared" si="362"/>
        <v>365</v>
      </c>
      <c r="J942" s="342">
        <f t="shared" si="362"/>
        <v>365</v>
      </c>
      <c r="K942" s="342">
        <f t="shared" si="362"/>
        <v>365</v>
      </c>
      <c r="L942" s="341">
        <f t="shared" si="362"/>
        <v>177</v>
      </c>
      <c r="M942" s="340">
        <f t="shared" si="352"/>
        <v>1</v>
      </c>
      <c r="N942" s="339">
        <f t="shared" si="353"/>
        <v>1</v>
      </c>
      <c r="O942" s="339">
        <f t="shared" si="354"/>
        <v>1</v>
      </c>
      <c r="P942" s="339">
        <f t="shared" si="355"/>
        <v>1</v>
      </c>
      <c r="Q942" s="338">
        <f t="shared" si="356"/>
        <v>0.48360655737704916</v>
      </c>
      <c r="R942" s="337">
        <f t="shared" si="357"/>
        <v>1000000</v>
      </c>
      <c r="S942" s="336">
        <f t="shared" si="358"/>
        <v>1000000</v>
      </c>
      <c r="T942" s="336">
        <f t="shared" si="359"/>
        <v>1000000</v>
      </c>
      <c r="U942" s="336">
        <f t="shared" si="360"/>
        <v>1000000</v>
      </c>
      <c r="V942" s="335">
        <f t="shared" si="361"/>
        <v>483606.55737704918</v>
      </c>
      <c r="W942" s="337">
        <f t="shared" si="363"/>
        <v>0</v>
      </c>
      <c r="X942" s="336">
        <f t="shared" si="363"/>
        <v>0</v>
      </c>
      <c r="Y942" s="336">
        <f t="shared" si="363"/>
        <v>0</v>
      </c>
      <c r="Z942" s="336">
        <f t="shared" si="363"/>
        <v>0</v>
      </c>
      <c r="AA942" s="335">
        <f t="shared" si="363"/>
        <v>0</v>
      </c>
    </row>
    <row r="943" spans="1:27">
      <c r="A943" s="320">
        <f>'Q Experience Study 2e'!A926</f>
        <v>906</v>
      </c>
      <c r="B943" s="319">
        <f>'Q Experience Study 2e'!B926</f>
        <v>19818</v>
      </c>
      <c r="C943" s="319" t="str">
        <f>'Q Experience Study 2e'!C926</f>
        <v/>
      </c>
      <c r="D943" s="319" t="str">
        <f>'Q Experience Study 2e'!D926</f>
        <v/>
      </c>
      <c r="E943" s="318">
        <f>'Q Experience Study 2e'!E926</f>
        <v>500000</v>
      </c>
      <c r="F943" s="343" t="str">
        <f t="shared" si="350"/>
        <v/>
      </c>
      <c r="G943" s="341" t="str">
        <f t="shared" si="351"/>
        <v/>
      </c>
      <c r="H943" s="343">
        <f t="shared" si="362"/>
        <v>366</v>
      </c>
      <c r="I943" s="342">
        <f t="shared" si="362"/>
        <v>365</v>
      </c>
      <c r="J943" s="342">
        <f t="shared" si="362"/>
        <v>365</v>
      </c>
      <c r="K943" s="342">
        <f t="shared" si="362"/>
        <v>365</v>
      </c>
      <c r="L943" s="341">
        <f t="shared" si="362"/>
        <v>272</v>
      </c>
      <c r="M943" s="340">
        <f t="shared" si="352"/>
        <v>1</v>
      </c>
      <c r="N943" s="339">
        <f t="shared" si="353"/>
        <v>1</v>
      </c>
      <c r="O943" s="339">
        <f t="shared" si="354"/>
        <v>1</v>
      </c>
      <c r="P943" s="339">
        <f t="shared" si="355"/>
        <v>1</v>
      </c>
      <c r="Q943" s="338">
        <f t="shared" si="356"/>
        <v>0.74316939890710387</v>
      </c>
      <c r="R943" s="337">
        <f t="shared" si="357"/>
        <v>500000</v>
      </c>
      <c r="S943" s="336">
        <f t="shared" si="358"/>
        <v>500000</v>
      </c>
      <c r="T943" s="336">
        <f t="shared" si="359"/>
        <v>500000</v>
      </c>
      <c r="U943" s="336">
        <f t="shared" si="360"/>
        <v>500000</v>
      </c>
      <c r="V943" s="335">
        <f t="shared" si="361"/>
        <v>371584.69945355196</v>
      </c>
      <c r="W943" s="337">
        <f t="shared" si="363"/>
        <v>0</v>
      </c>
      <c r="X943" s="336">
        <f t="shared" si="363"/>
        <v>0</v>
      </c>
      <c r="Y943" s="336">
        <f t="shared" si="363"/>
        <v>0</v>
      </c>
      <c r="Z943" s="336">
        <f t="shared" si="363"/>
        <v>0</v>
      </c>
      <c r="AA943" s="335">
        <f t="shared" si="363"/>
        <v>0</v>
      </c>
    </row>
    <row r="944" spans="1:27">
      <c r="A944" s="320">
        <f>'Q Experience Study 2e'!A927</f>
        <v>907</v>
      </c>
      <c r="B944" s="319">
        <f>'Q Experience Study 2e'!B927</f>
        <v>20008</v>
      </c>
      <c r="C944" s="319" t="str">
        <f>'Q Experience Study 2e'!C927</f>
        <v/>
      </c>
      <c r="D944" s="319" t="str">
        <f>'Q Experience Study 2e'!D927</f>
        <v/>
      </c>
      <c r="E944" s="318">
        <f>'Q Experience Study 2e'!E927</f>
        <v>500000</v>
      </c>
      <c r="F944" s="343" t="str">
        <f t="shared" si="350"/>
        <v/>
      </c>
      <c r="G944" s="341" t="str">
        <f t="shared" si="351"/>
        <v/>
      </c>
      <c r="H944" s="343">
        <f t="shared" si="362"/>
        <v>366</v>
      </c>
      <c r="I944" s="342">
        <f t="shared" si="362"/>
        <v>365</v>
      </c>
      <c r="J944" s="342">
        <f t="shared" si="362"/>
        <v>365</v>
      </c>
      <c r="K944" s="342">
        <f t="shared" si="362"/>
        <v>365</v>
      </c>
      <c r="L944" s="341">
        <f t="shared" si="362"/>
        <v>82</v>
      </c>
      <c r="M944" s="340">
        <f t="shared" si="352"/>
        <v>1</v>
      </c>
      <c r="N944" s="339">
        <f t="shared" si="353"/>
        <v>1</v>
      </c>
      <c r="O944" s="339">
        <f t="shared" si="354"/>
        <v>1</v>
      </c>
      <c r="P944" s="339">
        <f t="shared" si="355"/>
        <v>1</v>
      </c>
      <c r="Q944" s="338">
        <f t="shared" si="356"/>
        <v>0.22404371584699453</v>
      </c>
      <c r="R944" s="337">
        <f t="shared" si="357"/>
        <v>500000</v>
      </c>
      <c r="S944" s="336">
        <f t="shared" si="358"/>
        <v>500000</v>
      </c>
      <c r="T944" s="336">
        <f t="shared" si="359"/>
        <v>500000</v>
      </c>
      <c r="U944" s="336">
        <f t="shared" si="360"/>
        <v>500000</v>
      </c>
      <c r="V944" s="335">
        <f t="shared" si="361"/>
        <v>112021.85792349727</v>
      </c>
      <c r="W944" s="337">
        <f t="shared" si="363"/>
        <v>0</v>
      </c>
      <c r="X944" s="336">
        <f t="shared" si="363"/>
        <v>0</v>
      </c>
      <c r="Y944" s="336">
        <f t="shared" si="363"/>
        <v>0</v>
      </c>
      <c r="Z944" s="336">
        <f t="shared" si="363"/>
        <v>0</v>
      </c>
      <c r="AA944" s="335">
        <f t="shared" si="363"/>
        <v>0</v>
      </c>
    </row>
    <row r="945" spans="1:27">
      <c r="A945" s="320">
        <f>'Q Experience Study 2e'!A928</f>
        <v>908</v>
      </c>
      <c r="B945" s="319">
        <f>'Q Experience Study 2e'!B928</f>
        <v>19794</v>
      </c>
      <c r="C945" s="319" t="str">
        <f>'Q Experience Study 2e'!C928</f>
        <v/>
      </c>
      <c r="D945" s="319" t="str">
        <f>'Q Experience Study 2e'!D928</f>
        <v/>
      </c>
      <c r="E945" s="318">
        <f>'Q Experience Study 2e'!E928</f>
        <v>1000000</v>
      </c>
      <c r="F945" s="343" t="str">
        <f t="shared" si="350"/>
        <v/>
      </c>
      <c r="G945" s="341" t="str">
        <f t="shared" si="351"/>
        <v/>
      </c>
      <c r="H945" s="343">
        <f t="shared" si="362"/>
        <v>366</v>
      </c>
      <c r="I945" s="342">
        <f t="shared" si="362"/>
        <v>365</v>
      </c>
      <c r="J945" s="342">
        <f t="shared" si="362"/>
        <v>365</v>
      </c>
      <c r="K945" s="342">
        <f t="shared" si="362"/>
        <v>365</v>
      </c>
      <c r="L945" s="341">
        <f t="shared" si="362"/>
        <v>296</v>
      </c>
      <c r="M945" s="340">
        <f t="shared" si="352"/>
        <v>1</v>
      </c>
      <c r="N945" s="339">
        <f t="shared" si="353"/>
        <v>1</v>
      </c>
      <c r="O945" s="339">
        <f t="shared" si="354"/>
        <v>1</v>
      </c>
      <c r="P945" s="339">
        <f t="shared" si="355"/>
        <v>1</v>
      </c>
      <c r="Q945" s="338">
        <f t="shared" si="356"/>
        <v>0.80874316939890711</v>
      </c>
      <c r="R945" s="337">
        <f t="shared" si="357"/>
        <v>1000000</v>
      </c>
      <c r="S945" s="336">
        <f t="shared" si="358"/>
        <v>1000000</v>
      </c>
      <c r="T945" s="336">
        <f t="shared" si="359"/>
        <v>1000000</v>
      </c>
      <c r="U945" s="336">
        <f t="shared" si="360"/>
        <v>1000000</v>
      </c>
      <c r="V945" s="335">
        <f t="shared" si="361"/>
        <v>808743.16939890711</v>
      </c>
      <c r="W945" s="337">
        <f t="shared" si="363"/>
        <v>0</v>
      </c>
      <c r="X945" s="336">
        <f t="shared" si="363"/>
        <v>0</v>
      </c>
      <c r="Y945" s="336">
        <f t="shared" si="363"/>
        <v>0</v>
      </c>
      <c r="Z945" s="336">
        <f t="shared" si="363"/>
        <v>0</v>
      </c>
      <c r="AA945" s="335">
        <f t="shared" si="363"/>
        <v>0</v>
      </c>
    </row>
    <row r="946" spans="1:27">
      <c r="A946" s="320">
        <f>'Q Experience Study 2e'!A929</f>
        <v>909</v>
      </c>
      <c r="B946" s="319">
        <f>'Q Experience Study 2e'!B929</f>
        <v>20022</v>
      </c>
      <c r="C946" s="319" t="str">
        <f>'Q Experience Study 2e'!C929</f>
        <v/>
      </c>
      <c r="D946" s="319" t="str">
        <f>'Q Experience Study 2e'!D929</f>
        <v/>
      </c>
      <c r="E946" s="318">
        <f>'Q Experience Study 2e'!E929</f>
        <v>300000</v>
      </c>
      <c r="F946" s="343" t="str">
        <f t="shared" si="350"/>
        <v/>
      </c>
      <c r="G946" s="341" t="str">
        <f t="shared" si="351"/>
        <v/>
      </c>
      <c r="H946" s="343">
        <f t="shared" si="362"/>
        <v>366</v>
      </c>
      <c r="I946" s="342">
        <f t="shared" si="362"/>
        <v>365</v>
      </c>
      <c r="J946" s="342">
        <f t="shared" si="362"/>
        <v>365</v>
      </c>
      <c r="K946" s="342">
        <f t="shared" si="362"/>
        <v>365</v>
      </c>
      <c r="L946" s="341">
        <f t="shared" si="362"/>
        <v>68</v>
      </c>
      <c r="M946" s="340">
        <f t="shared" si="352"/>
        <v>1</v>
      </c>
      <c r="N946" s="339">
        <f t="shared" si="353"/>
        <v>1</v>
      </c>
      <c r="O946" s="339">
        <f t="shared" si="354"/>
        <v>1</v>
      </c>
      <c r="P946" s="339">
        <f t="shared" si="355"/>
        <v>1</v>
      </c>
      <c r="Q946" s="338">
        <f t="shared" si="356"/>
        <v>0.18579234972677597</v>
      </c>
      <c r="R946" s="337">
        <f t="shared" si="357"/>
        <v>300000</v>
      </c>
      <c r="S946" s="336">
        <f t="shared" si="358"/>
        <v>300000</v>
      </c>
      <c r="T946" s="336">
        <f t="shared" si="359"/>
        <v>300000</v>
      </c>
      <c r="U946" s="336">
        <f t="shared" si="360"/>
        <v>300000</v>
      </c>
      <c r="V946" s="335">
        <f t="shared" si="361"/>
        <v>55737.704918032789</v>
      </c>
      <c r="W946" s="337">
        <f t="shared" si="363"/>
        <v>0</v>
      </c>
      <c r="X946" s="336">
        <f t="shared" si="363"/>
        <v>0</v>
      </c>
      <c r="Y946" s="336">
        <f t="shared" si="363"/>
        <v>0</v>
      </c>
      <c r="Z946" s="336">
        <f t="shared" si="363"/>
        <v>0</v>
      </c>
      <c r="AA946" s="335">
        <f t="shared" si="363"/>
        <v>0</v>
      </c>
    </row>
    <row r="947" spans="1:27">
      <c r="A947" s="320">
        <f>'Q Experience Study 2e'!A930</f>
        <v>910</v>
      </c>
      <c r="B947" s="319">
        <f>'Q Experience Study 2e'!B930</f>
        <v>19894</v>
      </c>
      <c r="C947" s="319" t="str">
        <f>'Q Experience Study 2e'!C930</f>
        <v/>
      </c>
      <c r="D947" s="319" t="str">
        <f>'Q Experience Study 2e'!D930</f>
        <v/>
      </c>
      <c r="E947" s="318">
        <f>'Q Experience Study 2e'!E930</f>
        <v>500000</v>
      </c>
      <c r="F947" s="343" t="str">
        <f t="shared" si="350"/>
        <v/>
      </c>
      <c r="G947" s="341" t="str">
        <f t="shared" si="351"/>
        <v/>
      </c>
      <c r="H947" s="343">
        <f t="shared" si="362"/>
        <v>366</v>
      </c>
      <c r="I947" s="342">
        <f t="shared" si="362"/>
        <v>365</v>
      </c>
      <c r="J947" s="342">
        <f t="shared" si="362"/>
        <v>365</v>
      </c>
      <c r="K947" s="342">
        <f t="shared" si="362"/>
        <v>365</v>
      </c>
      <c r="L947" s="341">
        <f t="shared" si="362"/>
        <v>196</v>
      </c>
      <c r="M947" s="340">
        <f t="shared" si="352"/>
        <v>1</v>
      </c>
      <c r="N947" s="339">
        <f t="shared" si="353"/>
        <v>1</v>
      </c>
      <c r="O947" s="339">
        <f t="shared" si="354"/>
        <v>1</v>
      </c>
      <c r="P947" s="339">
        <f t="shared" si="355"/>
        <v>1</v>
      </c>
      <c r="Q947" s="338">
        <f t="shared" si="356"/>
        <v>0.53551912568306015</v>
      </c>
      <c r="R947" s="337">
        <f t="shared" si="357"/>
        <v>500000</v>
      </c>
      <c r="S947" s="336">
        <f t="shared" si="358"/>
        <v>500000</v>
      </c>
      <c r="T947" s="336">
        <f t="shared" si="359"/>
        <v>500000</v>
      </c>
      <c r="U947" s="336">
        <f t="shared" si="360"/>
        <v>500000</v>
      </c>
      <c r="V947" s="335">
        <f t="shared" si="361"/>
        <v>267759.56284153007</v>
      </c>
      <c r="W947" s="337">
        <f t="shared" si="363"/>
        <v>0</v>
      </c>
      <c r="X947" s="336">
        <f t="shared" si="363"/>
        <v>0</v>
      </c>
      <c r="Y947" s="336">
        <f t="shared" si="363"/>
        <v>0</v>
      </c>
      <c r="Z947" s="336">
        <f t="shared" si="363"/>
        <v>0</v>
      </c>
      <c r="AA947" s="335">
        <f t="shared" si="363"/>
        <v>0</v>
      </c>
    </row>
    <row r="948" spans="1:27">
      <c r="A948" s="320">
        <f>'Q Experience Study 2e'!A931</f>
        <v>911</v>
      </c>
      <c r="B948" s="319">
        <f>'Q Experience Study 2e'!B931</f>
        <v>20025</v>
      </c>
      <c r="C948" s="319" t="str">
        <f>'Q Experience Study 2e'!C931</f>
        <v/>
      </c>
      <c r="D948" s="319" t="str">
        <f>'Q Experience Study 2e'!D931</f>
        <v/>
      </c>
      <c r="E948" s="318">
        <f>'Q Experience Study 2e'!E931</f>
        <v>300000</v>
      </c>
      <c r="F948" s="343" t="str">
        <f t="shared" si="350"/>
        <v/>
      </c>
      <c r="G948" s="341" t="str">
        <f t="shared" si="351"/>
        <v/>
      </c>
      <c r="H948" s="343">
        <f t="shared" ref="H948:L957" si="364">IF(AND(OR($C948&lt;&gt;"",$D948&lt;&gt;""),MAX($F948,$G948)&lt;H$37),0,MIN($C$34,DATE(YEAR($B948)+H$37+1,MONTH($B948),DAY($B948)))-MAX($B$34,DATE(YEAR($B948)+H$37,MONTH($B948),DAY($B948))))</f>
        <v>366</v>
      </c>
      <c r="I948" s="342">
        <f t="shared" si="364"/>
        <v>365</v>
      </c>
      <c r="J948" s="342">
        <f t="shared" si="364"/>
        <v>365</v>
      </c>
      <c r="K948" s="342">
        <f t="shared" si="364"/>
        <v>365</v>
      </c>
      <c r="L948" s="341">
        <f t="shared" si="364"/>
        <v>65</v>
      </c>
      <c r="M948" s="340">
        <f t="shared" si="352"/>
        <v>1</v>
      </c>
      <c r="N948" s="339">
        <f t="shared" si="353"/>
        <v>1</v>
      </c>
      <c r="O948" s="339">
        <f t="shared" si="354"/>
        <v>1</v>
      </c>
      <c r="P948" s="339">
        <f t="shared" si="355"/>
        <v>1</v>
      </c>
      <c r="Q948" s="338">
        <f t="shared" si="356"/>
        <v>0.17759562841530055</v>
      </c>
      <c r="R948" s="337">
        <f t="shared" si="357"/>
        <v>300000</v>
      </c>
      <c r="S948" s="336">
        <f t="shared" si="358"/>
        <v>300000</v>
      </c>
      <c r="T948" s="336">
        <f t="shared" si="359"/>
        <v>300000</v>
      </c>
      <c r="U948" s="336">
        <f t="shared" si="360"/>
        <v>300000</v>
      </c>
      <c r="V948" s="335">
        <f t="shared" si="361"/>
        <v>53278.688524590165</v>
      </c>
      <c r="W948" s="337">
        <f t="shared" ref="W948:AA957" si="365">IF($F948=W$37,$E948,0)</f>
        <v>0</v>
      </c>
      <c r="X948" s="336">
        <f t="shared" si="365"/>
        <v>0</v>
      </c>
      <c r="Y948" s="336">
        <f t="shared" si="365"/>
        <v>0</v>
      </c>
      <c r="Z948" s="336">
        <f t="shared" si="365"/>
        <v>0</v>
      </c>
      <c r="AA948" s="335">
        <f t="shared" si="365"/>
        <v>0</v>
      </c>
    </row>
    <row r="949" spans="1:27">
      <c r="A949" s="320">
        <f>'Q Experience Study 2e'!A932</f>
        <v>912</v>
      </c>
      <c r="B949" s="319">
        <f>'Q Experience Study 2e'!B932</f>
        <v>19752</v>
      </c>
      <c r="C949" s="319" t="str">
        <f>'Q Experience Study 2e'!C932</f>
        <v/>
      </c>
      <c r="D949" s="319" t="str">
        <f>'Q Experience Study 2e'!D932</f>
        <v/>
      </c>
      <c r="E949" s="318">
        <f>'Q Experience Study 2e'!E932</f>
        <v>300000</v>
      </c>
      <c r="F949" s="343" t="str">
        <f t="shared" si="350"/>
        <v/>
      </c>
      <c r="G949" s="341" t="str">
        <f t="shared" si="351"/>
        <v/>
      </c>
      <c r="H949" s="343">
        <f t="shared" si="364"/>
        <v>365</v>
      </c>
      <c r="I949" s="342">
        <f t="shared" si="364"/>
        <v>366</v>
      </c>
      <c r="J949" s="342">
        <f t="shared" si="364"/>
        <v>365</v>
      </c>
      <c r="K949" s="342">
        <f t="shared" si="364"/>
        <v>365</v>
      </c>
      <c r="L949" s="341">
        <f t="shared" si="364"/>
        <v>338</v>
      </c>
      <c r="M949" s="340">
        <f t="shared" si="352"/>
        <v>1</v>
      </c>
      <c r="N949" s="339">
        <f t="shared" si="353"/>
        <v>1</v>
      </c>
      <c r="O949" s="339">
        <f t="shared" si="354"/>
        <v>1</v>
      </c>
      <c r="P949" s="339">
        <f t="shared" si="355"/>
        <v>1</v>
      </c>
      <c r="Q949" s="338">
        <f t="shared" si="356"/>
        <v>0.92602739726027394</v>
      </c>
      <c r="R949" s="337">
        <f t="shared" si="357"/>
        <v>300000</v>
      </c>
      <c r="S949" s="336">
        <f t="shared" si="358"/>
        <v>300000</v>
      </c>
      <c r="T949" s="336">
        <f t="shared" si="359"/>
        <v>300000</v>
      </c>
      <c r="U949" s="336">
        <f t="shared" si="360"/>
        <v>300000</v>
      </c>
      <c r="V949" s="335">
        <f t="shared" si="361"/>
        <v>277808.21917808219</v>
      </c>
      <c r="W949" s="337">
        <f t="shared" si="365"/>
        <v>0</v>
      </c>
      <c r="X949" s="336">
        <f t="shared" si="365"/>
        <v>0</v>
      </c>
      <c r="Y949" s="336">
        <f t="shared" si="365"/>
        <v>0</v>
      </c>
      <c r="Z949" s="336">
        <f t="shared" si="365"/>
        <v>0</v>
      </c>
      <c r="AA949" s="335">
        <f t="shared" si="365"/>
        <v>0</v>
      </c>
    </row>
    <row r="950" spans="1:27">
      <c r="A950" s="320">
        <f>'Q Experience Study 2e'!A933</f>
        <v>913</v>
      </c>
      <c r="B950" s="319">
        <f>'Q Experience Study 2e'!B933</f>
        <v>19930</v>
      </c>
      <c r="C950" s="319" t="str">
        <f>'Q Experience Study 2e'!C933</f>
        <v/>
      </c>
      <c r="D950" s="319" t="str">
        <f>'Q Experience Study 2e'!D933</f>
        <v/>
      </c>
      <c r="E950" s="318">
        <f>'Q Experience Study 2e'!E933</f>
        <v>300000</v>
      </c>
      <c r="F950" s="343" t="str">
        <f t="shared" si="350"/>
        <v/>
      </c>
      <c r="G950" s="341" t="str">
        <f t="shared" si="351"/>
        <v/>
      </c>
      <c r="H950" s="343">
        <f t="shared" si="364"/>
        <v>366</v>
      </c>
      <c r="I950" s="342">
        <f t="shared" si="364"/>
        <v>365</v>
      </c>
      <c r="J950" s="342">
        <f t="shared" si="364"/>
        <v>365</v>
      </c>
      <c r="K950" s="342">
        <f t="shared" si="364"/>
        <v>365</v>
      </c>
      <c r="L950" s="341">
        <f t="shared" si="364"/>
        <v>160</v>
      </c>
      <c r="M950" s="340">
        <f t="shared" si="352"/>
        <v>1</v>
      </c>
      <c r="N950" s="339">
        <f t="shared" si="353"/>
        <v>1</v>
      </c>
      <c r="O950" s="339">
        <f t="shared" si="354"/>
        <v>1</v>
      </c>
      <c r="P950" s="339">
        <f t="shared" si="355"/>
        <v>1</v>
      </c>
      <c r="Q950" s="338">
        <f t="shared" si="356"/>
        <v>0.43715846994535518</v>
      </c>
      <c r="R950" s="337">
        <f t="shared" si="357"/>
        <v>300000</v>
      </c>
      <c r="S950" s="336">
        <f t="shared" si="358"/>
        <v>300000</v>
      </c>
      <c r="T950" s="336">
        <f t="shared" si="359"/>
        <v>300000</v>
      </c>
      <c r="U950" s="336">
        <f t="shared" si="360"/>
        <v>300000</v>
      </c>
      <c r="V950" s="335">
        <f t="shared" si="361"/>
        <v>131147.54098360657</v>
      </c>
      <c r="W950" s="337">
        <f t="shared" si="365"/>
        <v>0</v>
      </c>
      <c r="X950" s="336">
        <f t="shared" si="365"/>
        <v>0</v>
      </c>
      <c r="Y950" s="336">
        <f t="shared" si="365"/>
        <v>0</v>
      </c>
      <c r="Z950" s="336">
        <f t="shared" si="365"/>
        <v>0</v>
      </c>
      <c r="AA950" s="335">
        <f t="shared" si="365"/>
        <v>0</v>
      </c>
    </row>
    <row r="951" spans="1:27">
      <c r="A951" s="320">
        <f>'Q Experience Study 2e'!A934</f>
        <v>914</v>
      </c>
      <c r="B951" s="319">
        <f>'Q Experience Study 2e'!B934</f>
        <v>19910</v>
      </c>
      <c r="C951" s="319" t="str">
        <f>'Q Experience Study 2e'!C934</f>
        <v/>
      </c>
      <c r="D951" s="319" t="str">
        <f>'Q Experience Study 2e'!D934</f>
        <v/>
      </c>
      <c r="E951" s="318">
        <f>'Q Experience Study 2e'!E934</f>
        <v>1000000</v>
      </c>
      <c r="F951" s="343" t="str">
        <f t="shared" si="350"/>
        <v/>
      </c>
      <c r="G951" s="341" t="str">
        <f t="shared" si="351"/>
        <v/>
      </c>
      <c r="H951" s="343">
        <f t="shared" si="364"/>
        <v>366</v>
      </c>
      <c r="I951" s="342">
        <f t="shared" si="364"/>
        <v>365</v>
      </c>
      <c r="J951" s="342">
        <f t="shared" si="364"/>
        <v>365</v>
      </c>
      <c r="K951" s="342">
        <f t="shared" si="364"/>
        <v>365</v>
      </c>
      <c r="L951" s="341">
        <f t="shared" si="364"/>
        <v>180</v>
      </c>
      <c r="M951" s="340">
        <f t="shared" si="352"/>
        <v>1</v>
      </c>
      <c r="N951" s="339">
        <f t="shared" si="353"/>
        <v>1</v>
      </c>
      <c r="O951" s="339">
        <f t="shared" si="354"/>
        <v>1</v>
      </c>
      <c r="P951" s="339">
        <f t="shared" si="355"/>
        <v>1</v>
      </c>
      <c r="Q951" s="338">
        <f t="shared" si="356"/>
        <v>0.49180327868852458</v>
      </c>
      <c r="R951" s="337">
        <f t="shared" si="357"/>
        <v>1000000</v>
      </c>
      <c r="S951" s="336">
        <f t="shared" si="358"/>
        <v>1000000</v>
      </c>
      <c r="T951" s="336">
        <f t="shared" si="359"/>
        <v>1000000</v>
      </c>
      <c r="U951" s="336">
        <f t="shared" si="360"/>
        <v>1000000</v>
      </c>
      <c r="V951" s="335">
        <f t="shared" si="361"/>
        <v>491803.27868852456</v>
      </c>
      <c r="W951" s="337">
        <f t="shared" si="365"/>
        <v>0</v>
      </c>
      <c r="X951" s="336">
        <f t="shared" si="365"/>
        <v>0</v>
      </c>
      <c r="Y951" s="336">
        <f t="shared" si="365"/>
        <v>0</v>
      </c>
      <c r="Z951" s="336">
        <f t="shared" si="365"/>
        <v>0</v>
      </c>
      <c r="AA951" s="335">
        <f t="shared" si="365"/>
        <v>0</v>
      </c>
    </row>
    <row r="952" spans="1:27">
      <c r="A952" s="320">
        <f>'Q Experience Study 2e'!A935</f>
        <v>915</v>
      </c>
      <c r="B952" s="319">
        <f>'Q Experience Study 2e'!B935</f>
        <v>20047</v>
      </c>
      <c r="C952" s="319" t="str">
        <f>'Q Experience Study 2e'!C935</f>
        <v/>
      </c>
      <c r="D952" s="319" t="str">
        <f>'Q Experience Study 2e'!D935</f>
        <v/>
      </c>
      <c r="E952" s="318">
        <f>'Q Experience Study 2e'!E935</f>
        <v>1000000</v>
      </c>
      <c r="F952" s="343" t="str">
        <f t="shared" si="350"/>
        <v/>
      </c>
      <c r="G952" s="341" t="str">
        <f t="shared" si="351"/>
        <v/>
      </c>
      <c r="H952" s="343">
        <f t="shared" si="364"/>
        <v>366</v>
      </c>
      <c r="I952" s="342">
        <f t="shared" si="364"/>
        <v>365</v>
      </c>
      <c r="J952" s="342">
        <f t="shared" si="364"/>
        <v>365</v>
      </c>
      <c r="K952" s="342">
        <f t="shared" si="364"/>
        <v>365</v>
      </c>
      <c r="L952" s="341">
        <f t="shared" si="364"/>
        <v>43</v>
      </c>
      <c r="M952" s="340">
        <f t="shared" si="352"/>
        <v>1</v>
      </c>
      <c r="N952" s="339">
        <f t="shared" si="353"/>
        <v>1</v>
      </c>
      <c r="O952" s="339">
        <f t="shared" si="354"/>
        <v>1</v>
      </c>
      <c r="P952" s="339">
        <f t="shared" si="355"/>
        <v>1</v>
      </c>
      <c r="Q952" s="338">
        <f t="shared" si="356"/>
        <v>0.11748633879781421</v>
      </c>
      <c r="R952" s="337">
        <f t="shared" si="357"/>
        <v>1000000</v>
      </c>
      <c r="S952" s="336">
        <f t="shared" si="358"/>
        <v>1000000</v>
      </c>
      <c r="T952" s="336">
        <f t="shared" si="359"/>
        <v>1000000</v>
      </c>
      <c r="U952" s="336">
        <f t="shared" si="360"/>
        <v>1000000</v>
      </c>
      <c r="V952" s="335">
        <f t="shared" si="361"/>
        <v>117486.33879781421</v>
      </c>
      <c r="W952" s="337">
        <f t="shared" si="365"/>
        <v>0</v>
      </c>
      <c r="X952" s="336">
        <f t="shared" si="365"/>
        <v>0</v>
      </c>
      <c r="Y952" s="336">
        <f t="shared" si="365"/>
        <v>0</v>
      </c>
      <c r="Z952" s="336">
        <f t="shared" si="365"/>
        <v>0</v>
      </c>
      <c r="AA952" s="335">
        <f t="shared" si="365"/>
        <v>0</v>
      </c>
    </row>
    <row r="953" spans="1:27">
      <c r="A953" s="320">
        <f>'Q Experience Study 2e'!A936</f>
        <v>916</v>
      </c>
      <c r="B953" s="319">
        <f>'Q Experience Study 2e'!B936</f>
        <v>19739</v>
      </c>
      <c r="C953" s="319" t="str">
        <f>'Q Experience Study 2e'!C936</f>
        <v/>
      </c>
      <c r="D953" s="319" t="str">
        <f>'Q Experience Study 2e'!D936</f>
        <v/>
      </c>
      <c r="E953" s="318">
        <f>'Q Experience Study 2e'!E936</f>
        <v>500000</v>
      </c>
      <c r="F953" s="343" t="str">
        <f t="shared" si="350"/>
        <v/>
      </c>
      <c r="G953" s="341" t="str">
        <f t="shared" si="351"/>
        <v/>
      </c>
      <c r="H953" s="343">
        <f t="shared" si="364"/>
        <v>365</v>
      </c>
      <c r="I953" s="342">
        <f t="shared" si="364"/>
        <v>366</v>
      </c>
      <c r="J953" s="342">
        <f t="shared" si="364"/>
        <v>365</v>
      </c>
      <c r="K953" s="342">
        <f t="shared" si="364"/>
        <v>365</v>
      </c>
      <c r="L953" s="341">
        <f t="shared" si="364"/>
        <v>351</v>
      </c>
      <c r="M953" s="340">
        <f t="shared" si="352"/>
        <v>1</v>
      </c>
      <c r="N953" s="339">
        <f t="shared" si="353"/>
        <v>1</v>
      </c>
      <c r="O953" s="339">
        <f t="shared" si="354"/>
        <v>1</v>
      </c>
      <c r="P953" s="339">
        <f t="shared" si="355"/>
        <v>1</v>
      </c>
      <c r="Q953" s="338">
        <f t="shared" si="356"/>
        <v>0.9616438356164384</v>
      </c>
      <c r="R953" s="337">
        <f t="shared" si="357"/>
        <v>500000</v>
      </c>
      <c r="S953" s="336">
        <f t="shared" si="358"/>
        <v>500000</v>
      </c>
      <c r="T953" s="336">
        <f t="shared" si="359"/>
        <v>500000</v>
      </c>
      <c r="U953" s="336">
        <f t="shared" si="360"/>
        <v>500000</v>
      </c>
      <c r="V953" s="335">
        <f t="shared" si="361"/>
        <v>480821.91780821921</v>
      </c>
      <c r="W953" s="337">
        <f t="shared" si="365"/>
        <v>0</v>
      </c>
      <c r="X953" s="336">
        <f t="shared" si="365"/>
        <v>0</v>
      </c>
      <c r="Y953" s="336">
        <f t="shared" si="365"/>
        <v>0</v>
      </c>
      <c r="Z953" s="336">
        <f t="shared" si="365"/>
        <v>0</v>
      </c>
      <c r="AA953" s="335">
        <f t="shared" si="365"/>
        <v>0</v>
      </c>
    </row>
    <row r="954" spans="1:27">
      <c r="A954" s="320">
        <f>'Q Experience Study 2e'!A937</f>
        <v>917</v>
      </c>
      <c r="B954" s="319">
        <f>'Q Experience Study 2e'!B937</f>
        <v>19731</v>
      </c>
      <c r="C954" s="319" t="str">
        <f>'Q Experience Study 2e'!C937</f>
        <v/>
      </c>
      <c r="D954" s="319" t="str">
        <f>'Q Experience Study 2e'!D937</f>
        <v/>
      </c>
      <c r="E954" s="318">
        <f>'Q Experience Study 2e'!E937</f>
        <v>500000</v>
      </c>
      <c r="F954" s="343" t="str">
        <f t="shared" si="350"/>
        <v/>
      </c>
      <c r="G954" s="341" t="str">
        <f t="shared" si="351"/>
        <v/>
      </c>
      <c r="H954" s="343">
        <f t="shared" si="364"/>
        <v>365</v>
      </c>
      <c r="I954" s="342">
        <f t="shared" si="364"/>
        <v>366</v>
      </c>
      <c r="J954" s="342">
        <f t="shared" si="364"/>
        <v>365</v>
      </c>
      <c r="K954" s="342">
        <f t="shared" si="364"/>
        <v>365</v>
      </c>
      <c r="L954" s="341">
        <f t="shared" si="364"/>
        <v>359</v>
      </c>
      <c r="M954" s="340">
        <f t="shared" si="352"/>
        <v>1</v>
      </c>
      <c r="N954" s="339">
        <f t="shared" si="353"/>
        <v>1</v>
      </c>
      <c r="O954" s="339">
        <f t="shared" si="354"/>
        <v>1</v>
      </c>
      <c r="P954" s="339">
        <f t="shared" si="355"/>
        <v>1</v>
      </c>
      <c r="Q954" s="338">
        <f t="shared" si="356"/>
        <v>0.98356164383561639</v>
      </c>
      <c r="R954" s="337">
        <f t="shared" si="357"/>
        <v>500000</v>
      </c>
      <c r="S954" s="336">
        <f t="shared" si="358"/>
        <v>500000</v>
      </c>
      <c r="T954" s="336">
        <f t="shared" si="359"/>
        <v>500000</v>
      </c>
      <c r="U954" s="336">
        <f t="shared" si="360"/>
        <v>500000</v>
      </c>
      <c r="V954" s="335">
        <f t="shared" si="361"/>
        <v>491780.82191780821</v>
      </c>
      <c r="W954" s="337">
        <f t="shared" si="365"/>
        <v>0</v>
      </c>
      <c r="X954" s="336">
        <f t="shared" si="365"/>
        <v>0</v>
      </c>
      <c r="Y954" s="336">
        <f t="shared" si="365"/>
        <v>0</v>
      </c>
      <c r="Z954" s="336">
        <f t="shared" si="365"/>
        <v>0</v>
      </c>
      <c r="AA954" s="335">
        <f t="shared" si="365"/>
        <v>0</v>
      </c>
    </row>
    <row r="955" spans="1:27">
      <c r="A955" s="320">
        <f>'Q Experience Study 2e'!A938</f>
        <v>918</v>
      </c>
      <c r="B955" s="319">
        <f>'Q Experience Study 2e'!B938</f>
        <v>19871</v>
      </c>
      <c r="C955" s="319" t="str">
        <f>'Q Experience Study 2e'!C938</f>
        <v/>
      </c>
      <c r="D955" s="319" t="str">
        <f>'Q Experience Study 2e'!D938</f>
        <v/>
      </c>
      <c r="E955" s="318">
        <f>'Q Experience Study 2e'!E938</f>
        <v>500000</v>
      </c>
      <c r="F955" s="343" t="str">
        <f t="shared" si="350"/>
        <v/>
      </c>
      <c r="G955" s="341" t="str">
        <f t="shared" si="351"/>
        <v/>
      </c>
      <c r="H955" s="343">
        <f t="shared" si="364"/>
        <v>366</v>
      </c>
      <c r="I955" s="342">
        <f t="shared" si="364"/>
        <v>365</v>
      </c>
      <c r="J955" s="342">
        <f t="shared" si="364"/>
        <v>365</v>
      </c>
      <c r="K955" s="342">
        <f t="shared" si="364"/>
        <v>365</v>
      </c>
      <c r="L955" s="341">
        <f t="shared" si="364"/>
        <v>219</v>
      </c>
      <c r="M955" s="340">
        <f t="shared" si="352"/>
        <v>1</v>
      </c>
      <c r="N955" s="339">
        <f t="shared" si="353"/>
        <v>1</v>
      </c>
      <c r="O955" s="339">
        <f t="shared" si="354"/>
        <v>1</v>
      </c>
      <c r="P955" s="339">
        <f t="shared" si="355"/>
        <v>1</v>
      </c>
      <c r="Q955" s="338">
        <f t="shared" si="356"/>
        <v>0.59836065573770492</v>
      </c>
      <c r="R955" s="337">
        <f t="shared" si="357"/>
        <v>500000</v>
      </c>
      <c r="S955" s="336">
        <f t="shared" si="358"/>
        <v>500000</v>
      </c>
      <c r="T955" s="336">
        <f t="shared" si="359"/>
        <v>500000</v>
      </c>
      <c r="U955" s="336">
        <f t="shared" si="360"/>
        <v>500000</v>
      </c>
      <c r="V955" s="335">
        <f t="shared" si="361"/>
        <v>299180.32786885247</v>
      </c>
      <c r="W955" s="337">
        <f t="shared" si="365"/>
        <v>0</v>
      </c>
      <c r="X955" s="336">
        <f t="shared" si="365"/>
        <v>0</v>
      </c>
      <c r="Y955" s="336">
        <f t="shared" si="365"/>
        <v>0</v>
      </c>
      <c r="Z955" s="336">
        <f t="shared" si="365"/>
        <v>0</v>
      </c>
      <c r="AA955" s="335">
        <f t="shared" si="365"/>
        <v>0</v>
      </c>
    </row>
    <row r="956" spans="1:27">
      <c r="A956" s="320">
        <f>'Q Experience Study 2e'!A939</f>
        <v>919</v>
      </c>
      <c r="B956" s="319">
        <f>'Q Experience Study 2e'!B939</f>
        <v>19893</v>
      </c>
      <c r="C956" s="319" t="str">
        <f>'Q Experience Study 2e'!C939</f>
        <v/>
      </c>
      <c r="D956" s="319" t="str">
        <f>'Q Experience Study 2e'!D939</f>
        <v/>
      </c>
      <c r="E956" s="318">
        <f>'Q Experience Study 2e'!E939</f>
        <v>500000</v>
      </c>
      <c r="F956" s="343" t="str">
        <f t="shared" si="350"/>
        <v/>
      </c>
      <c r="G956" s="341" t="str">
        <f t="shared" si="351"/>
        <v/>
      </c>
      <c r="H956" s="343">
        <f t="shared" si="364"/>
        <v>366</v>
      </c>
      <c r="I956" s="342">
        <f t="shared" si="364"/>
        <v>365</v>
      </c>
      <c r="J956" s="342">
        <f t="shared" si="364"/>
        <v>365</v>
      </c>
      <c r="K956" s="342">
        <f t="shared" si="364"/>
        <v>365</v>
      </c>
      <c r="L956" s="341">
        <f t="shared" si="364"/>
        <v>197</v>
      </c>
      <c r="M956" s="340">
        <f t="shared" si="352"/>
        <v>1</v>
      </c>
      <c r="N956" s="339">
        <f t="shared" si="353"/>
        <v>1</v>
      </c>
      <c r="O956" s="339">
        <f t="shared" si="354"/>
        <v>1</v>
      </c>
      <c r="P956" s="339">
        <f t="shared" si="355"/>
        <v>1</v>
      </c>
      <c r="Q956" s="338">
        <f t="shared" si="356"/>
        <v>0.53825136612021862</v>
      </c>
      <c r="R956" s="337">
        <f t="shared" si="357"/>
        <v>500000</v>
      </c>
      <c r="S956" s="336">
        <f t="shared" si="358"/>
        <v>500000</v>
      </c>
      <c r="T956" s="336">
        <f t="shared" si="359"/>
        <v>500000</v>
      </c>
      <c r="U956" s="336">
        <f t="shared" si="360"/>
        <v>500000</v>
      </c>
      <c r="V956" s="335">
        <f t="shared" si="361"/>
        <v>269125.68306010932</v>
      </c>
      <c r="W956" s="337">
        <f t="shared" si="365"/>
        <v>0</v>
      </c>
      <c r="X956" s="336">
        <f t="shared" si="365"/>
        <v>0</v>
      </c>
      <c r="Y956" s="336">
        <f t="shared" si="365"/>
        <v>0</v>
      </c>
      <c r="Z956" s="336">
        <f t="shared" si="365"/>
        <v>0</v>
      </c>
      <c r="AA956" s="335">
        <f t="shared" si="365"/>
        <v>0</v>
      </c>
    </row>
    <row r="957" spans="1:27">
      <c r="A957" s="320">
        <f>'Q Experience Study 2e'!A940</f>
        <v>920</v>
      </c>
      <c r="B957" s="319">
        <f>'Q Experience Study 2e'!B940</f>
        <v>19810</v>
      </c>
      <c r="C957" s="319" t="str">
        <f>'Q Experience Study 2e'!C940</f>
        <v/>
      </c>
      <c r="D957" s="319" t="str">
        <f>'Q Experience Study 2e'!D940</f>
        <v/>
      </c>
      <c r="E957" s="318">
        <f>'Q Experience Study 2e'!E940</f>
        <v>1000000</v>
      </c>
      <c r="F957" s="343" t="str">
        <f t="shared" si="350"/>
        <v/>
      </c>
      <c r="G957" s="341" t="str">
        <f t="shared" si="351"/>
        <v/>
      </c>
      <c r="H957" s="343">
        <f t="shared" si="364"/>
        <v>366</v>
      </c>
      <c r="I957" s="342">
        <f t="shared" si="364"/>
        <v>365</v>
      </c>
      <c r="J957" s="342">
        <f t="shared" si="364"/>
        <v>365</v>
      </c>
      <c r="K957" s="342">
        <f t="shared" si="364"/>
        <v>365</v>
      </c>
      <c r="L957" s="341">
        <f t="shared" si="364"/>
        <v>280</v>
      </c>
      <c r="M957" s="340">
        <f t="shared" si="352"/>
        <v>1</v>
      </c>
      <c r="N957" s="339">
        <f t="shared" si="353"/>
        <v>1</v>
      </c>
      <c r="O957" s="339">
        <f t="shared" si="354"/>
        <v>1</v>
      </c>
      <c r="P957" s="339">
        <f t="shared" si="355"/>
        <v>1</v>
      </c>
      <c r="Q957" s="338">
        <f t="shared" si="356"/>
        <v>0.76502732240437155</v>
      </c>
      <c r="R957" s="337">
        <f t="shared" si="357"/>
        <v>1000000</v>
      </c>
      <c r="S957" s="336">
        <f t="shared" si="358"/>
        <v>1000000</v>
      </c>
      <c r="T957" s="336">
        <f t="shared" si="359"/>
        <v>1000000</v>
      </c>
      <c r="U957" s="336">
        <f t="shared" si="360"/>
        <v>1000000</v>
      </c>
      <c r="V957" s="335">
        <f t="shared" si="361"/>
        <v>765027.32240437157</v>
      </c>
      <c r="W957" s="337">
        <f t="shared" si="365"/>
        <v>0</v>
      </c>
      <c r="X957" s="336">
        <f t="shared" si="365"/>
        <v>0</v>
      </c>
      <c r="Y957" s="336">
        <f t="shared" si="365"/>
        <v>0</v>
      </c>
      <c r="Z957" s="336">
        <f t="shared" si="365"/>
        <v>0</v>
      </c>
      <c r="AA957" s="335">
        <f t="shared" si="365"/>
        <v>0</v>
      </c>
    </row>
    <row r="958" spans="1:27">
      <c r="A958" s="320">
        <f>'Q Experience Study 2e'!A941</f>
        <v>921</v>
      </c>
      <c r="B958" s="319">
        <f>'Q Experience Study 2e'!B941</f>
        <v>20013</v>
      </c>
      <c r="C958" s="319" t="str">
        <f>'Q Experience Study 2e'!C941</f>
        <v/>
      </c>
      <c r="D958" s="319" t="str">
        <f>'Q Experience Study 2e'!D941</f>
        <v/>
      </c>
      <c r="E958" s="318">
        <f>'Q Experience Study 2e'!E941</f>
        <v>1000000</v>
      </c>
      <c r="F958" s="343" t="str">
        <f t="shared" si="350"/>
        <v/>
      </c>
      <c r="G958" s="341" t="str">
        <f t="shared" si="351"/>
        <v/>
      </c>
      <c r="H958" s="343">
        <f t="shared" ref="H958:L967" si="366">IF(AND(OR($C958&lt;&gt;"",$D958&lt;&gt;""),MAX($F958,$G958)&lt;H$37),0,MIN($C$34,DATE(YEAR($B958)+H$37+1,MONTH($B958),DAY($B958)))-MAX($B$34,DATE(YEAR($B958)+H$37,MONTH($B958),DAY($B958))))</f>
        <v>366</v>
      </c>
      <c r="I958" s="342">
        <f t="shared" si="366"/>
        <v>365</v>
      </c>
      <c r="J958" s="342">
        <f t="shared" si="366"/>
        <v>365</v>
      </c>
      <c r="K958" s="342">
        <f t="shared" si="366"/>
        <v>365</v>
      </c>
      <c r="L958" s="341">
        <f t="shared" si="366"/>
        <v>77</v>
      </c>
      <c r="M958" s="340">
        <f t="shared" si="352"/>
        <v>1</v>
      </c>
      <c r="N958" s="339">
        <f t="shared" si="353"/>
        <v>1</v>
      </c>
      <c r="O958" s="339">
        <f t="shared" si="354"/>
        <v>1</v>
      </c>
      <c r="P958" s="339">
        <f t="shared" si="355"/>
        <v>1</v>
      </c>
      <c r="Q958" s="338">
        <f t="shared" si="356"/>
        <v>0.2103825136612022</v>
      </c>
      <c r="R958" s="337">
        <f t="shared" si="357"/>
        <v>1000000</v>
      </c>
      <c r="S958" s="336">
        <f t="shared" si="358"/>
        <v>1000000</v>
      </c>
      <c r="T958" s="336">
        <f t="shared" si="359"/>
        <v>1000000</v>
      </c>
      <c r="U958" s="336">
        <f t="shared" si="360"/>
        <v>1000000</v>
      </c>
      <c r="V958" s="335">
        <f t="shared" si="361"/>
        <v>210382.51366120219</v>
      </c>
      <c r="W958" s="337">
        <f t="shared" ref="W958:AA967" si="367">IF($F958=W$37,$E958,0)</f>
        <v>0</v>
      </c>
      <c r="X958" s="336">
        <f t="shared" si="367"/>
        <v>0</v>
      </c>
      <c r="Y958" s="336">
        <f t="shared" si="367"/>
        <v>0</v>
      </c>
      <c r="Z958" s="336">
        <f t="shared" si="367"/>
        <v>0</v>
      </c>
      <c r="AA958" s="335">
        <f t="shared" si="367"/>
        <v>0</v>
      </c>
    </row>
    <row r="959" spans="1:27">
      <c r="A959" s="320">
        <f>'Q Experience Study 2e'!A942</f>
        <v>922</v>
      </c>
      <c r="B959" s="319">
        <f>'Q Experience Study 2e'!B942</f>
        <v>19892</v>
      </c>
      <c r="C959" s="319" t="str">
        <f>'Q Experience Study 2e'!C942</f>
        <v/>
      </c>
      <c r="D959" s="319" t="str">
        <f>'Q Experience Study 2e'!D942</f>
        <v/>
      </c>
      <c r="E959" s="318">
        <f>'Q Experience Study 2e'!E942</f>
        <v>500000</v>
      </c>
      <c r="F959" s="343" t="str">
        <f t="shared" si="350"/>
        <v/>
      </c>
      <c r="G959" s="341" t="str">
        <f t="shared" si="351"/>
        <v/>
      </c>
      <c r="H959" s="343">
        <f t="shared" si="366"/>
        <v>366</v>
      </c>
      <c r="I959" s="342">
        <f t="shared" si="366"/>
        <v>365</v>
      </c>
      <c r="J959" s="342">
        <f t="shared" si="366"/>
        <v>365</v>
      </c>
      <c r="K959" s="342">
        <f t="shared" si="366"/>
        <v>365</v>
      </c>
      <c r="L959" s="341">
        <f t="shared" si="366"/>
        <v>198</v>
      </c>
      <c r="M959" s="340">
        <f t="shared" si="352"/>
        <v>1</v>
      </c>
      <c r="N959" s="339">
        <f t="shared" si="353"/>
        <v>1</v>
      </c>
      <c r="O959" s="339">
        <f t="shared" si="354"/>
        <v>1</v>
      </c>
      <c r="P959" s="339">
        <f t="shared" si="355"/>
        <v>1</v>
      </c>
      <c r="Q959" s="338">
        <f t="shared" si="356"/>
        <v>0.54098360655737709</v>
      </c>
      <c r="R959" s="337">
        <f t="shared" si="357"/>
        <v>500000</v>
      </c>
      <c r="S959" s="336">
        <f t="shared" si="358"/>
        <v>500000</v>
      </c>
      <c r="T959" s="336">
        <f t="shared" si="359"/>
        <v>500000</v>
      </c>
      <c r="U959" s="336">
        <f t="shared" si="360"/>
        <v>500000</v>
      </c>
      <c r="V959" s="335">
        <f t="shared" si="361"/>
        <v>270491.80327868857</v>
      </c>
      <c r="W959" s="337">
        <f t="shared" si="367"/>
        <v>0</v>
      </c>
      <c r="X959" s="336">
        <f t="shared" si="367"/>
        <v>0</v>
      </c>
      <c r="Y959" s="336">
        <f t="shared" si="367"/>
        <v>0</v>
      </c>
      <c r="Z959" s="336">
        <f t="shared" si="367"/>
        <v>0</v>
      </c>
      <c r="AA959" s="335">
        <f t="shared" si="367"/>
        <v>0</v>
      </c>
    </row>
    <row r="960" spans="1:27">
      <c r="A960" s="320">
        <f>'Q Experience Study 2e'!A943</f>
        <v>923</v>
      </c>
      <c r="B960" s="319">
        <f>'Q Experience Study 2e'!B943</f>
        <v>19808</v>
      </c>
      <c r="C960" s="319" t="str">
        <f>'Q Experience Study 2e'!C943</f>
        <v/>
      </c>
      <c r="D960" s="319" t="str">
        <f>'Q Experience Study 2e'!D943</f>
        <v/>
      </c>
      <c r="E960" s="318">
        <f>'Q Experience Study 2e'!E943</f>
        <v>300000</v>
      </c>
      <c r="F960" s="343" t="str">
        <f t="shared" si="350"/>
        <v/>
      </c>
      <c r="G960" s="341" t="str">
        <f t="shared" si="351"/>
        <v/>
      </c>
      <c r="H960" s="343">
        <f t="shared" si="366"/>
        <v>366</v>
      </c>
      <c r="I960" s="342">
        <f t="shared" si="366"/>
        <v>365</v>
      </c>
      <c r="J960" s="342">
        <f t="shared" si="366"/>
        <v>365</v>
      </c>
      <c r="K960" s="342">
        <f t="shared" si="366"/>
        <v>365</v>
      </c>
      <c r="L960" s="341">
        <f t="shared" si="366"/>
        <v>282</v>
      </c>
      <c r="M960" s="340">
        <f t="shared" si="352"/>
        <v>1</v>
      </c>
      <c r="N960" s="339">
        <f t="shared" si="353"/>
        <v>1</v>
      </c>
      <c r="O960" s="339">
        <f t="shared" si="354"/>
        <v>1</v>
      </c>
      <c r="P960" s="339">
        <f t="shared" si="355"/>
        <v>1</v>
      </c>
      <c r="Q960" s="338">
        <f t="shared" si="356"/>
        <v>0.77049180327868849</v>
      </c>
      <c r="R960" s="337">
        <f t="shared" si="357"/>
        <v>300000</v>
      </c>
      <c r="S960" s="336">
        <f t="shared" si="358"/>
        <v>300000</v>
      </c>
      <c r="T960" s="336">
        <f t="shared" si="359"/>
        <v>300000</v>
      </c>
      <c r="U960" s="336">
        <f t="shared" si="360"/>
        <v>300000</v>
      </c>
      <c r="V960" s="335">
        <f t="shared" si="361"/>
        <v>231147.54098360654</v>
      </c>
      <c r="W960" s="337">
        <f t="shared" si="367"/>
        <v>0</v>
      </c>
      <c r="X960" s="336">
        <f t="shared" si="367"/>
        <v>0</v>
      </c>
      <c r="Y960" s="336">
        <f t="shared" si="367"/>
        <v>0</v>
      </c>
      <c r="Z960" s="336">
        <f t="shared" si="367"/>
        <v>0</v>
      </c>
      <c r="AA960" s="335">
        <f t="shared" si="367"/>
        <v>0</v>
      </c>
    </row>
    <row r="961" spans="1:27">
      <c r="A961" s="320">
        <f>'Q Experience Study 2e'!A944</f>
        <v>924</v>
      </c>
      <c r="B961" s="319">
        <f>'Q Experience Study 2e'!B944</f>
        <v>19728</v>
      </c>
      <c r="C961" s="319" t="str">
        <f>'Q Experience Study 2e'!C944</f>
        <v/>
      </c>
      <c r="D961" s="319" t="str">
        <f>'Q Experience Study 2e'!D944</f>
        <v/>
      </c>
      <c r="E961" s="318">
        <f>'Q Experience Study 2e'!E944</f>
        <v>500000</v>
      </c>
      <c r="F961" s="343" t="str">
        <f t="shared" si="350"/>
        <v/>
      </c>
      <c r="G961" s="341" t="str">
        <f t="shared" si="351"/>
        <v/>
      </c>
      <c r="H961" s="343">
        <f t="shared" si="366"/>
        <v>365</v>
      </c>
      <c r="I961" s="342">
        <f t="shared" si="366"/>
        <v>366</v>
      </c>
      <c r="J961" s="342">
        <f t="shared" si="366"/>
        <v>365</v>
      </c>
      <c r="K961" s="342">
        <f t="shared" si="366"/>
        <v>365</v>
      </c>
      <c r="L961" s="341">
        <f t="shared" si="366"/>
        <v>362</v>
      </c>
      <c r="M961" s="340">
        <f t="shared" si="352"/>
        <v>1</v>
      </c>
      <c r="N961" s="339">
        <f t="shared" si="353"/>
        <v>1</v>
      </c>
      <c r="O961" s="339">
        <f t="shared" si="354"/>
        <v>1</v>
      </c>
      <c r="P961" s="339">
        <f t="shared" si="355"/>
        <v>1</v>
      </c>
      <c r="Q961" s="338">
        <f t="shared" si="356"/>
        <v>0.99178082191780825</v>
      </c>
      <c r="R961" s="337">
        <f t="shared" si="357"/>
        <v>500000</v>
      </c>
      <c r="S961" s="336">
        <f t="shared" si="358"/>
        <v>500000</v>
      </c>
      <c r="T961" s="336">
        <f t="shared" si="359"/>
        <v>500000</v>
      </c>
      <c r="U961" s="336">
        <f t="shared" si="360"/>
        <v>500000</v>
      </c>
      <c r="V961" s="335">
        <f t="shared" si="361"/>
        <v>495890.41095890413</v>
      </c>
      <c r="W961" s="337">
        <f t="shared" si="367"/>
        <v>0</v>
      </c>
      <c r="X961" s="336">
        <f t="shared" si="367"/>
        <v>0</v>
      </c>
      <c r="Y961" s="336">
        <f t="shared" si="367"/>
        <v>0</v>
      </c>
      <c r="Z961" s="336">
        <f t="shared" si="367"/>
        <v>0</v>
      </c>
      <c r="AA961" s="335">
        <f t="shared" si="367"/>
        <v>0</v>
      </c>
    </row>
    <row r="962" spans="1:27">
      <c r="A962" s="320">
        <f>'Q Experience Study 2e'!A945</f>
        <v>925</v>
      </c>
      <c r="B962" s="319">
        <f>'Q Experience Study 2e'!B945</f>
        <v>19787</v>
      </c>
      <c r="C962" s="319" t="str">
        <f>'Q Experience Study 2e'!C945</f>
        <v/>
      </c>
      <c r="D962" s="319" t="str">
        <f>'Q Experience Study 2e'!D945</f>
        <v/>
      </c>
      <c r="E962" s="318">
        <f>'Q Experience Study 2e'!E945</f>
        <v>500000</v>
      </c>
      <c r="F962" s="343" t="str">
        <f t="shared" si="350"/>
        <v/>
      </c>
      <c r="G962" s="341" t="str">
        <f t="shared" si="351"/>
        <v/>
      </c>
      <c r="H962" s="343">
        <f t="shared" si="366"/>
        <v>366</v>
      </c>
      <c r="I962" s="342">
        <f t="shared" si="366"/>
        <v>365</v>
      </c>
      <c r="J962" s="342">
        <f t="shared" si="366"/>
        <v>365</v>
      </c>
      <c r="K962" s="342">
        <f t="shared" si="366"/>
        <v>365</v>
      </c>
      <c r="L962" s="341">
        <f t="shared" si="366"/>
        <v>303</v>
      </c>
      <c r="M962" s="340">
        <f t="shared" si="352"/>
        <v>1</v>
      </c>
      <c r="N962" s="339">
        <f t="shared" si="353"/>
        <v>1</v>
      </c>
      <c r="O962" s="339">
        <f t="shared" si="354"/>
        <v>1</v>
      </c>
      <c r="P962" s="339">
        <f t="shared" si="355"/>
        <v>1</v>
      </c>
      <c r="Q962" s="338">
        <f t="shared" si="356"/>
        <v>0.82786885245901642</v>
      </c>
      <c r="R962" s="337">
        <f t="shared" si="357"/>
        <v>500000</v>
      </c>
      <c r="S962" s="336">
        <f t="shared" si="358"/>
        <v>500000</v>
      </c>
      <c r="T962" s="336">
        <f t="shared" si="359"/>
        <v>500000</v>
      </c>
      <c r="U962" s="336">
        <f t="shared" si="360"/>
        <v>500000</v>
      </c>
      <c r="V962" s="335">
        <f t="shared" si="361"/>
        <v>413934.42622950819</v>
      </c>
      <c r="W962" s="337">
        <f t="shared" si="367"/>
        <v>0</v>
      </c>
      <c r="X962" s="336">
        <f t="shared" si="367"/>
        <v>0</v>
      </c>
      <c r="Y962" s="336">
        <f t="shared" si="367"/>
        <v>0</v>
      </c>
      <c r="Z962" s="336">
        <f t="shared" si="367"/>
        <v>0</v>
      </c>
      <c r="AA962" s="335">
        <f t="shared" si="367"/>
        <v>0</v>
      </c>
    </row>
    <row r="963" spans="1:27">
      <c r="A963" s="320">
        <f>'Q Experience Study 2e'!A946</f>
        <v>926</v>
      </c>
      <c r="B963" s="319">
        <f>'Q Experience Study 2e'!B946</f>
        <v>20041</v>
      </c>
      <c r="C963" s="319" t="str">
        <f>'Q Experience Study 2e'!C946</f>
        <v/>
      </c>
      <c r="D963" s="319" t="str">
        <f>'Q Experience Study 2e'!D946</f>
        <v/>
      </c>
      <c r="E963" s="318">
        <f>'Q Experience Study 2e'!E946</f>
        <v>300000</v>
      </c>
      <c r="F963" s="343" t="str">
        <f t="shared" si="350"/>
        <v/>
      </c>
      <c r="G963" s="341" t="str">
        <f t="shared" si="351"/>
        <v/>
      </c>
      <c r="H963" s="343">
        <f t="shared" si="366"/>
        <v>366</v>
      </c>
      <c r="I963" s="342">
        <f t="shared" si="366"/>
        <v>365</v>
      </c>
      <c r="J963" s="342">
        <f t="shared" si="366"/>
        <v>365</v>
      </c>
      <c r="K963" s="342">
        <f t="shared" si="366"/>
        <v>365</v>
      </c>
      <c r="L963" s="341">
        <f t="shared" si="366"/>
        <v>49</v>
      </c>
      <c r="M963" s="340">
        <f t="shared" si="352"/>
        <v>1</v>
      </c>
      <c r="N963" s="339">
        <f t="shared" si="353"/>
        <v>1</v>
      </c>
      <c r="O963" s="339">
        <f t="shared" si="354"/>
        <v>1</v>
      </c>
      <c r="P963" s="339">
        <f t="shared" si="355"/>
        <v>1</v>
      </c>
      <c r="Q963" s="338">
        <f t="shared" si="356"/>
        <v>0.13387978142076504</v>
      </c>
      <c r="R963" s="337">
        <f t="shared" si="357"/>
        <v>300000</v>
      </c>
      <c r="S963" s="336">
        <f t="shared" si="358"/>
        <v>300000</v>
      </c>
      <c r="T963" s="336">
        <f t="shared" si="359"/>
        <v>300000</v>
      </c>
      <c r="U963" s="336">
        <f t="shared" si="360"/>
        <v>300000</v>
      </c>
      <c r="V963" s="335">
        <f t="shared" si="361"/>
        <v>40163.934426229513</v>
      </c>
      <c r="W963" s="337">
        <f t="shared" si="367"/>
        <v>0</v>
      </c>
      <c r="X963" s="336">
        <f t="shared" si="367"/>
        <v>0</v>
      </c>
      <c r="Y963" s="336">
        <f t="shared" si="367"/>
        <v>0</v>
      </c>
      <c r="Z963" s="336">
        <f t="shared" si="367"/>
        <v>0</v>
      </c>
      <c r="AA963" s="335">
        <f t="shared" si="367"/>
        <v>0</v>
      </c>
    </row>
    <row r="964" spans="1:27">
      <c r="A964" s="320">
        <f>'Q Experience Study 2e'!A947</f>
        <v>927</v>
      </c>
      <c r="B964" s="319">
        <f>'Q Experience Study 2e'!B947</f>
        <v>19982</v>
      </c>
      <c r="C964" s="319" t="str">
        <f>'Q Experience Study 2e'!C947</f>
        <v/>
      </c>
      <c r="D964" s="319" t="str">
        <f>'Q Experience Study 2e'!D947</f>
        <v/>
      </c>
      <c r="E964" s="318">
        <f>'Q Experience Study 2e'!E947</f>
        <v>300000</v>
      </c>
      <c r="F964" s="343" t="str">
        <f t="shared" si="350"/>
        <v/>
      </c>
      <c r="G964" s="341" t="str">
        <f t="shared" si="351"/>
        <v/>
      </c>
      <c r="H964" s="343">
        <f t="shared" si="366"/>
        <v>366</v>
      </c>
      <c r="I964" s="342">
        <f t="shared" si="366"/>
        <v>365</v>
      </c>
      <c r="J964" s="342">
        <f t="shared" si="366"/>
        <v>365</v>
      </c>
      <c r="K964" s="342">
        <f t="shared" si="366"/>
        <v>365</v>
      </c>
      <c r="L964" s="341">
        <f t="shared" si="366"/>
        <v>108</v>
      </c>
      <c r="M964" s="340">
        <f t="shared" si="352"/>
        <v>1</v>
      </c>
      <c r="N964" s="339">
        <f t="shared" si="353"/>
        <v>1</v>
      </c>
      <c r="O964" s="339">
        <f t="shared" si="354"/>
        <v>1</v>
      </c>
      <c r="P964" s="339">
        <f t="shared" si="355"/>
        <v>1</v>
      </c>
      <c r="Q964" s="338">
        <f t="shared" si="356"/>
        <v>0.29508196721311475</v>
      </c>
      <c r="R964" s="337">
        <f t="shared" si="357"/>
        <v>300000</v>
      </c>
      <c r="S964" s="336">
        <f t="shared" si="358"/>
        <v>300000</v>
      </c>
      <c r="T964" s="336">
        <f t="shared" si="359"/>
        <v>300000</v>
      </c>
      <c r="U964" s="336">
        <f t="shared" si="360"/>
        <v>300000</v>
      </c>
      <c r="V964" s="335">
        <f t="shared" si="361"/>
        <v>88524.590163934423</v>
      </c>
      <c r="W964" s="337">
        <f t="shared" si="367"/>
        <v>0</v>
      </c>
      <c r="X964" s="336">
        <f t="shared" si="367"/>
        <v>0</v>
      </c>
      <c r="Y964" s="336">
        <f t="shared" si="367"/>
        <v>0</v>
      </c>
      <c r="Z964" s="336">
        <f t="shared" si="367"/>
        <v>0</v>
      </c>
      <c r="AA964" s="335">
        <f t="shared" si="367"/>
        <v>0</v>
      </c>
    </row>
    <row r="965" spans="1:27">
      <c r="A965" s="320">
        <f>'Q Experience Study 2e'!A948</f>
        <v>928</v>
      </c>
      <c r="B965" s="319">
        <f>'Q Experience Study 2e'!B948</f>
        <v>19865</v>
      </c>
      <c r="C965" s="319" t="str">
        <f>'Q Experience Study 2e'!C948</f>
        <v/>
      </c>
      <c r="D965" s="319" t="str">
        <f>'Q Experience Study 2e'!D948</f>
        <v/>
      </c>
      <c r="E965" s="318">
        <f>'Q Experience Study 2e'!E948</f>
        <v>500000</v>
      </c>
      <c r="F965" s="343" t="str">
        <f t="shared" si="350"/>
        <v/>
      </c>
      <c r="G965" s="341" t="str">
        <f t="shared" si="351"/>
        <v/>
      </c>
      <c r="H965" s="343">
        <f t="shared" si="366"/>
        <v>366</v>
      </c>
      <c r="I965" s="342">
        <f t="shared" si="366"/>
        <v>365</v>
      </c>
      <c r="J965" s="342">
        <f t="shared" si="366"/>
        <v>365</v>
      </c>
      <c r="K965" s="342">
        <f t="shared" si="366"/>
        <v>365</v>
      </c>
      <c r="L965" s="341">
        <f t="shared" si="366"/>
        <v>225</v>
      </c>
      <c r="M965" s="340">
        <f t="shared" si="352"/>
        <v>1</v>
      </c>
      <c r="N965" s="339">
        <f t="shared" si="353"/>
        <v>1</v>
      </c>
      <c r="O965" s="339">
        <f t="shared" si="354"/>
        <v>1</v>
      </c>
      <c r="P965" s="339">
        <f t="shared" si="355"/>
        <v>1</v>
      </c>
      <c r="Q965" s="338">
        <f t="shared" si="356"/>
        <v>0.61475409836065575</v>
      </c>
      <c r="R965" s="337">
        <f t="shared" si="357"/>
        <v>500000</v>
      </c>
      <c r="S965" s="336">
        <f t="shared" si="358"/>
        <v>500000</v>
      </c>
      <c r="T965" s="336">
        <f t="shared" si="359"/>
        <v>500000</v>
      </c>
      <c r="U965" s="336">
        <f t="shared" si="360"/>
        <v>500000</v>
      </c>
      <c r="V965" s="335">
        <f t="shared" si="361"/>
        <v>307377.04918032786</v>
      </c>
      <c r="W965" s="337">
        <f t="shared" si="367"/>
        <v>0</v>
      </c>
      <c r="X965" s="336">
        <f t="shared" si="367"/>
        <v>0</v>
      </c>
      <c r="Y965" s="336">
        <f t="shared" si="367"/>
        <v>0</v>
      </c>
      <c r="Z965" s="336">
        <f t="shared" si="367"/>
        <v>0</v>
      </c>
      <c r="AA965" s="335">
        <f t="shared" si="367"/>
        <v>0</v>
      </c>
    </row>
    <row r="966" spans="1:27">
      <c r="A966" s="320">
        <f>'Q Experience Study 2e'!A949</f>
        <v>929</v>
      </c>
      <c r="B966" s="319">
        <f>'Q Experience Study 2e'!B949</f>
        <v>19726</v>
      </c>
      <c r="C966" s="319" t="str">
        <f>'Q Experience Study 2e'!C949</f>
        <v/>
      </c>
      <c r="D966" s="319" t="str">
        <f>'Q Experience Study 2e'!D949</f>
        <v/>
      </c>
      <c r="E966" s="318">
        <f>'Q Experience Study 2e'!E949</f>
        <v>1000000</v>
      </c>
      <c r="F966" s="343" t="str">
        <f t="shared" si="350"/>
        <v/>
      </c>
      <c r="G966" s="341" t="str">
        <f t="shared" si="351"/>
        <v/>
      </c>
      <c r="H966" s="343">
        <f t="shared" si="366"/>
        <v>365</v>
      </c>
      <c r="I966" s="342">
        <f t="shared" si="366"/>
        <v>366</v>
      </c>
      <c r="J966" s="342">
        <f t="shared" si="366"/>
        <v>365</v>
      </c>
      <c r="K966" s="342">
        <f t="shared" si="366"/>
        <v>365</v>
      </c>
      <c r="L966" s="341">
        <f t="shared" si="366"/>
        <v>364</v>
      </c>
      <c r="M966" s="340">
        <f t="shared" si="352"/>
        <v>1</v>
      </c>
      <c r="N966" s="339">
        <f t="shared" si="353"/>
        <v>1</v>
      </c>
      <c r="O966" s="339">
        <f t="shared" si="354"/>
        <v>1</v>
      </c>
      <c r="P966" s="339">
        <f t="shared" si="355"/>
        <v>1</v>
      </c>
      <c r="Q966" s="338">
        <f t="shared" si="356"/>
        <v>0.99726027397260275</v>
      </c>
      <c r="R966" s="337">
        <f t="shared" si="357"/>
        <v>1000000</v>
      </c>
      <c r="S966" s="336">
        <f t="shared" si="358"/>
        <v>1000000</v>
      </c>
      <c r="T966" s="336">
        <f t="shared" si="359"/>
        <v>1000000</v>
      </c>
      <c r="U966" s="336">
        <f t="shared" si="360"/>
        <v>1000000</v>
      </c>
      <c r="V966" s="335">
        <f t="shared" si="361"/>
        <v>997260.27397260279</v>
      </c>
      <c r="W966" s="337">
        <f t="shared" si="367"/>
        <v>0</v>
      </c>
      <c r="X966" s="336">
        <f t="shared" si="367"/>
        <v>0</v>
      </c>
      <c r="Y966" s="336">
        <f t="shared" si="367"/>
        <v>0</v>
      </c>
      <c r="Z966" s="336">
        <f t="shared" si="367"/>
        <v>0</v>
      </c>
      <c r="AA966" s="335">
        <f t="shared" si="367"/>
        <v>0</v>
      </c>
    </row>
    <row r="967" spans="1:27">
      <c r="A967" s="320">
        <f>'Q Experience Study 2e'!A950</f>
        <v>930</v>
      </c>
      <c r="B967" s="319">
        <f>'Q Experience Study 2e'!B950</f>
        <v>19989</v>
      </c>
      <c r="C967" s="319" t="str">
        <f>'Q Experience Study 2e'!C950</f>
        <v/>
      </c>
      <c r="D967" s="319" t="str">
        <f>'Q Experience Study 2e'!D950</f>
        <v/>
      </c>
      <c r="E967" s="318">
        <f>'Q Experience Study 2e'!E950</f>
        <v>1000000</v>
      </c>
      <c r="F967" s="343" t="str">
        <f t="shared" si="350"/>
        <v/>
      </c>
      <c r="G967" s="341" t="str">
        <f t="shared" si="351"/>
        <v/>
      </c>
      <c r="H967" s="343">
        <f t="shared" si="366"/>
        <v>366</v>
      </c>
      <c r="I967" s="342">
        <f t="shared" si="366"/>
        <v>365</v>
      </c>
      <c r="J967" s="342">
        <f t="shared" si="366"/>
        <v>365</v>
      </c>
      <c r="K967" s="342">
        <f t="shared" si="366"/>
        <v>365</v>
      </c>
      <c r="L967" s="341">
        <f t="shared" si="366"/>
        <v>101</v>
      </c>
      <c r="M967" s="340">
        <f t="shared" si="352"/>
        <v>1</v>
      </c>
      <c r="N967" s="339">
        <f t="shared" si="353"/>
        <v>1</v>
      </c>
      <c r="O967" s="339">
        <f t="shared" si="354"/>
        <v>1</v>
      </c>
      <c r="P967" s="339">
        <f t="shared" si="355"/>
        <v>1</v>
      </c>
      <c r="Q967" s="338">
        <f t="shared" si="356"/>
        <v>0.27595628415300544</v>
      </c>
      <c r="R967" s="337">
        <f t="shared" si="357"/>
        <v>1000000</v>
      </c>
      <c r="S967" s="336">
        <f t="shared" si="358"/>
        <v>1000000</v>
      </c>
      <c r="T967" s="336">
        <f t="shared" si="359"/>
        <v>1000000</v>
      </c>
      <c r="U967" s="336">
        <f t="shared" si="360"/>
        <v>1000000</v>
      </c>
      <c r="V967" s="335">
        <f t="shared" si="361"/>
        <v>275956.28415300546</v>
      </c>
      <c r="W967" s="337">
        <f t="shared" si="367"/>
        <v>0</v>
      </c>
      <c r="X967" s="336">
        <f t="shared" si="367"/>
        <v>0</v>
      </c>
      <c r="Y967" s="336">
        <f t="shared" si="367"/>
        <v>0</v>
      </c>
      <c r="Z967" s="336">
        <f t="shared" si="367"/>
        <v>0</v>
      </c>
      <c r="AA967" s="335">
        <f t="shared" si="367"/>
        <v>0</v>
      </c>
    </row>
    <row r="968" spans="1:27">
      <c r="A968" s="320">
        <f>'Q Experience Study 2e'!A951</f>
        <v>931</v>
      </c>
      <c r="B968" s="319">
        <f>'Q Experience Study 2e'!B951</f>
        <v>19866</v>
      </c>
      <c r="C968" s="319" t="str">
        <f>'Q Experience Study 2e'!C951</f>
        <v/>
      </c>
      <c r="D968" s="319" t="str">
        <f>'Q Experience Study 2e'!D951</f>
        <v/>
      </c>
      <c r="E968" s="318">
        <f>'Q Experience Study 2e'!E951</f>
        <v>1000000</v>
      </c>
      <c r="F968" s="343" t="str">
        <f t="shared" si="350"/>
        <v/>
      </c>
      <c r="G968" s="341" t="str">
        <f t="shared" si="351"/>
        <v/>
      </c>
      <c r="H968" s="343">
        <f t="shared" ref="H968:L977" si="368">IF(AND(OR($C968&lt;&gt;"",$D968&lt;&gt;""),MAX($F968,$G968)&lt;H$37),0,MIN($C$34,DATE(YEAR($B968)+H$37+1,MONTH($B968),DAY($B968)))-MAX($B$34,DATE(YEAR($B968)+H$37,MONTH($B968),DAY($B968))))</f>
        <v>366</v>
      </c>
      <c r="I968" s="342">
        <f t="shared" si="368"/>
        <v>365</v>
      </c>
      <c r="J968" s="342">
        <f t="shared" si="368"/>
        <v>365</v>
      </c>
      <c r="K968" s="342">
        <f t="shared" si="368"/>
        <v>365</v>
      </c>
      <c r="L968" s="341">
        <f t="shared" si="368"/>
        <v>224</v>
      </c>
      <c r="M968" s="340">
        <f t="shared" si="352"/>
        <v>1</v>
      </c>
      <c r="N968" s="339">
        <f t="shared" si="353"/>
        <v>1</v>
      </c>
      <c r="O968" s="339">
        <f t="shared" si="354"/>
        <v>1</v>
      </c>
      <c r="P968" s="339">
        <f t="shared" si="355"/>
        <v>1</v>
      </c>
      <c r="Q968" s="338">
        <f t="shared" si="356"/>
        <v>0.61202185792349728</v>
      </c>
      <c r="R968" s="337">
        <f t="shared" si="357"/>
        <v>1000000</v>
      </c>
      <c r="S968" s="336">
        <f t="shared" si="358"/>
        <v>1000000</v>
      </c>
      <c r="T968" s="336">
        <f t="shared" si="359"/>
        <v>1000000</v>
      </c>
      <c r="U968" s="336">
        <f t="shared" si="360"/>
        <v>1000000</v>
      </c>
      <c r="V968" s="335">
        <f t="shared" si="361"/>
        <v>612021.85792349733</v>
      </c>
      <c r="W968" s="337">
        <f t="shared" ref="W968:AA977" si="369">IF($F968=W$37,$E968,0)</f>
        <v>0</v>
      </c>
      <c r="X968" s="336">
        <f t="shared" si="369"/>
        <v>0</v>
      </c>
      <c r="Y968" s="336">
        <f t="shared" si="369"/>
        <v>0</v>
      </c>
      <c r="Z968" s="336">
        <f t="shared" si="369"/>
        <v>0</v>
      </c>
      <c r="AA968" s="335">
        <f t="shared" si="369"/>
        <v>0</v>
      </c>
    </row>
    <row r="969" spans="1:27">
      <c r="A969" s="320">
        <f>'Q Experience Study 2e'!A952</f>
        <v>932</v>
      </c>
      <c r="B969" s="319">
        <f>'Q Experience Study 2e'!B952</f>
        <v>19852</v>
      </c>
      <c r="C969" s="319" t="str">
        <f>'Q Experience Study 2e'!C952</f>
        <v/>
      </c>
      <c r="D969" s="319" t="str">
        <f>'Q Experience Study 2e'!D952</f>
        <v/>
      </c>
      <c r="E969" s="318">
        <f>'Q Experience Study 2e'!E952</f>
        <v>500000</v>
      </c>
      <c r="F969" s="343" t="str">
        <f t="shared" si="350"/>
        <v/>
      </c>
      <c r="G969" s="341" t="str">
        <f t="shared" si="351"/>
        <v/>
      </c>
      <c r="H969" s="343">
        <f t="shared" si="368"/>
        <v>366</v>
      </c>
      <c r="I969" s="342">
        <f t="shared" si="368"/>
        <v>365</v>
      </c>
      <c r="J969" s="342">
        <f t="shared" si="368"/>
        <v>365</v>
      </c>
      <c r="K969" s="342">
        <f t="shared" si="368"/>
        <v>365</v>
      </c>
      <c r="L969" s="341">
        <f t="shared" si="368"/>
        <v>238</v>
      </c>
      <c r="M969" s="340">
        <f t="shared" si="352"/>
        <v>1</v>
      </c>
      <c r="N969" s="339">
        <f t="shared" si="353"/>
        <v>1</v>
      </c>
      <c r="O969" s="339">
        <f t="shared" si="354"/>
        <v>1</v>
      </c>
      <c r="P969" s="339">
        <f t="shared" si="355"/>
        <v>1</v>
      </c>
      <c r="Q969" s="338">
        <f t="shared" si="356"/>
        <v>0.65027322404371579</v>
      </c>
      <c r="R969" s="337">
        <f t="shared" si="357"/>
        <v>500000</v>
      </c>
      <c r="S969" s="336">
        <f t="shared" si="358"/>
        <v>500000</v>
      </c>
      <c r="T969" s="336">
        <f t="shared" si="359"/>
        <v>500000</v>
      </c>
      <c r="U969" s="336">
        <f t="shared" si="360"/>
        <v>500000</v>
      </c>
      <c r="V969" s="335">
        <f t="shared" si="361"/>
        <v>325136.61202185787</v>
      </c>
      <c r="W969" s="337">
        <f t="shared" si="369"/>
        <v>0</v>
      </c>
      <c r="X969" s="336">
        <f t="shared" si="369"/>
        <v>0</v>
      </c>
      <c r="Y969" s="336">
        <f t="shared" si="369"/>
        <v>0</v>
      </c>
      <c r="Z969" s="336">
        <f t="shared" si="369"/>
        <v>0</v>
      </c>
      <c r="AA969" s="335">
        <f t="shared" si="369"/>
        <v>0</v>
      </c>
    </row>
    <row r="970" spans="1:27">
      <c r="A970" s="320">
        <f>'Q Experience Study 2e'!A953</f>
        <v>933</v>
      </c>
      <c r="B970" s="319">
        <f>'Q Experience Study 2e'!B953</f>
        <v>19946</v>
      </c>
      <c r="C970" s="319" t="str">
        <f>'Q Experience Study 2e'!C953</f>
        <v/>
      </c>
      <c r="D970" s="319" t="str">
        <f>'Q Experience Study 2e'!D953</f>
        <v/>
      </c>
      <c r="E970" s="318">
        <f>'Q Experience Study 2e'!E953</f>
        <v>500000</v>
      </c>
      <c r="F970" s="343" t="str">
        <f t="shared" si="350"/>
        <v/>
      </c>
      <c r="G970" s="341" t="str">
        <f t="shared" si="351"/>
        <v/>
      </c>
      <c r="H970" s="343">
        <f t="shared" si="368"/>
        <v>366</v>
      </c>
      <c r="I970" s="342">
        <f t="shared" si="368"/>
        <v>365</v>
      </c>
      <c r="J970" s="342">
        <f t="shared" si="368"/>
        <v>365</v>
      </c>
      <c r="K970" s="342">
        <f t="shared" si="368"/>
        <v>365</v>
      </c>
      <c r="L970" s="341">
        <f t="shared" si="368"/>
        <v>144</v>
      </c>
      <c r="M970" s="340">
        <f t="shared" si="352"/>
        <v>1</v>
      </c>
      <c r="N970" s="339">
        <f t="shared" si="353"/>
        <v>1</v>
      </c>
      <c r="O970" s="339">
        <f t="shared" si="354"/>
        <v>1</v>
      </c>
      <c r="P970" s="339">
        <f t="shared" si="355"/>
        <v>1</v>
      </c>
      <c r="Q970" s="338">
        <f t="shared" si="356"/>
        <v>0.39344262295081966</v>
      </c>
      <c r="R970" s="337">
        <f t="shared" si="357"/>
        <v>500000</v>
      </c>
      <c r="S970" s="336">
        <f t="shared" si="358"/>
        <v>500000</v>
      </c>
      <c r="T970" s="336">
        <f t="shared" si="359"/>
        <v>500000</v>
      </c>
      <c r="U970" s="336">
        <f t="shared" si="360"/>
        <v>500000</v>
      </c>
      <c r="V970" s="335">
        <f t="shared" si="361"/>
        <v>196721.31147540984</v>
      </c>
      <c r="W970" s="337">
        <f t="shared" si="369"/>
        <v>0</v>
      </c>
      <c r="X970" s="336">
        <f t="shared" si="369"/>
        <v>0</v>
      </c>
      <c r="Y970" s="336">
        <f t="shared" si="369"/>
        <v>0</v>
      </c>
      <c r="Z970" s="336">
        <f t="shared" si="369"/>
        <v>0</v>
      </c>
      <c r="AA970" s="335">
        <f t="shared" si="369"/>
        <v>0</v>
      </c>
    </row>
    <row r="971" spans="1:27">
      <c r="A971" s="320">
        <f>'Q Experience Study 2e'!A954</f>
        <v>934</v>
      </c>
      <c r="B971" s="319">
        <f>'Q Experience Study 2e'!B954</f>
        <v>19868</v>
      </c>
      <c r="C971" s="319" t="str">
        <f>'Q Experience Study 2e'!C954</f>
        <v/>
      </c>
      <c r="D971" s="319" t="str">
        <f>'Q Experience Study 2e'!D954</f>
        <v/>
      </c>
      <c r="E971" s="318">
        <f>'Q Experience Study 2e'!E954</f>
        <v>300000</v>
      </c>
      <c r="F971" s="343" t="str">
        <f t="shared" si="350"/>
        <v/>
      </c>
      <c r="G971" s="341" t="str">
        <f t="shared" si="351"/>
        <v/>
      </c>
      <c r="H971" s="343">
        <f t="shared" si="368"/>
        <v>366</v>
      </c>
      <c r="I971" s="342">
        <f t="shared" si="368"/>
        <v>365</v>
      </c>
      <c r="J971" s="342">
        <f t="shared" si="368"/>
        <v>365</v>
      </c>
      <c r="K971" s="342">
        <f t="shared" si="368"/>
        <v>365</v>
      </c>
      <c r="L971" s="341">
        <f t="shared" si="368"/>
        <v>222</v>
      </c>
      <c r="M971" s="340">
        <f t="shared" si="352"/>
        <v>1</v>
      </c>
      <c r="N971" s="339">
        <f t="shared" si="353"/>
        <v>1</v>
      </c>
      <c r="O971" s="339">
        <f t="shared" si="354"/>
        <v>1</v>
      </c>
      <c r="P971" s="339">
        <f t="shared" si="355"/>
        <v>1</v>
      </c>
      <c r="Q971" s="338">
        <f t="shared" si="356"/>
        <v>0.60655737704918034</v>
      </c>
      <c r="R971" s="337">
        <f t="shared" si="357"/>
        <v>300000</v>
      </c>
      <c r="S971" s="336">
        <f t="shared" si="358"/>
        <v>300000</v>
      </c>
      <c r="T971" s="336">
        <f t="shared" si="359"/>
        <v>300000</v>
      </c>
      <c r="U971" s="336">
        <f t="shared" si="360"/>
        <v>300000</v>
      </c>
      <c r="V971" s="335">
        <f t="shared" si="361"/>
        <v>181967.21311475409</v>
      </c>
      <c r="W971" s="337">
        <f t="shared" si="369"/>
        <v>0</v>
      </c>
      <c r="X971" s="336">
        <f t="shared" si="369"/>
        <v>0</v>
      </c>
      <c r="Y971" s="336">
        <f t="shared" si="369"/>
        <v>0</v>
      </c>
      <c r="Z971" s="336">
        <f t="shared" si="369"/>
        <v>0</v>
      </c>
      <c r="AA971" s="335">
        <f t="shared" si="369"/>
        <v>0</v>
      </c>
    </row>
    <row r="972" spans="1:27">
      <c r="A972" s="320">
        <f>'Q Experience Study 2e'!A955</f>
        <v>935</v>
      </c>
      <c r="B972" s="319">
        <f>'Q Experience Study 2e'!B955</f>
        <v>20074</v>
      </c>
      <c r="C972" s="319" t="str">
        <f>'Q Experience Study 2e'!C955</f>
        <v/>
      </c>
      <c r="D972" s="319" t="str">
        <f>'Q Experience Study 2e'!D955</f>
        <v/>
      </c>
      <c r="E972" s="318">
        <f>'Q Experience Study 2e'!E955</f>
        <v>500000</v>
      </c>
      <c r="F972" s="343" t="str">
        <f t="shared" si="350"/>
        <v/>
      </c>
      <c r="G972" s="341" t="str">
        <f t="shared" si="351"/>
        <v/>
      </c>
      <c r="H972" s="343">
        <f t="shared" si="368"/>
        <v>366</v>
      </c>
      <c r="I972" s="342">
        <f t="shared" si="368"/>
        <v>365</v>
      </c>
      <c r="J972" s="342">
        <f t="shared" si="368"/>
        <v>365</v>
      </c>
      <c r="K972" s="342">
        <f t="shared" si="368"/>
        <v>365</v>
      </c>
      <c r="L972" s="341">
        <f t="shared" si="368"/>
        <v>16</v>
      </c>
      <c r="M972" s="340">
        <f t="shared" si="352"/>
        <v>1</v>
      </c>
      <c r="N972" s="339">
        <f t="shared" si="353"/>
        <v>1</v>
      </c>
      <c r="O972" s="339">
        <f t="shared" si="354"/>
        <v>1</v>
      </c>
      <c r="P972" s="339">
        <f t="shared" si="355"/>
        <v>1</v>
      </c>
      <c r="Q972" s="338">
        <f t="shared" si="356"/>
        <v>4.3715846994535519E-2</v>
      </c>
      <c r="R972" s="337">
        <f t="shared" si="357"/>
        <v>500000</v>
      </c>
      <c r="S972" s="336">
        <f t="shared" si="358"/>
        <v>500000</v>
      </c>
      <c r="T972" s="336">
        <f t="shared" si="359"/>
        <v>500000</v>
      </c>
      <c r="U972" s="336">
        <f t="shared" si="360"/>
        <v>500000</v>
      </c>
      <c r="V972" s="335">
        <f t="shared" si="361"/>
        <v>21857.923497267759</v>
      </c>
      <c r="W972" s="337">
        <f t="shared" si="369"/>
        <v>0</v>
      </c>
      <c r="X972" s="336">
        <f t="shared" si="369"/>
        <v>0</v>
      </c>
      <c r="Y972" s="336">
        <f t="shared" si="369"/>
        <v>0</v>
      </c>
      <c r="Z972" s="336">
        <f t="shared" si="369"/>
        <v>0</v>
      </c>
      <c r="AA972" s="335">
        <f t="shared" si="369"/>
        <v>0</v>
      </c>
    </row>
    <row r="973" spans="1:27">
      <c r="A973" s="320">
        <f>'Q Experience Study 2e'!A956</f>
        <v>936</v>
      </c>
      <c r="B973" s="319">
        <f>'Q Experience Study 2e'!B956</f>
        <v>19998</v>
      </c>
      <c r="C973" s="319" t="str">
        <f>'Q Experience Study 2e'!C956</f>
        <v/>
      </c>
      <c r="D973" s="319" t="str">
        <f>'Q Experience Study 2e'!D956</f>
        <v/>
      </c>
      <c r="E973" s="318">
        <f>'Q Experience Study 2e'!E956</f>
        <v>300000</v>
      </c>
      <c r="F973" s="343" t="str">
        <f t="shared" si="350"/>
        <v/>
      </c>
      <c r="G973" s="341" t="str">
        <f t="shared" si="351"/>
        <v/>
      </c>
      <c r="H973" s="343">
        <f t="shared" si="368"/>
        <v>366</v>
      </c>
      <c r="I973" s="342">
        <f t="shared" si="368"/>
        <v>365</v>
      </c>
      <c r="J973" s="342">
        <f t="shared" si="368"/>
        <v>365</v>
      </c>
      <c r="K973" s="342">
        <f t="shared" si="368"/>
        <v>365</v>
      </c>
      <c r="L973" s="341">
        <f t="shared" si="368"/>
        <v>92</v>
      </c>
      <c r="M973" s="340">
        <f t="shared" si="352"/>
        <v>1</v>
      </c>
      <c r="N973" s="339">
        <f t="shared" si="353"/>
        <v>1</v>
      </c>
      <c r="O973" s="339">
        <f t="shared" si="354"/>
        <v>1</v>
      </c>
      <c r="P973" s="339">
        <f t="shared" si="355"/>
        <v>1</v>
      </c>
      <c r="Q973" s="338">
        <f t="shared" si="356"/>
        <v>0.25136612021857924</v>
      </c>
      <c r="R973" s="337">
        <f t="shared" si="357"/>
        <v>300000</v>
      </c>
      <c r="S973" s="336">
        <f t="shared" si="358"/>
        <v>300000</v>
      </c>
      <c r="T973" s="336">
        <f t="shared" si="359"/>
        <v>300000</v>
      </c>
      <c r="U973" s="336">
        <f t="shared" si="360"/>
        <v>300000</v>
      </c>
      <c r="V973" s="335">
        <f t="shared" si="361"/>
        <v>75409.836065573778</v>
      </c>
      <c r="W973" s="337">
        <f t="shared" si="369"/>
        <v>0</v>
      </c>
      <c r="X973" s="336">
        <f t="shared" si="369"/>
        <v>0</v>
      </c>
      <c r="Y973" s="336">
        <f t="shared" si="369"/>
        <v>0</v>
      </c>
      <c r="Z973" s="336">
        <f t="shared" si="369"/>
        <v>0</v>
      </c>
      <c r="AA973" s="335">
        <f t="shared" si="369"/>
        <v>0</v>
      </c>
    </row>
    <row r="974" spans="1:27">
      <c r="A974" s="320">
        <f>'Q Experience Study 2e'!A957</f>
        <v>937</v>
      </c>
      <c r="B974" s="319">
        <f>'Q Experience Study 2e'!B957</f>
        <v>19950</v>
      </c>
      <c r="C974" s="319" t="str">
        <f>'Q Experience Study 2e'!C957</f>
        <v/>
      </c>
      <c r="D974" s="319" t="str">
        <f>'Q Experience Study 2e'!D957</f>
        <v/>
      </c>
      <c r="E974" s="318">
        <f>'Q Experience Study 2e'!E957</f>
        <v>1000000</v>
      </c>
      <c r="F974" s="343" t="str">
        <f t="shared" si="350"/>
        <v/>
      </c>
      <c r="G974" s="341" t="str">
        <f t="shared" si="351"/>
        <v/>
      </c>
      <c r="H974" s="343">
        <f t="shared" si="368"/>
        <v>366</v>
      </c>
      <c r="I974" s="342">
        <f t="shared" si="368"/>
        <v>365</v>
      </c>
      <c r="J974" s="342">
        <f t="shared" si="368"/>
        <v>365</v>
      </c>
      <c r="K974" s="342">
        <f t="shared" si="368"/>
        <v>365</v>
      </c>
      <c r="L974" s="341">
        <f t="shared" si="368"/>
        <v>140</v>
      </c>
      <c r="M974" s="340">
        <f t="shared" si="352"/>
        <v>1</v>
      </c>
      <c r="N974" s="339">
        <f t="shared" si="353"/>
        <v>1</v>
      </c>
      <c r="O974" s="339">
        <f t="shared" si="354"/>
        <v>1</v>
      </c>
      <c r="P974" s="339">
        <f t="shared" si="355"/>
        <v>1</v>
      </c>
      <c r="Q974" s="338">
        <f t="shared" si="356"/>
        <v>0.38251366120218577</v>
      </c>
      <c r="R974" s="337">
        <f t="shared" si="357"/>
        <v>1000000</v>
      </c>
      <c r="S974" s="336">
        <f t="shared" si="358"/>
        <v>1000000</v>
      </c>
      <c r="T974" s="336">
        <f t="shared" si="359"/>
        <v>1000000</v>
      </c>
      <c r="U974" s="336">
        <f t="shared" si="360"/>
        <v>1000000</v>
      </c>
      <c r="V974" s="335">
        <f t="shared" si="361"/>
        <v>382513.66120218579</v>
      </c>
      <c r="W974" s="337">
        <f t="shared" si="369"/>
        <v>0</v>
      </c>
      <c r="X974" s="336">
        <f t="shared" si="369"/>
        <v>0</v>
      </c>
      <c r="Y974" s="336">
        <f t="shared" si="369"/>
        <v>0</v>
      </c>
      <c r="Z974" s="336">
        <f t="shared" si="369"/>
        <v>0</v>
      </c>
      <c r="AA974" s="335">
        <f t="shared" si="369"/>
        <v>0</v>
      </c>
    </row>
    <row r="975" spans="1:27">
      <c r="A975" s="320">
        <f>'Q Experience Study 2e'!A958</f>
        <v>938</v>
      </c>
      <c r="B975" s="319">
        <f>'Q Experience Study 2e'!B958</f>
        <v>20063</v>
      </c>
      <c r="C975" s="319" t="str">
        <f>'Q Experience Study 2e'!C958</f>
        <v/>
      </c>
      <c r="D975" s="319" t="str">
        <f>'Q Experience Study 2e'!D958</f>
        <v/>
      </c>
      <c r="E975" s="318">
        <f>'Q Experience Study 2e'!E958</f>
        <v>300000</v>
      </c>
      <c r="F975" s="343" t="str">
        <f t="shared" si="350"/>
        <v/>
      </c>
      <c r="G975" s="341" t="str">
        <f t="shared" si="351"/>
        <v/>
      </c>
      <c r="H975" s="343">
        <f t="shared" si="368"/>
        <v>366</v>
      </c>
      <c r="I975" s="342">
        <f t="shared" si="368"/>
        <v>365</v>
      </c>
      <c r="J975" s="342">
        <f t="shared" si="368"/>
        <v>365</v>
      </c>
      <c r="K975" s="342">
        <f t="shared" si="368"/>
        <v>365</v>
      </c>
      <c r="L975" s="341">
        <f t="shared" si="368"/>
        <v>27</v>
      </c>
      <c r="M975" s="340">
        <f t="shared" si="352"/>
        <v>1</v>
      </c>
      <c r="N975" s="339">
        <f t="shared" si="353"/>
        <v>1</v>
      </c>
      <c r="O975" s="339">
        <f t="shared" si="354"/>
        <v>1</v>
      </c>
      <c r="P975" s="339">
        <f t="shared" si="355"/>
        <v>1</v>
      </c>
      <c r="Q975" s="338">
        <f t="shared" si="356"/>
        <v>7.3770491803278687E-2</v>
      </c>
      <c r="R975" s="337">
        <f t="shared" si="357"/>
        <v>300000</v>
      </c>
      <c r="S975" s="336">
        <f t="shared" si="358"/>
        <v>300000</v>
      </c>
      <c r="T975" s="336">
        <f t="shared" si="359"/>
        <v>300000</v>
      </c>
      <c r="U975" s="336">
        <f t="shared" si="360"/>
        <v>300000</v>
      </c>
      <c r="V975" s="335">
        <f t="shared" si="361"/>
        <v>22131.147540983606</v>
      </c>
      <c r="W975" s="337">
        <f t="shared" si="369"/>
        <v>0</v>
      </c>
      <c r="X975" s="336">
        <f t="shared" si="369"/>
        <v>0</v>
      </c>
      <c r="Y975" s="336">
        <f t="shared" si="369"/>
        <v>0</v>
      </c>
      <c r="Z975" s="336">
        <f t="shared" si="369"/>
        <v>0</v>
      </c>
      <c r="AA975" s="335">
        <f t="shared" si="369"/>
        <v>0</v>
      </c>
    </row>
    <row r="976" spans="1:27">
      <c r="A976" s="320">
        <f>'Q Experience Study 2e'!A959</f>
        <v>939</v>
      </c>
      <c r="B976" s="319">
        <f>'Q Experience Study 2e'!B959</f>
        <v>19864</v>
      </c>
      <c r="C976" s="319" t="str">
        <f>'Q Experience Study 2e'!C959</f>
        <v/>
      </c>
      <c r="D976" s="319" t="str">
        <f>'Q Experience Study 2e'!D959</f>
        <v/>
      </c>
      <c r="E976" s="318">
        <f>'Q Experience Study 2e'!E959</f>
        <v>1000000</v>
      </c>
      <c r="F976" s="343" t="str">
        <f t="shared" si="350"/>
        <v/>
      </c>
      <c r="G976" s="341" t="str">
        <f t="shared" si="351"/>
        <v/>
      </c>
      <c r="H976" s="343">
        <f t="shared" si="368"/>
        <v>366</v>
      </c>
      <c r="I976" s="342">
        <f t="shared" si="368"/>
        <v>365</v>
      </c>
      <c r="J976" s="342">
        <f t="shared" si="368"/>
        <v>365</v>
      </c>
      <c r="K976" s="342">
        <f t="shared" si="368"/>
        <v>365</v>
      </c>
      <c r="L976" s="341">
        <f t="shared" si="368"/>
        <v>226</v>
      </c>
      <c r="M976" s="340">
        <f t="shared" si="352"/>
        <v>1</v>
      </c>
      <c r="N976" s="339">
        <f t="shared" si="353"/>
        <v>1</v>
      </c>
      <c r="O976" s="339">
        <f t="shared" si="354"/>
        <v>1</v>
      </c>
      <c r="P976" s="339">
        <f t="shared" si="355"/>
        <v>1</v>
      </c>
      <c r="Q976" s="338">
        <f t="shared" si="356"/>
        <v>0.61748633879781423</v>
      </c>
      <c r="R976" s="337">
        <f t="shared" si="357"/>
        <v>1000000</v>
      </c>
      <c r="S976" s="336">
        <f t="shared" si="358"/>
        <v>1000000</v>
      </c>
      <c r="T976" s="336">
        <f t="shared" si="359"/>
        <v>1000000</v>
      </c>
      <c r="U976" s="336">
        <f t="shared" si="360"/>
        <v>1000000</v>
      </c>
      <c r="V976" s="335">
        <f t="shared" si="361"/>
        <v>617486.33879781421</v>
      </c>
      <c r="W976" s="337">
        <f t="shared" si="369"/>
        <v>0</v>
      </c>
      <c r="X976" s="336">
        <f t="shared" si="369"/>
        <v>0</v>
      </c>
      <c r="Y976" s="336">
        <f t="shared" si="369"/>
        <v>0</v>
      </c>
      <c r="Z976" s="336">
        <f t="shared" si="369"/>
        <v>0</v>
      </c>
      <c r="AA976" s="335">
        <f t="shared" si="369"/>
        <v>0</v>
      </c>
    </row>
    <row r="977" spans="1:27">
      <c r="A977" s="320">
        <f>'Q Experience Study 2e'!A960</f>
        <v>940</v>
      </c>
      <c r="B977" s="319">
        <f>'Q Experience Study 2e'!B960</f>
        <v>19727</v>
      </c>
      <c r="C977" s="319" t="str">
        <f>'Q Experience Study 2e'!C960</f>
        <v/>
      </c>
      <c r="D977" s="319" t="str">
        <f>'Q Experience Study 2e'!D960</f>
        <v/>
      </c>
      <c r="E977" s="318">
        <f>'Q Experience Study 2e'!E960</f>
        <v>1000000</v>
      </c>
      <c r="F977" s="343" t="str">
        <f t="shared" si="350"/>
        <v/>
      </c>
      <c r="G977" s="341" t="str">
        <f t="shared" si="351"/>
        <v/>
      </c>
      <c r="H977" s="343">
        <f t="shared" si="368"/>
        <v>365</v>
      </c>
      <c r="I977" s="342">
        <f t="shared" si="368"/>
        <v>366</v>
      </c>
      <c r="J977" s="342">
        <f t="shared" si="368"/>
        <v>365</v>
      </c>
      <c r="K977" s="342">
        <f t="shared" si="368"/>
        <v>365</v>
      </c>
      <c r="L977" s="341">
        <f t="shared" si="368"/>
        <v>363</v>
      </c>
      <c r="M977" s="340">
        <f t="shared" si="352"/>
        <v>1</v>
      </c>
      <c r="N977" s="339">
        <f t="shared" si="353"/>
        <v>1</v>
      </c>
      <c r="O977" s="339">
        <f t="shared" si="354"/>
        <v>1</v>
      </c>
      <c r="P977" s="339">
        <f t="shared" si="355"/>
        <v>1</v>
      </c>
      <c r="Q977" s="338">
        <f t="shared" si="356"/>
        <v>0.9945205479452055</v>
      </c>
      <c r="R977" s="337">
        <f t="shared" si="357"/>
        <v>1000000</v>
      </c>
      <c r="S977" s="336">
        <f t="shared" si="358"/>
        <v>1000000</v>
      </c>
      <c r="T977" s="336">
        <f t="shared" si="359"/>
        <v>1000000</v>
      </c>
      <c r="U977" s="336">
        <f t="shared" si="360"/>
        <v>1000000</v>
      </c>
      <c r="V977" s="335">
        <f t="shared" si="361"/>
        <v>994520.54794520547</v>
      </c>
      <c r="W977" s="337">
        <f t="shared" si="369"/>
        <v>0</v>
      </c>
      <c r="X977" s="336">
        <f t="shared" si="369"/>
        <v>0</v>
      </c>
      <c r="Y977" s="336">
        <f t="shared" si="369"/>
        <v>0</v>
      </c>
      <c r="Z977" s="336">
        <f t="shared" si="369"/>
        <v>0</v>
      </c>
      <c r="AA977" s="335">
        <f t="shared" si="369"/>
        <v>0</v>
      </c>
    </row>
    <row r="978" spans="1:27">
      <c r="A978" s="320">
        <f>'Q Experience Study 2e'!A961</f>
        <v>941</v>
      </c>
      <c r="B978" s="319">
        <f>'Q Experience Study 2e'!B961</f>
        <v>19977</v>
      </c>
      <c r="C978" s="319" t="str">
        <f>'Q Experience Study 2e'!C961</f>
        <v/>
      </c>
      <c r="D978" s="319" t="str">
        <f>'Q Experience Study 2e'!D961</f>
        <v/>
      </c>
      <c r="E978" s="318">
        <f>'Q Experience Study 2e'!E961</f>
        <v>1000000</v>
      </c>
      <c r="F978" s="343" t="str">
        <f t="shared" si="350"/>
        <v/>
      </c>
      <c r="G978" s="341" t="str">
        <f t="shared" si="351"/>
        <v/>
      </c>
      <c r="H978" s="343">
        <f t="shared" ref="H978:L987" si="370">IF(AND(OR($C978&lt;&gt;"",$D978&lt;&gt;""),MAX($F978,$G978)&lt;H$37),0,MIN($C$34,DATE(YEAR($B978)+H$37+1,MONTH($B978),DAY($B978)))-MAX($B$34,DATE(YEAR($B978)+H$37,MONTH($B978),DAY($B978))))</f>
        <v>366</v>
      </c>
      <c r="I978" s="342">
        <f t="shared" si="370"/>
        <v>365</v>
      </c>
      <c r="J978" s="342">
        <f t="shared" si="370"/>
        <v>365</v>
      </c>
      <c r="K978" s="342">
        <f t="shared" si="370"/>
        <v>365</v>
      </c>
      <c r="L978" s="341">
        <f t="shared" si="370"/>
        <v>113</v>
      </c>
      <c r="M978" s="340">
        <f t="shared" si="352"/>
        <v>1</v>
      </c>
      <c r="N978" s="339">
        <f t="shared" si="353"/>
        <v>1</v>
      </c>
      <c r="O978" s="339">
        <f t="shared" si="354"/>
        <v>1</v>
      </c>
      <c r="P978" s="339">
        <f t="shared" si="355"/>
        <v>1</v>
      </c>
      <c r="Q978" s="338">
        <f t="shared" si="356"/>
        <v>0.30874316939890711</v>
      </c>
      <c r="R978" s="337">
        <f t="shared" si="357"/>
        <v>1000000</v>
      </c>
      <c r="S978" s="336">
        <f t="shared" si="358"/>
        <v>1000000</v>
      </c>
      <c r="T978" s="336">
        <f t="shared" si="359"/>
        <v>1000000</v>
      </c>
      <c r="U978" s="336">
        <f t="shared" si="360"/>
        <v>1000000</v>
      </c>
      <c r="V978" s="335">
        <f t="shared" si="361"/>
        <v>308743.16939890711</v>
      </c>
      <c r="W978" s="337">
        <f t="shared" ref="W978:AA987" si="371">IF($F978=W$37,$E978,0)</f>
        <v>0</v>
      </c>
      <c r="X978" s="336">
        <f t="shared" si="371"/>
        <v>0</v>
      </c>
      <c r="Y978" s="336">
        <f t="shared" si="371"/>
        <v>0</v>
      </c>
      <c r="Z978" s="336">
        <f t="shared" si="371"/>
        <v>0</v>
      </c>
      <c r="AA978" s="335">
        <f t="shared" si="371"/>
        <v>0</v>
      </c>
    </row>
    <row r="979" spans="1:27">
      <c r="A979" s="320">
        <f>'Q Experience Study 2e'!A962</f>
        <v>942</v>
      </c>
      <c r="B979" s="319">
        <f>'Q Experience Study 2e'!B962</f>
        <v>19830</v>
      </c>
      <c r="C979" s="319" t="str">
        <f>'Q Experience Study 2e'!C962</f>
        <v/>
      </c>
      <c r="D979" s="319" t="str">
        <f>'Q Experience Study 2e'!D962</f>
        <v/>
      </c>
      <c r="E979" s="318">
        <f>'Q Experience Study 2e'!E962</f>
        <v>300000</v>
      </c>
      <c r="F979" s="343" t="str">
        <f t="shared" si="350"/>
        <v/>
      </c>
      <c r="G979" s="341" t="str">
        <f t="shared" si="351"/>
        <v/>
      </c>
      <c r="H979" s="343">
        <f t="shared" si="370"/>
        <v>366</v>
      </c>
      <c r="I979" s="342">
        <f t="shared" si="370"/>
        <v>365</v>
      </c>
      <c r="J979" s="342">
        <f t="shared" si="370"/>
        <v>365</v>
      </c>
      <c r="K979" s="342">
        <f t="shared" si="370"/>
        <v>365</v>
      </c>
      <c r="L979" s="341">
        <f t="shared" si="370"/>
        <v>260</v>
      </c>
      <c r="M979" s="340">
        <f t="shared" si="352"/>
        <v>1</v>
      </c>
      <c r="N979" s="339">
        <f t="shared" si="353"/>
        <v>1</v>
      </c>
      <c r="O979" s="339">
        <f t="shared" si="354"/>
        <v>1</v>
      </c>
      <c r="P979" s="339">
        <f t="shared" si="355"/>
        <v>1</v>
      </c>
      <c r="Q979" s="338">
        <f t="shared" si="356"/>
        <v>0.7103825136612022</v>
      </c>
      <c r="R979" s="337">
        <f t="shared" si="357"/>
        <v>300000</v>
      </c>
      <c r="S979" s="336">
        <f t="shared" si="358"/>
        <v>300000</v>
      </c>
      <c r="T979" s="336">
        <f t="shared" si="359"/>
        <v>300000</v>
      </c>
      <c r="U979" s="336">
        <f t="shared" si="360"/>
        <v>300000</v>
      </c>
      <c r="V979" s="335">
        <f t="shared" si="361"/>
        <v>213114.75409836066</v>
      </c>
      <c r="W979" s="337">
        <f t="shared" si="371"/>
        <v>0</v>
      </c>
      <c r="X979" s="336">
        <f t="shared" si="371"/>
        <v>0</v>
      </c>
      <c r="Y979" s="336">
        <f t="shared" si="371"/>
        <v>0</v>
      </c>
      <c r="Z979" s="336">
        <f t="shared" si="371"/>
        <v>0</v>
      </c>
      <c r="AA979" s="335">
        <f t="shared" si="371"/>
        <v>0</v>
      </c>
    </row>
    <row r="980" spans="1:27">
      <c r="A980" s="320">
        <f>'Q Experience Study 2e'!A963</f>
        <v>943</v>
      </c>
      <c r="B980" s="319">
        <f>'Q Experience Study 2e'!B963</f>
        <v>19909</v>
      </c>
      <c r="C980" s="319" t="str">
        <f>'Q Experience Study 2e'!C963</f>
        <v/>
      </c>
      <c r="D980" s="319" t="str">
        <f>'Q Experience Study 2e'!D963</f>
        <v/>
      </c>
      <c r="E980" s="318">
        <f>'Q Experience Study 2e'!E963</f>
        <v>500000</v>
      </c>
      <c r="F980" s="343" t="str">
        <f t="shared" si="350"/>
        <v/>
      </c>
      <c r="G980" s="341" t="str">
        <f t="shared" si="351"/>
        <v/>
      </c>
      <c r="H980" s="343">
        <f t="shared" si="370"/>
        <v>366</v>
      </c>
      <c r="I980" s="342">
        <f t="shared" si="370"/>
        <v>365</v>
      </c>
      <c r="J980" s="342">
        <f t="shared" si="370"/>
        <v>365</v>
      </c>
      <c r="K980" s="342">
        <f t="shared" si="370"/>
        <v>365</v>
      </c>
      <c r="L980" s="341">
        <f t="shared" si="370"/>
        <v>181</v>
      </c>
      <c r="M980" s="340">
        <f t="shared" si="352"/>
        <v>1</v>
      </c>
      <c r="N980" s="339">
        <f t="shared" si="353"/>
        <v>1</v>
      </c>
      <c r="O980" s="339">
        <f t="shared" si="354"/>
        <v>1</v>
      </c>
      <c r="P980" s="339">
        <f t="shared" si="355"/>
        <v>1</v>
      </c>
      <c r="Q980" s="338">
        <f t="shared" si="356"/>
        <v>0.49453551912568305</v>
      </c>
      <c r="R980" s="337">
        <f t="shared" si="357"/>
        <v>500000</v>
      </c>
      <c r="S980" s="336">
        <f t="shared" si="358"/>
        <v>500000</v>
      </c>
      <c r="T980" s="336">
        <f t="shared" si="359"/>
        <v>500000</v>
      </c>
      <c r="U980" s="336">
        <f t="shared" si="360"/>
        <v>500000</v>
      </c>
      <c r="V980" s="335">
        <f t="shared" si="361"/>
        <v>247267.75956284153</v>
      </c>
      <c r="W980" s="337">
        <f t="shared" si="371"/>
        <v>0</v>
      </c>
      <c r="X980" s="336">
        <f t="shared" si="371"/>
        <v>0</v>
      </c>
      <c r="Y980" s="336">
        <f t="shared" si="371"/>
        <v>0</v>
      </c>
      <c r="Z980" s="336">
        <f t="shared" si="371"/>
        <v>0</v>
      </c>
      <c r="AA980" s="335">
        <f t="shared" si="371"/>
        <v>0</v>
      </c>
    </row>
    <row r="981" spans="1:27">
      <c r="A981" s="320">
        <f>'Q Experience Study 2e'!A964</f>
        <v>944</v>
      </c>
      <c r="B981" s="319">
        <f>'Q Experience Study 2e'!B964</f>
        <v>20070</v>
      </c>
      <c r="C981" s="319" t="str">
        <f>'Q Experience Study 2e'!C964</f>
        <v/>
      </c>
      <c r="D981" s="319" t="str">
        <f>'Q Experience Study 2e'!D964</f>
        <v/>
      </c>
      <c r="E981" s="318">
        <f>'Q Experience Study 2e'!E964</f>
        <v>1000000</v>
      </c>
      <c r="F981" s="343" t="str">
        <f t="shared" si="350"/>
        <v/>
      </c>
      <c r="G981" s="341" t="str">
        <f t="shared" si="351"/>
        <v/>
      </c>
      <c r="H981" s="343">
        <f t="shared" si="370"/>
        <v>366</v>
      </c>
      <c r="I981" s="342">
        <f t="shared" si="370"/>
        <v>365</v>
      </c>
      <c r="J981" s="342">
        <f t="shared" si="370"/>
        <v>365</v>
      </c>
      <c r="K981" s="342">
        <f t="shared" si="370"/>
        <v>365</v>
      </c>
      <c r="L981" s="341">
        <f t="shared" si="370"/>
        <v>20</v>
      </c>
      <c r="M981" s="340">
        <f t="shared" si="352"/>
        <v>1</v>
      </c>
      <c r="N981" s="339">
        <f t="shared" si="353"/>
        <v>1</v>
      </c>
      <c r="O981" s="339">
        <f t="shared" si="354"/>
        <v>1</v>
      </c>
      <c r="P981" s="339">
        <f t="shared" si="355"/>
        <v>1</v>
      </c>
      <c r="Q981" s="338">
        <f t="shared" si="356"/>
        <v>5.4644808743169397E-2</v>
      </c>
      <c r="R981" s="337">
        <f t="shared" si="357"/>
        <v>1000000</v>
      </c>
      <c r="S981" s="336">
        <f t="shared" si="358"/>
        <v>1000000</v>
      </c>
      <c r="T981" s="336">
        <f t="shared" si="359"/>
        <v>1000000</v>
      </c>
      <c r="U981" s="336">
        <f t="shared" si="360"/>
        <v>1000000</v>
      </c>
      <c r="V981" s="335">
        <f t="shared" si="361"/>
        <v>54644.8087431694</v>
      </c>
      <c r="W981" s="337">
        <f t="shared" si="371"/>
        <v>0</v>
      </c>
      <c r="X981" s="336">
        <f t="shared" si="371"/>
        <v>0</v>
      </c>
      <c r="Y981" s="336">
        <f t="shared" si="371"/>
        <v>0</v>
      </c>
      <c r="Z981" s="336">
        <f t="shared" si="371"/>
        <v>0</v>
      </c>
      <c r="AA981" s="335">
        <f t="shared" si="371"/>
        <v>0</v>
      </c>
    </row>
    <row r="982" spans="1:27">
      <c r="A982" s="320">
        <f>'Q Experience Study 2e'!A965</f>
        <v>945</v>
      </c>
      <c r="B982" s="319">
        <f>'Q Experience Study 2e'!B965</f>
        <v>19829</v>
      </c>
      <c r="C982" s="319" t="str">
        <f>'Q Experience Study 2e'!C965</f>
        <v/>
      </c>
      <c r="D982" s="319" t="str">
        <f>'Q Experience Study 2e'!D965</f>
        <v/>
      </c>
      <c r="E982" s="318">
        <f>'Q Experience Study 2e'!E965</f>
        <v>1000000</v>
      </c>
      <c r="F982" s="343" t="str">
        <f t="shared" si="350"/>
        <v/>
      </c>
      <c r="G982" s="341" t="str">
        <f t="shared" si="351"/>
        <v/>
      </c>
      <c r="H982" s="343">
        <f t="shared" si="370"/>
        <v>366</v>
      </c>
      <c r="I982" s="342">
        <f t="shared" si="370"/>
        <v>365</v>
      </c>
      <c r="J982" s="342">
        <f t="shared" si="370"/>
        <v>365</v>
      </c>
      <c r="K982" s="342">
        <f t="shared" si="370"/>
        <v>365</v>
      </c>
      <c r="L982" s="341">
        <f t="shared" si="370"/>
        <v>261</v>
      </c>
      <c r="M982" s="340">
        <f t="shared" si="352"/>
        <v>1</v>
      </c>
      <c r="N982" s="339">
        <f t="shared" si="353"/>
        <v>1</v>
      </c>
      <c r="O982" s="339">
        <f t="shared" si="354"/>
        <v>1</v>
      </c>
      <c r="P982" s="339">
        <f t="shared" si="355"/>
        <v>1</v>
      </c>
      <c r="Q982" s="338">
        <f t="shared" si="356"/>
        <v>0.71311475409836067</v>
      </c>
      <c r="R982" s="337">
        <f t="shared" si="357"/>
        <v>1000000</v>
      </c>
      <c r="S982" s="336">
        <f t="shared" si="358"/>
        <v>1000000</v>
      </c>
      <c r="T982" s="336">
        <f t="shared" si="359"/>
        <v>1000000</v>
      </c>
      <c r="U982" s="336">
        <f t="shared" si="360"/>
        <v>1000000</v>
      </c>
      <c r="V982" s="335">
        <f t="shared" si="361"/>
        <v>713114.75409836066</v>
      </c>
      <c r="W982" s="337">
        <f t="shared" si="371"/>
        <v>0</v>
      </c>
      <c r="X982" s="336">
        <f t="shared" si="371"/>
        <v>0</v>
      </c>
      <c r="Y982" s="336">
        <f t="shared" si="371"/>
        <v>0</v>
      </c>
      <c r="Z982" s="336">
        <f t="shared" si="371"/>
        <v>0</v>
      </c>
      <c r="AA982" s="335">
        <f t="shared" si="371"/>
        <v>0</v>
      </c>
    </row>
    <row r="983" spans="1:27">
      <c r="A983" s="320">
        <f>'Q Experience Study 2e'!A966</f>
        <v>946</v>
      </c>
      <c r="B983" s="319">
        <f>'Q Experience Study 2e'!B966</f>
        <v>19815</v>
      </c>
      <c r="C983" s="319" t="str">
        <f>'Q Experience Study 2e'!C966</f>
        <v/>
      </c>
      <c r="D983" s="319" t="str">
        <f>'Q Experience Study 2e'!D966</f>
        <v/>
      </c>
      <c r="E983" s="318">
        <f>'Q Experience Study 2e'!E966</f>
        <v>500000</v>
      </c>
      <c r="F983" s="343" t="str">
        <f t="shared" si="350"/>
        <v/>
      </c>
      <c r="G983" s="341" t="str">
        <f t="shared" si="351"/>
        <v/>
      </c>
      <c r="H983" s="343">
        <f t="shared" si="370"/>
        <v>366</v>
      </c>
      <c r="I983" s="342">
        <f t="shared" si="370"/>
        <v>365</v>
      </c>
      <c r="J983" s="342">
        <f t="shared" si="370"/>
        <v>365</v>
      </c>
      <c r="K983" s="342">
        <f t="shared" si="370"/>
        <v>365</v>
      </c>
      <c r="L983" s="341">
        <f t="shared" si="370"/>
        <v>275</v>
      </c>
      <c r="M983" s="340">
        <f t="shared" si="352"/>
        <v>1</v>
      </c>
      <c r="N983" s="339">
        <f t="shared" si="353"/>
        <v>1</v>
      </c>
      <c r="O983" s="339">
        <f t="shared" si="354"/>
        <v>1</v>
      </c>
      <c r="P983" s="339">
        <f t="shared" si="355"/>
        <v>1</v>
      </c>
      <c r="Q983" s="338">
        <f t="shared" si="356"/>
        <v>0.75136612021857918</v>
      </c>
      <c r="R983" s="337">
        <f t="shared" si="357"/>
        <v>500000</v>
      </c>
      <c r="S983" s="336">
        <f t="shared" si="358"/>
        <v>500000</v>
      </c>
      <c r="T983" s="336">
        <f t="shared" si="359"/>
        <v>500000</v>
      </c>
      <c r="U983" s="336">
        <f t="shared" si="360"/>
        <v>500000</v>
      </c>
      <c r="V983" s="335">
        <f t="shared" si="361"/>
        <v>375683.0601092896</v>
      </c>
      <c r="W983" s="337">
        <f t="shared" si="371"/>
        <v>0</v>
      </c>
      <c r="X983" s="336">
        <f t="shared" si="371"/>
        <v>0</v>
      </c>
      <c r="Y983" s="336">
        <f t="shared" si="371"/>
        <v>0</v>
      </c>
      <c r="Z983" s="336">
        <f t="shared" si="371"/>
        <v>0</v>
      </c>
      <c r="AA983" s="335">
        <f t="shared" si="371"/>
        <v>0</v>
      </c>
    </row>
    <row r="984" spans="1:27">
      <c r="A984" s="320">
        <f>'Q Experience Study 2e'!A967</f>
        <v>947</v>
      </c>
      <c r="B984" s="319">
        <f>'Q Experience Study 2e'!B967</f>
        <v>20044</v>
      </c>
      <c r="C984" s="319" t="str">
        <f>'Q Experience Study 2e'!C967</f>
        <v/>
      </c>
      <c r="D984" s="319" t="str">
        <f>'Q Experience Study 2e'!D967</f>
        <v/>
      </c>
      <c r="E984" s="318">
        <f>'Q Experience Study 2e'!E967</f>
        <v>300000</v>
      </c>
      <c r="F984" s="343" t="str">
        <f t="shared" si="350"/>
        <v/>
      </c>
      <c r="G984" s="341" t="str">
        <f t="shared" si="351"/>
        <v/>
      </c>
      <c r="H984" s="343">
        <f t="shared" si="370"/>
        <v>366</v>
      </c>
      <c r="I984" s="342">
        <f t="shared" si="370"/>
        <v>365</v>
      </c>
      <c r="J984" s="342">
        <f t="shared" si="370"/>
        <v>365</v>
      </c>
      <c r="K984" s="342">
        <f t="shared" si="370"/>
        <v>365</v>
      </c>
      <c r="L984" s="341">
        <f t="shared" si="370"/>
        <v>46</v>
      </c>
      <c r="M984" s="340">
        <f t="shared" si="352"/>
        <v>1</v>
      </c>
      <c r="N984" s="339">
        <f t="shared" si="353"/>
        <v>1</v>
      </c>
      <c r="O984" s="339">
        <f t="shared" si="354"/>
        <v>1</v>
      </c>
      <c r="P984" s="339">
        <f t="shared" si="355"/>
        <v>1</v>
      </c>
      <c r="Q984" s="338">
        <f t="shared" si="356"/>
        <v>0.12568306010928962</v>
      </c>
      <c r="R984" s="337">
        <f t="shared" si="357"/>
        <v>300000</v>
      </c>
      <c r="S984" s="336">
        <f t="shared" si="358"/>
        <v>300000</v>
      </c>
      <c r="T984" s="336">
        <f t="shared" si="359"/>
        <v>300000</v>
      </c>
      <c r="U984" s="336">
        <f t="shared" si="360"/>
        <v>300000</v>
      </c>
      <c r="V984" s="335">
        <f t="shared" si="361"/>
        <v>37704.918032786889</v>
      </c>
      <c r="W984" s="337">
        <f t="shared" si="371"/>
        <v>0</v>
      </c>
      <c r="X984" s="336">
        <f t="shared" si="371"/>
        <v>0</v>
      </c>
      <c r="Y984" s="336">
        <f t="shared" si="371"/>
        <v>0</v>
      </c>
      <c r="Z984" s="336">
        <f t="shared" si="371"/>
        <v>0</v>
      </c>
      <c r="AA984" s="335">
        <f t="shared" si="371"/>
        <v>0</v>
      </c>
    </row>
    <row r="985" spans="1:27">
      <c r="A985" s="320">
        <f>'Q Experience Study 2e'!A968</f>
        <v>948</v>
      </c>
      <c r="B985" s="319">
        <f>'Q Experience Study 2e'!B968</f>
        <v>19890</v>
      </c>
      <c r="C985" s="319" t="str">
        <f>'Q Experience Study 2e'!C968</f>
        <v/>
      </c>
      <c r="D985" s="319" t="str">
        <f>'Q Experience Study 2e'!D968</f>
        <v/>
      </c>
      <c r="E985" s="318">
        <f>'Q Experience Study 2e'!E968</f>
        <v>1000000</v>
      </c>
      <c r="F985" s="343" t="str">
        <f t="shared" si="350"/>
        <v/>
      </c>
      <c r="G985" s="341" t="str">
        <f t="shared" si="351"/>
        <v/>
      </c>
      <c r="H985" s="343">
        <f t="shared" si="370"/>
        <v>366</v>
      </c>
      <c r="I985" s="342">
        <f t="shared" si="370"/>
        <v>365</v>
      </c>
      <c r="J985" s="342">
        <f t="shared" si="370"/>
        <v>365</v>
      </c>
      <c r="K985" s="342">
        <f t="shared" si="370"/>
        <v>365</v>
      </c>
      <c r="L985" s="341">
        <f t="shared" si="370"/>
        <v>200</v>
      </c>
      <c r="M985" s="340">
        <f t="shared" si="352"/>
        <v>1</v>
      </c>
      <c r="N985" s="339">
        <f t="shared" si="353"/>
        <v>1</v>
      </c>
      <c r="O985" s="339">
        <f t="shared" si="354"/>
        <v>1</v>
      </c>
      <c r="P985" s="339">
        <f t="shared" si="355"/>
        <v>1</v>
      </c>
      <c r="Q985" s="338">
        <f t="shared" si="356"/>
        <v>0.54644808743169404</v>
      </c>
      <c r="R985" s="337">
        <f t="shared" si="357"/>
        <v>1000000</v>
      </c>
      <c r="S985" s="336">
        <f t="shared" si="358"/>
        <v>1000000</v>
      </c>
      <c r="T985" s="336">
        <f t="shared" si="359"/>
        <v>1000000</v>
      </c>
      <c r="U985" s="336">
        <f t="shared" si="360"/>
        <v>1000000</v>
      </c>
      <c r="V985" s="335">
        <f t="shared" si="361"/>
        <v>546448.08743169403</v>
      </c>
      <c r="W985" s="337">
        <f t="shared" si="371"/>
        <v>0</v>
      </c>
      <c r="X985" s="336">
        <f t="shared" si="371"/>
        <v>0</v>
      </c>
      <c r="Y985" s="336">
        <f t="shared" si="371"/>
        <v>0</v>
      </c>
      <c r="Z985" s="336">
        <f t="shared" si="371"/>
        <v>0</v>
      </c>
      <c r="AA985" s="335">
        <f t="shared" si="371"/>
        <v>0</v>
      </c>
    </row>
    <row r="986" spans="1:27">
      <c r="A986" s="320">
        <f>'Q Experience Study 2e'!A969</f>
        <v>949</v>
      </c>
      <c r="B986" s="319">
        <f>'Q Experience Study 2e'!B969</f>
        <v>19823</v>
      </c>
      <c r="C986" s="319" t="str">
        <f>'Q Experience Study 2e'!C969</f>
        <v/>
      </c>
      <c r="D986" s="319" t="str">
        <f>'Q Experience Study 2e'!D969</f>
        <v/>
      </c>
      <c r="E986" s="318">
        <f>'Q Experience Study 2e'!E969</f>
        <v>300000</v>
      </c>
      <c r="F986" s="343" t="str">
        <f t="shared" si="350"/>
        <v/>
      </c>
      <c r="G986" s="341" t="str">
        <f t="shared" si="351"/>
        <v/>
      </c>
      <c r="H986" s="343">
        <f t="shared" si="370"/>
        <v>366</v>
      </c>
      <c r="I986" s="342">
        <f t="shared" si="370"/>
        <v>365</v>
      </c>
      <c r="J986" s="342">
        <f t="shared" si="370"/>
        <v>365</v>
      </c>
      <c r="K986" s="342">
        <f t="shared" si="370"/>
        <v>365</v>
      </c>
      <c r="L986" s="341">
        <f t="shared" si="370"/>
        <v>267</v>
      </c>
      <c r="M986" s="340">
        <f t="shared" si="352"/>
        <v>1</v>
      </c>
      <c r="N986" s="339">
        <f t="shared" si="353"/>
        <v>1</v>
      </c>
      <c r="O986" s="339">
        <f t="shared" si="354"/>
        <v>1</v>
      </c>
      <c r="P986" s="339">
        <f t="shared" si="355"/>
        <v>1</v>
      </c>
      <c r="Q986" s="338">
        <f t="shared" si="356"/>
        <v>0.72950819672131151</v>
      </c>
      <c r="R986" s="337">
        <f t="shared" si="357"/>
        <v>300000</v>
      </c>
      <c r="S986" s="336">
        <f t="shared" si="358"/>
        <v>300000</v>
      </c>
      <c r="T986" s="336">
        <f t="shared" si="359"/>
        <v>300000</v>
      </c>
      <c r="U986" s="336">
        <f t="shared" si="360"/>
        <v>300000</v>
      </c>
      <c r="V986" s="335">
        <f t="shared" si="361"/>
        <v>218852.45901639346</v>
      </c>
      <c r="W986" s="337">
        <f t="shared" si="371"/>
        <v>0</v>
      </c>
      <c r="X986" s="336">
        <f t="shared" si="371"/>
        <v>0</v>
      </c>
      <c r="Y986" s="336">
        <f t="shared" si="371"/>
        <v>0</v>
      </c>
      <c r="Z986" s="336">
        <f t="shared" si="371"/>
        <v>0</v>
      </c>
      <c r="AA986" s="335">
        <f t="shared" si="371"/>
        <v>0</v>
      </c>
    </row>
    <row r="987" spans="1:27">
      <c r="A987" s="320">
        <f>'Q Experience Study 2e'!A970</f>
        <v>950</v>
      </c>
      <c r="B987" s="319">
        <f>'Q Experience Study 2e'!B970</f>
        <v>20042</v>
      </c>
      <c r="C987" s="319" t="str">
        <f>'Q Experience Study 2e'!C970</f>
        <v/>
      </c>
      <c r="D987" s="319" t="str">
        <f>'Q Experience Study 2e'!D970</f>
        <v/>
      </c>
      <c r="E987" s="318">
        <f>'Q Experience Study 2e'!E970</f>
        <v>1000000</v>
      </c>
      <c r="F987" s="343" t="str">
        <f t="shared" si="350"/>
        <v/>
      </c>
      <c r="G987" s="341" t="str">
        <f t="shared" si="351"/>
        <v/>
      </c>
      <c r="H987" s="343">
        <f t="shared" si="370"/>
        <v>366</v>
      </c>
      <c r="I987" s="342">
        <f t="shared" si="370"/>
        <v>365</v>
      </c>
      <c r="J987" s="342">
        <f t="shared" si="370"/>
        <v>365</v>
      </c>
      <c r="K987" s="342">
        <f t="shared" si="370"/>
        <v>365</v>
      </c>
      <c r="L987" s="341">
        <f t="shared" si="370"/>
        <v>48</v>
      </c>
      <c r="M987" s="340">
        <f t="shared" si="352"/>
        <v>1</v>
      </c>
      <c r="N987" s="339">
        <f t="shared" si="353"/>
        <v>1</v>
      </c>
      <c r="O987" s="339">
        <f t="shared" si="354"/>
        <v>1</v>
      </c>
      <c r="P987" s="339">
        <f t="shared" si="355"/>
        <v>1</v>
      </c>
      <c r="Q987" s="338">
        <f t="shared" si="356"/>
        <v>0.13114754098360656</v>
      </c>
      <c r="R987" s="337">
        <f t="shared" si="357"/>
        <v>1000000</v>
      </c>
      <c r="S987" s="336">
        <f t="shared" si="358"/>
        <v>1000000</v>
      </c>
      <c r="T987" s="336">
        <f t="shared" si="359"/>
        <v>1000000</v>
      </c>
      <c r="U987" s="336">
        <f t="shared" si="360"/>
        <v>1000000</v>
      </c>
      <c r="V987" s="335">
        <f t="shared" si="361"/>
        <v>131147.54098360657</v>
      </c>
      <c r="W987" s="337">
        <f t="shared" si="371"/>
        <v>0</v>
      </c>
      <c r="X987" s="336">
        <f t="shared" si="371"/>
        <v>0</v>
      </c>
      <c r="Y987" s="336">
        <f t="shared" si="371"/>
        <v>0</v>
      </c>
      <c r="Z987" s="336">
        <f t="shared" si="371"/>
        <v>0</v>
      </c>
      <c r="AA987" s="335">
        <f t="shared" si="371"/>
        <v>0</v>
      </c>
    </row>
    <row r="988" spans="1:27">
      <c r="A988" s="320">
        <f>'Q Experience Study 2e'!A971</f>
        <v>951</v>
      </c>
      <c r="B988" s="319">
        <f>'Q Experience Study 2e'!B971</f>
        <v>19737</v>
      </c>
      <c r="C988" s="319" t="str">
        <f>'Q Experience Study 2e'!C971</f>
        <v/>
      </c>
      <c r="D988" s="319" t="str">
        <f>'Q Experience Study 2e'!D971</f>
        <v/>
      </c>
      <c r="E988" s="318">
        <f>'Q Experience Study 2e'!E971</f>
        <v>500000</v>
      </c>
      <c r="F988" s="343" t="str">
        <f t="shared" si="350"/>
        <v/>
      </c>
      <c r="G988" s="341" t="str">
        <f t="shared" si="351"/>
        <v/>
      </c>
      <c r="H988" s="343">
        <f t="shared" ref="H988:L997" si="372">IF(AND(OR($C988&lt;&gt;"",$D988&lt;&gt;""),MAX($F988,$G988)&lt;H$37),0,MIN($C$34,DATE(YEAR($B988)+H$37+1,MONTH($B988),DAY($B988)))-MAX($B$34,DATE(YEAR($B988)+H$37,MONTH($B988),DAY($B988))))</f>
        <v>365</v>
      </c>
      <c r="I988" s="342">
        <f t="shared" si="372"/>
        <v>366</v>
      </c>
      <c r="J988" s="342">
        <f t="shared" si="372"/>
        <v>365</v>
      </c>
      <c r="K988" s="342">
        <f t="shared" si="372"/>
        <v>365</v>
      </c>
      <c r="L988" s="341">
        <f t="shared" si="372"/>
        <v>353</v>
      </c>
      <c r="M988" s="340">
        <f t="shared" si="352"/>
        <v>1</v>
      </c>
      <c r="N988" s="339">
        <f t="shared" si="353"/>
        <v>1</v>
      </c>
      <c r="O988" s="339">
        <f t="shared" si="354"/>
        <v>1</v>
      </c>
      <c r="P988" s="339">
        <f t="shared" si="355"/>
        <v>1</v>
      </c>
      <c r="Q988" s="338">
        <f t="shared" si="356"/>
        <v>0.9671232876712329</v>
      </c>
      <c r="R988" s="337">
        <f t="shared" si="357"/>
        <v>500000</v>
      </c>
      <c r="S988" s="336">
        <f t="shared" si="358"/>
        <v>500000</v>
      </c>
      <c r="T988" s="336">
        <f t="shared" si="359"/>
        <v>500000</v>
      </c>
      <c r="U988" s="336">
        <f t="shared" si="360"/>
        <v>500000</v>
      </c>
      <c r="V988" s="335">
        <f t="shared" si="361"/>
        <v>483561.64383561647</v>
      </c>
      <c r="W988" s="337">
        <f t="shared" ref="W988:AA997" si="373">IF($F988=W$37,$E988,0)</f>
        <v>0</v>
      </c>
      <c r="X988" s="336">
        <f t="shared" si="373"/>
        <v>0</v>
      </c>
      <c r="Y988" s="336">
        <f t="shared" si="373"/>
        <v>0</v>
      </c>
      <c r="Z988" s="336">
        <f t="shared" si="373"/>
        <v>0</v>
      </c>
      <c r="AA988" s="335">
        <f t="shared" si="373"/>
        <v>0</v>
      </c>
    </row>
    <row r="989" spans="1:27">
      <c r="A989" s="320">
        <f>'Q Experience Study 2e'!A972</f>
        <v>952</v>
      </c>
      <c r="B989" s="319">
        <f>'Q Experience Study 2e'!B972</f>
        <v>19802</v>
      </c>
      <c r="C989" s="319" t="str">
        <f>'Q Experience Study 2e'!C972</f>
        <v/>
      </c>
      <c r="D989" s="319" t="str">
        <f>'Q Experience Study 2e'!D972</f>
        <v/>
      </c>
      <c r="E989" s="318">
        <f>'Q Experience Study 2e'!E972</f>
        <v>1000000</v>
      </c>
      <c r="F989" s="343" t="str">
        <f t="shared" si="350"/>
        <v/>
      </c>
      <c r="G989" s="341" t="str">
        <f t="shared" si="351"/>
        <v/>
      </c>
      <c r="H989" s="343">
        <f t="shared" si="372"/>
        <v>366</v>
      </c>
      <c r="I989" s="342">
        <f t="shared" si="372"/>
        <v>365</v>
      </c>
      <c r="J989" s="342">
        <f t="shared" si="372"/>
        <v>365</v>
      </c>
      <c r="K989" s="342">
        <f t="shared" si="372"/>
        <v>365</v>
      </c>
      <c r="L989" s="341">
        <f t="shared" si="372"/>
        <v>288</v>
      </c>
      <c r="M989" s="340">
        <f t="shared" si="352"/>
        <v>1</v>
      </c>
      <c r="N989" s="339">
        <f t="shared" si="353"/>
        <v>1</v>
      </c>
      <c r="O989" s="339">
        <f t="shared" si="354"/>
        <v>1</v>
      </c>
      <c r="P989" s="339">
        <f t="shared" si="355"/>
        <v>1</v>
      </c>
      <c r="Q989" s="338">
        <f t="shared" si="356"/>
        <v>0.78688524590163933</v>
      </c>
      <c r="R989" s="337">
        <f t="shared" si="357"/>
        <v>1000000</v>
      </c>
      <c r="S989" s="336">
        <f t="shared" si="358"/>
        <v>1000000</v>
      </c>
      <c r="T989" s="336">
        <f t="shared" si="359"/>
        <v>1000000</v>
      </c>
      <c r="U989" s="336">
        <f t="shared" si="360"/>
        <v>1000000</v>
      </c>
      <c r="V989" s="335">
        <f t="shared" si="361"/>
        <v>786885.24590163934</v>
      </c>
      <c r="W989" s="337">
        <f t="shared" si="373"/>
        <v>0</v>
      </c>
      <c r="X989" s="336">
        <f t="shared" si="373"/>
        <v>0</v>
      </c>
      <c r="Y989" s="336">
        <f t="shared" si="373"/>
        <v>0</v>
      </c>
      <c r="Z989" s="336">
        <f t="shared" si="373"/>
        <v>0</v>
      </c>
      <c r="AA989" s="335">
        <f t="shared" si="373"/>
        <v>0</v>
      </c>
    </row>
    <row r="990" spans="1:27">
      <c r="A990" s="320">
        <f>'Q Experience Study 2e'!A973</f>
        <v>953</v>
      </c>
      <c r="B990" s="319">
        <f>'Q Experience Study 2e'!B973</f>
        <v>19873</v>
      </c>
      <c r="C990" s="319" t="str">
        <f>'Q Experience Study 2e'!C973</f>
        <v/>
      </c>
      <c r="D990" s="319" t="str">
        <f>'Q Experience Study 2e'!D973</f>
        <v/>
      </c>
      <c r="E990" s="318">
        <f>'Q Experience Study 2e'!E973</f>
        <v>300000</v>
      </c>
      <c r="F990" s="343" t="str">
        <f t="shared" si="350"/>
        <v/>
      </c>
      <c r="G990" s="341" t="str">
        <f t="shared" si="351"/>
        <v/>
      </c>
      <c r="H990" s="343">
        <f t="shared" si="372"/>
        <v>366</v>
      </c>
      <c r="I990" s="342">
        <f t="shared" si="372"/>
        <v>365</v>
      </c>
      <c r="J990" s="342">
        <f t="shared" si="372"/>
        <v>365</v>
      </c>
      <c r="K990" s="342">
        <f t="shared" si="372"/>
        <v>365</v>
      </c>
      <c r="L990" s="341">
        <f t="shared" si="372"/>
        <v>217</v>
      </c>
      <c r="M990" s="340">
        <f t="shared" si="352"/>
        <v>1</v>
      </c>
      <c r="N990" s="339">
        <f t="shared" si="353"/>
        <v>1</v>
      </c>
      <c r="O990" s="339">
        <f t="shared" si="354"/>
        <v>1</v>
      </c>
      <c r="P990" s="339">
        <f t="shared" si="355"/>
        <v>1</v>
      </c>
      <c r="Q990" s="338">
        <f t="shared" si="356"/>
        <v>0.59289617486338797</v>
      </c>
      <c r="R990" s="337">
        <f t="shared" si="357"/>
        <v>300000</v>
      </c>
      <c r="S990" s="336">
        <f t="shared" si="358"/>
        <v>300000</v>
      </c>
      <c r="T990" s="336">
        <f t="shared" si="359"/>
        <v>300000</v>
      </c>
      <c r="U990" s="336">
        <f t="shared" si="360"/>
        <v>300000</v>
      </c>
      <c r="V990" s="335">
        <f t="shared" si="361"/>
        <v>177868.8524590164</v>
      </c>
      <c r="W990" s="337">
        <f t="shared" si="373"/>
        <v>0</v>
      </c>
      <c r="X990" s="336">
        <f t="shared" si="373"/>
        <v>0</v>
      </c>
      <c r="Y990" s="336">
        <f t="shared" si="373"/>
        <v>0</v>
      </c>
      <c r="Z990" s="336">
        <f t="shared" si="373"/>
        <v>0</v>
      </c>
      <c r="AA990" s="335">
        <f t="shared" si="373"/>
        <v>0</v>
      </c>
    </row>
    <row r="991" spans="1:27">
      <c r="A991" s="320">
        <f>'Q Experience Study 2e'!A974</f>
        <v>954</v>
      </c>
      <c r="B991" s="319">
        <f>'Q Experience Study 2e'!B974</f>
        <v>19981</v>
      </c>
      <c r="C991" s="319" t="str">
        <f>'Q Experience Study 2e'!C974</f>
        <v/>
      </c>
      <c r="D991" s="319" t="str">
        <f>'Q Experience Study 2e'!D974</f>
        <v/>
      </c>
      <c r="E991" s="318">
        <f>'Q Experience Study 2e'!E974</f>
        <v>300000</v>
      </c>
      <c r="F991" s="343" t="str">
        <f t="shared" si="350"/>
        <v/>
      </c>
      <c r="G991" s="341" t="str">
        <f t="shared" si="351"/>
        <v/>
      </c>
      <c r="H991" s="343">
        <f t="shared" si="372"/>
        <v>366</v>
      </c>
      <c r="I991" s="342">
        <f t="shared" si="372"/>
        <v>365</v>
      </c>
      <c r="J991" s="342">
        <f t="shared" si="372"/>
        <v>365</v>
      </c>
      <c r="K991" s="342">
        <f t="shared" si="372"/>
        <v>365</v>
      </c>
      <c r="L991" s="341">
        <f t="shared" si="372"/>
        <v>109</v>
      </c>
      <c r="M991" s="340">
        <f t="shared" si="352"/>
        <v>1</v>
      </c>
      <c r="N991" s="339">
        <f t="shared" si="353"/>
        <v>1</v>
      </c>
      <c r="O991" s="339">
        <f t="shared" si="354"/>
        <v>1</v>
      </c>
      <c r="P991" s="339">
        <f t="shared" si="355"/>
        <v>1</v>
      </c>
      <c r="Q991" s="338">
        <f t="shared" si="356"/>
        <v>0.29781420765027322</v>
      </c>
      <c r="R991" s="337">
        <f t="shared" si="357"/>
        <v>300000</v>
      </c>
      <c r="S991" s="336">
        <f t="shared" si="358"/>
        <v>300000</v>
      </c>
      <c r="T991" s="336">
        <f t="shared" si="359"/>
        <v>300000</v>
      </c>
      <c r="U991" s="336">
        <f t="shared" si="360"/>
        <v>300000</v>
      </c>
      <c r="V991" s="335">
        <f t="shared" si="361"/>
        <v>89344.262295081964</v>
      </c>
      <c r="W991" s="337">
        <f t="shared" si="373"/>
        <v>0</v>
      </c>
      <c r="X991" s="336">
        <f t="shared" si="373"/>
        <v>0</v>
      </c>
      <c r="Y991" s="336">
        <f t="shared" si="373"/>
        <v>0</v>
      </c>
      <c r="Z991" s="336">
        <f t="shared" si="373"/>
        <v>0</v>
      </c>
      <c r="AA991" s="335">
        <f t="shared" si="373"/>
        <v>0</v>
      </c>
    </row>
    <row r="992" spans="1:27">
      <c r="A992" s="320">
        <f>'Q Experience Study 2e'!A975</f>
        <v>955</v>
      </c>
      <c r="B992" s="319">
        <f>'Q Experience Study 2e'!B975</f>
        <v>19934</v>
      </c>
      <c r="C992" s="319" t="str">
        <f>'Q Experience Study 2e'!C975</f>
        <v/>
      </c>
      <c r="D992" s="319" t="str">
        <f>'Q Experience Study 2e'!D975</f>
        <v/>
      </c>
      <c r="E992" s="318">
        <f>'Q Experience Study 2e'!E975</f>
        <v>300000</v>
      </c>
      <c r="F992" s="343" t="str">
        <f t="shared" si="350"/>
        <v/>
      </c>
      <c r="G992" s="341" t="str">
        <f t="shared" si="351"/>
        <v/>
      </c>
      <c r="H992" s="343">
        <f t="shared" si="372"/>
        <v>366</v>
      </c>
      <c r="I992" s="342">
        <f t="shared" si="372"/>
        <v>365</v>
      </c>
      <c r="J992" s="342">
        <f t="shared" si="372"/>
        <v>365</v>
      </c>
      <c r="K992" s="342">
        <f t="shared" si="372"/>
        <v>365</v>
      </c>
      <c r="L992" s="341">
        <f t="shared" si="372"/>
        <v>156</v>
      </c>
      <c r="M992" s="340">
        <f t="shared" si="352"/>
        <v>1</v>
      </c>
      <c r="N992" s="339">
        <f t="shared" si="353"/>
        <v>1</v>
      </c>
      <c r="O992" s="339">
        <f t="shared" si="354"/>
        <v>1</v>
      </c>
      <c r="P992" s="339">
        <f t="shared" si="355"/>
        <v>1</v>
      </c>
      <c r="Q992" s="338">
        <f t="shared" si="356"/>
        <v>0.42622950819672129</v>
      </c>
      <c r="R992" s="337">
        <f t="shared" si="357"/>
        <v>300000</v>
      </c>
      <c r="S992" s="336">
        <f t="shared" si="358"/>
        <v>300000</v>
      </c>
      <c r="T992" s="336">
        <f t="shared" si="359"/>
        <v>300000</v>
      </c>
      <c r="U992" s="336">
        <f t="shared" si="360"/>
        <v>300000</v>
      </c>
      <c r="V992" s="335">
        <f t="shared" si="361"/>
        <v>127868.85245901639</v>
      </c>
      <c r="W992" s="337">
        <f t="shared" si="373"/>
        <v>0</v>
      </c>
      <c r="X992" s="336">
        <f t="shared" si="373"/>
        <v>0</v>
      </c>
      <c r="Y992" s="336">
        <f t="shared" si="373"/>
        <v>0</v>
      </c>
      <c r="Z992" s="336">
        <f t="shared" si="373"/>
        <v>0</v>
      </c>
      <c r="AA992" s="335">
        <f t="shared" si="373"/>
        <v>0</v>
      </c>
    </row>
    <row r="993" spans="1:27">
      <c r="A993" s="320">
        <f>'Q Experience Study 2e'!A976</f>
        <v>956</v>
      </c>
      <c r="B993" s="319">
        <f>'Q Experience Study 2e'!B976</f>
        <v>20044</v>
      </c>
      <c r="C993" s="319" t="str">
        <f>'Q Experience Study 2e'!C976</f>
        <v/>
      </c>
      <c r="D993" s="319" t="str">
        <f>'Q Experience Study 2e'!D976</f>
        <v/>
      </c>
      <c r="E993" s="318">
        <f>'Q Experience Study 2e'!E976</f>
        <v>300000</v>
      </c>
      <c r="F993" s="343" t="str">
        <f t="shared" si="350"/>
        <v/>
      </c>
      <c r="G993" s="341" t="str">
        <f t="shared" si="351"/>
        <v/>
      </c>
      <c r="H993" s="343">
        <f t="shared" si="372"/>
        <v>366</v>
      </c>
      <c r="I993" s="342">
        <f t="shared" si="372"/>
        <v>365</v>
      </c>
      <c r="J993" s="342">
        <f t="shared" si="372"/>
        <v>365</v>
      </c>
      <c r="K993" s="342">
        <f t="shared" si="372"/>
        <v>365</v>
      </c>
      <c r="L993" s="341">
        <f t="shared" si="372"/>
        <v>46</v>
      </c>
      <c r="M993" s="340">
        <f t="shared" si="352"/>
        <v>1</v>
      </c>
      <c r="N993" s="339">
        <f t="shared" si="353"/>
        <v>1</v>
      </c>
      <c r="O993" s="339">
        <f t="shared" si="354"/>
        <v>1</v>
      </c>
      <c r="P993" s="339">
        <f t="shared" si="355"/>
        <v>1</v>
      </c>
      <c r="Q993" s="338">
        <f t="shared" si="356"/>
        <v>0.12568306010928962</v>
      </c>
      <c r="R993" s="337">
        <f t="shared" si="357"/>
        <v>300000</v>
      </c>
      <c r="S993" s="336">
        <f t="shared" si="358"/>
        <v>300000</v>
      </c>
      <c r="T993" s="336">
        <f t="shared" si="359"/>
        <v>300000</v>
      </c>
      <c r="U993" s="336">
        <f t="shared" si="360"/>
        <v>300000</v>
      </c>
      <c r="V993" s="335">
        <f t="shared" si="361"/>
        <v>37704.918032786889</v>
      </c>
      <c r="W993" s="337">
        <f t="shared" si="373"/>
        <v>0</v>
      </c>
      <c r="X993" s="336">
        <f t="shared" si="373"/>
        <v>0</v>
      </c>
      <c r="Y993" s="336">
        <f t="shared" si="373"/>
        <v>0</v>
      </c>
      <c r="Z993" s="336">
        <f t="shared" si="373"/>
        <v>0</v>
      </c>
      <c r="AA993" s="335">
        <f t="shared" si="373"/>
        <v>0</v>
      </c>
    </row>
    <row r="994" spans="1:27">
      <c r="A994" s="320">
        <f>'Q Experience Study 2e'!A977</f>
        <v>957</v>
      </c>
      <c r="B994" s="319">
        <f>'Q Experience Study 2e'!B977</f>
        <v>19801</v>
      </c>
      <c r="C994" s="319" t="str">
        <f>'Q Experience Study 2e'!C977</f>
        <v/>
      </c>
      <c r="D994" s="319" t="str">
        <f>'Q Experience Study 2e'!D977</f>
        <v/>
      </c>
      <c r="E994" s="318">
        <f>'Q Experience Study 2e'!E977</f>
        <v>500000</v>
      </c>
      <c r="F994" s="343" t="str">
        <f t="shared" si="350"/>
        <v/>
      </c>
      <c r="G994" s="341" t="str">
        <f t="shared" si="351"/>
        <v/>
      </c>
      <c r="H994" s="343">
        <f t="shared" si="372"/>
        <v>366</v>
      </c>
      <c r="I994" s="342">
        <f t="shared" si="372"/>
        <v>365</v>
      </c>
      <c r="J994" s="342">
        <f t="shared" si="372"/>
        <v>365</v>
      </c>
      <c r="K994" s="342">
        <f t="shared" si="372"/>
        <v>365</v>
      </c>
      <c r="L994" s="341">
        <f t="shared" si="372"/>
        <v>289</v>
      </c>
      <c r="M994" s="340">
        <f t="shared" si="352"/>
        <v>1</v>
      </c>
      <c r="N994" s="339">
        <f t="shared" si="353"/>
        <v>1</v>
      </c>
      <c r="O994" s="339">
        <f t="shared" si="354"/>
        <v>1</v>
      </c>
      <c r="P994" s="339">
        <f t="shared" si="355"/>
        <v>1</v>
      </c>
      <c r="Q994" s="338">
        <f t="shared" si="356"/>
        <v>0.7896174863387978</v>
      </c>
      <c r="R994" s="337">
        <f t="shared" si="357"/>
        <v>500000</v>
      </c>
      <c r="S994" s="336">
        <f t="shared" si="358"/>
        <v>500000</v>
      </c>
      <c r="T994" s="336">
        <f t="shared" si="359"/>
        <v>500000</v>
      </c>
      <c r="U994" s="336">
        <f t="shared" si="360"/>
        <v>500000</v>
      </c>
      <c r="V994" s="335">
        <f t="shared" si="361"/>
        <v>394808.74316939892</v>
      </c>
      <c r="W994" s="337">
        <f t="shared" si="373"/>
        <v>0</v>
      </c>
      <c r="X994" s="336">
        <f t="shared" si="373"/>
        <v>0</v>
      </c>
      <c r="Y994" s="336">
        <f t="shared" si="373"/>
        <v>0</v>
      </c>
      <c r="Z994" s="336">
        <f t="shared" si="373"/>
        <v>0</v>
      </c>
      <c r="AA994" s="335">
        <f t="shared" si="373"/>
        <v>0</v>
      </c>
    </row>
    <row r="995" spans="1:27">
      <c r="A995" s="320">
        <f>'Q Experience Study 2e'!A978</f>
        <v>958</v>
      </c>
      <c r="B995" s="319">
        <f>'Q Experience Study 2e'!B978</f>
        <v>19998</v>
      </c>
      <c r="C995" s="319" t="str">
        <f>'Q Experience Study 2e'!C978</f>
        <v/>
      </c>
      <c r="D995" s="319" t="str">
        <f>'Q Experience Study 2e'!D978</f>
        <v/>
      </c>
      <c r="E995" s="318">
        <f>'Q Experience Study 2e'!E978</f>
        <v>1000000</v>
      </c>
      <c r="F995" s="343" t="str">
        <f t="shared" si="350"/>
        <v/>
      </c>
      <c r="G995" s="341" t="str">
        <f t="shared" si="351"/>
        <v/>
      </c>
      <c r="H995" s="343">
        <f t="shared" si="372"/>
        <v>366</v>
      </c>
      <c r="I995" s="342">
        <f t="shared" si="372"/>
        <v>365</v>
      </c>
      <c r="J995" s="342">
        <f t="shared" si="372"/>
        <v>365</v>
      </c>
      <c r="K995" s="342">
        <f t="shared" si="372"/>
        <v>365</v>
      </c>
      <c r="L995" s="341">
        <f t="shared" si="372"/>
        <v>92</v>
      </c>
      <c r="M995" s="340">
        <f t="shared" si="352"/>
        <v>1</v>
      </c>
      <c r="N995" s="339">
        <f t="shared" si="353"/>
        <v>1</v>
      </c>
      <c r="O995" s="339">
        <f t="shared" si="354"/>
        <v>1</v>
      </c>
      <c r="P995" s="339">
        <f t="shared" si="355"/>
        <v>1</v>
      </c>
      <c r="Q995" s="338">
        <f t="shared" si="356"/>
        <v>0.25136612021857924</v>
      </c>
      <c r="R995" s="337">
        <f t="shared" si="357"/>
        <v>1000000</v>
      </c>
      <c r="S995" s="336">
        <f t="shared" si="358"/>
        <v>1000000</v>
      </c>
      <c r="T995" s="336">
        <f t="shared" si="359"/>
        <v>1000000</v>
      </c>
      <c r="U995" s="336">
        <f t="shared" si="360"/>
        <v>1000000</v>
      </c>
      <c r="V995" s="335">
        <f t="shared" si="361"/>
        <v>251366.12021857925</v>
      </c>
      <c r="W995" s="337">
        <f t="shared" si="373"/>
        <v>0</v>
      </c>
      <c r="X995" s="336">
        <f t="shared" si="373"/>
        <v>0</v>
      </c>
      <c r="Y995" s="336">
        <f t="shared" si="373"/>
        <v>0</v>
      </c>
      <c r="Z995" s="336">
        <f t="shared" si="373"/>
        <v>0</v>
      </c>
      <c r="AA995" s="335">
        <f t="shared" si="373"/>
        <v>0</v>
      </c>
    </row>
    <row r="996" spans="1:27">
      <c r="A996" s="320">
        <f>'Q Experience Study 2e'!A979</f>
        <v>959</v>
      </c>
      <c r="B996" s="319">
        <f>'Q Experience Study 2e'!B979</f>
        <v>20061</v>
      </c>
      <c r="C996" s="319" t="str">
        <f>'Q Experience Study 2e'!C979</f>
        <v/>
      </c>
      <c r="D996" s="319" t="str">
        <f>'Q Experience Study 2e'!D979</f>
        <v/>
      </c>
      <c r="E996" s="318">
        <f>'Q Experience Study 2e'!E979</f>
        <v>500000</v>
      </c>
      <c r="F996" s="343" t="str">
        <f t="shared" si="350"/>
        <v/>
      </c>
      <c r="G996" s="341" t="str">
        <f t="shared" si="351"/>
        <v/>
      </c>
      <c r="H996" s="343">
        <f t="shared" si="372"/>
        <v>366</v>
      </c>
      <c r="I996" s="342">
        <f t="shared" si="372"/>
        <v>365</v>
      </c>
      <c r="J996" s="342">
        <f t="shared" si="372"/>
        <v>365</v>
      </c>
      <c r="K996" s="342">
        <f t="shared" si="372"/>
        <v>365</v>
      </c>
      <c r="L996" s="341">
        <f t="shared" si="372"/>
        <v>29</v>
      </c>
      <c r="M996" s="340">
        <f t="shared" si="352"/>
        <v>1</v>
      </c>
      <c r="N996" s="339">
        <f t="shared" si="353"/>
        <v>1</v>
      </c>
      <c r="O996" s="339">
        <f t="shared" si="354"/>
        <v>1</v>
      </c>
      <c r="P996" s="339">
        <f t="shared" si="355"/>
        <v>1</v>
      </c>
      <c r="Q996" s="338">
        <f t="shared" si="356"/>
        <v>7.9234972677595633E-2</v>
      </c>
      <c r="R996" s="337">
        <f t="shared" si="357"/>
        <v>500000</v>
      </c>
      <c r="S996" s="336">
        <f t="shared" si="358"/>
        <v>500000</v>
      </c>
      <c r="T996" s="336">
        <f t="shared" si="359"/>
        <v>500000</v>
      </c>
      <c r="U996" s="336">
        <f t="shared" si="360"/>
        <v>500000</v>
      </c>
      <c r="V996" s="335">
        <f t="shared" si="361"/>
        <v>39617.486338797818</v>
      </c>
      <c r="W996" s="337">
        <f t="shared" si="373"/>
        <v>0</v>
      </c>
      <c r="X996" s="336">
        <f t="shared" si="373"/>
        <v>0</v>
      </c>
      <c r="Y996" s="336">
        <f t="shared" si="373"/>
        <v>0</v>
      </c>
      <c r="Z996" s="336">
        <f t="shared" si="373"/>
        <v>0</v>
      </c>
      <c r="AA996" s="335">
        <f t="shared" si="373"/>
        <v>0</v>
      </c>
    </row>
    <row r="997" spans="1:27">
      <c r="A997" s="320">
        <f>'Q Experience Study 2e'!A980</f>
        <v>960</v>
      </c>
      <c r="B997" s="319">
        <f>'Q Experience Study 2e'!B980</f>
        <v>19830</v>
      </c>
      <c r="C997" s="319" t="str">
        <f>'Q Experience Study 2e'!C980</f>
        <v/>
      </c>
      <c r="D997" s="319" t="str">
        <f>'Q Experience Study 2e'!D980</f>
        <v/>
      </c>
      <c r="E997" s="318">
        <f>'Q Experience Study 2e'!E980</f>
        <v>300000</v>
      </c>
      <c r="F997" s="343" t="str">
        <f t="shared" si="350"/>
        <v/>
      </c>
      <c r="G997" s="341" t="str">
        <f t="shared" si="351"/>
        <v/>
      </c>
      <c r="H997" s="343">
        <f t="shared" si="372"/>
        <v>366</v>
      </c>
      <c r="I997" s="342">
        <f t="shared" si="372"/>
        <v>365</v>
      </c>
      <c r="J997" s="342">
        <f t="shared" si="372"/>
        <v>365</v>
      </c>
      <c r="K997" s="342">
        <f t="shared" si="372"/>
        <v>365</v>
      </c>
      <c r="L997" s="341">
        <f t="shared" si="372"/>
        <v>260</v>
      </c>
      <c r="M997" s="340">
        <f t="shared" si="352"/>
        <v>1</v>
      </c>
      <c r="N997" s="339">
        <f t="shared" si="353"/>
        <v>1</v>
      </c>
      <c r="O997" s="339">
        <f t="shared" si="354"/>
        <v>1</v>
      </c>
      <c r="P997" s="339">
        <f t="shared" si="355"/>
        <v>1</v>
      </c>
      <c r="Q997" s="338">
        <f t="shared" si="356"/>
        <v>0.7103825136612022</v>
      </c>
      <c r="R997" s="337">
        <f t="shared" si="357"/>
        <v>300000</v>
      </c>
      <c r="S997" s="336">
        <f t="shared" si="358"/>
        <v>300000</v>
      </c>
      <c r="T997" s="336">
        <f t="shared" si="359"/>
        <v>300000</v>
      </c>
      <c r="U997" s="336">
        <f t="shared" si="360"/>
        <v>300000</v>
      </c>
      <c r="V997" s="335">
        <f t="shared" si="361"/>
        <v>213114.75409836066</v>
      </c>
      <c r="W997" s="337">
        <f t="shared" si="373"/>
        <v>0</v>
      </c>
      <c r="X997" s="336">
        <f t="shared" si="373"/>
        <v>0</v>
      </c>
      <c r="Y997" s="336">
        <f t="shared" si="373"/>
        <v>0</v>
      </c>
      <c r="Z997" s="336">
        <f t="shared" si="373"/>
        <v>0</v>
      </c>
      <c r="AA997" s="335">
        <f t="shared" si="373"/>
        <v>0</v>
      </c>
    </row>
    <row r="998" spans="1:27">
      <c r="A998" s="320">
        <f>'Q Experience Study 2e'!A981</f>
        <v>961</v>
      </c>
      <c r="B998" s="319">
        <f>'Q Experience Study 2e'!B981</f>
        <v>20022</v>
      </c>
      <c r="C998" s="319" t="str">
        <f>'Q Experience Study 2e'!C981</f>
        <v/>
      </c>
      <c r="D998" s="319" t="str">
        <f>'Q Experience Study 2e'!D981</f>
        <v/>
      </c>
      <c r="E998" s="318">
        <f>'Q Experience Study 2e'!E981</f>
        <v>1000000</v>
      </c>
      <c r="F998" s="343" t="str">
        <f t="shared" ref="F998:F1037" si="374">IF(D998&lt;&gt;"",YEAR(D998)-YEAR(B998)+IF(DATE(YEAR(D998),MONTH(B998),DAY(B998))&gt;D998,-1,0),"")</f>
        <v/>
      </c>
      <c r="G998" s="341" t="str">
        <f t="shared" ref="G998:G1037" si="375">IF(C998&lt;&gt;"",YEAR(C998)-YEAR(B998)+IF(DATE(YEAR(C998),MONTH(B998),DAY(B998))&gt;C998,-1,0),"")</f>
        <v/>
      </c>
      <c r="H998" s="343">
        <f t="shared" ref="H998:L1007" si="376">IF(AND(OR($C998&lt;&gt;"",$D998&lt;&gt;""),MAX($F998,$G998)&lt;H$37),0,MIN($C$34,DATE(YEAR($B998)+H$37+1,MONTH($B998),DAY($B998)))-MAX($B$34,DATE(YEAR($B998)+H$37,MONTH($B998),DAY($B998))))</f>
        <v>366</v>
      </c>
      <c r="I998" s="342">
        <f t="shared" si="376"/>
        <v>365</v>
      </c>
      <c r="J998" s="342">
        <f t="shared" si="376"/>
        <v>365</v>
      </c>
      <c r="K998" s="342">
        <f t="shared" si="376"/>
        <v>365</v>
      </c>
      <c r="L998" s="341">
        <f t="shared" si="376"/>
        <v>68</v>
      </c>
      <c r="M998" s="340">
        <f t="shared" ref="M998:M1037" si="377">H998/(DATE(YEAR($B998)+H$37+1,MONTH($B998),DAY($B998))-DATE(YEAR($B998)+H$37,MONTH($B998),DAY($B998)))</f>
        <v>1</v>
      </c>
      <c r="N998" s="339">
        <f t="shared" ref="N998:N1037" si="378">I998/(DATE(YEAR($B998)+I$37+1,MONTH($B998),DAY($B998))-DATE(YEAR($B998)+I$37,MONTH($B998),DAY($B998)))</f>
        <v>1</v>
      </c>
      <c r="O998" s="339">
        <f t="shared" ref="O998:O1037" si="379">J998/(DATE(YEAR($B998)+J$37+1,MONTH($B998),DAY($B998))-DATE(YEAR($B998)+J$37,MONTH($B998),DAY($B998)))</f>
        <v>1</v>
      </c>
      <c r="P998" s="339">
        <f t="shared" ref="P998:P1037" si="380">K998/(DATE(YEAR($B998)+K$37+1,MONTH($B998),DAY($B998))-DATE(YEAR($B998)+K$37,MONTH($B998),DAY($B998)))</f>
        <v>1</v>
      </c>
      <c r="Q998" s="338">
        <f t="shared" ref="Q998:Q1037" si="381">L998/(DATE(YEAR($B998)+L$37+1,MONTH($B998),DAY($B998))-DATE(YEAR($B998)+L$37,MONTH($B998),DAY($B998)))</f>
        <v>0.18579234972677597</v>
      </c>
      <c r="R998" s="337">
        <f t="shared" ref="R998:R1037" si="382">M998*$E998</f>
        <v>1000000</v>
      </c>
      <c r="S998" s="336">
        <f t="shared" ref="S998:S1037" si="383">N998*$E998</f>
        <v>1000000</v>
      </c>
      <c r="T998" s="336">
        <f t="shared" ref="T998:T1037" si="384">O998*$E998</f>
        <v>1000000</v>
      </c>
      <c r="U998" s="336">
        <f t="shared" ref="U998:U1037" si="385">P998*$E998</f>
        <v>1000000</v>
      </c>
      <c r="V998" s="335">
        <f t="shared" ref="V998:V1037" si="386">Q998*$E998</f>
        <v>185792.34972677598</v>
      </c>
      <c r="W998" s="337">
        <f t="shared" ref="W998:AA1007" si="387">IF($F998=W$37,$E998,0)</f>
        <v>0</v>
      </c>
      <c r="X998" s="336">
        <f t="shared" si="387"/>
        <v>0</v>
      </c>
      <c r="Y998" s="336">
        <f t="shared" si="387"/>
        <v>0</v>
      </c>
      <c r="Z998" s="336">
        <f t="shared" si="387"/>
        <v>0</v>
      </c>
      <c r="AA998" s="335">
        <f t="shared" si="387"/>
        <v>0</v>
      </c>
    </row>
    <row r="999" spans="1:27">
      <c r="A999" s="320">
        <f>'Q Experience Study 2e'!A982</f>
        <v>962</v>
      </c>
      <c r="B999" s="319">
        <f>'Q Experience Study 2e'!B982</f>
        <v>19770</v>
      </c>
      <c r="C999" s="319" t="str">
        <f>'Q Experience Study 2e'!C982</f>
        <v/>
      </c>
      <c r="D999" s="319" t="str">
        <f>'Q Experience Study 2e'!D982</f>
        <v/>
      </c>
      <c r="E999" s="318">
        <f>'Q Experience Study 2e'!E982</f>
        <v>500000</v>
      </c>
      <c r="F999" s="343" t="str">
        <f t="shared" si="374"/>
        <v/>
      </c>
      <c r="G999" s="341" t="str">
        <f t="shared" si="375"/>
        <v/>
      </c>
      <c r="H999" s="343">
        <f t="shared" si="376"/>
        <v>365</v>
      </c>
      <c r="I999" s="342">
        <f t="shared" si="376"/>
        <v>366</v>
      </c>
      <c r="J999" s="342">
        <f t="shared" si="376"/>
        <v>365</v>
      </c>
      <c r="K999" s="342">
        <f t="shared" si="376"/>
        <v>365</v>
      </c>
      <c r="L999" s="341">
        <f t="shared" si="376"/>
        <v>320</v>
      </c>
      <c r="M999" s="340">
        <f t="shared" si="377"/>
        <v>1</v>
      </c>
      <c r="N999" s="339">
        <f t="shared" si="378"/>
        <v>1</v>
      </c>
      <c r="O999" s="339">
        <f t="shared" si="379"/>
        <v>1</v>
      </c>
      <c r="P999" s="339">
        <f t="shared" si="380"/>
        <v>1</v>
      </c>
      <c r="Q999" s="338">
        <f t="shared" si="381"/>
        <v>0.87671232876712324</v>
      </c>
      <c r="R999" s="337">
        <f t="shared" si="382"/>
        <v>500000</v>
      </c>
      <c r="S999" s="336">
        <f t="shared" si="383"/>
        <v>500000</v>
      </c>
      <c r="T999" s="336">
        <f t="shared" si="384"/>
        <v>500000</v>
      </c>
      <c r="U999" s="336">
        <f t="shared" si="385"/>
        <v>500000</v>
      </c>
      <c r="V999" s="335">
        <f t="shared" si="386"/>
        <v>438356.16438356164</v>
      </c>
      <c r="W999" s="337">
        <f t="shared" si="387"/>
        <v>0</v>
      </c>
      <c r="X999" s="336">
        <f t="shared" si="387"/>
        <v>0</v>
      </c>
      <c r="Y999" s="336">
        <f t="shared" si="387"/>
        <v>0</v>
      </c>
      <c r="Z999" s="336">
        <f t="shared" si="387"/>
        <v>0</v>
      </c>
      <c r="AA999" s="335">
        <f t="shared" si="387"/>
        <v>0</v>
      </c>
    </row>
    <row r="1000" spans="1:27">
      <c r="A1000" s="320">
        <f>'Q Experience Study 2e'!A983</f>
        <v>963</v>
      </c>
      <c r="B1000" s="319">
        <f>'Q Experience Study 2e'!B983</f>
        <v>19905</v>
      </c>
      <c r="C1000" s="319" t="str">
        <f>'Q Experience Study 2e'!C983</f>
        <v/>
      </c>
      <c r="D1000" s="319" t="str">
        <f>'Q Experience Study 2e'!D983</f>
        <v/>
      </c>
      <c r="E1000" s="318">
        <f>'Q Experience Study 2e'!E983</f>
        <v>500000</v>
      </c>
      <c r="F1000" s="343" t="str">
        <f t="shared" si="374"/>
        <v/>
      </c>
      <c r="G1000" s="341" t="str">
        <f t="shared" si="375"/>
        <v/>
      </c>
      <c r="H1000" s="343">
        <f t="shared" si="376"/>
        <v>366</v>
      </c>
      <c r="I1000" s="342">
        <f t="shared" si="376"/>
        <v>365</v>
      </c>
      <c r="J1000" s="342">
        <f t="shared" si="376"/>
        <v>365</v>
      </c>
      <c r="K1000" s="342">
        <f t="shared" si="376"/>
        <v>365</v>
      </c>
      <c r="L1000" s="341">
        <f t="shared" si="376"/>
        <v>185</v>
      </c>
      <c r="M1000" s="340">
        <f t="shared" si="377"/>
        <v>1</v>
      </c>
      <c r="N1000" s="339">
        <f t="shared" si="378"/>
        <v>1</v>
      </c>
      <c r="O1000" s="339">
        <f t="shared" si="379"/>
        <v>1</v>
      </c>
      <c r="P1000" s="339">
        <f t="shared" si="380"/>
        <v>1</v>
      </c>
      <c r="Q1000" s="338">
        <f t="shared" si="381"/>
        <v>0.50546448087431695</v>
      </c>
      <c r="R1000" s="337">
        <f t="shared" si="382"/>
        <v>500000</v>
      </c>
      <c r="S1000" s="336">
        <f t="shared" si="383"/>
        <v>500000</v>
      </c>
      <c r="T1000" s="336">
        <f t="shared" si="384"/>
        <v>500000</v>
      </c>
      <c r="U1000" s="336">
        <f t="shared" si="385"/>
        <v>500000</v>
      </c>
      <c r="V1000" s="335">
        <f t="shared" si="386"/>
        <v>252732.24043715847</v>
      </c>
      <c r="W1000" s="337">
        <f t="shared" si="387"/>
        <v>0</v>
      </c>
      <c r="X1000" s="336">
        <f t="shared" si="387"/>
        <v>0</v>
      </c>
      <c r="Y1000" s="336">
        <f t="shared" si="387"/>
        <v>0</v>
      </c>
      <c r="Z1000" s="336">
        <f t="shared" si="387"/>
        <v>0</v>
      </c>
      <c r="AA1000" s="335">
        <f t="shared" si="387"/>
        <v>0</v>
      </c>
    </row>
    <row r="1001" spans="1:27">
      <c r="A1001" s="320">
        <f>'Q Experience Study 2e'!A984</f>
        <v>964</v>
      </c>
      <c r="B1001" s="319">
        <f>'Q Experience Study 2e'!B984</f>
        <v>20062</v>
      </c>
      <c r="C1001" s="319" t="str">
        <f>'Q Experience Study 2e'!C984</f>
        <v/>
      </c>
      <c r="D1001" s="319" t="str">
        <f>'Q Experience Study 2e'!D984</f>
        <v/>
      </c>
      <c r="E1001" s="318">
        <f>'Q Experience Study 2e'!E984</f>
        <v>1000000</v>
      </c>
      <c r="F1001" s="343" t="str">
        <f t="shared" si="374"/>
        <v/>
      </c>
      <c r="G1001" s="341" t="str">
        <f t="shared" si="375"/>
        <v/>
      </c>
      <c r="H1001" s="343">
        <f t="shared" si="376"/>
        <v>366</v>
      </c>
      <c r="I1001" s="342">
        <f t="shared" si="376"/>
        <v>365</v>
      </c>
      <c r="J1001" s="342">
        <f t="shared" si="376"/>
        <v>365</v>
      </c>
      <c r="K1001" s="342">
        <f t="shared" si="376"/>
        <v>365</v>
      </c>
      <c r="L1001" s="341">
        <f t="shared" si="376"/>
        <v>28</v>
      </c>
      <c r="M1001" s="340">
        <f t="shared" si="377"/>
        <v>1</v>
      </c>
      <c r="N1001" s="339">
        <f t="shared" si="378"/>
        <v>1</v>
      </c>
      <c r="O1001" s="339">
        <f t="shared" si="379"/>
        <v>1</v>
      </c>
      <c r="P1001" s="339">
        <f t="shared" si="380"/>
        <v>1</v>
      </c>
      <c r="Q1001" s="338">
        <f t="shared" si="381"/>
        <v>7.650273224043716E-2</v>
      </c>
      <c r="R1001" s="337">
        <f t="shared" si="382"/>
        <v>1000000</v>
      </c>
      <c r="S1001" s="336">
        <f t="shared" si="383"/>
        <v>1000000</v>
      </c>
      <c r="T1001" s="336">
        <f t="shared" si="384"/>
        <v>1000000</v>
      </c>
      <c r="U1001" s="336">
        <f t="shared" si="385"/>
        <v>1000000</v>
      </c>
      <c r="V1001" s="335">
        <f t="shared" si="386"/>
        <v>76502.732240437166</v>
      </c>
      <c r="W1001" s="337">
        <f t="shared" si="387"/>
        <v>0</v>
      </c>
      <c r="X1001" s="336">
        <f t="shared" si="387"/>
        <v>0</v>
      </c>
      <c r="Y1001" s="336">
        <f t="shared" si="387"/>
        <v>0</v>
      </c>
      <c r="Z1001" s="336">
        <f t="shared" si="387"/>
        <v>0</v>
      </c>
      <c r="AA1001" s="335">
        <f t="shared" si="387"/>
        <v>0</v>
      </c>
    </row>
    <row r="1002" spans="1:27">
      <c r="A1002" s="320">
        <f>'Q Experience Study 2e'!A985</f>
        <v>965</v>
      </c>
      <c r="B1002" s="319">
        <f>'Q Experience Study 2e'!B985</f>
        <v>19987</v>
      </c>
      <c r="C1002" s="319" t="str">
        <f>'Q Experience Study 2e'!C985</f>
        <v/>
      </c>
      <c r="D1002" s="319" t="str">
        <f>'Q Experience Study 2e'!D985</f>
        <v/>
      </c>
      <c r="E1002" s="318">
        <f>'Q Experience Study 2e'!E985</f>
        <v>1000000</v>
      </c>
      <c r="F1002" s="343" t="str">
        <f t="shared" si="374"/>
        <v/>
      </c>
      <c r="G1002" s="341" t="str">
        <f t="shared" si="375"/>
        <v/>
      </c>
      <c r="H1002" s="343">
        <f t="shared" si="376"/>
        <v>366</v>
      </c>
      <c r="I1002" s="342">
        <f t="shared" si="376"/>
        <v>365</v>
      </c>
      <c r="J1002" s="342">
        <f t="shared" si="376"/>
        <v>365</v>
      </c>
      <c r="K1002" s="342">
        <f t="shared" si="376"/>
        <v>365</v>
      </c>
      <c r="L1002" s="341">
        <f t="shared" si="376"/>
        <v>103</v>
      </c>
      <c r="M1002" s="340">
        <f t="shared" si="377"/>
        <v>1</v>
      </c>
      <c r="N1002" s="339">
        <f t="shared" si="378"/>
        <v>1</v>
      </c>
      <c r="O1002" s="339">
        <f t="shared" si="379"/>
        <v>1</v>
      </c>
      <c r="P1002" s="339">
        <f t="shared" si="380"/>
        <v>1</v>
      </c>
      <c r="Q1002" s="338">
        <f t="shared" si="381"/>
        <v>0.28142076502732238</v>
      </c>
      <c r="R1002" s="337">
        <f t="shared" si="382"/>
        <v>1000000</v>
      </c>
      <c r="S1002" s="336">
        <f t="shared" si="383"/>
        <v>1000000</v>
      </c>
      <c r="T1002" s="336">
        <f t="shared" si="384"/>
        <v>1000000</v>
      </c>
      <c r="U1002" s="336">
        <f t="shared" si="385"/>
        <v>1000000</v>
      </c>
      <c r="V1002" s="335">
        <f t="shared" si="386"/>
        <v>281420.7650273224</v>
      </c>
      <c r="W1002" s="337">
        <f t="shared" si="387"/>
        <v>0</v>
      </c>
      <c r="X1002" s="336">
        <f t="shared" si="387"/>
        <v>0</v>
      </c>
      <c r="Y1002" s="336">
        <f t="shared" si="387"/>
        <v>0</v>
      </c>
      <c r="Z1002" s="336">
        <f t="shared" si="387"/>
        <v>0</v>
      </c>
      <c r="AA1002" s="335">
        <f t="shared" si="387"/>
        <v>0</v>
      </c>
    </row>
    <row r="1003" spans="1:27">
      <c r="A1003" s="320">
        <f>'Q Experience Study 2e'!A986</f>
        <v>966</v>
      </c>
      <c r="B1003" s="319">
        <f>'Q Experience Study 2e'!B986</f>
        <v>19730</v>
      </c>
      <c r="C1003" s="319" t="str">
        <f>'Q Experience Study 2e'!C986</f>
        <v/>
      </c>
      <c r="D1003" s="319" t="str">
        <f>'Q Experience Study 2e'!D986</f>
        <v/>
      </c>
      <c r="E1003" s="318">
        <f>'Q Experience Study 2e'!E986</f>
        <v>300000</v>
      </c>
      <c r="F1003" s="343" t="str">
        <f t="shared" si="374"/>
        <v/>
      </c>
      <c r="G1003" s="341" t="str">
        <f t="shared" si="375"/>
        <v/>
      </c>
      <c r="H1003" s="343">
        <f t="shared" si="376"/>
        <v>365</v>
      </c>
      <c r="I1003" s="342">
        <f t="shared" si="376"/>
        <v>366</v>
      </c>
      <c r="J1003" s="342">
        <f t="shared" si="376"/>
        <v>365</v>
      </c>
      <c r="K1003" s="342">
        <f t="shared" si="376"/>
        <v>365</v>
      </c>
      <c r="L1003" s="341">
        <f t="shared" si="376"/>
        <v>360</v>
      </c>
      <c r="M1003" s="340">
        <f t="shared" si="377"/>
        <v>1</v>
      </c>
      <c r="N1003" s="339">
        <f t="shared" si="378"/>
        <v>1</v>
      </c>
      <c r="O1003" s="339">
        <f t="shared" si="379"/>
        <v>1</v>
      </c>
      <c r="P1003" s="339">
        <f t="shared" si="380"/>
        <v>1</v>
      </c>
      <c r="Q1003" s="338">
        <f t="shared" si="381"/>
        <v>0.98630136986301364</v>
      </c>
      <c r="R1003" s="337">
        <f t="shared" si="382"/>
        <v>300000</v>
      </c>
      <c r="S1003" s="336">
        <f t="shared" si="383"/>
        <v>300000</v>
      </c>
      <c r="T1003" s="336">
        <f t="shared" si="384"/>
        <v>300000</v>
      </c>
      <c r="U1003" s="336">
        <f t="shared" si="385"/>
        <v>300000</v>
      </c>
      <c r="V1003" s="335">
        <f t="shared" si="386"/>
        <v>295890.41095890407</v>
      </c>
      <c r="W1003" s="337">
        <f t="shared" si="387"/>
        <v>0</v>
      </c>
      <c r="X1003" s="336">
        <f t="shared" si="387"/>
        <v>0</v>
      </c>
      <c r="Y1003" s="336">
        <f t="shared" si="387"/>
        <v>0</v>
      </c>
      <c r="Z1003" s="336">
        <f t="shared" si="387"/>
        <v>0</v>
      </c>
      <c r="AA1003" s="335">
        <f t="shared" si="387"/>
        <v>0</v>
      </c>
    </row>
    <row r="1004" spans="1:27">
      <c r="A1004" s="320">
        <f>'Q Experience Study 2e'!A987</f>
        <v>967</v>
      </c>
      <c r="B1004" s="319">
        <f>'Q Experience Study 2e'!B987</f>
        <v>19803</v>
      </c>
      <c r="C1004" s="319" t="str">
        <f>'Q Experience Study 2e'!C987</f>
        <v/>
      </c>
      <c r="D1004" s="319" t="str">
        <f>'Q Experience Study 2e'!D987</f>
        <v/>
      </c>
      <c r="E1004" s="318">
        <f>'Q Experience Study 2e'!E987</f>
        <v>1000000</v>
      </c>
      <c r="F1004" s="343" t="str">
        <f t="shared" si="374"/>
        <v/>
      </c>
      <c r="G1004" s="341" t="str">
        <f t="shared" si="375"/>
        <v/>
      </c>
      <c r="H1004" s="343">
        <f t="shared" si="376"/>
        <v>366</v>
      </c>
      <c r="I1004" s="342">
        <f t="shared" si="376"/>
        <v>365</v>
      </c>
      <c r="J1004" s="342">
        <f t="shared" si="376"/>
        <v>365</v>
      </c>
      <c r="K1004" s="342">
        <f t="shared" si="376"/>
        <v>365</v>
      </c>
      <c r="L1004" s="341">
        <f t="shared" si="376"/>
        <v>287</v>
      </c>
      <c r="M1004" s="340">
        <f t="shared" si="377"/>
        <v>1</v>
      </c>
      <c r="N1004" s="339">
        <f t="shared" si="378"/>
        <v>1</v>
      </c>
      <c r="O1004" s="339">
        <f t="shared" si="379"/>
        <v>1</v>
      </c>
      <c r="P1004" s="339">
        <f t="shared" si="380"/>
        <v>1</v>
      </c>
      <c r="Q1004" s="338">
        <f t="shared" si="381"/>
        <v>0.78415300546448086</v>
      </c>
      <c r="R1004" s="337">
        <f t="shared" si="382"/>
        <v>1000000</v>
      </c>
      <c r="S1004" s="336">
        <f t="shared" si="383"/>
        <v>1000000</v>
      </c>
      <c r="T1004" s="336">
        <f t="shared" si="384"/>
        <v>1000000</v>
      </c>
      <c r="U1004" s="336">
        <f t="shared" si="385"/>
        <v>1000000</v>
      </c>
      <c r="V1004" s="335">
        <f t="shared" si="386"/>
        <v>784153.00546448084</v>
      </c>
      <c r="W1004" s="337">
        <f t="shared" si="387"/>
        <v>0</v>
      </c>
      <c r="X1004" s="336">
        <f t="shared" si="387"/>
        <v>0</v>
      </c>
      <c r="Y1004" s="336">
        <f t="shared" si="387"/>
        <v>0</v>
      </c>
      <c r="Z1004" s="336">
        <f t="shared" si="387"/>
        <v>0</v>
      </c>
      <c r="AA1004" s="335">
        <f t="shared" si="387"/>
        <v>0</v>
      </c>
    </row>
    <row r="1005" spans="1:27">
      <c r="A1005" s="320">
        <f>'Q Experience Study 2e'!A988</f>
        <v>968</v>
      </c>
      <c r="B1005" s="319">
        <f>'Q Experience Study 2e'!B988</f>
        <v>19949</v>
      </c>
      <c r="C1005" s="319" t="str">
        <f>'Q Experience Study 2e'!C988</f>
        <v/>
      </c>
      <c r="D1005" s="319" t="str">
        <f>'Q Experience Study 2e'!D988</f>
        <v/>
      </c>
      <c r="E1005" s="318">
        <f>'Q Experience Study 2e'!E988</f>
        <v>1000000</v>
      </c>
      <c r="F1005" s="343" t="str">
        <f t="shared" si="374"/>
        <v/>
      </c>
      <c r="G1005" s="341" t="str">
        <f t="shared" si="375"/>
        <v/>
      </c>
      <c r="H1005" s="343">
        <f t="shared" si="376"/>
        <v>366</v>
      </c>
      <c r="I1005" s="342">
        <f t="shared" si="376"/>
        <v>365</v>
      </c>
      <c r="J1005" s="342">
        <f t="shared" si="376"/>
        <v>365</v>
      </c>
      <c r="K1005" s="342">
        <f t="shared" si="376"/>
        <v>365</v>
      </c>
      <c r="L1005" s="341">
        <f t="shared" si="376"/>
        <v>141</v>
      </c>
      <c r="M1005" s="340">
        <f t="shared" si="377"/>
        <v>1</v>
      </c>
      <c r="N1005" s="339">
        <f t="shared" si="378"/>
        <v>1</v>
      </c>
      <c r="O1005" s="339">
        <f t="shared" si="379"/>
        <v>1</v>
      </c>
      <c r="P1005" s="339">
        <f t="shared" si="380"/>
        <v>1</v>
      </c>
      <c r="Q1005" s="338">
        <f t="shared" si="381"/>
        <v>0.38524590163934425</v>
      </c>
      <c r="R1005" s="337">
        <f t="shared" si="382"/>
        <v>1000000</v>
      </c>
      <c r="S1005" s="336">
        <f t="shared" si="383"/>
        <v>1000000</v>
      </c>
      <c r="T1005" s="336">
        <f t="shared" si="384"/>
        <v>1000000</v>
      </c>
      <c r="U1005" s="336">
        <f t="shared" si="385"/>
        <v>1000000</v>
      </c>
      <c r="V1005" s="335">
        <f t="shared" si="386"/>
        <v>385245.90163934423</v>
      </c>
      <c r="W1005" s="337">
        <f t="shared" si="387"/>
        <v>0</v>
      </c>
      <c r="X1005" s="336">
        <f t="shared" si="387"/>
        <v>0</v>
      </c>
      <c r="Y1005" s="336">
        <f t="shared" si="387"/>
        <v>0</v>
      </c>
      <c r="Z1005" s="336">
        <f t="shared" si="387"/>
        <v>0</v>
      </c>
      <c r="AA1005" s="335">
        <f t="shared" si="387"/>
        <v>0</v>
      </c>
    </row>
    <row r="1006" spans="1:27">
      <c r="A1006" s="320">
        <f>'Q Experience Study 2e'!A989</f>
        <v>969</v>
      </c>
      <c r="B1006" s="319">
        <f>'Q Experience Study 2e'!B989</f>
        <v>19958</v>
      </c>
      <c r="C1006" s="319" t="str">
        <f>'Q Experience Study 2e'!C989</f>
        <v/>
      </c>
      <c r="D1006" s="319" t="str">
        <f>'Q Experience Study 2e'!D989</f>
        <v/>
      </c>
      <c r="E1006" s="318">
        <f>'Q Experience Study 2e'!E989</f>
        <v>300000</v>
      </c>
      <c r="F1006" s="343" t="str">
        <f t="shared" si="374"/>
        <v/>
      </c>
      <c r="G1006" s="341" t="str">
        <f t="shared" si="375"/>
        <v/>
      </c>
      <c r="H1006" s="343">
        <f t="shared" si="376"/>
        <v>366</v>
      </c>
      <c r="I1006" s="342">
        <f t="shared" si="376"/>
        <v>365</v>
      </c>
      <c r="J1006" s="342">
        <f t="shared" si="376"/>
        <v>365</v>
      </c>
      <c r="K1006" s="342">
        <f t="shared" si="376"/>
        <v>365</v>
      </c>
      <c r="L1006" s="341">
        <f t="shared" si="376"/>
        <v>132</v>
      </c>
      <c r="M1006" s="340">
        <f t="shared" si="377"/>
        <v>1</v>
      </c>
      <c r="N1006" s="339">
        <f t="shared" si="378"/>
        <v>1</v>
      </c>
      <c r="O1006" s="339">
        <f t="shared" si="379"/>
        <v>1</v>
      </c>
      <c r="P1006" s="339">
        <f t="shared" si="380"/>
        <v>1</v>
      </c>
      <c r="Q1006" s="338">
        <f t="shared" si="381"/>
        <v>0.36065573770491804</v>
      </c>
      <c r="R1006" s="337">
        <f t="shared" si="382"/>
        <v>300000</v>
      </c>
      <c r="S1006" s="336">
        <f t="shared" si="383"/>
        <v>300000</v>
      </c>
      <c r="T1006" s="336">
        <f t="shared" si="384"/>
        <v>300000</v>
      </c>
      <c r="U1006" s="336">
        <f t="shared" si="385"/>
        <v>300000</v>
      </c>
      <c r="V1006" s="335">
        <f t="shared" si="386"/>
        <v>108196.72131147541</v>
      </c>
      <c r="W1006" s="337">
        <f t="shared" si="387"/>
        <v>0</v>
      </c>
      <c r="X1006" s="336">
        <f t="shared" si="387"/>
        <v>0</v>
      </c>
      <c r="Y1006" s="336">
        <f t="shared" si="387"/>
        <v>0</v>
      </c>
      <c r="Z1006" s="336">
        <f t="shared" si="387"/>
        <v>0</v>
      </c>
      <c r="AA1006" s="335">
        <f t="shared" si="387"/>
        <v>0</v>
      </c>
    </row>
    <row r="1007" spans="1:27">
      <c r="A1007" s="320">
        <f>'Q Experience Study 2e'!A990</f>
        <v>970</v>
      </c>
      <c r="B1007" s="319">
        <f>'Q Experience Study 2e'!B990</f>
        <v>19938</v>
      </c>
      <c r="C1007" s="319" t="str">
        <f>'Q Experience Study 2e'!C990</f>
        <v/>
      </c>
      <c r="D1007" s="319" t="str">
        <f>'Q Experience Study 2e'!D990</f>
        <v/>
      </c>
      <c r="E1007" s="318">
        <f>'Q Experience Study 2e'!E990</f>
        <v>300000</v>
      </c>
      <c r="F1007" s="343" t="str">
        <f t="shared" si="374"/>
        <v/>
      </c>
      <c r="G1007" s="341" t="str">
        <f t="shared" si="375"/>
        <v/>
      </c>
      <c r="H1007" s="343">
        <f t="shared" si="376"/>
        <v>366</v>
      </c>
      <c r="I1007" s="342">
        <f t="shared" si="376"/>
        <v>365</v>
      </c>
      <c r="J1007" s="342">
        <f t="shared" si="376"/>
        <v>365</v>
      </c>
      <c r="K1007" s="342">
        <f t="shared" si="376"/>
        <v>365</v>
      </c>
      <c r="L1007" s="341">
        <f t="shared" si="376"/>
        <v>152</v>
      </c>
      <c r="M1007" s="340">
        <f t="shared" si="377"/>
        <v>1</v>
      </c>
      <c r="N1007" s="339">
        <f t="shared" si="378"/>
        <v>1</v>
      </c>
      <c r="O1007" s="339">
        <f t="shared" si="379"/>
        <v>1</v>
      </c>
      <c r="P1007" s="339">
        <f t="shared" si="380"/>
        <v>1</v>
      </c>
      <c r="Q1007" s="338">
        <f t="shared" si="381"/>
        <v>0.41530054644808745</v>
      </c>
      <c r="R1007" s="337">
        <f t="shared" si="382"/>
        <v>300000</v>
      </c>
      <c r="S1007" s="336">
        <f t="shared" si="383"/>
        <v>300000</v>
      </c>
      <c r="T1007" s="336">
        <f t="shared" si="384"/>
        <v>300000</v>
      </c>
      <c r="U1007" s="336">
        <f t="shared" si="385"/>
        <v>300000</v>
      </c>
      <c r="V1007" s="335">
        <f t="shared" si="386"/>
        <v>124590.16393442624</v>
      </c>
      <c r="W1007" s="337">
        <f t="shared" si="387"/>
        <v>0</v>
      </c>
      <c r="X1007" s="336">
        <f t="shared" si="387"/>
        <v>0</v>
      </c>
      <c r="Y1007" s="336">
        <f t="shared" si="387"/>
        <v>0</v>
      </c>
      <c r="Z1007" s="336">
        <f t="shared" si="387"/>
        <v>0</v>
      </c>
      <c r="AA1007" s="335">
        <f t="shared" si="387"/>
        <v>0</v>
      </c>
    </row>
    <row r="1008" spans="1:27">
      <c r="A1008" s="320">
        <f>'Q Experience Study 2e'!A991</f>
        <v>971</v>
      </c>
      <c r="B1008" s="319">
        <f>'Q Experience Study 2e'!B991</f>
        <v>19901</v>
      </c>
      <c r="C1008" s="319" t="str">
        <f>'Q Experience Study 2e'!C991</f>
        <v/>
      </c>
      <c r="D1008" s="319">
        <f>'Q Experience Study 2e'!D991</f>
        <v>45204</v>
      </c>
      <c r="E1008" s="318">
        <f>'Q Experience Study 2e'!E991</f>
        <v>1000000</v>
      </c>
      <c r="F1008" s="343">
        <f t="shared" si="374"/>
        <v>69</v>
      </c>
      <c r="G1008" s="341" t="str">
        <f t="shared" si="375"/>
        <v/>
      </c>
      <c r="H1008" s="343">
        <f t="shared" ref="H1008:L1017" si="388">IF(AND(OR($C1008&lt;&gt;"",$D1008&lt;&gt;""),MAX($F1008,$G1008)&lt;H$37),0,MIN($C$34,DATE(YEAR($B1008)+H$37+1,MONTH($B1008),DAY($B1008)))-MAX($B$34,DATE(YEAR($B1008)+H$37,MONTH($B1008),DAY($B1008))))</f>
        <v>366</v>
      </c>
      <c r="I1008" s="342">
        <f t="shared" si="388"/>
        <v>365</v>
      </c>
      <c r="J1008" s="342">
        <f t="shared" si="388"/>
        <v>365</v>
      </c>
      <c r="K1008" s="342">
        <f t="shared" si="388"/>
        <v>365</v>
      </c>
      <c r="L1008" s="341">
        <f t="shared" si="388"/>
        <v>189</v>
      </c>
      <c r="M1008" s="340">
        <f t="shared" si="377"/>
        <v>1</v>
      </c>
      <c r="N1008" s="339">
        <f t="shared" si="378"/>
        <v>1</v>
      </c>
      <c r="O1008" s="339">
        <f t="shared" si="379"/>
        <v>1</v>
      </c>
      <c r="P1008" s="339">
        <f t="shared" si="380"/>
        <v>1</v>
      </c>
      <c r="Q1008" s="338">
        <f t="shared" si="381"/>
        <v>0.51639344262295084</v>
      </c>
      <c r="R1008" s="337">
        <f t="shared" si="382"/>
        <v>1000000</v>
      </c>
      <c r="S1008" s="336">
        <f t="shared" si="383"/>
        <v>1000000</v>
      </c>
      <c r="T1008" s="336">
        <f t="shared" si="384"/>
        <v>1000000</v>
      </c>
      <c r="U1008" s="336">
        <f t="shared" si="385"/>
        <v>1000000</v>
      </c>
      <c r="V1008" s="335">
        <f t="shared" si="386"/>
        <v>516393.44262295082</v>
      </c>
      <c r="W1008" s="337">
        <f t="shared" ref="W1008:AA1017" si="389">IF($F1008=W$37,$E1008,0)</f>
        <v>0</v>
      </c>
      <c r="X1008" s="336">
        <f t="shared" si="389"/>
        <v>0</v>
      </c>
      <c r="Y1008" s="336">
        <f t="shared" si="389"/>
        <v>0</v>
      </c>
      <c r="Z1008" s="336">
        <f t="shared" si="389"/>
        <v>0</v>
      </c>
      <c r="AA1008" s="335">
        <f t="shared" si="389"/>
        <v>1000000</v>
      </c>
    </row>
    <row r="1009" spans="1:27">
      <c r="A1009" s="320">
        <f>'Q Experience Study 2e'!A992</f>
        <v>972</v>
      </c>
      <c r="B1009" s="319">
        <f>'Q Experience Study 2e'!B992</f>
        <v>20024</v>
      </c>
      <c r="C1009" s="319" t="str">
        <f>'Q Experience Study 2e'!C992</f>
        <v/>
      </c>
      <c r="D1009" s="319" t="str">
        <f>'Q Experience Study 2e'!D992</f>
        <v/>
      </c>
      <c r="E1009" s="318">
        <f>'Q Experience Study 2e'!E992</f>
        <v>500000</v>
      </c>
      <c r="F1009" s="343" t="str">
        <f t="shared" si="374"/>
        <v/>
      </c>
      <c r="G1009" s="341" t="str">
        <f t="shared" si="375"/>
        <v/>
      </c>
      <c r="H1009" s="343">
        <f t="shared" si="388"/>
        <v>366</v>
      </c>
      <c r="I1009" s="342">
        <f t="shared" si="388"/>
        <v>365</v>
      </c>
      <c r="J1009" s="342">
        <f t="shared" si="388"/>
        <v>365</v>
      </c>
      <c r="K1009" s="342">
        <f t="shared" si="388"/>
        <v>365</v>
      </c>
      <c r="L1009" s="341">
        <f t="shared" si="388"/>
        <v>66</v>
      </c>
      <c r="M1009" s="340">
        <f t="shared" si="377"/>
        <v>1</v>
      </c>
      <c r="N1009" s="339">
        <f t="shared" si="378"/>
        <v>1</v>
      </c>
      <c r="O1009" s="339">
        <f t="shared" si="379"/>
        <v>1</v>
      </c>
      <c r="P1009" s="339">
        <f t="shared" si="380"/>
        <v>1</v>
      </c>
      <c r="Q1009" s="338">
        <f t="shared" si="381"/>
        <v>0.18032786885245902</v>
      </c>
      <c r="R1009" s="337">
        <f t="shared" si="382"/>
        <v>500000</v>
      </c>
      <c r="S1009" s="336">
        <f t="shared" si="383"/>
        <v>500000</v>
      </c>
      <c r="T1009" s="336">
        <f t="shared" si="384"/>
        <v>500000</v>
      </c>
      <c r="U1009" s="336">
        <f t="shared" si="385"/>
        <v>500000</v>
      </c>
      <c r="V1009" s="335">
        <f t="shared" si="386"/>
        <v>90163.934426229505</v>
      </c>
      <c r="W1009" s="337">
        <f t="shared" si="389"/>
        <v>0</v>
      </c>
      <c r="X1009" s="336">
        <f t="shared" si="389"/>
        <v>0</v>
      </c>
      <c r="Y1009" s="336">
        <f t="shared" si="389"/>
        <v>0</v>
      </c>
      <c r="Z1009" s="336">
        <f t="shared" si="389"/>
        <v>0</v>
      </c>
      <c r="AA1009" s="335">
        <f t="shared" si="389"/>
        <v>0</v>
      </c>
    </row>
    <row r="1010" spans="1:27">
      <c r="A1010" s="320">
        <f>'Q Experience Study 2e'!A993</f>
        <v>973</v>
      </c>
      <c r="B1010" s="319">
        <f>'Q Experience Study 2e'!B993</f>
        <v>20036</v>
      </c>
      <c r="C1010" s="319" t="str">
        <f>'Q Experience Study 2e'!C993</f>
        <v/>
      </c>
      <c r="D1010" s="319" t="str">
        <f>'Q Experience Study 2e'!D993</f>
        <v/>
      </c>
      <c r="E1010" s="318">
        <f>'Q Experience Study 2e'!E993</f>
        <v>1000000</v>
      </c>
      <c r="F1010" s="343" t="str">
        <f t="shared" si="374"/>
        <v/>
      </c>
      <c r="G1010" s="341" t="str">
        <f t="shared" si="375"/>
        <v/>
      </c>
      <c r="H1010" s="343">
        <f t="shared" si="388"/>
        <v>366</v>
      </c>
      <c r="I1010" s="342">
        <f t="shared" si="388"/>
        <v>365</v>
      </c>
      <c r="J1010" s="342">
        <f t="shared" si="388"/>
        <v>365</v>
      </c>
      <c r="K1010" s="342">
        <f t="shared" si="388"/>
        <v>365</v>
      </c>
      <c r="L1010" s="341">
        <f t="shared" si="388"/>
        <v>54</v>
      </c>
      <c r="M1010" s="340">
        <f t="shared" si="377"/>
        <v>1</v>
      </c>
      <c r="N1010" s="339">
        <f t="shared" si="378"/>
        <v>1</v>
      </c>
      <c r="O1010" s="339">
        <f t="shared" si="379"/>
        <v>1</v>
      </c>
      <c r="P1010" s="339">
        <f t="shared" si="380"/>
        <v>1</v>
      </c>
      <c r="Q1010" s="338">
        <f t="shared" si="381"/>
        <v>0.14754098360655737</v>
      </c>
      <c r="R1010" s="337">
        <f t="shared" si="382"/>
        <v>1000000</v>
      </c>
      <c r="S1010" s="336">
        <f t="shared" si="383"/>
        <v>1000000</v>
      </c>
      <c r="T1010" s="336">
        <f t="shared" si="384"/>
        <v>1000000</v>
      </c>
      <c r="U1010" s="336">
        <f t="shared" si="385"/>
        <v>1000000</v>
      </c>
      <c r="V1010" s="335">
        <f t="shared" si="386"/>
        <v>147540.98360655736</v>
      </c>
      <c r="W1010" s="337">
        <f t="shared" si="389"/>
        <v>0</v>
      </c>
      <c r="X1010" s="336">
        <f t="shared" si="389"/>
        <v>0</v>
      </c>
      <c r="Y1010" s="336">
        <f t="shared" si="389"/>
        <v>0</v>
      </c>
      <c r="Z1010" s="336">
        <f t="shared" si="389"/>
        <v>0</v>
      </c>
      <c r="AA1010" s="335">
        <f t="shared" si="389"/>
        <v>0</v>
      </c>
    </row>
    <row r="1011" spans="1:27">
      <c r="A1011" s="320">
        <f>'Q Experience Study 2e'!A994</f>
        <v>974</v>
      </c>
      <c r="B1011" s="319">
        <f>'Q Experience Study 2e'!B994</f>
        <v>19908</v>
      </c>
      <c r="C1011" s="319" t="str">
        <f>'Q Experience Study 2e'!C994</f>
        <v/>
      </c>
      <c r="D1011" s="319" t="str">
        <f>'Q Experience Study 2e'!D994</f>
        <v/>
      </c>
      <c r="E1011" s="318">
        <f>'Q Experience Study 2e'!E994</f>
        <v>1000000</v>
      </c>
      <c r="F1011" s="343" t="str">
        <f t="shared" si="374"/>
        <v/>
      </c>
      <c r="G1011" s="341" t="str">
        <f t="shared" si="375"/>
        <v/>
      </c>
      <c r="H1011" s="343">
        <f t="shared" si="388"/>
        <v>366</v>
      </c>
      <c r="I1011" s="342">
        <f t="shared" si="388"/>
        <v>365</v>
      </c>
      <c r="J1011" s="342">
        <f t="shared" si="388"/>
        <v>365</v>
      </c>
      <c r="K1011" s="342">
        <f t="shared" si="388"/>
        <v>365</v>
      </c>
      <c r="L1011" s="341">
        <f t="shared" si="388"/>
        <v>182</v>
      </c>
      <c r="M1011" s="340">
        <f t="shared" si="377"/>
        <v>1</v>
      </c>
      <c r="N1011" s="339">
        <f t="shared" si="378"/>
        <v>1</v>
      </c>
      <c r="O1011" s="339">
        <f t="shared" si="379"/>
        <v>1</v>
      </c>
      <c r="P1011" s="339">
        <f t="shared" si="380"/>
        <v>1</v>
      </c>
      <c r="Q1011" s="338">
        <f t="shared" si="381"/>
        <v>0.49726775956284153</v>
      </c>
      <c r="R1011" s="337">
        <f t="shared" si="382"/>
        <v>1000000</v>
      </c>
      <c r="S1011" s="336">
        <f t="shared" si="383"/>
        <v>1000000</v>
      </c>
      <c r="T1011" s="336">
        <f t="shared" si="384"/>
        <v>1000000</v>
      </c>
      <c r="U1011" s="336">
        <f t="shared" si="385"/>
        <v>1000000</v>
      </c>
      <c r="V1011" s="335">
        <f t="shared" si="386"/>
        <v>497267.7595628415</v>
      </c>
      <c r="W1011" s="337">
        <f t="shared" si="389"/>
        <v>0</v>
      </c>
      <c r="X1011" s="336">
        <f t="shared" si="389"/>
        <v>0</v>
      </c>
      <c r="Y1011" s="336">
        <f t="shared" si="389"/>
        <v>0</v>
      </c>
      <c r="Z1011" s="336">
        <f t="shared" si="389"/>
        <v>0</v>
      </c>
      <c r="AA1011" s="335">
        <f t="shared" si="389"/>
        <v>0</v>
      </c>
    </row>
    <row r="1012" spans="1:27">
      <c r="A1012" s="320">
        <f>'Q Experience Study 2e'!A995</f>
        <v>975</v>
      </c>
      <c r="B1012" s="319">
        <f>'Q Experience Study 2e'!B995</f>
        <v>19860</v>
      </c>
      <c r="C1012" s="319" t="str">
        <f>'Q Experience Study 2e'!C995</f>
        <v/>
      </c>
      <c r="D1012" s="319" t="str">
        <f>'Q Experience Study 2e'!D995</f>
        <v/>
      </c>
      <c r="E1012" s="318">
        <f>'Q Experience Study 2e'!E995</f>
        <v>500000</v>
      </c>
      <c r="F1012" s="343" t="str">
        <f t="shared" si="374"/>
        <v/>
      </c>
      <c r="G1012" s="341" t="str">
        <f t="shared" si="375"/>
        <v/>
      </c>
      <c r="H1012" s="343">
        <f t="shared" si="388"/>
        <v>366</v>
      </c>
      <c r="I1012" s="342">
        <f t="shared" si="388"/>
        <v>365</v>
      </c>
      <c r="J1012" s="342">
        <f t="shared" si="388"/>
        <v>365</v>
      </c>
      <c r="K1012" s="342">
        <f t="shared" si="388"/>
        <v>365</v>
      </c>
      <c r="L1012" s="341">
        <f t="shared" si="388"/>
        <v>230</v>
      </c>
      <c r="M1012" s="340">
        <f t="shared" si="377"/>
        <v>1</v>
      </c>
      <c r="N1012" s="339">
        <f t="shared" si="378"/>
        <v>1</v>
      </c>
      <c r="O1012" s="339">
        <f t="shared" si="379"/>
        <v>1</v>
      </c>
      <c r="P1012" s="339">
        <f t="shared" si="380"/>
        <v>1</v>
      </c>
      <c r="Q1012" s="338">
        <f t="shared" si="381"/>
        <v>0.62841530054644812</v>
      </c>
      <c r="R1012" s="337">
        <f t="shared" si="382"/>
        <v>500000</v>
      </c>
      <c r="S1012" s="336">
        <f t="shared" si="383"/>
        <v>500000</v>
      </c>
      <c r="T1012" s="336">
        <f t="shared" si="384"/>
        <v>500000</v>
      </c>
      <c r="U1012" s="336">
        <f t="shared" si="385"/>
        <v>500000</v>
      </c>
      <c r="V1012" s="335">
        <f t="shared" si="386"/>
        <v>314207.65027322405</v>
      </c>
      <c r="W1012" s="337">
        <f t="shared" si="389"/>
        <v>0</v>
      </c>
      <c r="X1012" s="336">
        <f t="shared" si="389"/>
        <v>0</v>
      </c>
      <c r="Y1012" s="336">
        <f t="shared" si="389"/>
        <v>0</v>
      </c>
      <c r="Z1012" s="336">
        <f t="shared" si="389"/>
        <v>0</v>
      </c>
      <c r="AA1012" s="335">
        <f t="shared" si="389"/>
        <v>0</v>
      </c>
    </row>
    <row r="1013" spans="1:27">
      <c r="A1013" s="320">
        <f>'Q Experience Study 2e'!A996</f>
        <v>976</v>
      </c>
      <c r="B1013" s="319">
        <f>'Q Experience Study 2e'!B996</f>
        <v>19999</v>
      </c>
      <c r="C1013" s="319" t="str">
        <f>'Q Experience Study 2e'!C996</f>
        <v/>
      </c>
      <c r="D1013" s="319" t="str">
        <f>'Q Experience Study 2e'!D996</f>
        <v/>
      </c>
      <c r="E1013" s="318">
        <f>'Q Experience Study 2e'!E996</f>
        <v>300000</v>
      </c>
      <c r="F1013" s="343" t="str">
        <f t="shared" si="374"/>
        <v/>
      </c>
      <c r="G1013" s="341" t="str">
        <f t="shared" si="375"/>
        <v/>
      </c>
      <c r="H1013" s="343">
        <f t="shared" si="388"/>
        <v>366</v>
      </c>
      <c r="I1013" s="342">
        <f t="shared" si="388"/>
        <v>365</v>
      </c>
      <c r="J1013" s="342">
        <f t="shared" si="388"/>
        <v>365</v>
      </c>
      <c r="K1013" s="342">
        <f t="shared" si="388"/>
        <v>365</v>
      </c>
      <c r="L1013" s="341">
        <f t="shared" si="388"/>
        <v>91</v>
      </c>
      <c r="M1013" s="340">
        <f t="shared" si="377"/>
        <v>1</v>
      </c>
      <c r="N1013" s="339">
        <f t="shared" si="378"/>
        <v>1</v>
      </c>
      <c r="O1013" s="339">
        <f t="shared" si="379"/>
        <v>1</v>
      </c>
      <c r="P1013" s="339">
        <f t="shared" si="380"/>
        <v>1</v>
      </c>
      <c r="Q1013" s="338">
        <f t="shared" si="381"/>
        <v>0.24863387978142076</v>
      </c>
      <c r="R1013" s="337">
        <f t="shared" si="382"/>
        <v>300000</v>
      </c>
      <c r="S1013" s="336">
        <f t="shared" si="383"/>
        <v>300000</v>
      </c>
      <c r="T1013" s="336">
        <f t="shared" si="384"/>
        <v>300000</v>
      </c>
      <c r="U1013" s="336">
        <f t="shared" si="385"/>
        <v>300000</v>
      </c>
      <c r="V1013" s="335">
        <f t="shared" si="386"/>
        <v>74590.163934426222</v>
      </c>
      <c r="W1013" s="337">
        <f t="shared" si="389"/>
        <v>0</v>
      </c>
      <c r="X1013" s="336">
        <f t="shared" si="389"/>
        <v>0</v>
      </c>
      <c r="Y1013" s="336">
        <f t="shared" si="389"/>
        <v>0</v>
      </c>
      <c r="Z1013" s="336">
        <f t="shared" si="389"/>
        <v>0</v>
      </c>
      <c r="AA1013" s="335">
        <f t="shared" si="389"/>
        <v>0</v>
      </c>
    </row>
    <row r="1014" spans="1:27">
      <c r="A1014" s="320">
        <f>'Q Experience Study 2e'!A997</f>
        <v>977</v>
      </c>
      <c r="B1014" s="319">
        <f>'Q Experience Study 2e'!B997</f>
        <v>19862</v>
      </c>
      <c r="C1014" s="319" t="str">
        <f>'Q Experience Study 2e'!C997</f>
        <v/>
      </c>
      <c r="D1014" s="319">
        <f>'Q Experience Study 2e'!D997</f>
        <v>44764</v>
      </c>
      <c r="E1014" s="318">
        <f>'Q Experience Study 2e'!E997</f>
        <v>500000</v>
      </c>
      <c r="F1014" s="343">
        <f t="shared" si="374"/>
        <v>68</v>
      </c>
      <c r="G1014" s="341" t="str">
        <f t="shared" si="375"/>
        <v/>
      </c>
      <c r="H1014" s="343">
        <f t="shared" si="388"/>
        <v>366</v>
      </c>
      <c r="I1014" s="342">
        <f t="shared" si="388"/>
        <v>365</v>
      </c>
      <c r="J1014" s="342">
        <f t="shared" si="388"/>
        <v>365</v>
      </c>
      <c r="K1014" s="342">
        <f t="shared" si="388"/>
        <v>365</v>
      </c>
      <c r="L1014" s="341">
        <f t="shared" si="388"/>
        <v>0</v>
      </c>
      <c r="M1014" s="340">
        <f t="shared" si="377"/>
        <v>1</v>
      </c>
      <c r="N1014" s="339">
        <f t="shared" si="378"/>
        <v>1</v>
      </c>
      <c r="O1014" s="339">
        <f t="shared" si="379"/>
        <v>1</v>
      </c>
      <c r="P1014" s="339">
        <f t="shared" si="380"/>
        <v>1</v>
      </c>
      <c r="Q1014" s="338">
        <f t="shared" si="381"/>
        <v>0</v>
      </c>
      <c r="R1014" s="337">
        <f t="shared" si="382"/>
        <v>500000</v>
      </c>
      <c r="S1014" s="336">
        <f t="shared" si="383"/>
        <v>500000</v>
      </c>
      <c r="T1014" s="336">
        <f t="shared" si="384"/>
        <v>500000</v>
      </c>
      <c r="U1014" s="336">
        <f t="shared" si="385"/>
        <v>500000</v>
      </c>
      <c r="V1014" s="335">
        <f t="shared" si="386"/>
        <v>0</v>
      </c>
      <c r="W1014" s="337">
        <f t="shared" si="389"/>
        <v>0</v>
      </c>
      <c r="X1014" s="336">
        <f t="shared" si="389"/>
        <v>0</v>
      </c>
      <c r="Y1014" s="336">
        <f t="shared" si="389"/>
        <v>0</v>
      </c>
      <c r="Z1014" s="336">
        <f t="shared" si="389"/>
        <v>500000</v>
      </c>
      <c r="AA1014" s="335">
        <f t="shared" si="389"/>
        <v>0</v>
      </c>
    </row>
    <row r="1015" spans="1:27">
      <c r="A1015" s="320">
        <f>'Q Experience Study 2e'!A998</f>
        <v>978</v>
      </c>
      <c r="B1015" s="319">
        <f>'Q Experience Study 2e'!B998</f>
        <v>20052</v>
      </c>
      <c r="C1015" s="319" t="str">
        <f>'Q Experience Study 2e'!C998</f>
        <v/>
      </c>
      <c r="D1015" s="319" t="str">
        <f>'Q Experience Study 2e'!D998</f>
        <v/>
      </c>
      <c r="E1015" s="318">
        <f>'Q Experience Study 2e'!E998</f>
        <v>500000</v>
      </c>
      <c r="F1015" s="343" t="str">
        <f t="shared" si="374"/>
        <v/>
      </c>
      <c r="G1015" s="341" t="str">
        <f t="shared" si="375"/>
        <v/>
      </c>
      <c r="H1015" s="343">
        <f t="shared" si="388"/>
        <v>366</v>
      </c>
      <c r="I1015" s="342">
        <f t="shared" si="388"/>
        <v>365</v>
      </c>
      <c r="J1015" s="342">
        <f t="shared" si="388"/>
        <v>365</v>
      </c>
      <c r="K1015" s="342">
        <f t="shared" si="388"/>
        <v>365</v>
      </c>
      <c r="L1015" s="341">
        <f t="shared" si="388"/>
        <v>38</v>
      </c>
      <c r="M1015" s="340">
        <f t="shared" si="377"/>
        <v>1</v>
      </c>
      <c r="N1015" s="339">
        <f t="shared" si="378"/>
        <v>1</v>
      </c>
      <c r="O1015" s="339">
        <f t="shared" si="379"/>
        <v>1</v>
      </c>
      <c r="P1015" s="339">
        <f t="shared" si="380"/>
        <v>1</v>
      </c>
      <c r="Q1015" s="338">
        <f t="shared" si="381"/>
        <v>0.10382513661202186</v>
      </c>
      <c r="R1015" s="337">
        <f t="shared" si="382"/>
        <v>500000</v>
      </c>
      <c r="S1015" s="336">
        <f t="shared" si="383"/>
        <v>500000</v>
      </c>
      <c r="T1015" s="336">
        <f t="shared" si="384"/>
        <v>500000</v>
      </c>
      <c r="U1015" s="336">
        <f t="shared" si="385"/>
        <v>500000</v>
      </c>
      <c r="V1015" s="335">
        <f t="shared" si="386"/>
        <v>51912.56830601093</v>
      </c>
      <c r="W1015" s="337">
        <f t="shared" si="389"/>
        <v>0</v>
      </c>
      <c r="X1015" s="336">
        <f t="shared" si="389"/>
        <v>0</v>
      </c>
      <c r="Y1015" s="336">
        <f t="shared" si="389"/>
        <v>0</v>
      </c>
      <c r="Z1015" s="336">
        <f t="shared" si="389"/>
        <v>0</v>
      </c>
      <c r="AA1015" s="335">
        <f t="shared" si="389"/>
        <v>0</v>
      </c>
    </row>
    <row r="1016" spans="1:27">
      <c r="A1016" s="320">
        <f>'Q Experience Study 2e'!A999</f>
        <v>979</v>
      </c>
      <c r="B1016" s="319">
        <f>'Q Experience Study 2e'!B999</f>
        <v>19786</v>
      </c>
      <c r="C1016" s="319" t="str">
        <f>'Q Experience Study 2e'!C999</f>
        <v/>
      </c>
      <c r="D1016" s="319" t="str">
        <f>'Q Experience Study 2e'!D999</f>
        <v/>
      </c>
      <c r="E1016" s="318">
        <f>'Q Experience Study 2e'!E999</f>
        <v>500000</v>
      </c>
      <c r="F1016" s="343" t="str">
        <f t="shared" si="374"/>
        <v/>
      </c>
      <c r="G1016" s="341" t="str">
        <f t="shared" si="375"/>
        <v/>
      </c>
      <c r="H1016" s="343">
        <f t="shared" si="388"/>
        <v>366</v>
      </c>
      <c r="I1016" s="342">
        <f t="shared" si="388"/>
        <v>365</v>
      </c>
      <c r="J1016" s="342">
        <f t="shared" si="388"/>
        <v>365</v>
      </c>
      <c r="K1016" s="342">
        <f t="shared" si="388"/>
        <v>365</v>
      </c>
      <c r="L1016" s="341">
        <f t="shared" si="388"/>
        <v>304</v>
      </c>
      <c r="M1016" s="340">
        <f t="shared" si="377"/>
        <v>1</v>
      </c>
      <c r="N1016" s="339">
        <f t="shared" si="378"/>
        <v>1</v>
      </c>
      <c r="O1016" s="339">
        <f t="shared" si="379"/>
        <v>1</v>
      </c>
      <c r="P1016" s="339">
        <f t="shared" si="380"/>
        <v>1</v>
      </c>
      <c r="Q1016" s="338">
        <f t="shared" si="381"/>
        <v>0.8306010928961749</v>
      </c>
      <c r="R1016" s="337">
        <f t="shared" si="382"/>
        <v>500000</v>
      </c>
      <c r="S1016" s="336">
        <f t="shared" si="383"/>
        <v>500000</v>
      </c>
      <c r="T1016" s="336">
        <f t="shared" si="384"/>
        <v>500000</v>
      </c>
      <c r="U1016" s="336">
        <f t="shared" si="385"/>
        <v>500000</v>
      </c>
      <c r="V1016" s="335">
        <f t="shared" si="386"/>
        <v>415300.54644808744</v>
      </c>
      <c r="W1016" s="337">
        <f t="shared" si="389"/>
        <v>0</v>
      </c>
      <c r="X1016" s="336">
        <f t="shared" si="389"/>
        <v>0</v>
      </c>
      <c r="Y1016" s="336">
        <f t="shared" si="389"/>
        <v>0</v>
      </c>
      <c r="Z1016" s="336">
        <f t="shared" si="389"/>
        <v>0</v>
      </c>
      <c r="AA1016" s="335">
        <f t="shared" si="389"/>
        <v>0</v>
      </c>
    </row>
    <row r="1017" spans="1:27">
      <c r="A1017" s="320">
        <f>'Q Experience Study 2e'!A1000</f>
        <v>980</v>
      </c>
      <c r="B1017" s="319">
        <f>'Q Experience Study 2e'!B1000</f>
        <v>20018</v>
      </c>
      <c r="C1017" s="319" t="str">
        <f>'Q Experience Study 2e'!C1000</f>
        <v/>
      </c>
      <c r="D1017" s="319" t="str">
        <f>'Q Experience Study 2e'!D1000</f>
        <v/>
      </c>
      <c r="E1017" s="318">
        <f>'Q Experience Study 2e'!E1000</f>
        <v>300000</v>
      </c>
      <c r="F1017" s="343" t="str">
        <f t="shared" si="374"/>
        <v/>
      </c>
      <c r="G1017" s="341" t="str">
        <f t="shared" si="375"/>
        <v/>
      </c>
      <c r="H1017" s="343">
        <f t="shared" si="388"/>
        <v>366</v>
      </c>
      <c r="I1017" s="342">
        <f t="shared" si="388"/>
        <v>365</v>
      </c>
      <c r="J1017" s="342">
        <f t="shared" si="388"/>
        <v>365</v>
      </c>
      <c r="K1017" s="342">
        <f t="shared" si="388"/>
        <v>365</v>
      </c>
      <c r="L1017" s="341">
        <f t="shared" si="388"/>
        <v>72</v>
      </c>
      <c r="M1017" s="340">
        <f t="shared" si="377"/>
        <v>1</v>
      </c>
      <c r="N1017" s="339">
        <f t="shared" si="378"/>
        <v>1</v>
      </c>
      <c r="O1017" s="339">
        <f t="shared" si="379"/>
        <v>1</v>
      </c>
      <c r="P1017" s="339">
        <f t="shared" si="380"/>
        <v>1</v>
      </c>
      <c r="Q1017" s="338">
        <f t="shared" si="381"/>
        <v>0.19672131147540983</v>
      </c>
      <c r="R1017" s="337">
        <f t="shared" si="382"/>
        <v>300000</v>
      </c>
      <c r="S1017" s="336">
        <f t="shared" si="383"/>
        <v>300000</v>
      </c>
      <c r="T1017" s="336">
        <f t="shared" si="384"/>
        <v>300000</v>
      </c>
      <c r="U1017" s="336">
        <f t="shared" si="385"/>
        <v>300000</v>
      </c>
      <c r="V1017" s="335">
        <f t="shared" si="386"/>
        <v>59016.393442622946</v>
      </c>
      <c r="W1017" s="337">
        <f t="shared" si="389"/>
        <v>0</v>
      </c>
      <c r="X1017" s="336">
        <f t="shared" si="389"/>
        <v>0</v>
      </c>
      <c r="Y1017" s="336">
        <f t="shared" si="389"/>
        <v>0</v>
      </c>
      <c r="Z1017" s="336">
        <f t="shared" si="389"/>
        <v>0</v>
      </c>
      <c r="AA1017" s="335">
        <f t="shared" si="389"/>
        <v>0</v>
      </c>
    </row>
    <row r="1018" spans="1:27">
      <c r="A1018" s="320">
        <f>'Q Experience Study 2e'!A1001</f>
        <v>981</v>
      </c>
      <c r="B1018" s="319">
        <f>'Q Experience Study 2e'!B1001</f>
        <v>19753</v>
      </c>
      <c r="C1018" s="319" t="str">
        <f>'Q Experience Study 2e'!C1001</f>
        <v/>
      </c>
      <c r="D1018" s="319" t="str">
        <f>'Q Experience Study 2e'!D1001</f>
        <v/>
      </c>
      <c r="E1018" s="318">
        <f>'Q Experience Study 2e'!E1001</f>
        <v>1000000</v>
      </c>
      <c r="F1018" s="343" t="str">
        <f t="shared" si="374"/>
        <v/>
      </c>
      <c r="G1018" s="341" t="str">
        <f t="shared" si="375"/>
        <v/>
      </c>
      <c r="H1018" s="343">
        <f t="shared" ref="H1018:L1027" si="390">IF(AND(OR($C1018&lt;&gt;"",$D1018&lt;&gt;""),MAX($F1018,$G1018)&lt;H$37),0,MIN($C$34,DATE(YEAR($B1018)+H$37+1,MONTH($B1018),DAY($B1018)))-MAX($B$34,DATE(YEAR($B1018)+H$37,MONTH($B1018),DAY($B1018))))</f>
        <v>365</v>
      </c>
      <c r="I1018" s="342">
        <f t="shared" si="390"/>
        <v>366</v>
      </c>
      <c r="J1018" s="342">
        <f t="shared" si="390"/>
        <v>365</v>
      </c>
      <c r="K1018" s="342">
        <f t="shared" si="390"/>
        <v>365</v>
      </c>
      <c r="L1018" s="341">
        <f t="shared" si="390"/>
        <v>337</v>
      </c>
      <c r="M1018" s="340">
        <f t="shared" si="377"/>
        <v>1</v>
      </c>
      <c r="N1018" s="339">
        <f t="shared" si="378"/>
        <v>1</v>
      </c>
      <c r="O1018" s="339">
        <f t="shared" si="379"/>
        <v>1</v>
      </c>
      <c r="P1018" s="339">
        <f t="shared" si="380"/>
        <v>1</v>
      </c>
      <c r="Q1018" s="338">
        <f t="shared" si="381"/>
        <v>0.92328767123287669</v>
      </c>
      <c r="R1018" s="337">
        <f t="shared" si="382"/>
        <v>1000000</v>
      </c>
      <c r="S1018" s="336">
        <f t="shared" si="383"/>
        <v>1000000</v>
      </c>
      <c r="T1018" s="336">
        <f t="shared" si="384"/>
        <v>1000000</v>
      </c>
      <c r="U1018" s="336">
        <f t="shared" si="385"/>
        <v>1000000</v>
      </c>
      <c r="V1018" s="335">
        <f t="shared" si="386"/>
        <v>923287.67123287672</v>
      </c>
      <c r="W1018" s="337">
        <f t="shared" ref="W1018:AA1027" si="391">IF($F1018=W$37,$E1018,0)</f>
        <v>0</v>
      </c>
      <c r="X1018" s="336">
        <f t="shared" si="391"/>
        <v>0</v>
      </c>
      <c r="Y1018" s="336">
        <f t="shared" si="391"/>
        <v>0</v>
      </c>
      <c r="Z1018" s="336">
        <f t="shared" si="391"/>
        <v>0</v>
      </c>
      <c r="AA1018" s="335">
        <f t="shared" si="391"/>
        <v>0</v>
      </c>
    </row>
    <row r="1019" spans="1:27">
      <c r="A1019" s="320">
        <f>'Q Experience Study 2e'!A1002</f>
        <v>982</v>
      </c>
      <c r="B1019" s="319">
        <f>'Q Experience Study 2e'!B1002</f>
        <v>20032</v>
      </c>
      <c r="C1019" s="319" t="str">
        <f>'Q Experience Study 2e'!C1002</f>
        <v/>
      </c>
      <c r="D1019" s="319" t="str">
        <f>'Q Experience Study 2e'!D1002</f>
        <v/>
      </c>
      <c r="E1019" s="318">
        <f>'Q Experience Study 2e'!E1002</f>
        <v>1000000</v>
      </c>
      <c r="F1019" s="343" t="str">
        <f t="shared" si="374"/>
        <v/>
      </c>
      <c r="G1019" s="341" t="str">
        <f t="shared" si="375"/>
        <v/>
      </c>
      <c r="H1019" s="343">
        <f t="shared" si="390"/>
        <v>366</v>
      </c>
      <c r="I1019" s="342">
        <f t="shared" si="390"/>
        <v>365</v>
      </c>
      <c r="J1019" s="342">
        <f t="shared" si="390"/>
        <v>365</v>
      </c>
      <c r="K1019" s="342">
        <f t="shared" si="390"/>
        <v>365</v>
      </c>
      <c r="L1019" s="341">
        <f t="shared" si="390"/>
        <v>58</v>
      </c>
      <c r="M1019" s="340">
        <f t="shared" si="377"/>
        <v>1</v>
      </c>
      <c r="N1019" s="339">
        <f t="shared" si="378"/>
        <v>1</v>
      </c>
      <c r="O1019" s="339">
        <f t="shared" si="379"/>
        <v>1</v>
      </c>
      <c r="P1019" s="339">
        <f t="shared" si="380"/>
        <v>1</v>
      </c>
      <c r="Q1019" s="338">
        <f t="shared" si="381"/>
        <v>0.15846994535519127</v>
      </c>
      <c r="R1019" s="337">
        <f t="shared" si="382"/>
        <v>1000000</v>
      </c>
      <c r="S1019" s="336">
        <f t="shared" si="383"/>
        <v>1000000</v>
      </c>
      <c r="T1019" s="336">
        <f t="shared" si="384"/>
        <v>1000000</v>
      </c>
      <c r="U1019" s="336">
        <f t="shared" si="385"/>
        <v>1000000</v>
      </c>
      <c r="V1019" s="335">
        <f t="shared" si="386"/>
        <v>158469.94535519127</v>
      </c>
      <c r="W1019" s="337">
        <f t="shared" si="391"/>
        <v>0</v>
      </c>
      <c r="X1019" s="336">
        <f t="shared" si="391"/>
        <v>0</v>
      </c>
      <c r="Y1019" s="336">
        <f t="shared" si="391"/>
        <v>0</v>
      </c>
      <c r="Z1019" s="336">
        <f t="shared" si="391"/>
        <v>0</v>
      </c>
      <c r="AA1019" s="335">
        <f t="shared" si="391"/>
        <v>0</v>
      </c>
    </row>
    <row r="1020" spans="1:27">
      <c r="A1020" s="320">
        <f>'Q Experience Study 2e'!A1003</f>
        <v>983</v>
      </c>
      <c r="B1020" s="319">
        <f>'Q Experience Study 2e'!B1003</f>
        <v>19957</v>
      </c>
      <c r="C1020" s="319" t="str">
        <f>'Q Experience Study 2e'!C1003</f>
        <v/>
      </c>
      <c r="D1020" s="319" t="str">
        <f>'Q Experience Study 2e'!D1003</f>
        <v/>
      </c>
      <c r="E1020" s="318">
        <f>'Q Experience Study 2e'!E1003</f>
        <v>1000000</v>
      </c>
      <c r="F1020" s="343" t="str">
        <f t="shared" si="374"/>
        <v/>
      </c>
      <c r="G1020" s="341" t="str">
        <f t="shared" si="375"/>
        <v/>
      </c>
      <c r="H1020" s="343">
        <f t="shared" si="390"/>
        <v>366</v>
      </c>
      <c r="I1020" s="342">
        <f t="shared" si="390"/>
        <v>365</v>
      </c>
      <c r="J1020" s="342">
        <f t="shared" si="390"/>
        <v>365</v>
      </c>
      <c r="K1020" s="342">
        <f t="shared" si="390"/>
        <v>365</v>
      </c>
      <c r="L1020" s="341">
        <f t="shared" si="390"/>
        <v>133</v>
      </c>
      <c r="M1020" s="340">
        <f t="shared" si="377"/>
        <v>1</v>
      </c>
      <c r="N1020" s="339">
        <f t="shared" si="378"/>
        <v>1</v>
      </c>
      <c r="O1020" s="339">
        <f t="shared" si="379"/>
        <v>1</v>
      </c>
      <c r="P1020" s="339">
        <f t="shared" si="380"/>
        <v>1</v>
      </c>
      <c r="Q1020" s="338">
        <f t="shared" si="381"/>
        <v>0.36338797814207652</v>
      </c>
      <c r="R1020" s="337">
        <f t="shared" si="382"/>
        <v>1000000</v>
      </c>
      <c r="S1020" s="336">
        <f t="shared" si="383"/>
        <v>1000000</v>
      </c>
      <c r="T1020" s="336">
        <f t="shared" si="384"/>
        <v>1000000</v>
      </c>
      <c r="U1020" s="336">
        <f t="shared" si="385"/>
        <v>1000000</v>
      </c>
      <c r="V1020" s="335">
        <f t="shared" si="386"/>
        <v>363387.97814207652</v>
      </c>
      <c r="W1020" s="337">
        <f t="shared" si="391"/>
        <v>0</v>
      </c>
      <c r="X1020" s="336">
        <f t="shared" si="391"/>
        <v>0</v>
      </c>
      <c r="Y1020" s="336">
        <f t="shared" si="391"/>
        <v>0</v>
      </c>
      <c r="Z1020" s="336">
        <f t="shared" si="391"/>
        <v>0</v>
      </c>
      <c r="AA1020" s="335">
        <f t="shared" si="391"/>
        <v>0</v>
      </c>
    </row>
    <row r="1021" spans="1:27">
      <c r="A1021" s="320">
        <f>'Q Experience Study 2e'!A1004</f>
        <v>984</v>
      </c>
      <c r="B1021" s="319">
        <f>'Q Experience Study 2e'!B1004</f>
        <v>19806</v>
      </c>
      <c r="C1021" s="319" t="str">
        <f>'Q Experience Study 2e'!C1004</f>
        <v/>
      </c>
      <c r="D1021" s="319" t="str">
        <f>'Q Experience Study 2e'!D1004</f>
        <v/>
      </c>
      <c r="E1021" s="318">
        <f>'Q Experience Study 2e'!E1004</f>
        <v>300000</v>
      </c>
      <c r="F1021" s="343" t="str">
        <f t="shared" si="374"/>
        <v/>
      </c>
      <c r="G1021" s="341" t="str">
        <f t="shared" si="375"/>
        <v/>
      </c>
      <c r="H1021" s="343">
        <f t="shared" si="390"/>
        <v>366</v>
      </c>
      <c r="I1021" s="342">
        <f t="shared" si="390"/>
        <v>365</v>
      </c>
      <c r="J1021" s="342">
        <f t="shared" si="390"/>
        <v>365</v>
      </c>
      <c r="K1021" s="342">
        <f t="shared" si="390"/>
        <v>365</v>
      </c>
      <c r="L1021" s="341">
        <f t="shared" si="390"/>
        <v>284</v>
      </c>
      <c r="M1021" s="340">
        <f t="shared" si="377"/>
        <v>1</v>
      </c>
      <c r="N1021" s="339">
        <f t="shared" si="378"/>
        <v>1</v>
      </c>
      <c r="O1021" s="339">
        <f t="shared" si="379"/>
        <v>1</v>
      </c>
      <c r="P1021" s="339">
        <f t="shared" si="380"/>
        <v>1</v>
      </c>
      <c r="Q1021" s="338">
        <f t="shared" si="381"/>
        <v>0.77595628415300544</v>
      </c>
      <c r="R1021" s="337">
        <f t="shared" si="382"/>
        <v>300000</v>
      </c>
      <c r="S1021" s="336">
        <f t="shared" si="383"/>
        <v>300000</v>
      </c>
      <c r="T1021" s="336">
        <f t="shared" si="384"/>
        <v>300000</v>
      </c>
      <c r="U1021" s="336">
        <f t="shared" si="385"/>
        <v>300000</v>
      </c>
      <c r="V1021" s="335">
        <f t="shared" si="386"/>
        <v>232786.88524590162</v>
      </c>
      <c r="W1021" s="337">
        <f t="shared" si="391"/>
        <v>0</v>
      </c>
      <c r="X1021" s="336">
        <f t="shared" si="391"/>
        <v>0</v>
      </c>
      <c r="Y1021" s="336">
        <f t="shared" si="391"/>
        <v>0</v>
      </c>
      <c r="Z1021" s="336">
        <f t="shared" si="391"/>
        <v>0</v>
      </c>
      <c r="AA1021" s="335">
        <f t="shared" si="391"/>
        <v>0</v>
      </c>
    </row>
    <row r="1022" spans="1:27">
      <c r="A1022" s="320">
        <f>'Q Experience Study 2e'!A1005</f>
        <v>985</v>
      </c>
      <c r="B1022" s="319">
        <f>'Q Experience Study 2e'!B1005</f>
        <v>19797</v>
      </c>
      <c r="C1022" s="319" t="str">
        <f>'Q Experience Study 2e'!C1005</f>
        <v/>
      </c>
      <c r="D1022" s="319" t="str">
        <f>'Q Experience Study 2e'!D1005</f>
        <v/>
      </c>
      <c r="E1022" s="318">
        <f>'Q Experience Study 2e'!E1005</f>
        <v>300000</v>
      </c>
      <c r="F1022" s="343" t="str">
        <f t="shared" si="374"/>
        <v/>
      </c>
      <c r="G1022" s="341" t="str">
        <f t="shared" si="375"/>
        <v/>
      </c>
      <c r="H1022" s="343">
        <f t="shared" si="390"/>
        <v>366</v>
      </c>
      <c r="I1022" s="342">
        <f t="shared" si="390"/>
        <v>365</v>
      </c>
      <c r="J1022" s="342">
        <f t="shared" si="390"/>
        <v>365</v>
      </c>
      <c r="K1022" s="342">
        <f t="shared" si="390"/>
        <v>365</v>
      </c>
      <c r="L1022" s="341">
        <f t="shared" si="390"/>
        <v>293</v>
      </c>
      <c r="M1022" s="340">
        <f t="shared" si="377"/>
        <v>1</v>
      </c>
      <c r="N1022" s="339">
        <f t="shared" si="378"/>
        <v>1</v>
      </c>
      <c r="O1022" s="339">
        <f t="shared" si="379"/>
        <v>1</v>
      </c>
      <c r="P1022" s="339">
        <f t="shared" si="380"/>
        <v>1</v>
      </c>
      <c r="Q1022" s="338">
        <f t="shared" si="381"/>
        <v>0.80054644808743169</v>
      </c>
      <c r="R1022" s="337">
        <f t="shared" si="382"/>
        <v>300000</v>
      </c>
      <c r="S1022" s="336">
        <f t="shared" si="383"/>
        <v>300000</v>
      </c>
      <c r="T1022" s="336">
        <f t="shared" si="384"/>
        <v>300000</v>
      </c>
      <c r="U1022" s="336">
        <f t="shared" si="385"/>
        <v>300000</v>
      </c>
      <c r="V1022" s="335">
        <f t="shared" si="386"/>
        <v>240163.93442622951</v>
      </c>
      <c r="W1022" s="337">
        <f t="shared" si="391"/>
        <v>0</v>
      </c>
      <c r="X1022" s="336">
        <f t="shared" si="391"/>
        <v>0</v>
      </c>
      <c r="Y1022" s="336">
        <f t="shared" si="391"/>
        <v>0</v>
      </c>
      <c r="Z1022" s="336">
        <f t="shared" si="391"/>
        <v>0</v>
      </c>
      <c r="AA1022" s="335">
        <f t="shared" si="391"/>
        <v>0</v>
      </c>
    </row>
    <row r="1023" spans="1:27">
      <c r="A1023" s="320">
        <f>'Q Experience Study 2e'!A1006</f>
        <v>986</v>
      </c>
      <c r="B1023" s="319">
        <f>'Q Experience Study 2e'!B1006</f>
        <v>19900</v>
      </c>
      <c r="C1023" s="319" t="str">
        <f>'Q Experience Study 2e'!C1006</f>
        <v/>
      </c>
      <c r="D1023" s="319" t="str">
        <f>'Q Experience Study 2e'!D1006</f>
        <v/>
      </c>
      <c r="E1023" s="318">
        <f>'Q Experience Study 2e'!E1006</f>
        <v>500000</v>
      </c>
      <c r="F1023" s="343" t="str">
        <f t="shared" si="374"/>
        <v/>
      </c>
      <c r="G1023" s="341" t="str">
        <f t="shared" si="375"/>
        <v/>
      </c>
      <c r="H1023" s="343">
        <f t="shared" si="390"/>
        <v>366</v>
      </c>
      <c r="I1023" s="342">
        <f t="shared" si="390"/>
        <v>365</v>
      </c>
      <c r="J1023" s="342">
        <f t="shared" si="390"/>
        <v>365</v>
      </c>
      <c r="K1023" s="342">
        <f t="shared" si="390"/>
        <v>365</v>
      </c>
      <c r="L1023" s="341">
        <f t="shared" si="390"/>
        <v>190</v>
      </c>
      <c r="M1023" s="340">
        <f t="shared" si="377"/>
        <v>1</v>
      </c>
      <c r="N1023" s="339">
        <f t="shared" si="378"/>
        <v>1</v>
      </c>
      <c r="O1023" s="339">
        <f t="shared" si="379"/>
        <v>1</v>
      </c>
      <c r="P1023" s="339">
        <f t="shared" si="380"/>
        <v>1</v>
      </c>
      <c r="Q1023" s="338">
        <f t="shared" si="381"/>
        <v>0.51912568306010931</v>
      </c>
      <c r="R1023" s="337">
        <f t="shared" si="382"/>
        <v>500000</v>
      </c>
      <c r="S1023" s="336">
        <f t="shared" si="383"/>
        <v>500000</v>
      </c>
      <c r="T1023" s="336">
        <f t="shared" si="384"/>
        <v>500000</v>
      </c>
      <c r="U1023" s="336">
        <f t="shared" si="385"/>
        <v>500000</v>
      </c>
      <c r="V1023" s="335">
        <f t="shared" si="386"/>
        <v>259562.84153005466</v>
      </c>
      <c r="W1023" s="337">
        <f t="shared" si="391"/>
        <v>0</v>
      </c>
      <c r="X1023" s="336">
        <f t="shared" si="391"/>
        <v>0</v>
      </c>
      <c r="Y1023" s="336">
        <f t="shared" si="391"/>
        <v>0</v>
      </c>
      <c r="Z1023" s="336">
        <f t="shared" si="391"/>
        <v>0</v>
      </c>
      <c r="AA1023" s="335">
        <f t="shared" si="391"/>
        <v>0</v>
      </c>
    </row>
    <row r="1024" spans="1:27">
      <c r="A1024" s="320">
        <f>'Q Experience Study 2e'!A1007</f>
        <v>987</v>
      </c>
      <c r="B1024" s="319">
        <f>'Q Experience Study 2e'!B1007</f>
        <v>19998</v>
      </c>
      <c r="C1024" s="319" t="str">
        <f>'Q Experience Study 2e'!C1007</f>
        <v/>
      </c>
      <c r="D1024" s="319" t="str">
        <f>'Q Experience Study 2e'!D1007</f>
        <v/>
      </c>
      <c r="E1024" s="318">
        <f>'Q Experience Study 2e'!E1007</f>
        <v>300000</v>
      </c>
      <c r="F1024" s="343" t="str">
        <f t="shared" si="374"/>
        <v/>
      </c>
      <c r="G1024" s="341" t="str">
        <f t="shared" si="375"/>
        <v/>
      </c>
      <c r="H1024" s="343">
        <f t="shared" si="390"/>
        <v>366</v>
      </c>
      <c r="I1024" s="342">
        <f t="shared" si="390"/>
        <v>365</v>
      </c>
      <c r="J1024" s="342">
        <f t="shared" si="390"/>
        <v>365</v>
      </c>
      <c r="K1024" s="342">
        <f t="shared" si="390"/>
        <v>365</v>
      </c>
      <c r="L1024" s="341">
        <f t="shared" si="390"/>
        <v>92</v>
      </c>
      <c r="M1024" s="340">
        <f t="shared" si="377"/>
        <v>1</v>
      </c>
      <c r="N1024" s="339">
        <f t="shared" si="378"/>
        <v>1</v>
      </c>
      <c r="O1024" s="339">
        <f t="shared" si="379"/>
        <v>1</v>
      </c>
      <c r="P1024" s="339">
        <f t="shared" si="380"/>
        <v>1</v>
      </c>
      <c r="Q1024" s="338">
        <f t="shared" si="381"/>
        <v>0.25136612021857924</v>
      </c>
      <c r="R1024" s="337">
        <f t="shared" si="382"/>
        <v>300000</v>
      </c>
      <c r="S1024" s="336">
        <f t="shared" si="383"/>
        <v>300000</v>
      </c>
      <c r="T1024" s="336">
        <f t="shared" si="384"/>
        <v>300000</v>
      </c>
      <c r="U1024" s="336">
        <f t="shared" si="385"/>
        <v>300000</v>
      </c>
      <c r="V1024" s="335">
        <f t="shared" si="386"/>
        <v>75409.836065573778</v>
      </c>
      <c r="W1024" s="337">
        <f t="shared" si="391"/>
        <v>0</v>
      </c>
      <c r="X1024" s="336">
        <f t="shared" si="391"/>
        <v>0</v>
      </c>
      <c r="Y1024" s="336">
        <f t="shared" si="391"/>
        <v>0</v>
      </c>
      <c r="Z1024" s="336">
        <f t="shared" si="391"/>
        <v>0</v>
      </c>
      <c r="AA1024" s="335">
        <f t="shared" si="391"/>
        <v>0</v>
      </c>
    </row>
    <row r="1025" spans="1:27">
      <c r="A1025" s="320">
        <f>'Q Experience Study 2e'!A1008</f>
        <v>988</v>
      </c>
      <c r="B1025" s="319">
        <f>'Q Experience Study 2e'!B1008</f>
        <v>19785</v>
      </c>
      <c r="C1025" s="319" t="str">
        <f>'Q Experience Study 2e'!C1008</f>
        <v/>
      </c>
      <c r="D1025" s="319" t="str">
        <f>'Q Experience Study 2e'!D1008</f>
        <v/>
      </c>
      <c r="E1025" s="318">
        <f>'Q Experience Study 2e'!E1008</f>
        <v>1000000</v>
      </c>
      <c r="F1025" s="343" t="str">
        <f t="shared" si="374"/>
        <v/>
      </c>
      <c r="G1025" s="341" t="str">
        <f t="shared" si="375"/>
        <v/>
      </c>
      <c r="H1025" s="343">
        <f t="shared" si="390"/>
        <v>366</v>
      </c>
      <c r="I1025" s="342">
        <f t="shared" si="390"/>
        <v>365</v>
      </c>
      <c r="J1025" s="342">
        <f t="shared" si="390"/>
        <v>365</v>
      </c>
      <c r="K1025" s="342">
        <f t="shared" si="390"/>
        <v>365</v>
      </c>
      <c r="L1025" s="341">
        <f t="shared" si="390"/>
        <v>305</v>
      </c>
      <c r="M1025" s="340">
        <f t="shared" si="377"/>
        <v>1</v>
      </c>
      <c r="N1025" s="339">
        <f t="shared" si="378"/>
        <v>1</v>
      </c>
      <c r="O1025" s="339">
        <f t="shared" si="379"/>
        <v>1</v>
      </c>
      <c r="P1025" s="339">
        <f t="shared" si="380"/>
        <v>1</v>
      </c>
      <c r="Q1025" s="338">
        <f t="shared" si="381"/>
        <v>0.83333333333333337</v>
      </c>
      <c r="R1025" s="337">
        <f t="shared" si="382"/>
        <v>1000000</v>
      </c>
      <c r="S1025" s="336">
        <f t="shared" si="383"/>
        <v>1000000</v>
      </c>
      <c r="T1025" s="336">
        <f t="shared" si="384"/>
        <v>1000000</v>
      </c>
      <c r="U1025" s="336">
        <f t="shared" si="385"/>
        <v>1000000</v>
      </c>
      <c r="V1025" s="335">
        <f t="shared" si="386"/>
        <v>833333.33333333337</v>
      </c>
      <c r="W1025" s="337">
        <f t="shared" si="391"/>
        <v>0</v>
      </c>
      <c r="X1025" s="336">
        <f t="shared" si="391"/>
        <v>0</v>
      </c>
      <c r="Y1025" s="336">
        <f t="shared" si="391"/>
        <v>0</v>
      </c>
      <c r="Z1025" s="336">
        <f t="shared" si="391"/>
        <v>0</v>
      </c>
      <c r="AA1025" s="335">
        <f t="shared" si="391"/>
        <v>0</v>
      </c>
    </row>
    <row r="1026" spans="1:27">
      <c r="A1026" s="320">
        <f>'Q Experience Study 2e'!A1009</f>
        <v>989</v>
      </c>
      <c r="B1026" s="319">
        <f>'Q Experience Study 2e'!B1009</f>
        <v>20035</v>
      </c>
      <c r="C1026" s="319" t="str">
        <f>'Q Experience Study 2e'!C1009</f>
        <v/>
      </c>
      <c r="D1026" s="319" t="str">
        <f>'Q Experience Study 2e'!D1009</f>
        <v/>
      </c>
      <c r="E1026" s="318">
        <f>'Q Experience Study 2e'!E1009</f>
        <v>300000</v>
      </c>
      <c r="F1026" s="343" t="str">
        <f t="shared" si="374"/>
        <v/>
      </c>
      <c r="G1026" s="341" t="str">
        <f t="shared" si="375"/>
        <v/>
      </c>
      <c r="H1026" s="343">
        <f t="shared" si="390"/>
        <v>366</v>
      </c>
      <c r="I1026" s="342">
        <f t="shared" si="390"/>
        <v>365</v>
      </c>
      <c r="J1026" s="342">
        <f t="shared" si="390"/>
        <v>365</v>
      </c>
      <c r="K1026" s="342">
        <f t="shared" si="390"/>
        <v>365</v>
      </c>
      <c r="L1026" s="341">
        <f t="shared" si="390"/>
        <v>55</v>
      </c>
      <c r="M1026" s="340">
        <f t="shared" si="377"/>
        <v>1</v>
      </c>
      <c r="N1026" s="339">
        <f t="shared" si="378"/>
        <v>1</v>
      </c>
      <c r="O1026" s="339">
        <f t="shared" si="379"/>
        <v>1</v>
      </c>
      <c r="P1026" s="339">
        <f t="shared" si="380"/>
        <v>1</v>
      </c>
      <c r="Q1026" s="338">
        <f t="shared" si="381"/>
        <v>0.15027322404371585</v>
      </c>
      <c r="R1026" s="337">
        <f t="shared" si="382"/>
        <v>300000</v>
      </c>
      <c r="S1026" s="336">
        <f t="shared" si="383"/>
        <v>300000</v>
      </c>
      <c r="T1026" s="336">
        <f t="shared" si="384"/>
        <v>300000</v>
      </c>
      <c r="U1026" s="336">
        <f t="shared" si="385"/>
        <v>300000</v>
      </c>
      <c r="V1026" s="335">
        <f t="shared" si="386"/>
        <v>45081.967213114753</v>
      </c>
      <c r="W1026" s="337">
        <f t="shared" si="391"/>
        <v>0</v>
      </c>
      <c r="X1026" s="336">
        <f t="shared" si="391"/>
        <v>0</v>
      </c>
      <c r="Y1026" s="336">
        <f t="shared" si="391"/>
        <v>0</v>
      </c>
      <c r="Z1026" s="336">
        <f t="shared" si="391"/>
        <v>0</v>
      </c>
      <c r="AA1026" s="335">
        <f t="shared" si="391"/>
        <v>0</v>
      </c>
    </row>
    <row r="1027" spans="1:27">
      <c r="A1027" s="320">
        <f>'Q Experience Study 2e'!A1010</f>
        <v>990</v>
      </c>
      <c r="B1027" s="319">
        <f>'Q Experience Study 2e'!B1010</f>
        <v>20051</v>
      </c>
      <c r="C1027" s="319" t="str">
        <f>'Q Experience Study 2e'!C1010</f>
        <v/>
      </c>
      <c r="D1027" s="319" t="str">
        <f>'Q Experience Study 2e'!D1010</f>
        <v/>
      </c>
      <c r="E1027" s="318">
        <f>'Q Experience Study 2e'!E1010</f>
        <v>300000</v>
      </c>
      <c r="F1027" s="343" t="str">
        <f t="shared" si="374"/>
        <v/>
      </c>
      <c r="G1027" s="341" t="str">
        <f t="shared" si="375"/>
        <v/>
      </c>
      <c r="H1027" s="343">
        <f t="shared" si="390"/>
        <v>366</v>
      </c>
      <c r="I1027" s="342">
        <f t="shared" si="390"/>
        <v>365</v>
      </c>
      <c r="J1027" s="342">
        <f t="shared" si="390"/>
        <v>365</v>
      </c>
      <c r="K1027" s="342">
        <f t="shared" si="390"/>
        <v>365</v>
      </c>
      <c r="L1027" s="341">
        <f t="shared" si="390"/>
        <v>39</v>
      </c>
      <c r="M1027" s="340">
        <f t="shared" si="377"/>
        <v>1</v>
      </c>
      <c r="N1027" s="339">
        <f t="shared" si="378"/>
        <v>1</v>
      </c>
      <c r="O1027" s="339">
        <f t="shared" si="379"/>
        <v>1</v>
      </c>
      <c r="P1027" s="339">
        <f t="shared" si="380"/>
        <v>1</v>
      </c>
      <c r="Q1027" s="338">
        <f t="shared" si="381"/>
        <v>0.10655737704918032</v>
      </c>
      <c r="R1027" s="337">
        <f t="shared" si="382"/>
        <v>300000</v>
      </c>
      <c r="S1027" s="336">
        <f t="shared" si="383"/>
        <v>300000</v>
      </c>
      <c r="T1027" s="336">
        <f t="shared" si="384"/>
        <v>300000</v>
      </c>
      <c r="U1027" s="336">
        <f t="shared" si="385"/>
        <v>300000</v>
      </c>
      <c r="V1027" s="335">
        <f t="shared" si="386"/>
        <v>31967.213114754097</v>
      </c>
      <c r="W1027" s="337">
        <f t="shared" si="391"/>
        <v>0</v>
      </c>
      <c r="X1027" s="336">
        <f t="shared" si="391"/>
        <v>0</v>
      </c>
      <c r="Y1027" s="336">
        <f t="shared" si="391"/>
        <v>0</v>
      </c>
      <c r="Z1027" s="336">
        <f t="shared" si="391"/>
        <v>0</v>
      </c>
      <c r="AA1027" s="335">
        <f t="shared" si="391"/>
        <v>0</v>
      </c>
    </row>
    <row r="1028" spans="1:27">
      <c r="A1028" s="320">
        <f>'Q Experience Study 2e'!A1011</f>
        <v>991</v>
      </c>
      <c r="B1028" s="319">
        <f>'Q Experience Study 2e'!B1011</f>
        <v>19727</v>
      </c>
      <c r="C1028" s="319" t="str">
        <f>'Q Experience Study 2e'!C1011</f>
        <v/>
      </c>
      <c r="D1028" s="319">
        <f>'Q Experience Study 2e'!D1011</f>
        <v>44802</v>
      </c>
      <c r="E1028" s="318">
        <f>'Q Experience Study 2e'!E1011</f>
        <v>1000000</v>
      </c>
      <c r="F1028" s="343">
        <f t="shared" si="374"/>
        <v>68</v>
      </c>
      <c r="G1028" s="341" t="str">
        <f t="shared" si="375"/>
        <v/>
      </c>
      <c r="H1028" s="343">
        <f t="shared" ref="H1028:L1037" si="392">IF(AND(OR($C1028&lt;&gt;"",$D1028&lt;&gt;""),MAX($F1028,$G1028)&lt;H$37),0,MIN($C$34,DATE(YEAR($B1028)+H$37+1,MONTH($B1028),DAY($B1028)))-MAX($B$34,DATE(YEAR($B1028)+H$37,MONTH($B1028),DAY($B1028))))</f>
        <v>365</v>
      </c>
      <c r="I1028" s="342">
        <f t="shared" si="392"/>
        <v>366</v>
      </c>
      <c r="J1028" s="342">
        <f t="shared" si="392"/>
        <v>365</v>
      </c>
      <c r="K1028" s="342">
        <f t="shared" si="392"/>
        <v>365</v>
      </c>
      <c r="L1028" s="341">
        <f t="shared" si="392"/>
        <v>0</v>
      </c>
      <c r="M1028" s="340">
        <f t="shared" si="377"/>
        <v>1</v>
      </c>
      <c r="N1028" s="339">
        <f t="shared" si="378"/>
        <v>1</v>
      </c>
      <c r="O1028" s="339">
        <f t="shared" si="379"/>
        <v>1</v>
      </c>
      <c r="P1028" s="339">
        <f t="shared" si="380"/>
        <v>1</v>
      </c>
      <c r="Q1028" s="338">
        <f t="shared" si="381"/>
        <v>0</v>
      </c>
      <c r="R1028" s="337">
        <f t="shared" si="382"/>
        <v>1000000</v>
      </c>
      <c r="S1028" s="336">
        <f t="shared" si="383"/>
        <v>1000000</v>
      </c>
      <c r="T1028" s="336">
        <f t="shared" si="384"/>
        <v>1000000</v>
      </c>
      <c r="U1028" s="336">
        <f t="shared" si="385"/>
        <v>1000000</v>
      </c>
      <c r="V1028" s="335">
        <f t="shared" si="386"/>
        <v>0</v>
      </c>
      <c r="W1028" s="337">
        <f t="shared" ref="W1028:AA1037" si="393">IF($F1028=W$37,$E1028,0)</f>
        <v>0</v>
      </c>
      <c r="X1028" s="336">
        <f t="shared" si="393"/>
        <v>0</v>
      </c>
      <c r="Y1028" s="336">
        <f t="shared" si="393"/>
        <v>0</v>
      </c>
      <c r="Z1028" s="336">
        <f t="shared" si="393"/>
        <v>1000000</v>
      </c>
      <c r="AA1028" s="335">
        <f t="shared" si="393"/>
        <v>0</v>
      </c>
    </row>
    <row r="1029" spans="1:27">
      <c r="A1029" s="320">
        <f>'Q Experience Study 2e'!A1012</f>
        <v>992</v>
      </c>
      <c r="B1029" s="319">
        <f>'Q Experience Study 2e'!B1012</f>
        <v>19930</v>
      </c>
      <c r="C1029" s="319" t="str">
        <f>'Q Experience Study 2e'!C1012</f>
        <v/>
      </c>
      <c r="D1029" s="319" t="str">
        <f>'Q Experience Study 2e'!D1012</f>
        <v/>
      </c>
      <c r="E1029" s="318">
        <f>'Q Experience Study 2e'!E1012</f>
        <v>500000</v>
      </c>
      <c r="F1029" s="343" t="str">
        <f t="shared" si="374"/>
        <v/>
      </c>
      <c r="G1029" s="341" t="str">
        <f t="shared" si="375"/>
        <v/>
      </c>
      <c r="H1029" s="343">
        <f t="shared" si="392"/>
        <v>366</v>
      </c>
      <c r="I1029" s="342">
        <f t="shared" si="392"/>
        <v>365</v>
      </c>
      <c r="J1029" s="342">
        <f t="shared" si="392"/>
        <v>365</v>
      </c>
      <c r="K1029" s="342">
        <f t="shared" si="392"/>
        <v>365</v>
      </c>
      <c r="L1029" s="341">
        <f t="shared" si="392"/>
        <v>160</v>
      </c>
      <c r="M1029" s="340">
        <f t="shared" si="377"/>
        <v>1</v>
      </c>
      <c r="N1029" s="339">
        <f t="shared" si="378"/>
        <v>1</v>
      </c>
      <c r="O1029" s="339">
        <f t="shared" si="379"/>
        <v>1</v>
      </c>
      <c r="P1029" s="339">
        <f t="shared" si="380"/>
        <v>1</v>
      </c>
      <c r="Q1029" s="338">
        <f t="shared" si="381"/>
        <v>0.43715846994535518</v>
      </c>
      <c r="R1029" s="337">
        <f t="shared" si="382"/>
        <v>500000</v>
      </c>
      <c r="S1029" s="336">
        <f t="shared" si="383"/>
        <v>500000</v>
      </c>
      <c r="T1029" s="336">
        <f t="shared" si="384"/>
        <v>500000</v>
      </c>
      <c r="U1029" s="336">
        <f t="shared" si="385"/>
        <v>500000</v>
      </c>
      <c r="V1029" s="335">
        <f t="shared" si="386"/>
        <v>218579.2349726776</v>
      </c>
      <c r="W1029" s="337">
        <f t="shared" si="393"/>
        <v>0</v>
      </c>
      <c r="X1029" s="336">
        <f t="shared" si="393"/>
        <v>0</v>
      </c>
      <c r="Y1029" s="336">
        <f t="shared" si="393"/>
        <v>0</v>
      </c>
      <c r="Z1029" s="336">
        <f t="shared" si="393"/>
        <v>0</v>
      </c>
      <c r="AA1029" s="335">
        <f t="shared" si="393"/>
        <v>0</v>
      </c>
    </row>
    <row r="1030" spans="1:27">
      <c r="A1030" s="320">
        <f>'Q Experience Study 2e'!A1013</f>
        <v>993</v>
      </c>
      <c r="B1030" s="319">
        <f>'Q Experience Study 2e'!B1013</f>
        <v>19824</v>
      </c>
      <c r="C1030" s="319" t="str">
        <f>'Q Experience Study 2e'!C1013</f>
        <v/>
      </c>
      <c r="D1030" s="319" t="str">
        <f>'Q Experience Study 2e'!D1013</f>
        <v/>
      </c>
      <c r="E1030" s="318">
        <f>'Q Experience Study 2e'!E1013</f>
        <v>500000</v>
      </c>
      <c r="F1030" s="343" t="str">
        <f t="shared" si="374"/>
        <v/>
      </c>
      <c r="G1030" s="341" t="str">
        <f t="shared" si="375"/>
        <v/>
      </c>
      <c r="H1030" s="343">
        <f t="shared" si="392"/>
        <v>366</v>
      </c>
      <c r="I1030" s="342">
        <f t="shared" si="392"/>
        <v>365</v>
      </c>
      <c r="J1030" s="342">
        <f t="shared" si="392"/>
        <v>365</v>
      </c>
      <c r="K1030" s="342">
        <f t="shared" si="392"/>
        <v>365</v>
      </c>
      <c r="L1030" s="341">
        <f t="shared" si="392"/>
        <v>266</v>
      </c>
      <c r="M1030" s="340">
        <f t="shared" si="377"/>
        <v>1</v>
      </c>
      <c r="N1030" s="339">
        <f t="shared" si="378"/>
        <v>1</v>
      </c>
      <c r="O1030" s="339">
        <f t="shared" si="379"/>
        <v>1</v>
      </c>
      <c r="P1030" s="339">
        <f t="shared" si="380"/>
        <v>1</v>
      </c>
      <c r="Q1030" s="338">
        <f t="shared" si="381"/>
        <v>0.72677595628415304</v>
      </c>
      <c r="R1030" s="337">
        <f t="shared" si="382"/>
        <v>500000</v>
      </c>
      <c r="S1030" s="336">
        <f t="shared" si="383"/>
        <v>500000</v>
      </c>
      <c r="T1030" s="336">
        <f t="shared" si="384"/>
        <v>500000</v>
      </c>
      <c r="U1030" s="336">
        <f t="shared" si="385"/>
        <v>500000</v>
      </c>
      <c r="V1030" s="335">
        <f t="shared" si="386"/>
        <v>363387.97814207652</v>
      </c>
      <c r="W1030" s="337">
        <f t="shared" si="393"/>
        <v>0</v>
      </c>
      <c r="X1030" s="336">
        <f t="shared" si="393"/>
        <v>0</v>
      </c>
      <c r="Y1030" s="336">
        <f t="shared" si="393"/>
        <v>0</v>
      </c>
      <c r="Z1030" s="336">
        <f t="shared" si="393"/>
        <v>0</v>
      </c>
      <c r="AA1030" s="335">
        <f t="shared" si="393"/>
        <v>0</v>
      </c>
    </row>
    <row r="1031" spans="1:27">
      <c r="A1031" s="320">
        <f>'Q Experience Study 2e'!A1014</f>
        <v>994</v>
      </c>
      <c r="B1031" s="319">
        <f>'Q Experience Study 2e'!B1014</f>
        <v>19805</v>
      </c>
      <c r="C1031" s="319" t="str">
        <f>'Q Experience Study 2e'!C1014</f>
        <v/>
      </c>
      <c r="D1031" s="319" t="str">
        <f>'Q Experience Study 2e'!D1014</f>
        <v/>
      </c>
      <c r="E1031" s="318">
        <f>'Q Experience Study 2e'!E1014</f>
        <v>300000</v>
      </c>
      <c r="F1031" s="343" t="str">
        <f t="shared" si="374"/>
        <v/>
      </c>
      <c r="G1031" s="341" t="str">
        <f t="shared" si="375"/>
        <v/>
      </c>
      <c r="H1031" s="343">
        <f t="shared" si="392"/>
        <v>366</v>
      </c>
      <c r="I1031" s="342">
        <f t="shared" si="392"/>
        <v>365</v>
      </c>
      <c r="J1031" s="342">
        <f t="shared" si="392"/>
        <v>365</v>
      </c>
      <c r="K1031" s="342">
        <f t="shared" si="392"/>
        <v>365</v>
      </c>
      <c r="L1031" s="341">
        <f t="shared" si="392"/>
        <v>285</v>
      </c>
      <c r="M1031" s="340">
        <f t="shared" si="377"/>
        <v>1</v>
      </c>
      <c r="N1031" s="339">
        <f t="shared" si="378"/>
        <v>1</v>
      </c>
      <c r="O1031" s="339">
        <f t="shared" si="379"/>
        <v>1</v>
      </c>
      <c r="P1031" s="339">
        <f t="shared" si="380"/>
        <v>1</v>
      </c>
      <c r="Q1031" s="338">
        <f t="shared" si="381"/>
        <v>0.77868852459016391</v>
      </c>
      <c r="R1031" s="337">
        <f t="shared" si="382"/>
        <v>300000</v>
      </c>
      <c r="S1031" s="336">
        <f t="shared" si="383"/>
        <v>300000</v>
      </c>
      <c r="T1031" s="336">
        <f t="shared" si="384"/>
        <v>300000</v>
      </c>
      <c r="U1031" s="336">
        <f t="shared" si="385"/>
        <v>300000</v>
      </c>
      <c r="V1031" s="335">
        <f t="shared" si="386"/>
        <v>233606.55737704918</v>
      </c>
      <c r="W1031" s="337">
        <f t="shared" si="393"/>
        <v>0</v>
      </c>
      <c r="X1031" s="336">
        <f t="shared" si="393"/>
        <v>0</v>
      </c>
      <c r="Y1031" s="336">
        <f t="shared" si="393"/>
        <v>0</v>
      </c>
      <c r="Z1031" s="336">
        <f t="shared" si="393"/>
        <v>0</v>
      </c>
      <c r="AA1031" s="335">
        <f t="shared" si="393"/>
        <v>0</v>
      </c>
    </row>
    <row r="1032" spans="1:27">
      <c r="A1032" s="320">
        <f>'Q Experience Study 2e'!A1015</f>
        <v>995</v>
      </c>
      <c r="B1032" s="319">
        <f>'Q Experience Study 2e'!B1015</f>
        <v>19923</v>
      </c>
      <c r="C1032" s="319" t="str">
        <f>'Q Experience Study 2e'!C1015</f>
        <v/>
      </c>
      <c r="D1032" s="319" t="str">
        <f>'Q Experience Study 2e'!D1015</f>
        <v/>
      </c>
      <c r="E1032" s="318">
        <f>'Q Experience Study 2e'!E1015</f>
        <v>1000000</v>
      </c>
      <c r="F1032" s="343" t="str">
        <f t="shared" si="374"/>
        <v/>
      </c>
      <c r="G1032" s="341" t="str">
        <f t="shared" si="375"/>
        <v/>
      </c>
      <c r="H1032" s="343">
        <f t="shared" si="392"/>
        <v>366</v>
      </c>
      <c r="I1032" s="342">
        <f t="shared" si="392"/>
        <v>365</v>
      </c>
      <c r="J1032" s="342">
        <f t="shared" si="392"/>
        <v>365</v>
      </c>
      <c r="K1032" s="342">
        <f t="shared" si="392"/>
        <v>365</v>
      </c>
      <c r="L1032" s="341">
        <f t="shared" si="392"/>
        <v>167</v>
      </c>
      <c r="M1032" s="340">
        <f t="shared" si="377"/>
        <v>1</v>
      </c>
      <c r="N1032" s="339">
        <f t="shared" si="378"/>
        <v>1</v>
      </c>
      <c r="O1032" s="339">
        <f t="shared" si="379"/>
        <v>1</v>
      </c>
      <c r="P1032" s="339">
        <f t="shared" si="380"/>
        <v>1</v>
      </c>
      <c r="Q1032" s="338">
        <f t="shared" si="381"/>
        <v>0.45628415300546449</v>
      </c>
      <c r="R1032" s="337">
        <f t="shared" si="382"/>
        <v>1000000</v>
      </c>
      <c r="S1032" s="336">
        <f t="shared" si="383"/>
        <v>1000000</v>
      </c>
      <c r="T1032" s="336">
        <f t="shared" si="384"/>
        <v>1000000</v>
      </c>
      <c r="U1032" s="336">
        <f t="shared" si="385"/>
        <v>1000000</v>
      </c>
      <c r="V1032" s="335">
        <f t="shared" si="386"/>
        <v>456284.15300546447</v>
      </c>
      <c r="W1032" s="337">
        <f t="shared" si="393"/>
        <v>0</v>
      </c>
      <c r="X1032" s="336">
        <f t="shared" si="393"/>
        <v>0</v>
      </c>
      <c r="Y1032" s="336">
        <f t="shared" si="393"/>
        <v>0</v>
      </c>
      <c r="Z1032" s="336">
        <f t="shared" si="393"/>
        <v>0</v>
      </c>
      <c r="AA1032" s="335">
        <f t="shared" si="393"/>
        <v>0</v>
      </c>
    </row>
    <row r="1033" spans="1:27">
      <c r="A1033" s="320">
        <f>'Q Experience Study 2e'!A1016</f>
        <v>996</v>
      </c>
      <c r="B1033" s="319">
        <f>'Q Experience Study 2e'!B1016</f>
        <v>19747</v>
      </c>
      <c r="C1033" s="319" t="str">
        <f>'Q Experience Study 2e'!C1016</f>
        <v/>
      </c>
      <c r="D1033" s="319" t="str">
        <f>'Q Experience Study 2e'!D1016</f>
        <v/>
      </c>
      <c r="E1033" s="318">
        <f>'Q Experience Study 2e'!E1016</f>
        <v>500000</v>
      </c>
      <c r="F1033" s="343" t="str">
        <f t="shared" si="374"/>
        <v/>
      </c>
      <c r="G1033" s="341" t="str">
        <f t="shared" si="375"/>
        <v/>
      </c>
      <c r="H1033" s="343">
        <f t="shared" si="392"/>
        <v>365</v>
      </c>
      <c r="I1033" s="342">
        <f t="shared" si="392"/>
        <v>366</v>
      </c>
      <c r="J1033" s="342">
        <f t="shared" si="392"/>
        <v>365</v>
      </c>
      <c r="K1033" s="342">
        <f t="shared" si="392"/>
        <v>365</v>
      </c>
      <c r="L1033" s="341">
        <f t="shared" si="392"/>
        <v>343</v>
      </c>
      <c r="M1033" s="340">
        <f t="shared" si="377"/>
        <v>1</v>
      </c>
      <c r="N1033" s="339">
        <f t="shared" si="378"/>
        <v>1</v>
      </c>
      <c r="O1033" s="339">
        <f t="shared" si="379"/>
        <v>1</v>
      </c>
      <c r="P1033" s="339">
        <f t="shared" si="380"/>
        <v>1</v>
      </c>
      <c r="Q1033" s="338">
        <f t="shared" si="381"/>
        <v>0.9397260273972603</v>
      </c>
      <c r="R1033" s="337">
        <f t="shared" si="382"/>
        <v>500000</v>
      </c>
      <c r="S1033" s="336">
        <f t="shared" si="383"/>
        <v>500000</v>
      </c>
      <c r="T1033" s="336">
        <f t="shared" si="384"/>
        <v>500000</v>
      </c>
      <c r="U1033" s="336">
        <f t="shared" si="385"/>
        <v>500000</v>
      </c>
      <c r="V1033" s="335">
        <f t="shared" si="386"/>
        <v>469863.01369863015</v>
      </c>
      <c r="W1033" s="337">
        <f t="shared" si="393"/>
        <v>0</v>
      </c>
      <c r="X1033" s="336">
        <f t="shared" si="393"/>
        <v>0</v>
      </c>
      <c r="Y1033" s="336">
        <f t="shared" si="393"/>
        <v>0</v>
      </c>
      <c r="Z1033" s="336">
        <f t="shared" si="393"/>
        <v>0</v>
      </c>
      <c r="AA1033" s="335">
        <f t="shared" si="393"/>
        <v>0</v>
      </c>
    </row>
    <row r="1034" spans="1:27">
      <c r="A1034" s="320">
        <f>'Q Experience Study 2e'!A1017</f>
        <v>997</v>
      </c>
      <c r="B1034" s="319">
        <f>'Q Experience Study 2e'!B1017</f>
        <v>19746</v>
      </c>
      <c r="C1034" s="319" t="str">
        <f>'Q Experience Study 2e'!C1017</f>
        <v/>
      </c>
      <c r="D1034" s="319" t="str">
        <f>'Q Experience Study 2e'!D1017</f>
        <v/>
      </c>
      <c r="E1034" s="318">
        <f>'Q Experience Study 2e'!E1017</f>
        <v>1000000</v>
      </c>
      <c r="F1034" s="343" t="str">
        <f t="shared" si="374"/>
        <v/>
      </c>
      <c r="G1034" s="341" t="str">
        <f t="shared" si="375"/>
        <v/>
      </c>
      <c r="H1034" s="343">
        <f t="shared" si="392"/>
        <v>365</v>
      </c>
      <c r="I1034" s="342">
        <f t="shared" si="392"/>
        <v>366</v>
      </c>
      <c r="J1034" s="342">
        <f t="shared" si="392"/>
        <v>365</v>
      </c>
      <c r="K1034" s="342">
        <f t="shared" si="392"/>
        <v>365</v>
      </c>
      <c r="L1034" s="341">
        <f t="shared" si="392"/>
        <v>344</v>
      </c>
      <c r="M1034" s="340">
        <f t="shared" si="377"/>
        <v>1</v>
      </c>
      <c r="N1034" s="339">
        <f t="shared" si="378"/>
        <v>1</v>
      </c>
      <c r="O1034" s="339">
        <f t="shared" si="379"/>
        <v>1</v>
      </c>
      <c r="P1034" s="339">
        <f t="shared" si="380"/>
        <v>1</v>
      </c>
      <c r="Q1034" s="338">
        <f t="shared" si="381"/>
        <v>0.94246575342465755</v>
      </c>
      <c r="R1034" s="337">
        <f t="shared" si="382"/>
        <v>1000000</v>
      </c>
      <c r="S1034" s="336">
        <f t="shared" si="383"/>
        <v>1000000</v>
      </c>
      <c r="T1034" s="336">
        <f t="shared" si="384"/>
        <v>1000000</v>
      </c>
      <c r="U1034" s="336">
        <f t="shared" si="385"/>
        <v>1000000</v>
      </c>
      <c r="V1034" s="335">
        <f t="shared" si="386"/>
        <v>942465.75342465751</v>
      </c>
      <c r="W1034" s="337">
        <f t="shared" si="393"/>
        <v>0</v>
      </c>
      <c r="X1034" s="336">
        <f t="shared" si="393"/>
        <v>0</v>
      </c>
      <c r="Y1034" s="336">
        <f t="shared" si="393"/>
        <v>0</v>
      </c>
      <c r="Z1034" s="336">
        <f t="shared" si="393"/>
        <v>0</v>
      </c>
      <c r="AA1034" s="335">
        <f t="shared" si="393"/>
        <v>0</v>
      </c>
    </row>
    <row r="1035" spans="1:27">
      <c r="A1035" s="320">
        <f>'Q Experience Study 2e'!A1018</f>
        <v>998</v>
      </c>
      <c r="B1035" s="319">
        <f>'Q Experience Study 2e'!B1018</f>
        <v>19881</v>
      </c>
      <c r="C1035" s="319" t="str">
        <f>'Q Experience Study 2e'!C1018</f>
        <v/>
      </c>
      <c r="D1035" s="319" t="str">
        <f>'Q Experience Study 2e'!D1018</f>
        <v/>
      </c>
      <c r="E1035" s="318">
        <f>'Q Experience Study 2e'!E1018</f>
        <v>500000</v>
      </c>
      <c r="F1035" s="343" t="str">
        <f t="shared" si="374"/>
        <v/>
      </c>
      <c r="G1035" s="341" t="str">
        <f t="shared" si="375"/>
        <v/>
      </c>
      <c r="H1035" s="343">
        <f t="shared" si="392"/>
        <v>366</v>
      </c>
      <c r="I1035" s="342">
        <f t="shared" si="392"/>
        <v>365</v>
      </c>
      <c r="J1035" s="342">
        <f t="shared" si="392"/>
        <v>365</v>
      </c>
      <c r="K1035" s="342">
        <f t="shared" si="392"/>
        <v>365</v>
      </c>
      <c r="L1035" s="341">
        <f t="shared" si="392"/>
        <v>209</v>
      </c>
      <c r="M1035" s="340">
        <f t="shared" si="377"/>
        <v>1</v>
      </c>
      <c r="N1035" s="339">
        <f t="shared" si="378"/>
        <v>1</v>
      </c>
      <c r="O1035" s="339">
        <f t="shared" si="379"/>
        <v>1</v>
      </c>
      <c r="P1035" s="339">
        <f t="shared" si="380"/>
        <v>1</v>
      </c>
      <c r="Q1035" s="338">
        <f t="shared" si="381"/>
        <v>0.57103825136612019</v>
      </c>
      <c r="R1035" s="337">
        <f t="shared" si="382"/>
        <v>500000</v>
      </c>
      <c r="S1035" s="336">
        <f t="shared" si="383"/>
        <v>500000</v>
      </c>
      <c r="T1035" s="336">
        <f t="shared" si="384"/>
        <v>500000</v>
      </c>
      <c r="U1035" s="336">
        <f t="shared" si="385"/>
        <v>500000</v>
      </c>
      <c r="V1035" s="335">
        <f t="shared" si="386"/>
        <v>285519.12568306009</v>
      </c>
      <c r="W1035" s="337">
        <f t="shared" si="393"/>
        <v>0</v>
      </c>
      <c r="X1035" s="336">
        <f t="shared" si="393"/>
        <v>0</v>
      </c>
      <c r="Y1035" s="336">
        <f t="shared" si="393"/>
        <v>0</v>
      </c>
      <c r="Z1035" s="336">
        <f t="shared" si="393"/>
        <v>0</v>
      </c>
      <c r="AA1035" s="335">
        <f t="shared" si="393"/>
        <v>0</v>
      </c>
    </row>
    <row r="1036" spans="1:27">
      <c r="A1036" s="320">
        <f>'Q Experience Study 2e'!A1019</f>
        <v>999</v>
      </c>
      <c r="B1036" s="319">
        <f>'Q Experience Study 2e'!B1019</f>
        <v>20041</v>
      </c>
      <c r="C1036" s="319" t="str">
        <f>'Q Experience Study 2e'!C1019</f>
        <v/>
      </c>
      <c r="D1036" s="319" t="str">
        <f>'Q Experience Study 2e'!D1019</f>
        <v/>
      </c>
      <c r="E1036" s="318">
        <f>'Q Experience Study 2e'!E1019</f>
        <v>1000000</v>
      </c>
      <c r="F1036" s="343" t="str">
        <f t="shared" si="374"/>
        <v/>
      </c>
      <c r="G1036" s="341" t="str">
        <f t="shared" si="375"/>
        <v/>
      </c>
      <c r="H1036" s="343">
        <f t="shared" si="392"/>
        <v>366</v>
      </c>
      <c r="I1036" s="342">
        <f t="shared" si="392"/>
        <v>365</v>
      </c>
      <c r="J1036" s="342">
        <f t="shared" si="392"/>
        <v>365</v>
      </c>
      <c r="K1036" s="342">
        <f t="shared" si="392"/>
        <v>365</v>
      </c>
      <c r="L1036" s="341">
        <f t="shared" si="392"/>
        <v>49</v>
      </c>
      <c r="M1036" s="340">
        <f t="shared" si="377"/>
        <v>1</v>
      </c>
      <c r="N1036" s="339">
        <f t="shared" si="378"/>
        <v>1</v>
      </c>
      <c r="O1036" s="339">
        <f t="shared" si="379"/>
        <v>1</v>
      </c>
      <c r="P1036" s="339">
        <f t="shared" si="380"/>
        <v>1</v>
      </c>
      <c r="Q1036" s="338">
        <f t="shared" si="381"/>
        <v>0.13387978142076504</v>
      </c>
      <c r="R1036" s="337">
        <f t="shared" si="382"/>
        <v>1000000</v>
      </c>
      <c r="S1036" s="336">
        <f t="shared" si="383"/>
        <v>1000000</v>
      </c>
      <c r="T1036" s="336">
        <f t="shared" si="384"/>
        <v>1000000</v>
      </c>
      <c r="U1036" s="336">
        <f t="shared" si="385"/>
        <v>1000000</v>
      </c>
      <c r="V1036" s="335">
        <f t="shared" si="386"/>
        <v>133879.78142076504</v>
      </c>
      <c r="W1036" s="337">
        <f t="shared" si="393"/>
        <v>0</v>
      </c>
      <c r="X1036" s="336">
        <f t="shared" si="393"/>
        <v>0</v>
      </c>
      <c r="Y1036" s="336">
        <f t="shared" si="393"/>
        <v>0</v>
      </c>
      <c r="Z1036" s="336">
        <f t="shared" si="393"/>
        <v>0</v>
      </c>
      <c r="AA1036" s="335">
        <f t="shared" si="393"/>
        <v>0</v>
      </c>
    </row>
    <row r="1037" spans="1:27" ht="15" thickBot="1">
      <c r="A1037" s="312">
        <f>'Q Experience Study 2e'!A1020</f>
        <v>1000</v>
      </c>
      <c r="B1037" s="311">
        <f>'Q Experience Study 2e'!B1020</f>
        <v>19814</v>
      </c>
      <c r="C1037" s="311" t="str">
        <f>'Q Experience Study 2e'!C1020</f>
        <v/>
      </c>
      <c r="D1037" s="311" t="str">
        <f>'Q Experience Study 2e'!D1020</f>
        <v/>
      </c>
      <c r="E1037" s="310">
        <f>'Q Experience Study 2e'!E1020</f>
        <v>300000</v>
      </c>
      <c r="F1037" s="334" t="str">
        <f t="shared" si="374"/>
        <v/>
      </c>
      <c r="G1037" s="332" t="str">
        <f t="shared" si="375"/>
        <v/>
      </c>
      <c r="H1037" s="334">
        <f t="shared" si="392"/>
        <v>366</v>
      </c>
      <c r="I1037" s="333">
        <f t="shared" si="392"/>
        <v>365</v>
      </c>
      <c r="J1037" s="333">
        <f t="shared" si="392"/>
        <v>365</v>
      </c>
      <c r="K1037" s="333">
        <f t="shared" si="392"/>
        <v>365</v>
      </c>
      <c r="L1037" s="332">
        <f t="shared" si="392"/>
        <v>276</v>
      </c>
      <c r="M1037" s="331">
        <f t="shared" si="377"/>
        <v>1</v>
      </c>
      <c r="N1037" s="330">
        <f t="shared" si="378"/>
        <v>1</v>
      </c>
      <c r="O1037" s="330">
        <f t="shared" si="379"/>
        <v>1</v>
      </c>
      <c r="P1037" s="330">
        <f t="shared" si="380"/>
        <v>1</v>
      </c>
      <c r="Q1037" s="329">
        <f t="shared" si="381"/>
        <v>0.75409836065573765</v>
      </c>
      <c r="R1037" s="328">
        <f t="shared" si="382"/>
        <v>300000</v>
      </c>
      <c r="S1037" s="327">
        <f t="shared" si="383"/>
        <v>300000</v>
      </c>
      <c r="T1037" s="327">
        <f t="shared" si="384"/>
        <v>300000</v>
      </c>
      <c r="U1037" s="327">
        <f t="shared" si="385"/>
        <v>300000</v>
      </c>
      <c r="V1037" s="326">
        <f t="shared" si="386"/>
        <v>226229.50819672129</v>
      </c>
      <c r="W1037" s="328">
        <f t="shared" si="393"/>
        <v>0</v>
      </c>
      <c r="X1037" s="327">
        <f t="shared" si="393"/>
        <v>0</v>
      </c>
      <c r="Y1037" s="327">
        <f t="shared" si="393"/>
        <v>0</v>
      </c>
      <c r="Z1037" s="327">
        <f t="shared" si="393"/>
        <v>0</v>
      </c>
      <c r="AA1037" s="326">
        <f t="shared" si="393"/>
        <v>0</v>
      </c>
    </row>
    <row r="1038" spans="1:27">
      <c r="B1038" s="25"/>
      <c r="C1038" s="25"/>
      <c r="D1038" s="25"/>
      <c r="E1038" s="27"/>
    </row>
    <row r="1039" spans="1:27">
      <c r="B1039" s="25"/>
      <c r="C1039" s="25"/>
      <c r="D1039" s="25"/>
      <c r="E1039" s="27"/>
    </row>
  </sheetData>
  <mergeCells count="2">
    <mergeCell ref="B6:K6"/>
    <mergeCell ref="A4:L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07FFA-E918-4071-9141-075D7F6B1FE1}">
  <sheetPr>
    <tabColor theme="5" tint="0.39997558519241921"/>
  </sheetPr>
  <dimension ref="A1:L114"/>
  <sheetViews>
    <sheetView zoomScale="115" zoomScaleNormal="115" workbookViewId="0"/>
  </sheetViews>
  <sheetFormatPr defaultRowHeight="14.4" outlineLevelRow="1"/>
  <cols>
    <col min="1" max="1" width="12.77734375" customWidth="1"/>
    <col min="2" max="2" width="27.109375" customWidth="1"/>
    <col min="3" max="3" width="22.5546875" customWidth="1"/>
    <col min="4" max="4" width="12.77734375" customWidth="1"/>
    <col min="5" max="5" width="22.88671875" customWidth="1"/>
    <col min="6" max="6" width="23" customWidth="1"/>
    <col min="7" max="8" width="12.77734375" customWidth="1"/>
    <col min="9" max="10" width="14.5546875" customWidth="1"/>
    <col min="11" max="18" width="12.77734375" customWidth="1"/>
  </cols>
  <sheetData>
    <row r="1" spans="1:12">
      <c r="A1" s="428" t="s">
        <v>746</v>
      </c>
    </row>
    <row r="3" spans="1:12">
      <c r="A3" s="262" t="s">
        <v>142</v>
      </c>
    </row>
    <row r="4" spans="1:12">
      <c r="A4" s="441" t="s">
        <v>724</v>
      </c>
      <c r="B4" s="441"/>
      <c r="C4" s="441"/>
      <c r="D4" s="441"/>
      <c r="E4" s="441"/>
      <c r="F4" s="441"/>
      <c r="G4" s="441"/>
      <c r="H4" s="441"/>
      <c r="I4" s="441"/>
      <c r="J4" s="441"/>
      <c r="K4" s="441"/>
      <c r="L4" s="441"/>
    </row>
    <row r="6" spans="1:12">
      <c r="A6" s="262" t="s">
        <v>577</v>
      </c>
    </row>
    <row r="7" spans="1:12" ht="45" customHeight="1">
      <c r="A7" s="441" t="s">
        <v>723</v>
      </c>
      <c r="B7" s="441"/>
      <c r="C7" s="441"/>
      <c r="D7" s="441"/>
      <c r="E7" s="441"/>
      <c r="F7" s="441"/>
      <c r="G7" s="441"/>
      <c r="H7" s="441"/>
      <c r="I7" s="441"/>
    </row>
    <row r="9" spans="1:12" ht="15" thickBot="1">
      <c r="B9" s="446" t="s">
        <v>722</v>
      </c>
      <c r="C9" s="446"/>
      <c r="E9" s="447" t="s">
        <v>721</v>
      </c>
      <c r="F9" s="447"/>
      <c r="G9" s="447"/>
    </row>
    <row r="10" spans="1:12" ht="15" thickBot="1">
      <c r="B10" s="448" t="s">
        <v>720</v>
      </c>
      <c r="C10" s="449"/>
      <c r="E10" s="448" t="s">
        <v>719</v>
      </c>
      <c r="F10" s="450"/>
      <c r="G10" s="449"/>
    </row>
    <row r="11" spans="1:12" hidden="1" outlineLevel="1">
      <c r="A11" s="89"/>
      <c r="B11" s="415" t="s">
        <v>718</v>
      </c>
      <c r="C11" s="415" t="s">
        <v>717</v>
      </c>
      <c r="E11" s="403"/>
      <c r="F11" s="403" t="s">
        <v>678</v>
      </c>
      <c r="G11" s="403" t="s">
        <v>677</v>
      </c>
    </row>
    <row r="12" spans="1:12" hidden="1" outlineLevel="1">
      <c r="A12" s="89"/>
      <c r="B12" s="405" t="s">
        <v>716</v>
      </c>
      <c r="C12" s="405" t="s">
        <v>715</v>
      </c>
      <c r="E12" s="342" t="s">
        <v>714</v>
      </c>
      <c r="F12" s="411">
        <v>500</v>
      </c>
      <c r="G12" s="411">
        <v>500</v>
      </c>
    </row>
    <row r="13" spans="1:12" hidden="1" outlineLevel="1">
      <c r="A13" s="89"/>
      <c r="B13" s="405" t="s">
        <v>713</v>
      </c>
      <c r="C13" s="405" t="s">
        <v>712</v>
      </c>
      <c r="E13" s="342" t="s">
        <v>711</v>
      </c>
      <c r="F13" s="414">
        <v>0.1</v>
      </c>
      <c r="G13" s="414">
        <v>0.1</v>
      </c>
    </row>
    <row r="14" spans="1:12" hidden="1" outlineLevel="1">
      <c r="A14" s="89"/>
      <c r="B14" s="405" t="s">
        <v>710</v>
      </c>
      <c r="C14" s="405" t="s">
        <v>709</v>
      </c>
      <c r="E14" s="342" t="s">
        <v>708</v>
      </c>
      <c r="F14" s="413">
        <v>250000</v>
      </c>
      <c r="G14" s="411">
        <v>2000000</v>
      </c>
    </row>
    <row r="15" spans="1:12" hidden="1" outlineLevel="1">
      <c r="A15" s="89"/>
      <c r="B15" s="405" t="s">
        <v>707</v>
      </c>
      <c r="C15" s="405" t="s">
        <v>706</v>
      </c>
      <c r="E15" s="342" t="s">
        <v>705</v>
      </c>
      <c r="F15" s="412"/>
      <c r="G15" s="412"/>
    </row>
    <row r="16" spans="1:12" hidden="1" outlineLevel="1">
      <c r="A16" s="89"/>
      <c r="B16" s="405" t="s">
        <v>96</v>
      </c>
      <c r="C16" s="410">
        <v>400000</v>
      </c>
      <c r="E16" s="342" t="s">
        <v>704</v>
      </c>
      <c r="F16" s="451" t="s">
        <v>703</v>
      </c>
      <c r="G16" s="411">
        <v>30</v>
      </c>
    </row>
    <row r="17" spans="1:8" hidden="1" outlineLevel="1">
      <c r="A17" s="89"/>
      <c r="B17" s="405" t="s">
        <v>702</v>
      </c>
      <c r="C17" s="410">
        <v>10</v>
      </c>
      <c r="E17" s="342" t="s">
        <v>701</v>
      </c>
      <c r="F17" s="452"/>
      <c r="G17" s="411">
        <v>15</v>
      </c>
    </row>
    <row r="18" spans="1:8" hidden="1" outlineLevel="1">
      <c r="A18" s="89"/>
      <c r="B18" s="405" t="s">
        <v>700</v>
      </c>
      <c r="C18" s="410">
        <v>25</v>
      </c>
    </row>
    <row r="19" spans="1:8" ht="28.8" hidden="1" outlineLevel="1">
      <c r="A19" s="89"/>
      <c r="B19" s="405" t="s">
        <v>699</v>
      </c>
      <c r="C19" s="405" t="s">
        <v>698</v>
      </c>
    </row>
    <row r="20" spans="1:8" ht="28.8" hidden="1" outlineLevel="1">
      <c r="A20" s="89"/>
      <c r="B20" s="405" t="s">
        <v>697</v>
      </c>
      <c r="C20" s="405" t="s">
        <v>696</v>
      </c>
    </row>
    <row r="21" spans="1:8" hidden="1" outlineLevel="1">
      <c r="A21" s="89"/>
      <c r="B21" s="406" t="s">
        <v>695</v>
      </c>
      <c r="C21" s="406"/>
    </row>
    <row r="22" spans="1:8" hidden="1" outlineLevel="1">
      <c r="A22" s="89"/>
      <c r="B22" s="405" t="s">
        <v>693</v>
      </c>
      <c r="C22" s="409">
        <v>0.8</v>
      </c>
    </row>
    <row r="23" spans="1:8" hidden="1" outlineLevel="1">
      <c r="A23" s="89"/>
      <c r="B23" s="405" t="s">
        <v>692</v>
      </c>
      <c r="C23" s="409">
        <v>8.56</v>
      </c>
    </row>
    <row r="24" spans="1:8" hidden="1" outlineLevel="1">
      <c r="A24" s="89"/>
      <c r="B24" s="406" t="s">
        <v>694</v>
      </c>
      <c r="C24" s="406"/>
    </row>
    <row r="25" spans="1:8" hidden="1" outlineLevel="1">
      <c r="A25" s="89"/>
      <c r="B25" s="405" t="s">
        <v>693</v>
      </c>
      <c r="C25" s="408">
        <v>0.9</v>
      </c>
    </row>
    <row r="26" spans="1:8" hidden="1" outlineLevel="1">
      <c r="A26" s="89"/>
      <c r="B26" s="405" t="s">
        <v>692</v>
      </c>
      <c r="C26" s="408">
        <v>0.1</v>
      </c>
    </row>
    <row r="27" spans="1:8" hidden="1" outlineLevel="1">
      <c r="A27" s="89"/>
      <c r="B27" s="406" t="s">
        <v>691</v>
      </c>
      <c r="C27" s="407">
        <v>2.5000000000000001E-2</v>
      </c>
    </row>
    <row r="28" spans="1:8" hidden="1" outlineLevel="1">
      <c r="A28" s="89"/>
      <c r="B28" s="406" t="s">
        <v>282</v>
      </c>
      <c r="C28" s="406"/>
    </row>
    <row r="29" spans="1:8" hidden="1" outlineLevel="1">
      <c r="A29" s="89"/>
      <c r="B29" s="405" t="s">
        <v>690</v>
      </c>
      <c r="C29" s="405" t="s">
        <v>689</v>
      </c>
    </row>
    <row r="30" spans="1:8" hidden="1" outlineLevel="1">
      <c r="B30" s="404" t="s">
        <v>688</v>
      </c>
      <c r="C30" s="404" t="s">
        <v>687</v>
      </c>
      <c r="E30" s="228"/>
    </row>
    <row r="31" spans="1:8" collapsed="1">
      <c r="E31" s="228"/>
    </row>
    <row r="32" spans="1:8" ht="15" thickBot="1">
      <c r="B32" s="446" t="s">
        <v>686</v>
      </c>
      <c r="C32" s="446"/>
      <c r="D32" s="446"/>
      <c r="F32" s="446" t="s">
        <v>685</v>
      </c>
      <c r="G32" s="446"/>
      <c r="H32" s="446"/>
    </row>
    <row r="33" spans="2:8" ht="31.5" customHeight="1" thickBot="1">
      <c r="B33" s="453" t="s">
        <v>684</v>
      </c>
      <c r="C33" s="450"/>
      <c r="D33" s="449"/>
      <c r="E33" s="228"/>
      <c r="F33" s="453" t="s">
        <v>684</v>
      </c>
      <c r="G33" s="450"/>
      <c r="H33" s="449"/>
    </row>
    <row r="34" spans="2:8" ht="15" thickBot="1">
      <c r="B34" s="448" t="s">
        <v>679</v>
      </c>
      <c r="C34" s="450"/>
      <c r="D34" s="449"/>
      <c r="E34" s="228"/>
      <c r="F34" s="448" t="s">
        <v>394</v>
      </c>
      <c r="G34" s="450"/>
      <c r="H34" s="449"/>
    </row>
    <row r="35" spans="2:8" hidden="1" outlineLevel="1">
      <c r="B35" s="403"/>
      <c r="C35" s="403" t="s">
        <v>678</v>
      </c>
      <c r="D35" s="403" t="s">
        <v>677</v>
      </c>
      <c r="E35" s="228"/>
      <c r="F35" s="402"/>
      <c r="G35" s="401" t="s">
        <v>678</v>
      </c>
      <c r="H35" s="400" t="s">
        <v>677</v>
      </c>
    </row>
    <row r="36" spans="2:8" hidden="1" outlineLevel="1">
      <c r="B36" s="394" t="s">
        <v>676</v>
      </c>
      <c r="D36" s="390"/>
      <c r="E36" s="228"/>
      <c r="F36" s="394" t="s">
        <v>675</v>
      </c>
      <c r="G36" s="250"/>
      <c r="H36" s="399"/>
    </row>
    <row r="37" spans="2:8" hidden="1" outlineLevel="1">
      <c r="B37" s="394" t="s">
        <v>674</v>
      </c>
      <c r="D37" s="398"/>
      <c r="E37" s="228"/>
      <c r="F37" s="394" t="s">
        <v>673</v>
      </c>
      <c r="G37" s="247">
        <f>G45+G48</f>
        <v>477.375</v>
      </c>
      <c r="H37" s="397">
        <f>H45+H48</f>
        <v>550</v>
      </c>
    </row>
    <row r="38" spans="2:8" hidden="1" outlineLevel="1">
      <c r="B38" s="394" t="s">
        <v>672</v>
      </c>
      <c r="C38" s="392">
        <f>C16*C17/1000+C18</f>
        <v>4025</v>
      </c>
      <c r="D38" s="384">
        <v>0</v>
      </c>
      <c r="E38" s="228"/>
      <c r="F38" s="393" t="s">
        <v>671</v>
      </c>
      <c r="G38" s="396">
        <f>G37</f>
        <v>477.375</v>
      </c>
      <c r="H38" s="395">
        <f>H37</f>
        <v>550</v>
      </c>
    </row>
    <row r="39" spans="2:8" hidden="1" outlineLevel="1">
      <c r="B39" s="394" t="s">
        <v>670</v>
      </c>
      <c r="C39" s="385">
        <v>0</v>
      </c>
      <c r="D39" s="384">
        <v>0</v>
      </c>
      <c r="E39" s="228"/>
      <c r="F39" s="386"/>
      <c r="H39" s="390"/>
    </row>
    <row r="40" spans="2:8" hidden="1" outlineLevel="1">
      <c r="B40" s="394" t="s">
        <v>669</v>
      </c>
      <c r="C40" s="385">
        <f>C38-C39</f>
        <v>4025</v>
      </c>
      <c r="D40" s="384">
        <f>D38-D39</f>
        <v>0</v>
      </c>
      <c r="E40" s="228"/>
      <c r="F40" s="386" t="s">
        <v>668</v>
      </c>
      <c r="H40" s="390"/>
    </row>
    <row r="41" spans="2:8" hidden="1" outlineLevel="1">
      <c r="B41" s="394" t="s">
        <v>667</v>
      </c>
      <c r="C41" s="385"/>
      <c r="D41" s="384"/>
      <c r="E41" s="228"/>
      <c r="F41" s="386" t="s">
        <v>666</v>
      </c>
      <c r="H41" s="390"/>
    </row>
    <row r="42" spans="2:8" hidden="1" outlineLevel="1">
      <c r="B42" s="394" t="s">
        <v>665</v>
      </c>
      <c r="C42" s="385">
        <f>F12*F13</f>
        <v>50</v>
      </c>
      <c r="D42" s="384">
        <f>G12*G13</f>
        <v>50</v>
      </c>
      <c r="E42" s="228"/>
      <c r="F42" s="386" t="s">
        <v>664</v>
      </c>
      <c r="G42" s="392">
        <f>C53</f>
        <v>320</v>
      </c>
      <c r="H42" s="384">
        <f>D53</f>
        <v>0</v>
      </c>
    </row>
    <row r="43" spans="2:8" hidden="1" outlineLevel="1">
      <c r="B43" s="394" t="s">
        <v>663</v>
      </c>
      <c r="C43" s="385">
        <v>0</v>
      </c>
      <c r="D43" s="384">
        <v>0</v>
      </c>
      <c r="E43" s="228"/>
      <c r="F43" s="386" t="s">
        <v>662</v>
      </c>
      <c r="G43" s="392">
        <f>C54</f>
        <v>0</v>
      </c>
      <c r="H43" s="384">
        <f>D54</f>
        <v>0</v>
      </c>
    </row>
    <row r="44" spans="2:8" hidden="1" outlineLevel="1">
      <c r="B44" s="394" t="s">
        <v>661</v>
      </c>
      <c r="C44" s="385">
        <f>C42+C43</f>
        <v>50</v>
      </c>
      <c r="D44" s="384">
        <f>D42+D43</f>
        <v>50</v>
      </c>
      <c r="E44" s="228"/>
      <c r="F44" s="386" t="s">
        <v>648</v>
      </c>
      <c r="G44" s="392">
        <f>G42-G43</f>
        <v>320</v>
      </c>
      <c r="H44" s="384">
        <f>H42-H43</f>
        <v>0</v>
      </c>
    </row>
    <row r="45" spans="2:8" hidden="1" outlineLevel="1">
      <c r="B45" s="394" t="s">
        <v>660</v>
      </c>
      <c r="C45" s="385">
        <v>0</v>
      </c>
      <c r="D45" s="384">
        <v>0</v>
      </c>
      <c r="E45" s="228"/>
      <c r="F45" s="387" t="s">
        <v>659</v>
      </c>
      <c r="G45" s="392">
        <f>G44</f>
        <v>320</v>
      </c>
      <c r="H45" s="384">
        <f>H44</f>
        <v>0</v>
      </c>
    </row>
    <row r="46" spans="2:8" hidden="1" outlineLevel="1">
      <c r="B46" s="394" t="s">
        <v>658</v>
      </c>
      <c r="C46" s="385">
        <v>0</v>
      </c>
      <c r="D46" s="384">
        <v>0</v>
      </c>
      <c r="E46" s="228"/>
      <c r="F46" s="386"/>
      <c r="H46" s="390"/>
    </row>
    <row r="47" spans="2:8" hidden="1" outlineLevel="1">
      <c r="B47" s="393" t="s">
        <v>310</v>
      </c>
      <c r="C47" s="385">
        <f>C40+C44+C45+C46</f>
        <v>4075</v>
      </c>
      <c r="D47" s="384">
        <f>D40+D44+D45+D46</f>
        <v>50</v>
      </c>
      <c r="E47" s="228"/>
      <c r="F47" s="386" t="s">
        <v>657</v>
      </c>
      <c r="G47" s="392">
        <f>F12+C66</f>
        <v>157.375</v>
      </c>
      <c r="H47" s="384">
        <f>G12+D66</f>
        <v>550</v>
      </c>
    </row>
    <row r="48" spans="2:8" hidden="1" outlineLevel="1">
      <c r="B48" s="386"/>
      <c r="C48" s="391"/>
      <c r="D48" s="384"/>
      <c r="E48" s="228"/>
      <c r="F48" s="387" t="s">
        <v>656</v>
      </c>
      <c r="G48" s="392">
        <f>G47</f>
        <v>157.375</v>
      </c>
      <c r="H48" s="384">
        <f>H47</f>
        <v>550</v>
      </c>
    </row>
    <row r="49" spans="2:8" hidden="1" outlineLevel="1">
      <c r="B49" s="388" t="s">
        <v>655</v>
      </c>
      <c r="C49" s="391"/>
      <c r="D49" s="384"/>
      <c r="E49" s="228"/>
      <c r="F49" s="386"/>
      <c r="H49" s="390"/>
    </row>
    <row r="50" spans="2:8" hidden="1" outlineLevel="1">
      <c r="B50" s="386" t="s">
        <v>654</v>
      </c>
      <c r="C50" s="385">
        <v>0</v>
      </c>
      <c r="D50" s="384">
        <v>0</v>
      </c>
      <c r="E50" s="228"/>
      <c r="F50" s="383" t="s">
        <v>653</v>
      </c>
      <c r="G50" s="389">
        <f>G45+G48</f>
        <v>477.375</v>
      </c>
      <c r="H50" s="381">
        <f>H45+H48</f>
        <v>550</v>
      </c>
    </row>
    <row r="51" spans="2:8" hidden="1" outlineLevel="1">
      <c r="B51" s="386" t="s">
        <v>652</v>
      </c>
      <c r="C51" s="385">
        <v>0</v>
      </c>
      <c r="D51" s="384">
        <v>0</v>
      </c>
      <c r="E51" s="228"/>
    </row>
    <row r="52" spans="2:8" hidden="1" outlineLevel="1">
      <c r="B52" s="386" t="s">
        <v>651</v>
      </c>
      <c r="C52" s="385"/>
      <c r="D52" s="384"/>
      <c r="E52" s="228"/>
    </row>
    <row r="53" spans="2:8" hidden="1" outlineLevel="1">
      <c r="B53" s="386" t="s">
        <v>650</v>
      </c>
      <c r="C53" s="385">
        <f>C22*C16/1000</f>
        <v>320</v>
      </c>
      <c r="D53" s="384">
        <v>0</v>
      </c>
      <c r="E53" s="228"/>
    </row>
    <row r="54" spans="2:8" hidden="1" outlineLevel="1">
      <c r="B54" s="386" t="s">
        <v>649</v>
      </c>
      <c r="C54" s="385">
        <v>0</v>
      </c>
      <c r="D54" s="384">
        <v>0</v>
      </c>
      <c r="E54" s="228"/>
    </row>
    <row r="55" spans="2:8" hidden="1" outlineLevel="1">
      <c r="B55" s="386" t="s">
        <v>648</v>
      </c>
      <c r="C55" s="385">
        <f>C53-C54</f>
        <v>320</v>
      </c>
      <c r="D55" s="384">
        <f>D53-D54</f>
        <v>0</v>
      </c>
      <c r="E55" s="228"/>
    </row>
    <row r="56" spans="2:8" hidden="1" outlineLevel="1">
      <c r="B56" s="386" t="s">
        <v>647</v>
      </c>
      <c r="C56" s="385">
        <v>0</v>
      </c>
      <c r="D56" s="384">
        <v>0</v>
      </c>
      <c r="E56" s="228"/>
    </row>
    <row r="57" spans="2:8" hidden="1" outlineLevel="1">
      <c r="B57" s="387" t="s">
        <v>646</v>
      </c>
      <c r="C57" s="385">
        <f>C55+C56</f>
        <v>320</v>
      </c>
      <c r="D57" s="384">
        <f>D55+D56</f>
        <v>0</v>
      </c>
      <c r="E57" s="228"/>
    </row>
    <row r="58" spans="2:8" hidden="1" outlineLevel="1">
      <c r="B58" s="386"/>
      <c r="C58" s="385"/>
      <c r="D58" s="384"/>
      <c r="E58" s="228"/>
    </row>
    <row r="59" spans="2:8" hidden="1" outlineLevel="1">
      <c r="B59" s="388" t="s">
        <v>645</v>
      </c>
      <c r="C59" s="385"/>
      <c r="D59" s="384"/>
      <c r="E59" s="228"/>
    </row>
    <row r="60" spans="2:8" hidden="1" outlineLevel="1">
      <c r="B60" s="386" t="s">
        <v>644</v>
      </c>
      <c r="C60" s="385">
        <f>ROUNDDOWN(C38*C25,0)</f>
        <v>3622</v>
      </c>
      <c r="D60" s="384">
        <v>0</v>
      </c>
      <c r="E60" s="228"/>
    </row>
    <row r="61" spans="2:8" hidden="1" outlineLevel="1">
      <c r="B61" s="386" t="s">
        <v>643</v>
      </c>
      <c r="C61" s="385">
        <f>VALUE(LEFT(C29,4))</f>
        <v>350</v>
      </c>
      <c r="D61" s="384">
        <v>0</v>
      </c>
      <c r="E61" s="228"/>
    </row>
    <row r="62" spans="2:8" hidden="1" outlineLevel="1">
      <c r="B62" s="386" t="s">
        <v>642</v>
      </c>
      <c r="C62" s="385">
        <f>VALUE(LEFT(C30,3))</f>
        <v>25</v>
      </c>
      <c r="D62" s="384">
        <v>0</v>
      </c>
      <c r="E62" s="228"/>
    </row>
    <row r="63" spans="2:8" hidden="1" outlineLevel="1">
      <c r="B63" s="386" t="s">
        <v>641</v>
      </c>
      <c r="C63" s="385">
        <f>C38*C27</f>
        <v>100.625</v>
      </c>
      <c r="D63" s="384">
        <v>0</v>
      </c>
      <c r="E63" s="228"/>
    </row>
    <row r="64" spans="2:8" hidden="1" outlineLevel="1">
      <c r="B64" s="387" t="s">
        <v>640</v>
      </c>
      <c r="C64" s="385">
        <f>SUM(C60:C63)</f>
        <v>4097.625</v>
      </c>
      <c r="D64" s="384">
        <f>SUM(D60:D63)</f>
        <v>0</v>
      </c>
      <c r="E64" s="228"/>
    </row>
    <row r="65" spans="2:8" hidden="1" outlineLevel="1">
      <c r="B65" s="386"/>
      <c r="C65" s="385"/>
      <c r="D65" s="384"/>
      <c r="E65" s="228"/>
    </row>
    <row r="66" spans="2:8" hidden="1" outlineLevel="1">
      <c r="B66" s="383" t="s">
        <v>639</v>
      </c>
      <c r="C66" s="382">
        <f>C47-C57-C64</f>
        <v>-342.625</v>
      </c>
      <c r="D66" s="381">
        <f>D47-D57-D64</f>
        <v>50</v>
      </c>
      <c r="E66" s="228"/>
    </row>
    <row r="67" spans="2:8" collapsed="1">
      <c r="C67" s="391"/>
      <c r="D67" s="391"/>
      <c r="E67" s="228"/>
    </row>
    <row r="68" spans="2:8" ht="15" thickBot="1">
      <c r="B68" s="446" t="s">
        <v>683</v>
      </c>
      <c r="C68" s="446"/>
      <c r="D68" s="446"/>
      <c r="F68" s="446" t="s">
        <v>682</v>
      </c>
      <c r="G68" s="446"/>
      <c r="H68" s="446"/>
    </row>
    <row r="69" spans="2:8" ht="31.5" customHeight="1" thickBot="1">
      <c r="B69" s="453" t="s">
        <v>681</v>
      </c>
      <c r="C69" s="450"/>
      <c r="D69" s="449"/>
      <c r="E69" s="228"/>
      <c r="F69" s="453" t="s">
        <v>680</v>
      </c>
      <c r="G69" s="450"/>
      <c r="H69" s="449"/>
    </row>
    <row r="70" spans="2:8" ht="15" thickBot="1">
      <c r="B70" s="448" t="s">
        <v>679</v>
      </c>
      <c r="C70" s="450"/>
      <c r="D70" s="449"/>
      <c r="E70" s="228"/>
      <c r="F70" s="448" t="s">
        <v>394</v>
      </c>
      <c r="G70" s="450"/>
      <c r="H70" s="449"/>
    </row>
    <row r="71" spans="2:8" hidden="1" outlineLevel="1">
      <c r="B71" s="403"/>
      <c r="C71" s="403" t="s">
        <v>678</v>
      </c>
      <c r="D71" s="403" t="s">
        <v>677</v>
      </c>
      <c r="E71" s="228"/>
      <c r="F71" s="402"/>
      <c r="G71" s="401" t="s">
        <v>678</v>
      </c>
      <c r="H71" s="400" t="s">
        <v>677</v>
      </c>
    </row>
    <row r="72" spans="2:8" hidden="1" outlineLevel="1">
      <c r="B72" s="394" t="s">
        <v>676</v>
      </c>
      <c r="D72" s="390"/>
      <c r="E72" s="228"/>
      <c r="F72" s="394" t="s">
        <v>675</v>
      </c>
      <c r="G72" s="250"/>
      <c r="H72" s="399"/>
    </row>
    <row r="73" spans="2:8" hidden="1" outlineLevel="1">
      <c r="B73" s="394" t="s">
        <v>674</v>
      </c>
      <c r="D73" s="398"/>
      <c r="E73" s="228"/>
      <c r="F73" s="394" t="s">
        <v>673</v>
      </c>
      <c r="G73" s="247">
        <f>G81+G84</f>
        <v>4022.4875000000002</v>
      </c>
      <c r="H73" s="397">
        <f>H81+H84</f>
        <v>605</v>
      </c>
    </row>
    <row r="74" spans="2:8" hidden="1" outlineLevel="1">
      <c r="B74" s="394" t="s">
        <v>672</v>
      </c>
      <c r="C74" s="392">
        <f>C16*C17/1000+C18</f>
        <v>4025</v>
      </c>
      <c r="D74" s="384">
        <v>0</v>
      </c>
      <c r="E74" s="228"/>
      <c r="F74" s="393" t="s">
        <v>671</v>
      </c>
      <c r="G74" s="396">
        <f>G73</f>
        <v>4022.4875000000002</v>
      </c>
      <c r="H74" s="395">
        <f>H73</f>
        <v>605</v>
      </c>
    </row>
    <row r="75" spans="2:8" hidden="1" outlineLevel="1">
      <c r="B75" s="394" t="s">
        <v>670</v>
      </c>
      <c r="C75" s="385">
        <v>0</v>
      </c>
      <c r="D75" s="384">
        <v>0</v>
      </c>
      <c r="E75" s="228"/>
      <c r="F75" s="386"/>
      <c r="H75" s="390"/>
    </row>
    <row r="76" spans="2:8" hidden="1" outlineLevel="1">
      <c r="B76" s="394" t="s">
        <v>669</v>
      </c>
      <c r="C76" s="385">
        <f>C74-C75</f>
        <v>4025</v>
      </c>
      <c r="D76" s="384">
        <f>D74-D75</f>
        <v>0</v>
      </c>
      <c r="E76" s="228"/>
      <c r="F76" s="386" t="s">
        <v>668</v>
      </c>
      <c r="H76" s="390"/>
    </row>
    <row r="77" spans="2:8" hidden="1" outlineLevel="1">
      <c r="B77" s="394" t="s">
        <v>667</v>
      </c>
      <c r="C77" s="385"/>
      <c r="D77" s="384"/>
      <c r="E77" s="228"/>
      <c r="F77" s="386" t="s">
        <v>666</v>
      </c>
      <c r="H77" s="390"/>
    </row>
    <row r="78" spans="2:8" hidden="1" outlineLevel="1">
      <c r="B78" s="394" t="s">
        <v>665</v>
      </c>
      <c r="C78" s="385">
        <f>G48*F13</f>
        <v>15.737500000000001</v>
      </c>
      <c r="D78" s="384">
        <f>H48*G13</f>
        <v>55</v>
      </c>
      <c r="E78" s="228"/>
      <c r="F78" s="386" t="s">
        <v>664</v>
      </c>
      <c r="G78" s="392">
        <f>C89+G42</f>
        <v>3424</v>
      </c>
      <c r="H78" s="384">
        <f>D89+H42</f>
        <v>0</v>
      </c>
    </row>
    <row r="79" spans="2:8" hidden="1" outlineLevel="1">
      <c r="B79" s="394" t="s">
        <v>663</v>
      </c>
      <c r="C79" s="385">
        <f>G44*F13</f>
        <v>32</v>
      </c>
      <c r="D79" s="384">
        <f>H44*G13</f>
        <v>0</v>
      </c>
      <c r="E79" s="228"/>
      <c r="F79" s="386" t="s">
        <v>662</v>
      </c>
      <c r="G79" s="392">
        <f>C90+G43</f>
        <v>0</v>
      </c>
      <c r="H79" s="384">
        <f>D90+H43</f>
        <v>0</v>
      </c>
    </row>
    <row r="80" spans="2:8" hidden="1" outlineLevel="1">
      <c r="B80" s="394" t="s">
        <v>661</v>
      </c>
      <c r="C80" s="385">
        <f>C78+C79</f>
        <v>47.737499999999997</v>
      </c>
      <c r="D80" s="384">
        <f>D78+D79</f>
        <v>55</v>
      </c>
      <c r="E80" s="228"/>
      <c r="F80" s="386" t="s">
        <v>648</v>
      </c>
      <c r="G80" s="392">
        <f>G78-G79</f>
        <v>3424</v>
      </c>
      <c r="H80" s="384">
        <f>H78-H79</f>
        <v>0</v>
      </c>
    </row>
    <row r="81" spans="2:8" hidden="1" outlineLevel="1">
      <c r="B81" s="394" t="s">
        <v>660</v>
      </c>
      <c r="C81" s="385">
        <v>0</v>
      </c>
      <c r="D81" s="384">
        <v>0</v>
      </c>
      <c r="E81" s="228"/>
      <c r="F81" s="387" t="s">
        <v>659</v>
      </c>
      <c r="G81" s="392">
        <f>G80</f>
        <v>3424</v>
      </c>
      <c r="H81" s="384">
        <f>H80</f>
        <v>0</v>
      </c>
    </row>
    <row r="82" spans="2:8" hidden="1" outlineLevel="1">
      <c r="B82" s="394" t="s">
        <v>658</v>
      </c>
      <c r="C82" s="385">
        <v>0</v>
      </c>
      <c r="D82" s="384">
        <v>0</v>
      </c>
      <c r="E82" s="228"/>
      <c r="F82" s="386"/>
      <c r="H82" s="390"/>
    </row>
    <row r="83" spans="2:8" hidden="1" outlineLevel="1">
      <c r="B83" s="393" t="s">
        <v>310</v>
      </c>
      <c r="C83" s="385">
        <f>C76+C80+C81+C82</f>
        <v>4072.7375000000002</v>
      </c>
      <c r="D83" s="384">
        <f>D76+D80+D81+D82</f>
        <v>55</v>
      </c>
      <c r="E83" s="228"/>
      <c r="F83" s="386" t="s">
        <v>657</v>
      </c>
      <c r="G83" s="392">
        <f>G48+C102</f>
        <v>598.48750000000018</v>
      </c>
      <c r="H83" s="384">
        <f>H48+D102</f>
        <v>605</v>
      </c>
    </row>
    <row r="84" spans="2:8" hidden="1" outlineLevel="1">
      <c r="B84" s="386"/>
      <c r="C84" s="391"/>
      <c r="D84" s="384"/>
      <c r="E84" s="228"/>
      <c r="F84" s="387" t="s">
        <v>656</v>
      </c>
      <c r="G84" s="392">
        <f>G83</f>
        <v>598.48750000000018</v>
      </c>
      <c r="H84" s="384">
        <f>H83</f>
        <v>605</v>
      </c>
    </row>
    <row r="85" spans="2:8" hidden="1" outlineLevel="1">
      <c r="B85" s="388" t="s">
        <v>655</v>
      </c>
      <c r="C85" s="391"/>
      <c r="D85" s="384"/>
      <c r="E85" s="228"/>
      <c r="F85" s="386"/>
      <c r="H85" s="390"/>
    </row>
    <row r="86" spans="2:8" hidden="1" outlineLevel="1">
      <c r="B86" s="386" t="s">
        <v>654</v>
      </c>
      <c r="C86" s="385">
        <v>0</v>
      </c>
      <c r="D86" s="384">
        <v>0</v>
      </c>
      <c r="E86" s="228"/>
      <c r="F86" s="383" t="s">
        <v>653</v>
      </c>
      <c r="G86" s="389">
        <f>G81+G84</f>
        <v>4022.4875000000002</v>
      </c>
      <c r="H86" s="381">
        <f>H81+H84</f>
        <v>605</v>
      </c>
    </row>
    <row r="87" spans="2:8" hidden="1" outlineLevel="1">
      <c r="B87" s="386" t="s">
        <v>652</v>
      </c>
      <c r="C87" s="385">
        <v>0</v>
      </c>
      <c r="D87" s="384">
        <v>0</v>
      </c>
      <c r="E87" s="228"/>
    </row>
    <row r="88" spans="2:8" hidden="1" outlineLevel="1">
      <c r="B88" s="386" t="s">
        <v>651</v>
      </c>
      <c r="C88" s="385"/>
      <c r="D88" s="384"/>
      <c r="E88" s="228"/>
    </row>
    <row r="89" spans="2:8" hidden="1" outlineLevel="1">
      <c r="B89" s="386" t="s">
        <v>650</v>
      </c>
      <c r="C89" s="385">
        <f>C16*C23/1000-G42</f>
        <v>3104</v>
      </c>
      <c r="D89" s="384">
        <v>0</v>
      </c>
      <c r="E89" s="228"/>
    </row>
    <row r="90" spans="2:8" hidden="1" outlineLevel="1">
      <c r="B90" s="386" t="s">
        <v>649</v>
      </c>
      <c r="C90" s="385">
        <v>0</v>
      </c>
      <c r="D90" s="384">
        <v>0</v>
      </c>
      <c r="E90" s="228"/>
    </row>
    <row r="91" spans="2:8" hidden="1" outlineLevel="1">
      <c r="B91" s="386" t="s">
        <v>648</v>
      </c>
      <c r="C91" s="385">
        <f>C89-C90</f>
        <v>3104</v>
      </c>
      <c r="D91" s="384">
        <f>D89-D90</f>
        <v>0</v>
      </c>
      <c r="E91" s="228"/>
    </row>
    <row r="92" spans="2:8" hidden="1" outlineLevel="1">
      <c r="B92" s="386" t="s">
        <v>647</v>
      </c>
      <c r="C92" s="385">
        <v>0</v>
      </c>
      <c r="D92" s="384">
        <v>0</v>
      </c>
      <c r="E92" s="228"/>
    </row>
    <row r="93" spans="2:8" hidden="1" outlineLevel="1">
      <c r="B93" s="387" t="s">
        <v>646</v>
      </c>
      <c r="C93" s="385">
        <f>C91+C92</f>
        <v>3104</v>
      </c>
      <c r="D93" s="384">
        <f>D91+D92</f>
        <v>0</v>
      </c>
      <c r="E93" s="228"/>
    </row>
    <row r="94" spans="2:8" hidden="1" outlineLevel="1">
      <c r="B94" s="386"/>
      <c r="C94" s="385"/>
      <c r="D94" s="384"/>
      <c r="E94" s="228"/>
    </row>
    <row r="95" spans="2:8" hidden="1" outlineLevel="1">
      <c r="B95" s="388" t="s">
        <v>645</v>
      </c>
      <c r="C95" s="385"/>
      <c r="D95" s="384"/>
      <c r="E95" s="228"/>
    </row>
    <row r="96" spans="2:8" hidden="1" outlineLevel="1">
      <c r="B96" s="386" t="s">
        <v>644</v>
      </c>
      <c r="C96" s="385">
        <f>ROUNDDOWN(C74*C26,0)</f>
        <v>402</v>
      </c>
      <c r="D96" s="384">
        <v>0</v>
      </c>
      <c r="E96" s="228"/>
    </row>
    <row r="97" spans="1:9" hidden="1" outlineLevel="1">
      <c r="B97" s="386" t="s">
        <v>643</v>
      </c>
      <c r="C97" s="385">
        <v>0</v>
      </c>
      <c r="D97" s="384">
        <v>0</v>
      </c>
      <c r="E97" s="228"/>
    </row>
    <row r="98" spans="1:9" hidden="1" outlineLevel="1">
      <c r="B98" s="386" t="s">
        <v>642</v>
      </c>
      <c r="C98" s="385">
        <f>VALUE(LEFT(C30,3))</f>
        <v>25</v>
      </c>
      <c r="D98" s="384">
        <v>0</v>
      </c>
      <c r="E98" s="228"/>
    </row>
    <row r="99" spans="1:9" hidden="1" outlineLevel="1">
      <c r="B99" s="386" t="s">
        <v>641</v>
      </c>
      <c r="C99" s="385">
        <f>C74*C27</f>
        <v>100.625</v>
      </c>
      <c r="D99" s="384">
        <v>0</v>
      </c>
      <c r="E99" s="228"/>
    </row>
    <row r="100" spans="1:9" hidden="1" outlineLevel="1">
      <c r="B100" s="387" t="s">
        <v>640</v>
      </c>
      <c r="C100" s="385">
        <f>SUM(C96:C99)</f>
        <v>527.625</v>
      </c>
      <c r="D100" s="384">
        <f>SUM(D96:D99)</f>
        <v>0</v>
      </c>
      <c r="E100" s="228"/>
    </row>
    <row r="101" spans="1:9" hidden="1" outlineLevel="1">
      <c r="B101" s="386"/>
      <c r="C101" s="385"/>
      <c r="D101" s="384"/>
      <c r="E101" s="228"/>
    </row>
    <row r="102" spans="1:9" hidden="1" outlineLevel="1">
      <c r="B102" s="383" t="s">
        <v>639</v>
      </c>
      <c r="C102" s="382">
        <f>C83-C93-C100</f>
        <v>441.11250000000018</v>
      </c>
      <c r="D102" s="381">
        <f>D83-D93-D100</f>
        <v>55</v>
      </c>
      <c r="E102" s="228"/>
    </row>
    <row r="103" spans="1:9" collapsed="1"/>
    <row r="104" spans="1:9">
      <c r="A104" s="262" t="s">
        <v>172</v>
      </c>
    </row>
    <row r="105" spans="1:9" ht="61.5" customHeight="1">
      <c r="A105" s="373" t="s">
        <v>568</v>
      </c>
      <c r="B105" s="441" t="s">
        <v>638</v>
      </c>
      <c r="C105" s="441"/>
      <c r="D105" s="441"/>
      <c r="E105" s="441"/>
      <c r="F105" s="441"/>
      <c r="G105" s="441"/>
      <c r="H105" s="441"/>
      <c r="I105" s="441"/>
    </row>
    <row r="107" spans="1:9" ht="15" thickBot="1">
      <c r="B107" s="446" t="s">
        <v>637</v>
      </c>
      <c r="C107" s="446"/>
    </row>
    <row r="108" spans="1:9" ht="15" thickBot="1">
      <c r="B108" s="448" t="s">
        <v>636</v>
      </c>
      <c r="C108" s="449"/>
    </row>
    <row r="109" spans="1:9" ht="15" thickBot="1">
      <c r="B109" s="380" t="s">
        <v>635</v>
      </c>
      <c r="C109" s="308" t="s">
        <v>634</v>
      </c>
    </row>
    <row r="110" spans="1:9">
      <c r="B110" s="379">
        <v>1</v>
      </c>
      <c r="C110" s="378">
        <v>1</v>
      </c>
    </row>
    <row r="111" spans="1:9">
      <c r="B111" s="377" t="s">
        <v>633</v>
      </c>
      <c r="C111" s="376">
        <v>0.15</v>
      </c>
    </row>
    <row r="112" spans="1:9">
      <c r="B112" s="375" t="s">
        <v>632</v>
      </c>
      <c r="C112" s="374">
        <v>7.4999999999999997E-2</v>
      </c>
    </row>
    <row r="114" spans="1:9" ht="70.05" customHeight="1">
      <c r="A114" s="373" t="s">
        <v>564</v>
      </c>
      <c r="B114" s="441" t="s">
        <v>631</v>
      </c>
      <c r="C114" s="441"/>
      <c r="D114" s="441"/>
      <c r="E114" s="441"/>
      <c r="F114" s="441"/>
      <c r="G114" s="441"/>
      <c r="H114" s="441"/>
      <c r="I114" s="441"/>
    </row>
  </sheetData>
  <mergeCells count="23">
    <mergeCell ref="B114:I114"/>
    <mergeCell ref="B68:D68"/>
    <mergeCell ref="F68:H68"/>
    <mergeCell ref="B69:D69"/>
    <mergeCell ref="F69:H69"/>
    <mergeCell ref="B70:D70"/>
    <mergeCell ref="F70:H70"/>
    <mergeCell ref="F16:F17"/>
    <mergeCell ref="B32:D32"/>
    <mergeCell ref="B105:I105"/>
    <mergeCell ref="B107:C107"/>
    <mergeCell ref="B108:C108"/>
    <mergeCell ref="F32:H32"/>
    <mergeCell ref="B33:D33"/>
    <mergeCell ref="F33:H33"/>
    <mergeCell ref="B34:D34"/>
    <mergeCell ref="F34:H34"/>
    <mergeCell ref="A4:L4"/>
    <mergeCell ref="A7:I7"/>
    <mergeCell ref="B9:C9"/>
    <mergeCell ref="E9:G9"/>
    <mergeCell ref="B10:C10"/>
    <mergeCell ref="E10:G1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5BFF9-689C-40DA-82F9-167A5E9CADBF}">
  <sheetPr>
    <tabColor theme="9" tint="0.59999389629810485"/>
  </sheetPr>
  <dimension ref="A1:L148"/>
  <sheetViews>
    <sheetView zoomScale="115" zoomScaleNormal="115" workbookViewId="0"/>
  </sheetViews>
  <sheetFormatPr defaultRowHeight="14.4" outlineLevelRow="1"/>
  <cols>
    <col min="1" max="1" width="6.6640625" customWidth="1"/>
    <col min="2" max="2" width="22.21875" customWidth="1"/>
    <col min="3" max="5" width="12.77734375" customWidth="1"/>
    <col min="6" max="6" width="24.88671875" customWidth="1"/>
    <col min="7" max="7" width="12.77734375" customWidth="1"/>
    <col min="8" max="8" width="17.5546875" customWidth="1"/>
    <col min="9" max="10" width="16.21875" customWidth="1"/>
    <col min="11" max="27" width="12.77734375" customWidth="1"/>
  </cols>
  <sheetData>
    <row r="1" spans="1:12">
      <c r="A1" s="428" t="s">
        <v>746</v>
      </c>
    </row>
    <row r="3" spans="1:12">
      <c r="A3" s="262" t="s">
        <v>142</v>
      </c>
    </row>
    <row r="4" spans="1:12">
      <c r="A4" s="441" t="s">
        <v>724</v>
      </c>
      <c r="B4" s="441"/>
      <c r="C4" s="441"/>
      <c r="D4" s="441"/>
      <c r="E4" s="441"/>
      <c r="F4" s="441"/>
      <c r="G4" s="441"/>
      <c r="H4" s="441"/>
      <c r="I4" s="441"/>
      <c r="J4" s="441"/>
      <c r="K4" s="441"/>
      <c r="L4" s="441"/>
    </row>
    <row r="6" spans="1:12" ht="61.5" customHeight="1">
      <c r="A6" s="420" t="s">
        <v>568</v>
      </c>
      <c r="B6" s="441" t="s">
        <v>638</v>
      </c>
      <c r="C6" s="441"/>
      <c r="D6" s="441"/>
      <c r="E6" s="441"/>
      <c r="F6" s="441"/>
      <c r="G6" s="441"/>
      <c r="H6" s="441"/>
      <c r="I6" s="441"/>
    </row>
    <row r="7" spans="1:12" ht="16.2" thickBot="1">
      <c r="B7" s="421"/>
      <c r="F7" s="60"/>
    </row>
    <row r="8" spans="1:12" ht="31.5" customHeight="1" thickBot="1">
      <c r="B8" s="454" t="s">
        <v>684</v>
      </c>
      <c r="C8" s="455"/>
      <c r="D8" s="456"/>
      <c r="E8" s="228"/>
      <c r="F8" s="454" t="s">
        <v>684</v>
      </c>
      <c r="G8" s="455"/>
      <c r="H8" s="456"/>
    </row>
    <row r="9" spans="1:12" ht="15" thickBot="1">
      <c r="B9" s="448" t="s">
        <v>679</v>
      </c>
      <c r="C9" s="450"/>
      <c r="D9" s="449"/>
      <c r="E9" s="228"/>
      <c r="F9" s="448" t="s">
        <v>394</v>
      </c>
      <c r="G9" s="450"/>
      <c r="H9" s="449"/>
    </row>
    <row r="10" spans="1:12" outlineLevel="1">
      <c r="B10" s="403"/>
      <c r="C10" s="403" t="s">
        <v>678</v>
      </c>
      <c r="D10" s="403" t="s">
        <v>677</v>
      </c>
      <c r="E10" s="228"/>
      <c r="F10" s="402"/>
      <c r="G10" s="401" t="s">
        <v>678</v>
      </c>
      <c r="H10" s="400" t="s">
        <v>677</v>
      </c>
    </row>
    <row r="11" spans="1:12" outlineLevel="1">
      <c r="B11" s="394" t="s">
        <v>676</v>
      </c>
      <c r="D11" s="390"/>
      <c r="E11" s="228"/>
      <c r="F11" s="394" t="s">
        <v>675</v>
      </c>
      <c r="G11" s="250"/>
      <c r="H11" s="399"/>
    </row>
    <row r="12" spans="1:12" outlineLevel="1">
      <c r="B12" s="394" t="s">
        <v>674</v>
      </c>
      <c r="D12" s="398"/>
      <c r="E12" s="228"/>
      <c r="F12" s="394" t="s">
        <v>673</v>
      </c>
      <c r="G12" s="247">
        <f>G20+G23</f>
        <v>514.875</v>
      </c>
      <c r="H12" s="397">
        <f>H20+H23</f>
        <v>467.5</v>
      </c>
    </row>
    <row r="13" spans="1:12" outlineLevel="1">
      <c r="B13" s="394" t="s">
        <v>672</v>
      </c>
      <c r="C13" s="392">
        <f>'Q Tiller Ch 4 5e'!C16*'Q Tiller Ch 4 5e'!C17/1000+'Q Tiller Ch 4 5e'!C18</f>
        <v>4025</v>
      </c>
      <c r="D13" s="384">
        <f>C14</f>
        <v>1500</v>
      </c>
      <c r="E13" s="228"/>
      <c r="F13" s="393" t="s">
        <v>671</v>
      </c>
      <c r="G13" s="396">
        <f>G12</f>
        <v>514.875</v>
      </c>
      <c r="H13" s="395">
        <f>H12</f>
        <v>467.5</v>
      </c>
    </row>
    <row r="14" spans="1:12" outlineLevel="1">
      <c r="B14" s="394" t="s">
        <v>670</v>
      </c>
      <c r="C14" s="385">
        <f>('Q Tiller Ch 4 5e'!C16-'Q Tiller Ch 4 5e'!F14)*'Q Tiller Ch 4 5e'!C17/1000</f>
        <v>1500</v>
      </c>
      <c r="D14" s="384">
        <v>0</v>
      </c>
      <c r="E14" s="228"/>
      <c r="F14" s="386"/>
      <c r="H14" s="390"/>
    </row>
    <row r="15" spans="1:12" outlineLevel="1">
      <c r="B15" s="394" t="s">
        <v>669</v>
      </c>
      <c r="C15" s="385">
        <f>C13-C14</f>
        <v>2525</v>
      </c>
      <c r="D15" s="384">
        <f>D13-D14</f>
        <v>1500</v>
      </c>
      <c r="E15" s="228"/>
      <c r="F15" s="386" t="s">
        <v>668</v>
      </c>
      <c r="H15" s="390"/>
    </row>
    <row r="16" spans="1:12" outlineLevel="1">
      <c r="B16" s="394" t="s">
        <v>667</v>
      </c>
      <c r="C16" s="385"/>
      <c r="D16" s="384"/>
      <c r="E16" s="228"/>
      <c r="F16" s="386" t="s">
        <v>666</v>
      </c>
      <c r="H16" s="390"/>
    </row>
    <row r="17" spans="2:8" outlineLevel="1">
      <c r="B17" s="394" t="s">
        <v>665</v>
      </c>
      <c r="C17" s="385">
        <f>'Q Tiller Ch 4 5e'!F12*'Q Tiller Ch 4 5e'!F13</f>
        <v>50</v>
      </c>
      <c r="D17" s="384">
        <f>'Q Tiller Ch 4 5e'!G12*'Q Tiller Ch 4 5e'!G13</f>
        <v>50</v>
      </c>
      <c r="E17" s="228"/>
      <c r="F17" s="386" t="s">
        <v>664</v>
      </c>
      <c r="G17" s="392">
        <f>C28</f>
        <v>320</v>
      </c>
      <c r="H17" s="384">
        <f>D28</f>
        <v>120</v>
      </c>
    </row>
    <row r="18" spans="2:8" outlineLevel="1">
      <c r="B18" s="394" t="s">
        <v>663</v>
      </c>
      <c r="C18" s="385">
        <v>0</v>
      </c>
      <c r="D18" s="384">
        <v>0</v>
      </c>
      <c r="E18" s="228"/>
      <c r="F18" s="386" t="s">
        <v>662</v>
      </c>
      <c r="G18" s="392">
        <f>C29</f>
        <v>120</v>
      </c>
      <c r="H18" s="384">
        <f>D29</f>
        <v>0</v>
      </c>
    </row>
    <row r="19" spans="2:8" outlineLevel="1">
      <c r="B19" s="394" t="s">
        <v>661</v>
      </c>
      <c r="C19" s="385">
        <f>C17+C18</f>
        <v>50</v>
      </c>
      <c r="D19" s="384">
        <f>D17+D18</f>
        <v>50</v>
      </c>
      <c r="E19" s="228"/>
      <c r="F19" s="386" t="s">
        <v>648</v>
      </c>
      <c r="G19" s="392">
        <f>G17-G18</f>
        <v>200</v>
      </c>
      <c r="H19" s="384">
        <f>H17-H18</f>
        <v>120</v>
      </c>
    </row>
    <row r="20" spans="2:8" outlineLevel="1">
      <c r="B20" s="394" t="s">
        <v>660</v>
      </c>
      <c r="C20" s="385">
        <f>C14*('Q Tiller Ch 4 5e'!C110+'Q Tiller Ch 4 5e'!C27)</f>
        <v>1537.4999999999998</v>
      </c>
      <c r="D20" s="384">
        <v>0</v>
      </c>
      <c r="E20" s="228"/>
      <c r="F20" s="387" t="s">
        <v>659</v>
      </c>
      <c r="G20" s="392">
        <f>G19</f>
        <v>200</v>
      </c>
      <c r="H20" s="384">
        <f>H19</f>
        <v>120</v>
      </c>
    </row>
    <row r="21" spans="2:8" outlineLevel="1">
      <c r="B21" s="394" t="s">
        <v>658</v>
      </c>
      <c r="C21" s="385">
        <v>0</v>
      </c>
      <c r="D21" s="384">
        <v>0</v>
      </c>
      <c r="E21" s="228"/>
      <c r="F21" s="386"/>
      <c r="H21" s="390"/>
    </row>
    <row r="22" spans="2:8" outlineLevel="1">
      <c r="B22" s="393" t="s">
        <v>310</v>
      </c>
      <c r="C22" s="385">
        <f>C15+C19+C20+C21</f>
        <v>4112.5</v>
      </c>
      <c r="D22" s="384">
        <f>D15+D19+D20+D21</f>
        <v>1550</v>
      </c>
      <c r="E22" s="228"/>
      <c r="F22" s="386" t="s">
        <v>657</v>
      </c>
      <c r="G22" s="392">
        <f>'Q Tiller Ch 4 5e'!F12+C41</f>
        <v>314.875</v>
      </c>
      <c r="H22" s="384">
        <f>'Q Tiller Ch 4 5e'!G12+D41</f>
        <v>347.5</v>
      </c>
    </row>
    <row r="23" spans="2:8" outlineLevel="1">
      <c r="B23" s="386"/>
      <c r="C23" s="391"/>
      <c r="D23" s="384"/>
      <c r="E23" s="228"/>
      <c r="F23" s="387" t="s">
        <v>656</v>
      </c>
      <c r="G23" s="392">
        <f>G22</f>
        <v>314.875</v>
      </c>
      <c r="H23" s="384">
        <f>H22</f>
        <v>347.5</v>
      </c>
    </row>
    <row r="24" spans="2:8" outlineLevel="1">
      <c r="B24" s="388" t="s">
        <v>655</v>
      </c>
      <c r="C24" s="391"/>
      <c r="D24" s="384"/>
      <c r="E24" s="228"/>
      <c r="F24" s="386"/>
      <c r="H24" s="390"/>
    </row>
    <row r="25" spans="2:8" outlineLevel="1">
      <c r="B25" s="386" t="s">
        <v>654</v>
      </c>
      <c r="C25" s="385">
        <v>0</v>
      </c>
      <c r="D25" s="384">
        <v>0</v>
      </c>
      <c r="E25" s="228"/>
      <c r="F25" s="383" t="s">
        <v>653</v>
      </c>
      <c r="G25" s="389">
        <f>G20+G23</f>
        <v>514.875</v>
      </c>
      <c r="H25" s="381">
        <f>H20+H23</f>
        <v>467.5</v>
      </c>
    </row>
    <row r="26" spans="2:8" outlineLevel="1">
      <c r="B26" s="386" t="s">
        <v>652</v>
      </c>
      <c r="C26" s="385">
        <v>0</v>
      </c>
      <c r="D26" s="384">
        <v>0</v>
      </c>
      <c r="E26" s="228"/>
    </row>
    <row r="27" spans="2:8" outlineLevel="1">
      <c r="B27" s="386" t="s">
        <v>651</v>
      </c>
      <c r="C27" s="385"/>
      <c r="D27" s="384"/>
      <c r="E27" s="228"/>
    </row>
    <row r="28" spans="2:8" outlineLevel="1">
      <c r="B28" s="386" t="s">
        <v>650</v>
      </c>
      <c r="C28" s="385">
        <f>'Q Tiller Ch 4 5e'!C16*'Q Tiller Ch 4 5e'!C22/1000</f>
        <v>320</v>
      </c>
      <c r="D28" s="384">
        <f>C29</f>
        <v>120</v>
      </c>
      <c r="E28" s="228"/>
    </row>
    <row r="29" spans="2:8" outlineLevel="1">
      <c r="B29" s="386" t="s">
        <v>649</v>
      </c>
      <c r="C29" s="385">
        <f>C28*(1-'Q Tiller Ch 4 5e'!F14/'Q Tiller Ch 4 5e'!C16)</f>
        <v>120</v>
      </c>
      <c r="D29" s="384">
        <v>0</v>
      </c>
      <c r="E29" s="228"/>
    </row>
    <row r="30" spans="2:8" outlineLevel="1">
      <c r="B30" s="386" t="s">
        <v>648</v>
      </c>
      <c r="C30" s="385">
        <f>C28-C29</f>
        <v>200</v>
      </c>
      <c r="D30" s="384">
        <f>D28-D29</f>
        <v>120</v>
      </c>
      <c r="E30" s="228"/>
    </row>
    <row r="31" spans="2:8" outlineLevel="1">
      <c r="B31" s="386" t="s">
        <v>647</v>
      </c>
      <c r="C31" s="385">
        <v>0</v>
      </c>
      <c r="D31" s="384">
        <v>0</v>
      </c>
      <c r="E31" s="228"/>
    </row>
    <row r="32" spans="2:8" outlineLevel="1">
      <c r="B32" s="387" t="s">
        <v>646</v>
      </c>
      <c r="C32" s="385">
        <f>C30+C31</f>
        <v>200</v>
      </c>
      <c r="D32" s="384">
        <f>D30+D31</f>
        <v>120</v>
      </c>
      <c r="E32" s="228"/>
    </row>
    <row r="33" spans="2:8" outlineLevel="1">
      <c r="B33" s="386"/>
      <c r="C33" s="385"/>
      <c r="D33" s="384"/>
      <c r="E33" s="228"/>
    </row>
    <row r="34" spans="2:8" outlineLevel="1">
      <c r="B34" s="388" t="s">
        <v>645</v>
      </c>
      <c r="C34" s="385"/>
      <c r="D34" s="384"/>
      <c r="E34" s="228"/>
    </row>
    <row r="35" spans="2:8" outlineLevel="1">
      <c r="B35" s="386" t="s">
        <v>644</v>
      </c>
      <c r="C35" s="385">
        <f>ROUNDDOWN(C13*'Q Tiller Ch 4 5e'!C25,0)</f>
        <v>3622</v>
      </c>
      <c r="D35" s="384">
        <f>C14*'Q Tiller Ch 4 5e'!C110</f>
        <v>1500</v>
      </c>
      <c r="E35" s="228"/>
    </row>
    <row r="36" spans="2:8" outlineLevel="1">
      <c r="B36" s="386" t="s">
        <v>643</v>
      </c>
      <c r="C36" s="385">
        <f>VALUE(LEFT('Q Tiller Ch 4 5e'!C29,4))</f>
        <v>350</v>
      </c>
      <c r="D36" s="384">
        <f>'Q Tiller Ch 4 5e'!G16</f>
        <v>30</v>
      </c>
      <c r="E36" s="228"/>
    </row>
    <row r="37" spans="2:8" outlineLevel="1">
      <c r="B37" s="386" t="s">
        <v>642</v>
      </c>
      <c r="C37" s="385">
        <f>VALUE(LEFT('Q Tiller Ch 4 5e'!C30,3))</f>
        <v>25</v>
      </c>
      <c r="D37" s="384">
        <f>'Q Tiller Ch 4 5e'!G17</f>
        <v>15</v>
      </c>
      <c r="E37" s="228"/>
    </row>
    <row r="38" spans="2:8" outlineLevel="1">
      <c r="B38" s="386" t="s">
        <v>641</v>
      </c>
      <c r="C38" s="385">
        <f>C13*'Q Tiller Ch 4 5e'!C27</f>
        <v>100.625</v>
      </c>
      <c r="D38" s="384">
        <f>D15*'Q Tiller Ch 4 5e'!C27</f>
        <v>37.5</v>
      </c>
      <c r="E38" s="228"/>
    </row>
    <row r="39" spans="2:8" outlineLevel="1">
      <c r="B39" s="387" t="s">
        <v>640</v>
      </c>
      <c r="C39" s="385">
        <f>SUM(C35:C38)</f>
        <v>4097.625</v>
      </c>
      <c r="D39" s="384">
        <f>SUM(D35:D38)</f>
        <v>1582.5</v>
      </c>
      <c r="E39" s="228"/>
    </row>
    <row r="40" spans="2:8" outlineLevel="1">
      <c r="B40" s="386"/>
      <c r="C40" s="385"/>
      <c r="D40" s="384"/>
      <c r="E40" s="228"/>
    </row>
    <row r="41" spans="2:8" outlineLevel="1">
      <c r="B41" s="383" t="s">
        <v>639</v>
      </c>
      <c r="C41" s="382">
        <f>C22-C32-C39</f>
        <v>-185.125</v>
      </c>
      <c r="D41" s="381">
        <f>D22-D32-D39</f>
        <v>-152.5</v>
      </c>
      <c r="E41" s="228"/>
    </row>
    <row r="42" spans="2:8" ht="15" thickBot="1">
      <c r="C42" s="391"/>
      <c r="D42" s="391"/>
      <c r="E42" s="228"/>
    </row>
    <row r="43" spans="2:8" ht="31.5" customHeight="1" thickBot="1">
      <c r="B43" s="454" t="s">
        <v>681</v>
      </c>
      <c r="C43" s="455"/>
      <c r="D43" s="456"/>
      <c r="E43" s="228"/>
      <c r="F43" s="454" t="s">
        <v>680</v>
      </c>
      <c r="G43" s="455"/>
      <c r="H43" s="456"/>
    </row>
    <row r="44" spans="2:8" ht="15" thickBot="1">
      <c r="B44" s="448" t="s">
        <v>679</v>
      </c>
      <c r="C44" s="450"/>
      <c r="D44" s="449"/>
      <c r="E44" s="228"/>
      <c r="F44" s="448" t="s">
        <v>394</v>
      </c>
      <c r="G44" s="450"/>
      <c r="H44" s="449"/>
    </row>
    <row r="45" spans="2:8" outlineLevel="1">
      <c r="B45" s="403"/>
      <c r="C45" s="403" t="s">
        <v>678</v>
      </c>
      <c r="D45" s="403" t="s">
        <v>677</v>
      </c>
      <c r="E45" s="228"/>
      <c r="F45" s="402"/>
      <c r="G45" s="401" t="s">
        <v>678</v>
      </c>
      <c r="H45" s="400" t="s">
        <v>677</v>
      </c>
    </row>
    <row r="46" spans="2:8" outlineLevel="1">
      <c r="B46" s="394" t="s">
        <v>676</v>
      </c>
      <c r="D46" s="390"/>
      <c r="E46" s="228"/>
      <c r="F46" s="394" t="s">
        <v>675</v>
      </c>
      <c r="G46" s="250"/>
      <c r="H46" s="399"/>
    </row>
    <row r="47" spans="2:8" outlineLevel="1">
      <c r="B47" s="394" t="s">
        <v>674</v>
      </c>
      <c r="D47" s="398"/>
      <c r="E47" s="228"/>
      <c r="F47" s="394" t="s">
        <v>673</v>
      </c>
      <c r="G47" s="247">
        <f>G55+G58</f>
        <v>2825.7375000000002</v>
      </c>
      <c r="H47" s="397">
        <f>H55+H58</f>
        <v>1736.75</v>
      </c>
    </row>
    <row r="48" spans="2:8" outlineLevel="1">
      <c r="B48" s="394" t="s">
        <v>672</v>
      </c>
      <c r="C48" s="392">
        <f>'Q Tiller Ch 4 5e'!C16*'Q Tiller Ch 4 5e'!C17/1000+'Q Tiller Ch 4 5e'!C18</f>
        <v>4025</v>
      </c>
      <c r="D48" s="384">
        <f>C49</f>
        <v>1500</v>
      </c>
      <c r="E48" s="228"/>
      <c r="F48" s="393" t="s">
        <v>671</v>
      </c>
      <c r="G48" s="396">
        <f>G47</f>
        <v>2825.7375000000002</v>
      </c>
      <c r="H48" s="395">
        <f>H47</f>
        <v>1736.75</v>
      </c>
    </row>
    <row r="49" spans="2:8" outlineLevel="1">
      <c r="B49" s="394" t="s">
        <v>670</v>
      </c>
      <c r="C49" s="385">
        <f>('Q Tiller Ch 4 5e'!C16-'Q Tiller Ch 4 5e'!F14)*'Q Tiller Ch 4 5e'!C17/1000</f>
        <v>1500</v>
      </c>
      <c r="D49" s="384">
        <v>0</v>
      </c>
      <c r="E49" s="228"/>
      <c r="F49" s="386"/>
      <c r="H49" s="390"/>
    </row>
    <row r="50" spans="2:8" outlineLevel="1">
      <c r="B50" s="394" t="s">
        <v>669</v>
      </c>
      <c r="C50" s="385">
        <f>C48-C49</f>
        <v>2525</v>
      </c>
      <c r="D50" s="384">
        <f>D48-D49</f>
        <v>1500</v>
      </c>
      <c r="E50" s="228"/>
      <c r="F50" s="386" t="s">
        <v>668</v>
      </c>
      <c r="H50" s="390"/>
    </row>
    <row r="51" spans="2:8" outlineLevel="1">
      <c r="B51" s="394" t="s">
        <v>667</v>
      </c>
      <c r="C51" s="385"/>
      <c r="D51" s="384"/>
      <c r="E51" s="228"/>
      <c r="F51" s="386" t="s">
        <v>666</v>
      </c>
      <c r="H51" s="390"/>
    </row>
    <row r="52" spans="2:8" outlineLevel="1">
      <c r="B52" s="394" t="s">
        <v>665</v>
      </c>
      <c r="C52" s="385">
        <f>G23*'Q Tiller Ch 4 5e'!F13</f>
        <v>31.487500000000001</v>
      </c>
      <c r="D52" s="384">
        <f>H23*'Q Tiller Ch 4 5e'!G13</f>
        <v>34.75</v>
      </c>
      <c r="E52" s="228"/>
      <c r="F52" s="386" t="s">
        <v>664</v>
      </c>
      <c r="G52" s="392">
        <f>C63+G17</f>
        <v>3424</v>
      </c>
      <c r="H52" s="384">
        <f>D63+H17</f>
        <v>1284</v>
      </c>
    </row>
    <row r="53" spans="2:8" outlineLevel="1">
      <c r="B53" s="394" t="s">
        <v>663</v>
      </c>
      <c r="C53" s="385">
        <f>G19*'Q Tiller Ch 4 5e'!F13</f>
        <v>20</v>
      </c>
      <c r="D53" s="384">
        <f>H19*'Q Tiller Ch 4 5e'!G13</f>
        <v>12</v>
      </c>
      <c r="E53" s="228"/>
      <c r="F53" s="386" t="s">
        <v>662</v>
      </c>
      <c r="G53" s="392">
        <f>C64+G18</f>
        <v>1284</v>
      </c>
      <c r="H53" s="384">
        <f>D64+H18</f>
        <v>0</v>
      </c>
    </row>
    <row r="54" spans="2:8" outlineLevel="1">
      <c r="B54" s="394" t="s">
        <v>661</v>
      </c>
      <c r="C54" s="385">
        <f>C52+C53</f>
        <v>51.487499999999997</v>
      </c>
      <c r="D54" s="384">
        <f>D52+D53</f>
        <v>46.75</v>
      </c>
      <c r="E54" s="228"/>
      <c r="F54" s="386" t="s">
        <v>648</v>
      </c>
      <c r="G54" s="392">
        <f>G52-G53</f>
        <v>2140</v>
      </c>
      <c r="H54" s="384">
        <f>H52-H53</f>
        <v>1284</v>
      </c>
    </row>
    <row r="55" spans="2:8" outlineLevel="1">
      <c r="B55" s="394" t="s">
        <v>660</v>
      </c>
      <c r="C55" s="385">
        <f>C49*('Q Tiller Ch 4 5e'!C111+'Q Tiller Ch 4 5e'!C27)</f>
        <v>262.5</v>
      </c>
      <c r="D55" s="384">
        <v>0</v>
      </c>
      <c r="E55" s="228"/>
      <c r="F55" s="387" t="s">
        <v>659</v>
      </c>
      <c r="G55" s="392">
        <f>G54</f>
        <v>2140</v>
      </c>
      <c r="H55" s="384">
        <f>H54</f>
        <v>1284</v>
      </c>
    </row>
    <row r="56" spans="2:8" outlineLevel="1">
      <c r="B56" s="394" t="s">
        <v>658</v>
      </c>
      <c r="C56" s="385">
        <v>0</v>
      </c>
      <c r="D56" s="384">
        <v>0</v>
      </c>
      <c r="E56" s="228"/>
      <c r="F56" s="386"/>
      <c r="H56" s="390"/>
    </row>
    <row r="57" spans="2:8" outlineLevel="1">
      <c r="B57" s="393" t="s">
        <v>310</v>
      </c>
      <c r="C57" s="385">
        <f>C50+C54+C55+C56</f>
        <v>2838.9875000000002</v>
      </c>
      <c r="D57" s="384">
        <f>D50+D54+D55+D56</f>
        <v>1546.75</v>
      </c>
      <c r="E57" s="228"/>
      <c r="F57" s="386" t="s">
        <v>657</v>
      </c>
      <c r="G57" s="392">
        <f>G23+C76</f>
        <v>685.73750000000018</v>
      </c>
      <c r="H57" s="384">
        <f>H23+D76</f>
        <v>452.75</v>
      </c>
    </row>
    <row r="58" spans="2:8" outlineLevel="1">
      <c r="B58" s="386"/>
      <c r="C58" s="391"/>
      <c r="D58" s="384"/>
      <c r="E58" s="228"/>
      <c r="F58" s="387" t="s">
        <v>656</v>
      </c>
      <c r="G58" s="392">
        <f>G57</f>
        <v>685.73750000000018</v>
      </c>
      <c r="H58" s="384">
        <f>H57</f>
        <v>452.75</v>
      </c>
    </row>
    <row r="59" spans="2:8" outlineLevel="1">
      <c r="B59" s="388" t="s">
        <v>655</v>
      </c>
      <c r="C59" s="391"/>
      <c r="D59" s="384"/>
      <c r="E59" s="228"/>
      <c r="F59" s="386"/>
      <c r="H59" s="390"/>
    </row>
    <row r="60" spans="2:8" outlineLevel="1">
      <c r="B60" s="386" t="s">
        <v>654</v>
      </c>
      <c r="C60" s="385">
        <v>0</v>
      </c>
      <c r="D60" s="384">
        <v>0</v>
      </c>
      <c r="E60" s="228"/>
      <c r="F60" s="383" t="s">
        <v>653</v>
      </c>
      <c r="G60" s="389">
        <f>G55+G58</f>
        <v>2825.7375000000002</v>
      </c>
      <c r="H60" s="381">
        <f>H55+H58</f>
        <v>1736.75</v>
      </c>
    </row>
    <row r="61" spans="2:8" outlineLevel="1">
      <c r="B61" s="386" t="s">
        <v>652</v>
      </c>
      <c r="C61" s="385">
        <v>0</v>
      </c>
      <c r="D61" s="384">
        <v>0</v>
      </c>
      <c r="E61" s="228"/>
    </row>
    <row r="62" spans="2:8" outlineLevel="1">
      <c r="B62" s="386" t="s">
        <v>651</v>
      </c>
      <c r="C62" s="385"/>
      <c r="D62" s="384"/>
      <c r="E62" s="228"/>
    </row>
    <row r="63" spans="2:8" outlineLevel="1">
      <c r="B63" s="386" t="s">
        <v>650</v>
      </c>
      <c r="C63" s="385">
        <f>'Q Tiller Ch 4 5e'!C16*'Q Tiller Ch 4 5e'!C23/1000-G17</f>
        <v>3104</v>
      </c>
      <c r="D63" s="384">
        <f>C64</f>
        <v>1164</v>
      </c>
      <c r="E63" s="228"/>
    </row>
    <row r="64" spans="2:8" outlineLevel="1">
      <c r="B64" s="386" t="s">
        <v>649</v>
      </c>
      <c r="C64" s="385">
        <f>C63*(1-'Q Tiller Ch 4 5e'!F14/'Q Tiller Ch 4 5e'!C16)</f>
        <v>1164</v>
      </c>
      <c r="D64" s="384">
        <v>0</v>
      </c>
      <c r="E64" s="228"/>
    </row>
    <row r="65" spans="1:9" outlineLevel="1">
      <c r="B65" s="386" t="s">
        <v>648</v>
      </c>
      <c r="C65" s="385">
        <f>C63-C64</f>
        <v>1940</v>
      </c>
      <c r="D65" s="384">
        <f>D63-D64</f>
        <v>1164</v>
      </c>
      <c r="E65" s="228"/>
    </row>
    <row r="66" spans="1:9" outlineLevel="1">
      <c r="B66" s="386" t="s">
        <v>647</v>
      </c>
      <c r="C66" s="385">
        <v>0</v>
      </c>
      <c r="D66" s="384">
        <v>0</v>
      </c>
      <c r="E66" s="228"/>
    </row>
    <row r="67" spans="1:9" outlineLevel="1">
      <c r="B67" s="387" t="s">
        <v>646</v>
      </c>
      <c r="C67" s="385">
        <f>C65+C66</f>
        <v>1940</v>
      </c>
      <c r="D67" s="384">
        <f>D65+D66</f>
        <v>1164</v>
      </c>
      <c r="E67" s="228"/>
    </row>
    <row r="68" spans="1:9" outlineLevel="1">
      <c r="B68" s="386"/>
      <c r="C68" s="385"/>
      <c r="D68" s="384"/>
      <c r="E68" s="228"/>
    </row>
    <row r="69" spans="1:9" outlineLevel="1">
      <c r="B69" s="388" t="s">
        <v>645</v>
      </c>
      <c r="C69" s="385"/>
      <c r="D69" s="384"/>
      <c r="E69" s="228"/>
    </row>
    <row r="70" spans="1:9" outlineLevel="1">
      <c r="B70" s="386" t="s">
        <v>644</v>
      </c>
      <c r="C70" s="385">
        <f>C48*'Q Tiller Ch 4 5e'!C26</f>
        <v>402.5</v>
      </c>
      <c r="D70" s="384">
        <f>C49*'Q Tiller Ch 4 5e'!C111</f>
        <v>225</v>
      </c>
      <c r="E70" s="228"/>
    </row>
    <row r="71" spans="1:9" outlineLevel="1">
      <c r="B71" s="386" t="s">
        <v>643</v>
      </c>
      <c r="C71" s="385">
        <v>0</v>
      </c>
      <c r="D71" s="384">
        <v>0</v>
      </c>
      <c r="E71" s="228"/>
    </row>
    <row r="72" spans="1:9" outlineLevel="1">
      <c r="B72" s="386" t="s">
        <v>642</v>
      </c>
      <c r="C72" s="385">
        <f>VALUE(LEFT('Q Tiller Ch 4 5e'!C30,3))</f>
        <v>25</v>
      </c>
      <c r="D72" s="384">
        <f>'Q Tiller Ch 4 5e'!G17</f>
        <v>15</v>
      </c>
      <c r="E72" s="228"/>
    </row>
    <row r="73" spans="1:9" outlineLevel="1">
      <c r="B73" s="386" t="s">
        <v>641</v>
      </c>
      <c r="C73" s="385">
        <f>C48*'Q Tiller Ch 4 5e'!C27</f>
        <v>100.625</v>
      </c>
      <c r="D73" s="384">
        <f>D50*'Q Tiller Ch 4 5e'!C27</f>
        <v>37.5</v>
      </c>
      <c r="E73" s="228"/>
    </row>
    <row r="74" spans="1:9" outlineLevel="1">
      <c r="B74" s="387" t="s">
        <v>640</v>
      </c>
      <c r="C74" s="385">
        <f>SUM(C70:C73)</f>
        <v>528.125</v>
      </c>
      <c r="D74" s="384">
        <f>SUM(D70:D73)</f>
        <v>277.5</v>
      </c>
      <c r="E74" s="228"/>
    </row>
    <row r="75" spans="1:9" outlineLevel="1">
      <c r="B75" s="386"/>
      <c r="C75" s="385"/>
      <c r="D75" s="384"/>
      <c r="E75" s="228"/>
    </row>
    <row r="76" spans="1:9" outlineLevel="1">
      <c r="B76" s="383" t="s">
        <v>639</v>
      </c>
      <c r="C76" s="382">
        <f>C57-C67-C74</f>
        <v>370.86250000000018</v>
      </c>
      <c r="D76" s="381">
        <f>D57-D67-D74</f>
        <v>105.25</v>
      </c>
      <c r="E76" s="228"/>
    </row>
    <row r="78" spans="1:9" ht="70.05" customHeight="1">
      <c r="A78" s="420" t="s">
        <v>564</v>
      </c>
      <c r="B78" s="441" t="s">
        <v>631</v>
      </c>
      <c r="C78" s="441"/>
      <c r="D78" s="441"/>
      <c r="E78" s="441"/>
      <c r="F78" s="441"/>
      <c r="G78" s="441"/>
      <c r="H78" s="441"/>
      <c r="I78" s="441"/>
    </row>
    <row r="79" spans="1:9" ht="15" thickBot="1"/>
    <row r="80" spans="1:9" ht="31.5" customHeight="1" thickBot="1">
      <c r="B80" s="454" t="s">
        <v>684</v>
      </c>
      <c r="C80" s="455"/>
      <c r="D80" s="456"/>
      <c r="E80" s="228"/>
      <c r="F80" s="454" t="s">
        <v>684</v>
      </c>
      <c r="G80" s="455"/>
      <c r="H80" s="456"/>
    </row>
    <row r="81" spans="2:8" ht="15" thickBot="1">
      <c r="B81" s="448" t="s">
        <v>679</v>
      </c>
      <c r="C81" s="450"/>
      <c r="D81" s="449"/>
      <c r="E81" s="228"/>
      <c r="F81" s="448" t="s">
        <v>394</v>
      </c>
      <c r="G81" s="450"/>
      <c r="H81" s="449"/>
    </row>
    <row r="82" spans="2:8" outlineLevel="1">
      <c r="B82" s="403"/>
      <c r="C82" s="403" t="s">
        <v>678</v>
      </c>
      <c r="D82" s="403" t="s">
        <v>677</v>
      </c>
      <c r="E82" s="228"/>
      <c r="F82" s="402"/>
      <c r="G82" s="401" t="s">
        <v>678</v>
      </c>
      <c r="H82" s="400" t="s">
        <v>677</v>
      </c>
    </row>
    <row r="83" spans="2:8" outlineLevel="1">
      <c r="B83" s="394" t="s">
        <v>676</v>
      </c>
      <c r="D83" s="390"/>
      <c r="E83" s="228"/>
      <c r="F83" s="394" t="s">
        <v>675</v>
      </c>
      <c r="G83" s="250"/>
      <c r="H83" s="399"/>
    </row>
    <row r="84" spans="2:8" outlineLevel="1">
      <c r="B84" s="394" t="s">
        <v>674</v>
      </c>
      <c r="D84" s="398"/>
      <c r="E84" s="228"/>
      <c r="F84" s="394" t="s">
        <v>673</v>
      </c>
      <c r="G84" s="247">
        <f>G92+G95</f>
        <v>634.875</v>
      </c>
      <c r="H84" s="397">
        <f>H92+H95</f>
        <v>347.5</v>
      </c>
    </row>
    <row r="85" spans="2:8" outlineLevel="1">
      <c r="B85" s="394" t="s">
        <v>672</v>
      </c>
      <c r="C85" s="392">
        <f>'Q Tiller Ch 4 5e'!C16*'Q Tiller Ch 4 5e'!C17/1000+'Q Tiller Ch 4 5e'!C18</f>
        <v>4025</v>
      </c>
      <c r="D85" s="384">
        <f>C86</f>
        <v>1500</v>
      </c>
      <c r="E85" s="228"/>
      <c r="F85" s="393" t="s">
        <v>671</v>
      </c>
      <c r="G85" s="396">
        <f>G84</f>
        <v>634.875</v>
      </c>
      <c r="H85" s="395">
        <f>H84</f>
        <v>347.5</v>
      </c>
    </row>
    <row r="86" spans="2:8" outlineLevel="1">
      <c r="B86" s="394" t="s">
        <v>670</v>
      </c>
      <c r="C86" s="385">
        <f>('Q Tiller Ch 4 5e'!C16-'Q Tiller Ch 4 5e'!F14)*'Q Tiller Ch 4 5e'!C17/1000</f>
        <v>1500</v>
      </c>
      <c r="D86" s="384">
        <v>0</v>
      </c>
      <c r="E86" s="228"/>
      <c r="F86" s="386"/>
      <c r="H86" s="390"/>
    </row>
    <row r="87" spans="2:8" outlineLevel="1">
      <c r="B87" s="394" t="s">
        <v>669</v>
      </c>
      <c r="C87" s="385">
        <f>C85-C86</f>
        <v>2525</v>
      </c>
      <c r="D87" s="384">
        <f>D85-D86</f>
        <v>1500</v>
      </c>
      <c r="E87" s="228"/>
      <c r="F87" s="386" t="s">
        <v>668</v>
      </c>
      <c r="H87" s="390"/>
    </row>
    <row r="88" spans="2:8" outlineLevel="1">
      <c r="B88" s="394" t="s">
        <v>667</v>
      </c>
      <c r="C88" s="385"/>
      <c r="D88" s="384"/>
      <c r="E88" s="228"/>
      <c r="F88" s="386" t="s">
        <v>666</v>
      </c>
      <c r="H88" s="390"/>
    </row>
    <row r="89" spans="2:8" outlineLevel="1">
      <c r="B89" s="394" t="s">
        <v>665</v>
      </c>
      <c r="C89" s="385">
        <f>'Q Tiller Ch 4 5e'!F12*'Q Tiller Ch 4 5e'!F13</f>
        <v>50</v>
      </c>
      <c r="D89" s="384">
        <f>'Q Tiller Ch 4 5e'!G12*'Q Tiller Ch 4 5e'!G13</f>
        <v>50</v>
      </c>
      <c r="E89" s="228"/>
      <c r="F89" s="386" t="s">
        <v>664</v>
      </c>
      <c r="G89" s="392">
        <f>C100</f>
        <v>320</v>
      </c>
      <c r="H89" s="384">
        <v>0</v>
      </c>
    </row>
    <row r="90" spans="2:8" outlineLevel="1">
      <c r="B90" s="394" t="s">
        <v>663</v>
      </c>
      <c r="C90" s="385">
        <v>0</v>
      </c>
      <c r="D90" s="384">
        <v>0</v>
      </c>
      <c r="E90" s="228"/>
      <c r="F90" s="386" t="s">
        <v>662</v>
      </c>
      <c r="G90" s="392">
        <f>C101</f>
        <v>0</v>
      </c>
      <c r="H90" s="384">
        <f>D101</f>
        <v>0</v>
      </c>
    </row>
    <row r="91" spans="2:8" outlineLevel="1">
      <c r="B91" s="394" t="s">
        <v>661</v>
      </c>
      <c r="C91" s="385">
        <f>C89+C90</f>
        <v>50</v>
      </c>
      <c r="D91" s="384">
        <f>D89+D90</f>
        <v>50</v>
      </c>
      <c r="E91" s="228"/>
      <c r="F91" s="386" t="s">
        <v>648</v>
      </c>
      <c r="G91" s="392">
        <f>G89-G90</f>
        <v>320</v>
      </c>
      <c r="H91" s="384">
        <f>H89-H90</f>
        <v>0</v>
      </c>
    </row>
    <row r="92" spans="2:8" outlineLevel="1">
      <c r="B92" s="394" t="s">
        <v>660</v>
      </c>
      <c r="C92" s="385">
        <f>C14*('Q Tiller Ch 4 5e'!C110+'Q Tiller Ch 4 5e'!C27)</f>
        <v>1537.4999999999998</v>
      </c>
      <c r="D92" s="384">
        <v>0</v>
      </c>
      <c r="E92" s="228"/>
      <c r="F92" s="387" t="s">
        <v>659</v>
      </c>
      <c r="G92" s="392">
        <f>G91</f>
        <v>320</v>
      </c>
      <c r="H92" s="384">
        <f>H91</f>
        <v>0</v>
      </c>
    </row>
    <row r="93" spans="2:8" outlineLevel="1">
      <c r="B93" s="394" t="s">
        <v>658</v>
      </c>
      <c r="C93" s="385">
        <f>H104</f>
        <v>120</v>
      </c>
      <c r="D93" s="384">
        <v>0</v>
      </c>
      <c r="E93" s="228"/>
      <c r="F93" s="386"/>
      <c r="H93" s="390"/>
    </row>
    <row r="94" spans="2:8" outlineLevel="1">
      <c r="B94" s="393" t="s">
        <v>310</v>
      </c>
      <c r="C94" s="385">
        <f>C87+C91+C92+C93</f>
        <v>4232.5</v>
      </c>
      <c r="D94" s="384">
        <f>D87+D91+D92+D93</f>
        <v>1550</v>
      </c>
      <c r="E94" s="228"/>
      <c r="F94" s="386" t="s">
        <v>657</v>
      </c>
      <c r="G94" s="392">
        <f>'Q Tiller Ch 4 5e'!F12+C113</f>
        <v>314.875</v>
      </c>
      <c r="H94" s="384">
        <f>'Q Tiller Ch 4 5e'!G12+D113</f>
        <v>347.5</v>
      </c>
    </row>
    <row r="95" spans="2:8" outlineLevel="1">
      <c r="B95" s="386"/>
      <c r="C95" s="391"/>
      <c r="D95" s="384"/>
      <c r="E95" s="228"/>
      <c r="F95" s="387" t="s">
        <v>656</v>
      </c>
      <c r="G95" s="392">
        <f>G94</f>
        <v>314.875</v>
      </c>
      <c r="H95" s="384">
        <f>H94</f>
        <v>347.5</v>
      </c>
    </row>
    <row r="96" spans="2:8" outlineLevel="1">
      <c r="B96" s="388" t="s">
        <v>655</v>
      </c>
      <c r="C96" s="391"/>
      <c r="D96" s="384"/>
      <c r="E96" s="228"/>
      <c r="F96" s="386"/>
      <c r="H96" s="390"/>
    </row>
    <row r="97" spans="2:8" outlineLevel="1">
      <c r="B97" s="386" t="s">
        <v>654</v>
      </c>
      <c r="C97" s="385">
        <v>0</v>
      </c>
      <c r="D97" s="384">
        <v>0</v>
      </c>
      <c r="E97" s="228"/>
      <c r="F97" s="383" t="s">
        <v>653</v>
      </c>
      <c r="G97" s="389">
        <f>G92+G95</f>
        <v>634.875</v>
      </c>
      <c r="H97" s="381">
        <f>H92+H95</f>
        <v>347.5</v>
      </c>
    </row>
    <row r="98" spans="2:8" ht="15" outlineLevel="1" thickBot="1">
      <c r="B98" s="386" t="s">
        <v>652</v>
      </c>
      <c r="C98" s="385">
        <v>0</v>
      </c>
      <c r="D98" s="384">
        <v>0</v>
      </c>
      <c r="E98" s="228"/>
    </row>
    <row r="99" spans="2:8" ht="15" outlineLevel="1" thickBot="1">
      <c r="B99" s="386" t="s">
        <v>651</v>
      </c>
      <c r="C99" s="385"/>
      <c r="D99" s="384"/>
      <c r="E99" s="228"/>
      <c r="F99" s="448" t="s">
        <v>730</v>
      </c>
      <c r="G99" s="450"/>
      <c r="H99" s="449"/>
    </row>
    <row r="100" spans="2:8" ht="15" outlineLevel="1" thickBot="1">
      <c r="B100" s="386" t="s">
        <v>650</v>
      </c>
      <c r="C100" s="385">
        <f>'Q Tiller Ch 4 5e'!C16*'Q Tiller Ch 4 5e'!C22/1000</f>
        <v>320</v>
      </c>
      <c r="D100" s="384">
        <v>0</v>
      </c>
      <c r="E100" s="228"/>
      <c r="F100" s="448" t="s">
        <v>731</v>
      </c>
      <c r="G100" s="450"/>
      <c r="H100" s="449"/>
    </row>
    <row r="101" spans="2:8" outlineLevel="1">
      <c r="B101" s="386" t="s">
        <v>649</v>
      </c>
      <c r="C101" s="385">
        <v>0</v>
      </c>
      <c r="D101" s="384">
        <v>0</v>
      </c>
      <c r="E101" s="228"/>
      <c r="F101" s="419" t="s">
        <v>728</v>
      </c>
      <c r="G101" s="21"/>
      <c r="H101" s="418">
        <f>C100*(1-'Q Tiller Ch 4 5e'!F14/'Q Tiller Ch 4 5e'!C16)</f>
        <v>120</v>
      </c>
    </row>
    <row r="102" spans="2:8" outlineLevel="1">
      <c r="B102" s="386" t="s">
        <v>648</v>
      </c>
      <c r="C102" s="385">
        <f>C100-C101</f>
        <v>320</v>
      </c>
      <c r="D102" s="384">
        <f>D100-D101</f>
        <v>0</v>
      </c>
      <c r="E102" s="228"/>
      <c r="F102" s="386" t="s">
        <v>727</v>
      </c>
      <c r="H102" s="390">
        <v>0</v>
      </c>
    </row>
    <row r="103" spans="2:8" outlineLevel="1">
      <c r="B103" s="386" t="s">
        <v>647</v>
      </c>
      <c r="C103" s="385">
        <v>0</v>
      </c>
      <c r="D103" s="384">
        <f>C93</f>
        <v>120</v>
      </c>
      <c r="E103" s="228"/>
      <c r="F103" s="386" t="s">
        <v>726</v>
      </c>
      <c r="H103" s="390">
        <f>H102*'Q Tiller Ch 4 5e'!G13</f>
        <v>0</v>
      </c>
    </row>
    <row r="104" spans="2:8" outlineLevel="1">
      <c r="B104" s="387" t="s">
        <v>646</v>
      </c>
      <c r="C104" s="385">
        <f>C102+C103</f>
        <v>320</v>
      </c>
      <c r="D104" s="384">
        <f>D102+D103</f>
        <v>120</v>
      </c>
      <c r="E104" s="228"/>
      <c r="F104" s="417" t="s">
        <v>725</v>
      </c>
      <c r="G104" s="416"/>
      <c r="H104" s="381">
        <f>H101-H102-H103</f>
        <v>120</v>
      </c>
    </row>
    <row r="105" spans="2:8" outlineLevel="1">
      <c r="B105" s="386"/>
      <c r="C105" s="385"/>
      <c r="D105" s="384"/>
      <c r="E105" s="228"/>
    </row>
    <row r="106" spans="2:8" outlineLevel="1">
      <c r="B106" s="388" t="s">
        <v>645</v>
      </c>
      <c r="C106" s="385"/>
      <c r="D106" s="384"/>
      <c r="E106" s="228"/>
    </row>
    <row r="107" spans="2:8" outlineLevel="1">
      <c r="B107" s="386" t="s">
        <v>644</v>
      </c>
      <c r="C107" s="385">
        <f>ROUNDDOWN(C13*'Q Tiller Ch 4 5e'!C25,0)</f>
        <v>3622</v>
      </c>
      <c r="D107" s="384">
        <f>C86*'Q Tiller Ch 4 5e'!C110</f>
        <v>1500</v>
      </c>
      <c r="E107" s="228"/>
    </row>
    <row r="108" spans="2:8" outlineLevel="1">
      <c r="B108" s="386" t="s">
        <v>643</v>
      </c>
      <c r="C108" s="385">
        <f>VALUE(LEFT('Q Tiller Ch 4 5e'!C29,4))</f>
        <v>350</v>
      </c>
      <c r="D108" s="384">
        <f>'Q Tiller Ch 4 5e'!G16</f>
        <v>30</v>
      </c>
      <c r="E108" s="228"/>
    </row>
    <row r="109" spans="2:8" outlineLevel="1">
      <c r="B109" s="386" t="s">
        <v>642</v>
      </c>
      <c r="C109" s="385">
        <f>VALUE(LEFT('Q Tiller Ch 4 5e'!C30,3))</f>
        <v>25</v>
      </c>
      <c r="D109" s="384">
        <f>'Q Tiller Ch 4 5e'!G17</f>
        <v>15</v>
      </c>
      <c r="E109" s="228"/>
    </row>
    <row r="110" spans="2:8" outlineLevel="1">
      <c r="B110" s="386" t="s">
        <v>641</v>
      </c>
      <c r="C110" s="385">
        <f>C85*'Q Tiller Ch 4 5e'!C27</f>
        <v>100.625</v>
      </c>
      <c r="D110" s="384">
        <f>D87*'Q Tiller Ch 4 5e'!C27</f>
        <v>37.5</v>
      </c>
      <c r="E110" s="228"/>
    </row>
    <row r="111" spans="2:8" outlineLevel="1">
      <c r="B111" s="387" t="s">
        <v>640</v>
      </c>
      <c r="C111" s="385">
        <f>SUM(C107:C110)</f>
        <v>4097.625</v>
      </c>
      <c r="D111" s="384">
        <f>SUM(D107:D110)</f>
        <v>1582.5</v>
      </c>
      <c r="E111" s="228"/>
    </row>
    <row r="112" spans="2:8" outlineLevel="1">
      <c r="B112" s="386"/>
      <c r="C112" s="385"/>
      <c r="D112" s="384"/>
      <c r="E112" s="228"/>
    </row>
    <row r="113" spans="2:8" outlineLevel="1">
      <c r="B113" s="383" t="s">
        <v>639</v>
      </c>
      <c r="C113" s="382">
        <f>C94-C104-C111</f>
        <v>-185.125</v>
      </c>
      <c r="D113" s="381">
        <f>D94-D104-D111</f>
        <v>-152.5</v>
      </c>
      <c r="E113" s="228"/>
    </row>
    <row r="114" spans="2:8" ht="15" thickBot="1">
      <c r="C114" s="391"/>
      <c r="D114" s="391"/>
      <c r="E114" s="228"/>
    </row>
    <row r="115" spans="2:8" ht="31.5" customHeight="1" thickBot="1">
      <c r="B115" s="454" t="s">
        <v>681</v>
      </c>
      <c r="C115" s="455"/>
      <c r="D115" s="456"/>
      <c r="E115" s="228"/>
      <c r="F115" s="454" t="s">
        <v>680</v>
      </c>
      <c r="G115" s="455"/>
      <c r="H115" s="456"/>
    </row>
    <row r="116" spans="2:8" ht="15" thickBot="1">
      <c r="B116" s="448" t="s">
        <v>679</v>
      </c>
      <c r="C116" s="450"/>
      <c r="D116" s="449"/>
      <c r="E116" s="228"/>
      <c r="F116" s="448" t="s">
        <v>394</v>
      </c>
      <c r="G116" s="450"/>
      <c r="H116" s="449"/>
    </row>
    <row r="117" spans="2:8" outlineLevel="1">
      <c r="B117" s="403"/>
      <c r="C117" s="403" t="s">
        <v>678</v>
      </c>
      <c r="D117" s="403" t="s">
        <v>677</v>
      </c>
      <c r="E117" s="228"/>
      <c r="F117" s="402"/>
      <c r="G117" s="401" t="s">
        <v>678</v>
      </c>
      <c r="H117" s="400" t="s">
        <v>677</v>
      </c>
    </row>
    <row r="118" spans="2:8" outlineLevel="1">
      <c r="B118" s="394" t="s">
        <v>676</v>
      </c>
      <c r="D118" s="390"/>
      <c r="E118" s="228"/>
      <c r="F118" s="394" t="s">
        <v>675</v>
      </c>
      <c r="G118" s="250"/>
      <c r="H118" s="399"/>
    </row>
    <row r="119" spans="2:8" outlineLevel="1">
      <c r="B119" s="394" t="s">
        <v>674</v>
      </c>
      <c r="D119" s="398"/>
      <c r="E119" s="228"/>
      <c r="F119" s="394" t="s">
        <v>673</v>
      </c>
      <c r="G119" s="247">
        <f>G127+G130</f>
        <v>4109.7375000000002</v>
      </c>
      <c r="H119" s="397">
        <f>H127+H130</f>
        <v>452.75</v>
      </c>
    </row>
    <row r="120" spans="2:8" outlineLevel="1">
      <c r="B120" s="394" t="s">
        <v>672</v>
      </c>
      <c r="C120" s="392">
        <f>'Q Tiller Ch 4 5e'!C16*'Q Tiller Ch 4 5e'!C17/1000+'Q Tiller Ch 4 5e'!C18</f>
        <v>4025</v>
      </c>
      <c r="D120" s="384">
        <f>C121</f>
        <v>1500</v>
      </c>
      <c r="E120" s="228"/>
      <c r="F120" s="393" t="s">
        <v>671</v>
      </c>
      <c r="G120" s="396">
        <f>G119</f>
        <v>4109.7375000000002</v>
      </c>
      <c r="H120" s="395">
        <f>H119</f>
        <v>452.75</v>
      </c>
    </row>
    <row r="121" spans="2:8" outlineLevel="1">
      <c r="B121" s="394" t="s">
        <v>670</v>
      </c>
      <c r="C121" s="385">
        <f>('Q Tiller Ch 4 5e'!C16-'Q Tiller Ch 4 5e'!F14)*'Q Tiller Ch 4 5e'!C17/1000</f>
        <v>1500</v>
      </c>
      <c r="D121" s="384">
        <v>0</v>
      </c>
      <c r="E121" s="228"/>
      <c r="F121" s="386"/>
      <c r="H121" s="390"/>
    </row>
    <row r="122" spans="2:8" outlineLevel="1">
      <c r="B122" s="394" t="s">
        <v>669</v>
      </c>
      <c r="C122" s="385">
        <f>C120-C121</f>
        <v>2525</v>
      </c>
      <c r="D122" s="384">
        <f>D120-D121</f>
        <v>1500</v>
      </c>
      <c r="E122" s="228"/>
      <c r="F122" s="386" t="s">
        <v>668</v>
      </c>
      <c r="H122" s="390"/>
    </row>
    <row r="123" spans="2:8" outlineLevel="1">
      <c r="B123" s="394" t="s">
        <v>667</v>
      </c>
      <c r="C123" s="385"/>
      <c r="D123" s="384"/>
      <c r="E123" s="228"/>
      <c r="F123" s="386" t="s">
        <v>666</v>
      </c>
      <c r="H123" s="390"/>
    </row>
    <row r="124" spans="2:8" outlineLevel="1">
      <c r="B124" s="394" t="s">
        <v>665</v>
      </c>
      <c r="C124" s="385">
        <f>G95*'Q Tiller Ch 4 5e'!F13</f>
        <v>31.487500000000001</v>
      </c>
      <c r="D124" s="384">
        <f>H95*'Q Tiller Ch 4 5e'!G13</f>
        <v>34.75</v>
      </c>
      <c r="E124" s="228"/>
      <c r="F124" s="386" t="s">
        <v>664</v>
      </c>
      <c r="G124" s="392">
        <f>C135+G89</f>
        <v>3424</v>
      </c>
      <c r="H124" s="384">
        <f>D135+H89</f>
        <v>0</v>
      </c>
    </row>
    <row r="125" spans="2:8" outlineLevel="1">
      <c r="B125" s="394" t="s">
        <v>663</v>
      </c>
      <c r="C125" s="385">
        <f>G91*'Q Tiller Ch 4 5e'!F13</f>
        <v>32</v>
      </c>
      <c r="D125" s="384">
        <f>H91*'Q Tiller Ch 4 5e'!G13</f>
        <v>0</v>
      </c>
      <c r="E125" s="228"/>
      <c r="F125" s="386" t="s">
        <v>662</v>
      </c>
      <c r="G125" s="392">
        <f>C136+G90</f>
        <v>0</v>
      </c>
      <c r="H125" s="384">
        <f>D136+H90</f>
        <v>0</v>
      </c>
    </row>
    <row r="126" spans="2:8" outlineLevel="1">
      <c r="B126" s="394" t="s">
        <v>661</v>
      </c>
      <c r="C126" s="385">
        <f>C124+C125</f>
        <v>63.487499999999997</v>
      </c>
      <c r="D126" s="384">
        <f>D124+D125</f>
        <v>34.75</v>
      </c>
      <c r="E126" s="228"/>
      <c r="F126" s="386" t="s">
        <v>648</v>
      </c>
      <c r="G126" s="392">
        <f>G124-G125</f>
        <v>3424</v>
      </c>
      <c r="H126" s="384">
        <f>H124-H125</f>
        <v>0</v>
      </c>
    </row>
    <row r="127" spans="2:8" outlineLevel="1">
      <c r="B127" s="394" t="s">
        <v>660</v>
      </c>
      <c r="C127" s="385">
        <f>C121*('Q Tiller Ch 4 5e'!C111+'Q Tiller Ch 4 5e'!C27)</f>
        <v>262.5</v>
      </c>
      <c r="D127" s="384">
        <v>0</v>
      </c>
      <c r="E127" s="228"/>
      <c r="F127" s="387" t="s">
        <v>659</v>
      </c>
      <c r="G127" s="392">
        <f>G126</f>
        <v>3424</v>
      </c>
      <c r="H127" s="384">
        <f>H126</f>
        <v>0</v>
      </c>
    </row>
    <row r="128" spans="2:8" outlineLevel="1">
      <c r="B128" s="394" t="s">
        <v>658</v>
      </c>
      <c r="C128" s="385">
        <f>H139</f>
        <v>1152</v>
      </c>
      <c r="D128" s="384">
        <v>0</v>
      </c>
      <c r="E128" s="228"/>
      <c r="F128" s="386"/>
      <c r="H128" s="390"/>
    </row>
    <row r="129" spans="2:8" outlineLevel="1">
      <c r="B129" s="393" t="s">
        <v>310</v>
      </c>
      <c r="C129" s="385">
        <f>C122+C126+C127+C128</f>
        <v>4002.9875000000002</v>
      </c>
      <c r="D129" s="384">
        <f>D122+D126+D127+D128</f>
        <v>1534.75</v>
      </c>
      <c r="E129" s="228"/>
      <c r="F129" s="386" t="s">
        <v>657</v>
      </c>
      <c r="G129" s="392">
        <f>G95+C148</f>
        <v>685.73750000000018</v>
      </c>
      <c r="H129" s="384">
        <f>H95+D148</f>
        <v>452.75</v>
      </c>
    </row>
    <row r="130" spans="2:8" outlineLevel="1">
      <c r="B130" s="386"/>
      <c r="C130" s="391"/>
      <c r="D130" s="384"/>
      <c r="E130" s="228"/>
      <c r="F130" s="387" t="s">
        <v>656</v>
      </c>
      <c r="G130" s="392">
        <f>G129</f>
        <v>685.73750000000018</v>
      </c>
      <c r="H130" s="384">
        <f>H129</f>
        <v>452.75</v>
      </c>
    </row>
    <row r="131" spans="2:8" outlineLevel="1">
      <c r="B131" s="388" t="s">
        <v>655</v>
      </c>
      <c r="C131" s="391"/>
      <c r="D131" s="384"/>
      <c r="E131" s="228"/>
      <c r="F131" s="386"/>
      <c r="H131" s="390"/>
    </row>
    <row r="132" spans="2:8" outlineLevel="1">
      <c r="B132" s="386" t="s">
        <v>654</v>
      </c>
      <c r="C132" s="385">
        <v>0</v>
      </c>
      <c r="D132" s="384">
        <v>0</v>
      </c>
      <c r="E132" s="228"/>
      <c r="F132" s="383" t="s">
        <v>653</v>
      </c>
      <c r="G132" s="389">
        <f>G127+G130</f>
        <v>4109.7375000000002</v>
      </c>
      <c r="H132" s="381">
        <f>H127+H130</f>
        <v>452.75</v>
      </c>
    </row>
    <row r="133" spans="2:8" ht="15" outlineLevel="1" thickBot="1">
      <c r="B133" s="386" t="s">
        <v>652</v>
      </c>
      <c r="C133" s="385">
        <v>0</v>
      </c>
      <c r="D133" s="384">
        <v>0</v>
      </c>
      <c r="E133" s="228"/>
    </row>
    <row r="134" spans="2:8" ht="15" outlineLevel="1" thickBot="1">
      <c r="B134" s="386" t="s">
        <v>651</v>
      </c>
      <c r="C134" s="385"/>
      <c r="D134" s="384"/>
      <c r="E134" s="228"/>
      <c r="F134" s="448" t="s">
        <v>730</v>
      </c>
      <c r="G134" s="450"/>
      <c r="H134" s="449"/>
    </row>
    <row r="135" spans="2:8" ht="15" outlineLevel="1" thickBot="1">
      <c r="B135" s="386" t="s">
        <v>650</v>
      </c>
      <c r="C135" s="385">
        <f>'Q Tiller Ch 4 5e'!C16*'Q Tiller Ch 4 5e'!C23/1000-G89</f>
        <v>3104</v>
      </c>
      <c r="D135" s="384">
        <v>0</v>
      </c>
      <c r="E135" s="228"/>
      <c r="F135" s="448" t="s">
        <v>729</v>
      </c>
      <c r="G135" s="450"/>
      <c r="H135" s="449"/>
    </row>
    <row r="136" spans="2:8" outlineLevel="1">
      <c r="B136" s="386" t="s">
        <v>649</v>
      </c>
      <c r="C136" s="385">
        <v>0</v>
      </c>
      <c r="D136" s="384">
        <v>0</v>
      </c>
      <c r="E136" s="228"/>
      <c r="F136" s="419" t="s">
        <v>728</v>
      </c>
      <c r="G136" s="21"/>
      <c r="H136" s="418">
        <f>'Q Tiller Ch 4 5e'!C16*'Q Tiller Ch 4 5e'!C23/1000*(1-'Q Tiller Ch 4 5e'!F14/'Q Tiller Ch 4 5e'!C16)</f>
        <v>1284</v>
      </c>
    </row>
    <row r="137" spans="2:8" outlineLevel="1">
      <c r="B137" s="386" t="s">
        <v>648</v>
      </c>
      <c r="C137" s="385">
        <f>C135-C136</f>
        <v>3104</v>
      </c>
      <c r="D137" s="384">
        <f>D135-D136</f>
        <v>0</v>
      </c>
      <c r="E137" s="228"/>
      <c r="F137" s="386" t="s">
        <v>727</v>
      </c>
      <c r="H137" s="384">
        <f>H101</f>
        <v>120</v>
      </c>
    </row>
    <row r="138" spans="2:8" outlineLevel="1">
      <c r="B138" s="386" t="s">
        <v>647</v>
      </c>
      <c r="C138" s="385">
        <v>0</v>
      </c>
      <c r="D138" s="384">
        <f>C128</f>
        <v>1152</v>
      </c>
      <c r="E138" s="228"/>
      <c r="F138" s="386" t="s">
        <v>726</v>
      </c>
      <c r="H138" s="384">
        <f>H137*'Q Tiller Ch 4 5e'!F13</f>
        <v>12</v>
      </c>
    </row>
    <row r="139" spans="2:8" outlineLevel="1">
      <c r="B139" s="387" t="s">
        <v>646</v>
      </c>
      <c r="C139" s="385">
        <f>C137+C138</f>
        <v>3104</v>
      </c>
      <c r="D139" s="384">
        <f>D137+D138</f>
        <v>1152</v>
      </c>
      <c r="E139" s="228"/>
      <c r="F139" s="417" t="s">
        <v>725</v>
      </c>
      <c r="G139" s="416"/>
      <c r="H139" s="381">
        <f>H136-H137-H138</f>
        <v>1152</v>
      </c>
    </row>
    <row r="140" spans="2:8" outlineLevel="1">
      <c r="B140" s="386"/>
      <c r="C140" s="385"/>
      <c r="D140" s="384"/>
      <c r="E140" s="228"/>
    </row>
    <row r="141" spans="2:8" outlineLevel="1">
      <c r="B141" s="388" t="s">
        <v>645</v>
      </c>
      <c r="C141" s="385"/>
      <c r="D141" s="384"/>
      <c r="E141" s="228"/>
    </row>
    <row r="142" spans="2:8" outlineLevel="1">
      <c r="B142" s="386" t="s">
        <v>644</v>
      </c>
      <c r="C142" s="385">
        <f>C120*'Q Tiller Ch 4 5e'!C26</f>
        <v>402.5</v>
      </c>
      <c r="D142" s="384">
        <f>C121*'Q Tiller Ch 4 5e'!C111</f>
        <v>225</v>
      </c>
      <c r="E142" s="228"/>
    </row>
    <row r="143" spans="2:8" outlineLevel="1">
      <c r="B143" s="386" t="s">
        <v>643</v>
      </c>
      <c r="C143" s="385">
        <v>0</v>
      </c>
      <c r="D143" s="384">
        <v>0</v>
      </c>
      <c r="E143" s="228"/>
    </row>
    <row r="144" spans="2:8" outlineLevel="1">
      <c r="B144" s="386" t="s">
        <v>642</v>
      </c>
      <c r="C144" s="385">
        <f>VALUE(LEFT('Q Tiller Ch 4 5e'!C30,3))</f>
        <v>25</v>
      </c>
      <c r="D144" s="384">
        <f>'Q Tiller Ch 4 5e'!G17</f>
        <v>15</v>
      </c>
      <c r="E144" s="228"/>
    </row>
    <row r="145" spans="2:5" outlineLevel="1">
      <c r="B145" s="386" t="s">
        <v>641</v>
      </c>
      <c r="C145" s="385">
        <f>C120*'Q Tiller Ch 4 5e'!C27</f>
        <v>100.625</v>
      </c>
      <c r="D145" s="384">
        <f>D122*'Q Tiller Ch 4 5e'!C27</f>
        <v>37.5</v>
      </c>
      <c r="E145" s="228"/>
    </row>
    <row r="146" spans="2:5" outlineLevel="1">
      <c r="B146" s="387" t="s">
        <v>640</v>
      </c>
      <c r="C146" s="385">
        <f>SUM(C142:C145)</f>
        <v>528.125</v>
      </c>
      <c r="D146" s="384">
        <f>SUM(D142:D145)</f>
        <v>277.5</v>
      </c>
      <c r="E146" s="228"/>
    </row>
    <row r="147" spans="2:5" outlineLevel="1">
      <c r="B147" s="386"/>
      <c r="C147" s="385"/>
      <c r="D147" s="384"/>
      <c r="E147" s="228"/>
    </row>
    <row r="148" spans="2:5" outlineLevel="1">
      <c r="B148" s="383" t="s">
        <v>639</v>
      </c>
      <c r="C148" s="382">
        <f>C129-C139-C146</f>
        <v>370.86250000000018</v>
      </c>
      <c r="D148" s="381">
        <f>D129-D139-D146</f>
        <v>105.25</v>
      </c>
      <c r="E148" s="228"/>
    </row>
  </sheetData>
  <mergeCells count="23">
    <mergeCell ref="F134:H134"/>
    <mergeCell ref="F135:H135"/>
    <mergeCell ref="F99:H99"/>
    <mergeCell ref="F100:H100"/>
    <mergeCell ref="B115:D115"/>
    <mergeCell ref="F115:H115"/>
    <mergeCell ref="B116:D116"/>
    <mergeCell ref="F116:H116"/>
    <mergeCell ref="A4:L4"/>
    <mergeCell ref="B81:D81"/>
    <mergeCell ref="F81:H81"/>
    <mergeCell ref="B6:I6"/>
    <mergeCell ref="B8:D8"/>
    <mergeCell ref="F8:H8"/>
    <mergeCell ref="B9:D9"/>
    <mergeCell ref="F9:H9"/>
    <mergeCell ref="B43:D43"/>
    <mergeCell ref="F43:H43"/>
    <mergeCell ref="B44:D44"/>
    <mergeCell ref="F44:H44"/>
    <mergeCell ref="B78:I78"/>
    <mergeCell ref="B80:D80"/>
    <mergeCell ref="F80:H8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FDA36-1D10-4B7D-A585-673185C2A36E}">
  <sheetPr>
    <tabColor theme="5" tint="0.39997558519241921"/>
  </sheetPr>
  <dimension ref="A1:C54"/>
  <sheetViews>
    <sheetView zoomScale="115" zoomScaleNormal="115" workbookViewId="0"/>
  </sheetViews>
  <sheetFormatPr defaultRowHeight="14.4"/>
  <cols>
    <col min="1" max="1" width="12.6640625" customWidth="1"/>
    <col min="2" max="2" width="12.88671875" customWidth="1"/>
    <col min="3" max="155" width="12.6640625" customWidth="1"/>
  </cols>
  <sheetData>
    <row r="1" spans="1:2">
      <c r="A1" s="428" t="s">
        <v>744</v>
      </c>
    </row>
    <row r="3" spans="1:2">
      <c r="A3" s="89" t="s">
        <v>142</v>
      </c>
    </row>
    <row r="4" spans="1:2">
      <c r="A4" t="s">
        <v>508</v>
      </c>
    </row>
    <row r="6" spans="1:2">
      <c r="A6" t="s">
        <v>172</v>
      </c>
      <c r="B6" t="s">
        <v>478</v>
      </c>
    </row>
    <row r="7" spans="1:2">
      <c r="B7" t="s">
        <v>477</v>
      </c>
    </row>
    <row r="9" spans="1:2">
      <c r="B9" t="s">
        <v>476</v>
      </c>
    </row>
    <row r="10" spans="1:2">
      <c r="B10" t="s">
        <v>475</v>
      </c>
    </row>
    <row r="11" spans="1:2">
      <c r="B11" t="s">
        <v>474</v>
      </c>
    </row>
    <row r="13" spans="1:2">
      <c r="A13" t="s">
        <v>163</v>
      </c>
      <c r="B13" t="s">
        <v>473</v>
      </c>
    </row>
    <row r="15" spans="1:2">
      <c r="B15" t="s">
        <v>472</v>
      </c>
    </row>
    <row r="16" spans="1:2">
      <c r="B16" t="s">
        <v>471</v>
      </c>
    </row>
    <row r="17" spans="1:3">
      <c r="B17" t="s">
        <v>470</v>
      </c>
    </row>
    <row r="18" spans="1:3">
      <c r="B18" t="s">
        <v>469</v>
      </c>
    </row>
    <row r="19" spans="1:3">
      <c r="B19" t="s">
        <v>468</v>
      </c>
    </row>
    <row r="21" spans="1:3">
      <c r="B21" t="s">
        <v>467</v>
      </c>
    </row>
    <row r="23" spans="1:3">
      <c r="A23" t="s">
        <v>154</v>
      </c>
      <c r="B23" t="s">
        <v>466</v>
      </c>
    </row>
    <row r="25" spans="1:3">
      <c r="B25" s="108" t="s">
        <v>42</v>
      </c>
      <c r="C25" s="108" t="s">
        <v>457</v>
      </c>
    </row>
    <row r="26" spans="1:3">
      <c r="B26" s="225">
        <f>DATE(2027,7,1)</f>
        <v>46569</v>
      </c>
      <c r="C26" s="198">
        <v>104.02</v>
      </c>
    </row>
    <row r="27" spans="1:3">
      <c r="B27" s="225">
        <f>DATE(2028,7,1)</f>
        <v>46935</v>
      </c>
      <c r="C27" s="198">
        <v>112.11</v>
      </c>
    </row>
    <row r="28" spans="1:3">
      <c r="B28" s="225">
        <f>DATE(2029,7,1)</f>
        <v>47300</v>
      </c>
      <c r="C28" s="198">
        <v>109.74</v>
      </c>
    </row>
    <row r="29" spans="1:3">
      <c r="B29" s="225">
        <f>DATE(2030,7,1)</f>
        <v>47665</v>
      </c>
      <c r="C29" s="198">
        <v>115</v>
      </c>
    </row>
    <row r="31" spans="1:3">
      <c r="B31" t="s">
        <v>465</v>
      </c>
    </row>
    <row r="33" spans="1:3">
      <c r="A33" t="s">
        <v>150</v>
      </c>
      <c r="B33" t="s">
        <v>464</v>
      </c>
    </row>
    <row r="34" spans="1:3">
      <c r="B34" t="s">
        <v>463</v>
      </c>
    </row>
    <row r="35" spans="1:3">
      <c r="B35" t="s">
        <v>462</v>
      </c>
    </row>
    <row r="36" spans="1:3">
      <c r="B36" t="s">
        <v>461</v>
      </c>
    </row>
    <row r="38" spans="1:3">
      <c r="B38" t="s">
        <v>460</v>
      </c>
    </row>
    <row r="39" spans="1:3">
      <c r="B39" t="s">
        <v>459</v>
      </c>
    </row>
    <row r="41" spans="1:3">
      <c r="B41" t="s">
        <v>458</v>
      </c>
    </row>
    <row r="43" spans="1:3">
      <c r="B43" s="108" t="s">
        <v>42</v>
      </c>
      <c r="C43" s="108" t="s">
        <v>457</v>
      </c>
    </row>
    <row r="44" spans="1:3">
      <c r="B44" s="225">
        <f>DATE(2030,8,1)</f>
        <v>47696</v>
      </c>
      <c r="C44" s="198">
        <v>125</v>
      </c>
    </row>
    <row r="45" spans="1:3">
      <c r="B45" s="225">
        <f>DATE(2030,9,1)</f>
        <v>47727</v>
      </c>
      <c r="C45" s="198">
        <v>120</v>
      </c>
    </row>
    <row r="46" spans="1:3">
      <c r="B46" s="225">
        <f>DATE(2030,10,1)</f>
        <v>47757</v>
      </c>
      <c r="C46" s="198">
        <v>128</v>
      </c>
    </row>
    <row r="47" spans="1:3">
      <c r="B47" s="225">
        <f>DATE(2030,11,1)</f>
        <v>47788</v>
      </c>
      <c r="C47" s="198">
        <v>133</v>
      </c>
    </row>
    <row r="48" spans="1:3">
      <c r="B48" s="225">
        <f>DATE(2030,12,1)</f>
        <v>47818</v>
      </c>
      <c r="C48" s="198">
        <v>129</v>
      </c>
    </row>
    <row r="50" spans="2:2">
      <c r="B50" t="s">
        <v>456</v>
      </c>
    </row>
    <row r="51" spans="2:2">
      <c r="B51" t="s">
        <v>455</v>
      </c>
    </row>
    <row r="53" spans="2:2">
      <c r="B53" t="s">
        <v>454</v>
      </c>
    </row>
    <row r="54" spans="2:2">
      <c r="B54" t="s">
        <v>453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19173-63FA-47EB-9B91-13734213CAC7}">
  <sheetPr>
    <tabColor theme="9" tint="0.59999389629810485"/>
  </sheetPr>
  <dimension ref="A1:M54"/>
  <sheetViews>
    <sheetView zoomScale="115" zoomScaleNormal="115" workbookViewId="0"/>
  </sheetViews>
  <sheetFormatPr defaultRowHeight="14.4"/>
  <cols>
    <col min="1" max="1" width="12.6640625" customWidth="1"/>
    <col min="2" max="2" width="12.88671875" customWidth="1"/>
    <col min="3" max="5" width="12.6640625" customWidth="1"/>
    <col min="6" max="6" width="15.109375" customWidth="1"/>
    <col min="7" max="8" width="12.6640625" customWidth="1"/>
    <col min="9" max="9" width="15" customWidth="1"/>
    <col min="10" max="10" width="12.44140625" customWidth="1"/>
    <col min="11" max="155" width="12.6640625" customWidth="1"/>
  </cols>
  <sheetData>
    <row r="1" spans="1:13">
      <c r="A1" s="428" t="s">
        <v>744</v>
      </c>
    </row>
    <row r="3" spans="1:13">
      <c r="A3" s="89" t="s">
        <v>142</v>
      </c>
    </row>
    <row r="4" spans="1:13">
      <c r="A4" t="s">
        <v>508</v>
      </c>
    </row>
    <row r="6" spans="1:13">
      <c r="A6" s="100" t="s">
        <v>172</v>
      </c>
      <c r="B6" s="100" t="s">
        <v>478</v>
      </c>
      <c r="C6" s="100"/>
      <c r="D6" s="100"/>
      <c r="E6" s="100"/>
      <c r="F6" s="100"/>
      <c r="H6" t="s">
        <v>201</v>
      </c>
    </row>
    <row r="7" spans="1:13">
      <c r="A7" s="100"/>
      <c r="B7" s="100" t="s">
        <v>477</v>
      </c>
      <c r="C7" s="100"/>
      <c r="D7" s="100"/>
      <c r="E7" s="100"/>
      <c r="F7" s="100"/>
      <c r="H7" t="s">
        <v>163</v>
      </c>
      <c r="I7" t="s">
        <v>507</v>
      </c>
    </row>
    <row r="8" spans="1:13">
      <c r="A8" s="100"/>
      <c r="B8" s="100"/>
      <c r="C8" s="100"/>
      <c r="D8" s="100"/>
      <c r="E8" s="100"/>
      <c r="F8" s="100"/>
      <c r="I8" s="101" t="s">
        <v>506</v>
      </c>
      <c r="J8" s="231">
        <v>150000</v>
      </c>
      <c r="K8" s="231">
        <v>200000</v>
      </c>
      <c r="L8" s="231">
        <v>250000</v>
      </c>
      <c r="M8" s="231">
        <v>-100000</v>
      </c>
    </row>
    <row r="9" spans="1:13">
      <c r="A9" s="100"/>
      <c r="B9" s="100" t="s">
        <v>476</v>
      </c>
      <c r="C9" s="100"/>
      <c r="D9" s="100"/>
      <c r="E9" s="100"/>
      <c r="F9" s="100"/>
      <c r="I9" t="s">
        <v>505</v>
      </c>
      <c r="J9" s="232"/>
      <c r="K9" s="232"/>
      <c r="L9" s="232"/>
      <c r="M9" s="232"/>
    </row>
    <row r="10" spans="1:13">
      <c r="A10" s="100"/>
      <c r="B10" s="100" t="s">
        <v>475</v>
      </c>
      <c r="C10" s="100"/>
      <c r="D10" s="100"/>
      <c r="E10" s="100"/>
      <c r="F10" s="100"/>
      <c r="I10" s="101" t="s">
        <v>504</v>
      </c>
      <c r="J10" s="231">
        <f>SUM(J8:M8)</f>
        <v>500000</v>
      </c>
      <c r="K10" s="232"/>
      <c r="L10" s="232"/>
      <c r="M10" s="232"/>
    </row>
    <row r="11" spans="1:13">
      <c r="A11" s="100"/>
      <c r="B11" s="100" t="s">
        <v>474</v>
      </c>
      <c r="C11" s="100"/>
      <c r="D11" s="100"/>
      <c r="E11" s="100"/>
      <c r="F11" s="100"/>
      <c r="I11" t="s">
        <v>503</v>
      </c>
      <c r="J11" s="232"/>
      <c r="K11" s="232"/>
      <c r="L11" s="232"/>
      <c r="M11" s="232"/>
    </row>
    <row r="12" spans="1:13">
      <c r="I12" s="101" t="s">
        <v>502</v>
      </c>
      <c r="J12" s="231">
        <f>8000000</f>
        <v>8000000</v>
      </c>
      <c r="K12" s="232"/>
      <c r="L12" s="232"/>
      <c r="M12" s="232"/>
    </row>
    <row r="13" spans="1:13">
      <c r="A13" s="100" t="s">
        <v>163</v>
      </c>
      <c r="B13" s="100" t="s">
        <v>473</v>
      </c>
      <c r="C13" s="100"/>
      <c r="D13" s="100"/>
      <c r="E13" s="100"/>
      <c r="F13" s="100"/>
      <c r="I13" t="s">
        <v>501</v>
      </c>
      <c r="J13" s="232"/>
      <c r="K13" s="232"/>
      <c r="L13" s="232"/>
      <c r="M13" s="232"/>
    </row>
    <row r="14" spans="1:13">
      <c r="A14" s="100"/>
      <c r="B14" s="100"/>
      <c r="C14" s="100"/>
      <c r="D14" s="100"/>
      <c r="E14" s="100"/>
      <c r="F14" s="100"/>
      <c r="I14" s="101" t="s">
        <v>500</v>
      </c>
      <c r="J14" s="101">
        <f>J10/J12</f>
        <v>6.25E-2</v>
      </c>
    </row>
    <row r="15" spans="1:13">
      <c r="A15" s="100"/>
      <c r="B15" s="100" t="s">
        <v>472</v>
      </c>
      <c r="C15" s="100"/>
      <c r="D15" s="100"/>
      <c r="E15" s="100"/>
      <c r="F15" s="100"/>
      <c r="I15" t="s">
        <v>499</v>
      </c>
    </row>
    <row r="16" spans="1:13">
      <c r="A16" s="100"/>
      <c r="B16" s="100" t="s">
        <v>471</v>
      </c>
      <c r="C16" s="100"/>
      <c r="D16" s="100"/>
      <c r="E16" s="100"/>
      <c r="F16" s="100"/>
      <c r="I16" s="101" t="s">
        <v>498</v>
      </c>
      <c r="J16" s="230">
        <f>100*(1+J14)</f>
        <v>106.25</v>
      </c>
    </row>
    <row r="17" spans="1:13">
      <c r="A17" s="100"/>
      <c r="B17" s="100" t="s">
        <v>470</v>
      </c>
      <c r="C17" s="100"/>
      <c r="D17" s="100"/>
      <c r="E17" s="100"/>
      <c r="F17" s="100"/>
    </row>
    <row r="18" spans="1:13">
      <c r="A18" s="100"/>
      <c r="B18" s="100" t="s">
        <v>469</v>
      </c>
      <c r="C18" s="100"/>
      <c r="D18" s="100"/>
      <c r="E18" s="100"/>
      <c r="F18" s="100"/>
      <c r="H18" t="s">
        <v>154</v>
      </c>
      <c r="I18" t="s">
        <v>497</v>
      </c>
      <c r="K18" s="196">
        <v>500</v>
      </c>
    </row>
    <row r="19" spans="1:13">
      <c r="A19" s="100"/>
      <c r="B19" s="100" t="s">
        <v>468</v>
      </c>
      <c r="C19" s="100"/>
      <c r="D19" s="100"/>
      <c r="E19" s="100"/>
      <c r="F19" s="100"/>
      <c r="I19" t="s">
        <v>496</v>
      </c>
      <c r="K19" s="196">
        <f>5000/104.07</f>
        <v>48.044585375228216</v>
      </c>
    </row>
    <row r="20" spans="1:13">
      <c r="A20" s="100"/>
      <c r="B20" s="100"/>
      <c r="C20" s="100"/>
      <c r="D20" s="100"/>
      <c r="E20" s="100"/>
      <c r="F20" s="100"/>
      <c r="I20" t="s">
        <v>495</v>
      </c>
      <c r="K20" s="228">
        <f>K18+K19</f>
        <v>548.04458537522817</v>
      </c>
    </row>
    <row r="21" spans="1:13">
      <c r="A21" s="100"/>
      <c r="B21" s="100" t="s">
        <v>467</v>
      </c>
      <c r="C21" s="100"/>
      <c r="D21" s="100"/>
      <c r="E21" s="100"/>
      <c r="F21" s="100"/>
      <c r="I21" t="s">
        <v>494</v>
      </c>
      <c r="K21" s="197">
        <f>K20*C29</f>
        <v>63025.127318151237</v>
      </c>
    </row>
    <row r="23" spans="1:13">
      <c r="A23" s="100" t="s">
        <v>154</v>
      </c>
      <c r="B23" s="100" t="s">
        <v>466</v>
      </c>
      <c r="C23" s="100"/>
      <c r="D23" s="100"/>
      <c r="E23" s="100"/>
      <c r="F23" s="100"/>
      <c r="H23" t="s">
        <v>150</v>
      </c>
      <c r="I23" t="s">
        <v>493</v>
      </c>
    </row>
    <row r="24" spans="1:13">
      <c r="A24" s="100"/>
      <c r="B24" s="100"/>
      <c r="C24" s="100"/>
      <c r="D24" s="100"/>
      <c r="E24" s="100"/>
      <c r="F24" s="100"/>
      <c r="I24" t="s">
        <v>492</v>
      </c>
    </row>
    <row r="25" spans="1:13">
      <c r="A25" s="100"/>
      <c r="B25" s="227" t="s">
        <v>42</v>
      </c>
      <c r="C25" s="227" t="s">
        <v>457</v>
      </c>
      <c r="D25" s="100"/>
      <c r="E25" s="100"/>
      <c r="F25" s="100"/>
      <c r="I25" t="s">
        <v>491</v>
      </c>
    </row>
    <row r="26" spans="1:13">
      <c r="A26" s="100"/>
      <c r="B26" s="226">
        <f>DATE(2027,7,1)</f>
        <v>46569</v>
      </c>
      <c r="C26" s="215">
        <v>104.07</v>
      </c>
      <c r="D26" s="100"/>
      <c r="E26" s="100"/>
      <c r="F26" s="100"/>
      <c r="I26" s="1" t="s">
        <v>490</v>
      </c>
      <c r="J26" s="1"/>
      <c r="K26" s="1" t="s">
        <v>489</v>
      </c>
      <c r="L26" s="1"/>
    </row>
    <row r="27" spans="1:13">
      <c r="A27" s="100"/>
      <c r="B27" s="226">
        <f>DATE(2028,7,1)</f>
        <v>46935</v>
      </c>
      <c r="C27" s="215">
        <v>112.11</v>
      </c>
      <c r="D27" s="100"/>
      <c r="E27" s="100"/>
      <c r="F27" s="100"/>
      <c r="I27" s="1" t="s">
        <v>488</v>
      </c>
      <c r="J27" s="1" t="s">
        <v>487</v>
      </c>
      <c r="K27" s="1" t="s">
        <v>486</v>
      </c>
      <c r="L27" s="1" t="s">
        <v>435</v>
      </c>
    </row>
    <row r="28" spans="1:13">
      <c r="A28" s="100"/>
      <c r="B28" s="226">
        <f>DATE(2029,7,1)</f>
        <v>47300</v>
      </c>
      <c r="C28" s="215">
        <v>109.74</v>
      </c>
      <c r="D28" s="100"/>
      <c r="E28" s="100"/>
      <c r="F28" s="100"/>
      <c r="H28" s="136" t="s">
        <v>485</v>
      </c>
      <c r="I28" s="196">
        <f>C29</f>
        <v>115</v>
      </c>
      <c r="J28" s="228"/>
      <c r="K28" s="199"/>
      <c r="L28" s="212">
        <f>K21/(12*12.845)</f>
        <v>408.88236225607392</v>
      </c>
      <c r="M28" t="s">
        <v>484</v>
      </c>
    </row>
    <row r="29" spans="1:13">
      <c r="A29" s="100"/>
      <c r="B29" s="226">
        <f>DATE(2030,7,1)</f>
        <v>47665</v>
      </c>
      <c r="C29" s="215">
        <v>115</v>
      </c>
      <c r="D29" s="100"/>
      <c r="E29" s="100"/>
      <c r="F29" s="100"/>
      <c r="H29" s="136" t="s">
        <v>483</v>
      </c>
      <c r="I29" s="228">
        <f>C44</f>
        <v>125</v>
      </c>
      <c r="J29">
        <f>I29/I28-1</f>
        <v>8.6956521739130377E-2</v>
      </c>
      <c r="K29" s="199">
        <f>(1+J29)/1.05^(1/12)</f>
        <v>1.082546094946812</v>
      </c>
      <c r="L29" s="224">
        <f>L28*K29</f>
        <v>442.63400455294055</v>
      </c>
    </row>
    <row r="30" spans="1:13">
      <c r="A30" s="100"/>
      <c r="B30" s="100"/>
      <c r="C30" s="100"/>
      <c r="D30" s="100"/>
      <c r="E30" s="100"/>
      <c r="F30" s="100"/>
      <c r="H30" s="229" t="s">
        <v>482</v>
      </c>
      <c r="I30" s="228">
        <f>C45</f>
        <v>120</v>
      </c>
      <c r="J30">
        <f>I30/I29-1</f>
        <v>-4.0000000000000036E-2</v>
      </c>
      <c r="K30" s="199">
        <f>(1+J30)/1.05^(1/12)</f>
        <v>0.95610471105702433</v>
      </c>
      <c r="L30" s="224">
        <f>L29*K30</f>
        <v>423.20445702710282</v>
      </c>
    </row>
    <row r="31" spans="1:13">
      <c r="A31" s="100"/>
      <c r="B31" s="100" t="s">
        <v>465</v>
      </c>
      <c r="C31" s="100"/>
      <c r="D31" s="100"/>
      <c r="E31" s="100"/>
      <c r="F31" s="100"/>
      <c r="H31" s="136" t="s">
        <v>481</v>
      </c>
      <c r="I31" s="228">
        <f>C46</f>
        <v>128</v>
      </c>
      <c r="J31">
        <f>I31/I30-1</f>
        <v>6.6666666666666652E-2</v>
      </c>
      <c r="K31" s="199">
        <f>(1+J31)/1.05^(1/12)</f>
        <v>1.0623385678411381</v>
      </c>
      <c r="L31" s="224">
        <f>L30*K31</f>
        <v>449.58641678215889</v>
      </c>
    </row>
    <row r="32" spans="1:13">
      <c r="H32" s="136" t="s">
        <v>480</v>
      </c>
      <c r="I32" s="228">
        <f>C47</f>
        <v>133</v>
      </c>
      <c r="J32">
        <f>I32/I31-1</f>
        <v>3.90625E-2</v>
      </c>
      <c r="K32" s="199">
        <f>(1+J32)/1.05^(1/12)</f>
        <v>1.034846407638218</v>
      </c>
      <c r="L32" s="224">
        <f>L31*K32</f>
        <v>465.25288832995579</v>
      </c>
    </row>
    <row r="33" spans="1:12">
      <c r="A33" s="100" t="s">
        <v>150</v>
      </c>
      <c r="B33" s="100" t="s">
        <v>464</v>
      </c>
      <c r="C33" s="100"/>
      <c r="D33" s="100"/>
      <c r="E33" s="100"/>
      <c r="F33" s="100"/>
      <c r="H33" s="136" t="s">
        <v>479</v>
      </c>
      <c r="I33" s="228">
        <f>C48</f>
        <v>129</v>
      </c>
      <c r="J33">
        <f>I33/I32-1</f>
        <v>-3.007518796992481E-2</v>
      </c>
      <c r="K33" s="199">
        <f>(1+J33)/1.05^(1/12)</f>
        <v>0.96598925224276422</v>
      </c>
      <c r="L33" s="224">
        <f>L32*K33</f>
        <v>449.4292897016403</v>
      </c>
    </row>
    <row r="34" spans="1:12">
      <c r="A34" s="100"/>
      <c r="B34" s="100" t="s">
        <v>463</v>
      </c>
      <c r="C34" s="100"/>
      <c r="D34" s="100"/>
      <c r="E34" s="100"/>
      <c r="F34" s="100"/>
    </row>
    <row r="35" spans="1:12">
      <c r="A35" s="100"/>
      <c r="B35" s="100" t="s">
        <v>462</v>
      </c>
      <c r="C35" s="100"/>
      <c r="D35" s="100"/>
      <c r="E35" s="100"/>
      <c r="F35" s="100"/>
    </row>
    <row r="36" spans="1:12">
      <c r="A36" s="100"/>
      <c r="B36" s="100" t="s">
        <v>461</v>
      </c>
      <c r="C36" s="100"/>
      <c r="D36" s="100"/>
      <c r="E36" s="100"/>
      <c r="F36" s="100"/>
    </row>
    <row r="37" spans="1:12">
      <c r="A37" s="100"/>
      <c r="B37" s="100"/>
      <c r="C37" s="100"/>
      <c r="D37" s="100"/>
      <c r="E37" s="100"/>
      <c r="F37" s="100"/>
    </row>
    <row r="38" spans="1:12">
      <c r="A38" s="100"/>
      <c r="B38" s="100" t="s">
        <v>460</v>
      </c>
      <c r="C38" s="100"/>
      <c r="D38" s="100"/>
      <c r="E38" s="100"/>
      <c r="F38" s="100"/>
    </row>
    <row r="39" spans="1:12">
      <c r="A39" s="100"/>
      <c r="B39" s="100" t="s">
        <v>459</v>
      </c>
      <c r="C39" s="100"/>
      <c r="D39" s="100"/>
      <c r="E39" s="100"/>
      <c r="F39" s="100"/>
    </row>
    <row r="40" spans="1:12">
      <c r="A40" s="100"/>
      <c r="B40" s="100"/>
      <c r="C40" s="100"/>
      <c r="D40" s="100"/>
      <c r="E40" s="100"/>
      <c r="F40" s="100"/>
    </row>
    <row r="41" spans="1:12">
      <c r="A41" s="100"/>
      <c r="B41" s="100" t="s">
        <v>458</v>
      </c>
      <c r="C41" s="100"/>
      <c r="D41" s="100"/>
      <c r="E41" s="100"/>
      <c r="F41" s="100"/>
    </row>
    <row r="42" spans="1:12">
      <c r="A42" s="100"/>
      <c r="B42" s="100"/>
      <c r="C42" s="100"/>
      <c r="D42" s="100"/>
      <c r="E42" s="100"/>
      <c r="F42" s="100"/>
    </row>
    <row r="43" spans="1:12">
      <c r="A43" s="100"/>
      <c r="B43" s="227" t="s">
        <v>42</v>
      </c>
      <c r="C43" s="227" t="s">
        <v>457</v>
      </c>
      <c r="D43" s="100"/>
      <c r="E43" s="100"/>
      <c r="F43" s="100"/>
    </row>
    <row r="44" spans="1:12">
      <c r="A44" s="100"/>
      <c r="B44" s="226">
        <f>DATE(2030,8,1)</f>
        <v>47696</v>
      </c>
      <c r="C44" s="215">
        <v>125</v>
      </c>
      <c r="D44" s="100"/>
      <c r="E44" s="100"/>
      <c r="F44" s="100"/>
    </row>
    <row r="45" spans="1:12">
      <c r="A45" s="100"/>
      <c r="B45" s="226">
        <f>DATE(2030,9,1)</f>
        <v>47727</v>
      </c>
      <c r="C45" s="215">
        <v>120</v>
      </c>
      <c r="D45" s="100"/>
      <c r="E45" s="100"/>
      <c r="F45" s="100"/>
    </row>
    <row r="46" spans="1:12">
      <c r="A46" s="100"/>
      <c r="B46" s="226">
        <f>DATE(2030,10,1)</f>
        <v>47757</v>
      </c>
      <c r="C46" s="215">
        <v>128</v>
      </c>
      <c r="D46" s="100"/>
      <c r="E46" s="100"/>
      <c r="F46" s="100"/>
    </row>
    <row r="47" spans="1:12">
      <c r="A47" s="100"/>
      <c r="B47" s="226">
        <f>DATE(2030,11,1)</f>
        <v>47788</v>
      </c>
      <c r="C47" s="215">
        <v>133</v>
      </c>
      <c r="D47" s="100"/>
      <c r="E47" s="100"/>
      <c r="F47" s="100"/>
    </row>
    <row r="48" spans="1:12">
      <c r="A48" s="100"/>
      <c r="B48" s="226">
        <f>DATE(2030,12,1)</f>
        <v>47818</v>
      </c>
      <c r="C48" s="215">
        <v>129</v>
      </c>
      <c r="D48" s="100"/>
      <c r="E48" s="100"/>
      <c r="F48" s="100"/>
    </row>
    <row r="49" spans="1:6">
      <c r="A49" s="100"/>
      <c r="B49" s="100"/>
      <c r="C49" s="100"/>
      <c r="D49" s="100"/>
      <c r="E49" s="100"/>
      <c r="F49" s="100"/>
    </row>
    <row r="50" spans="1:6">
      <c r="A50" s="100"/>
      <c r="B50" s="100" t="s">
        <v>456</v>
      </c>
      <c r="C50" s="100"/>
      <c r="D50" s="100"/>
      <c r="E50" s="100"/>
      <c r="F50" s="100"/>
    </row>
    <row r="51" spans="1:6">
      <c r="A51" s="100"/>
      <c r="B51" s="100" t="s">
        <v>455</v>
      </c>
      <c r="C51" s="100"/>
      <c r="D51" s="100"/>
      <c r="E51" s="100"/>
      <c r="F51" s="100"/>
    </row>
    <row r="52" spans="1:6">
      <c r="A52" s="100"/>
      <c r="B52" s="100"/>
      <c r="C52" s="100"/>
      <c r="D52" s="100"/>
      <c r="E52" s="100"/>
      <c r="F52" s="100"/>
    </row>
    <row r="53" spans="1:6">
      <c r="A53" s="100"/>
      <c r="B53" s="100" t="s">
        <v>454</v>
      </c>
      <c r="C53" s="100"/>
      <c r="D53" s="100"/>
      <c r="E53" s="100"/>
      <c r="F53" s="100"/>
    </row>
    <row r="54" spans="1:6">
      <c r="A54" s="100"/>
      <c r="B54" s="100" t="s">
        <v>453</v>
      </c>
      <c r="C54" s="100"/>
      <c r="D54" s="100"/>
      <c r="E54" s="100"/>
      <c r="F54" s="10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919FA-BC7F-46F2-B146-30E0457D708B}">
  <sheetPr>
    <tabColor theme="5" tint="0.39997558519241921"/>
  </sheetPr>
  <dimension ref="A1:D30"/>
  <sheetViews>
    <sheetView zoomScale="115" zoomScaleNormal="115" workbookViewId="0"/>
  </sheetViews>
  <sheetFormatPr defaultRowHeight="14.4"/>
  <cols>
    <col min="1" max="3" width="12.6640625" customWidth="1"/>
    <col min="4" max="4" width="14.6640625" customWidth="1"/>
    <col min="5" max="43" width="12.6640625" customWidth="1"/>
  </cols>
  <sheetData>
    <row r="1" spans="1:4">
      <c r="A1" s="428" t="s">
        <v>744</v>
      </c>
    </row>
    <row r="3" spans="1:4">
      <c r="A3" s="89" t="s">
        <v>142</v>
      </c>
    </row>
    <row r="4" spans="1:4">
      <c r="A4" t="s">
        <v>530</v>
      </c>
    </row>
    <row r="6" spans="1:4">
      <c r="B6" t="s">
        <v>529</v>
      </c>
    </row>
    <row r="7" spans="1:4">
      <c r="B7" t="s">
        <v>528</v>
      </c>
    </row>
    <row r="9" spans="1:4">
      <c r="B9" s="435" t="s">
        <v>527</v>
      </c>
      <c r="C9" s="436"/>
      <c r="D9" s="437"/>
    </row>
    <row r="10" spans="1:4">
      <c r="B10" s="237" t="s">
        <v>526</v>
      </c>
      <c r="C10" s="113"/>
      <c r="D10" s="236">
        <v>320000000</v>
      </c>
    </row>
    <row r="11" spans="1:4">
      <c r="B11" s="124" t="s">
        <v>525</v>
      </c>
      <c r="C11" s="155"/>
      <c r="D11" s="236">
        <v>400000000</v>
      </c>
    </row>
    <row r="12" spans="1:4">
      <c r="B12" s="235" t="s">
        <v>524</v>
      </c>
      <c r="C12" s="234"/>
      <c r="D12" s="233">
        <v>5000000000</v>
      </c>
    </row>
    <row r="14" spans="1:4">
      <c r="B14" s="435" t="s">
        <v>523</v>
      </c>
      <c r="C14" s="436"/>
      <c r="D14" s="437"/>
    </row>
    <row r="15" spans="1:4">
      <c r="B15" s="237" t="s">
        <v>522</v>
      </c>
      <c r="C15" s="113"/>
      <c r="D15" s="236">
        <v>20000000</v>
      </c>
    </row>
    <row r="16" spans="1:4">
      <c r="B16" s="124" t="s">
        <v>521</v>
      </c>
      <c r="C16" s="155"/>
      <c r="D16" s="236">
        <v>24000000</v>
      </c>
    </row>
    <row r="17" spans="1:4">
      <c r="B17" s="124" t="s">
        <v>520</v>
      </c>
      <c r="C17" s="155"/>
      <c r="D17" s="236">
        <v>100000000</v>
      </c>
    </row>
    <row r="18" spans="1:4">
      <c r="B18" s="124" t="s">
        <v>519</v>
      </c>
      <c r="C18" s="155"/>
      <c r="D18" s="236">
        <v>105000000</v>
      </c>
    </row>
    <row r="19" spans="1:4">
      <c r="B19" s="124" t="s">
        <v>518</v>
      </c>
      <c r="C19" s="155"/>
      <c r="D19" s="236">
        <v>36000000</v>
      </c>
    </row>
    <row r="20" spans="1:4">
      <c r="B20" s="124" t="s">
        <v>517</v>
      </c>
      <c r="C20" s="155"/>
      <c r="D20" s="236">
        <v>280000000</v>
      </c>
    </row>
    <row r="21" spans="1:4">
      <c r="B21" s="235" t="s">
        <v>516</v>
      </c>
      <c r="C21" s="234"/>
      <c r="D21" s="233">
        <v>7000000</v>
      </c>
    </row>
    <row r="22" spans="1:4">
      <c r="D22" s="216"/>
    </row>
    <row r="23" spans="1:4">
      <c r="B23" t="s">
        <v>515</v>
      </c>
    </row>
    <row r="25" spans="1:4">
      <c r="A25" t="s">
        <v>163</v>
      </c>
      <c r="B25" t="s">
        <v>514</v>
      </c>
    </row>
    <row r="26" spans="1:4">
      <c r="A26" t="s">
        <v>154</v>
      </c>
      <c r="B26" t="s">
        <v>513</v>
      </c>
    </row>
    <row r="27" spans="1:4">
      <c r="A27" t="s">
        <v>150</v>
      </c>
      <c r="B27" t="s">
        <v>512</v>
      </c>
    </row>
    <row r="28" spans="1:4">
      <c r="A28" t="s">
        <v>511</v>
      </c>
      <c r="B28" t="s">
        <v>510</v>
      </c>
    </row>
    <row r="30" spans="1:4">
      <c r="B30" t="s">
        <v>509</v>
      </c>
    </row>
  </sheetData>
  <mergeCells count="2">
    <mergeCell ref="B9:D9"/>
    <mergeCell ref="B14:D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A8671-9624-4638-B83D-ED0957E1C20C}">
  <sheetPr>
    <tabColor theme="9" tint="0.59999389629810485"/>
  </sheetPr>
  <dimension ref="A1:I30"/>
  <sheetViews>
    <sheetView zoomScale="115" zoomScaleNormal="115" workbookViewId="0"/>
  </sheetViews>
  <sheetFormatPr defaultRowHeight="14.4"/>
  <cols>
    <col min="1" max="3" width="12.6640625" customWidth="1"/>
    <col min="4" max="4" width="14.6640625" customWidth="1"/>
    <col min="5" max="5" width="17.109375" customWidth="1"/>
    <col min="6" max="43" width="12.6640625" customWidth="1"/>
  </cols>
  <sheetData>
    <row r="1" spans="1:9">
      <c r="A1" s="428" t="s">
        <v>744</v>
      </c>
    </row>
    <row r="3" spans="1:9">
      <c r="A3" s="89" t="s">
        <v>142</v>
      </c>
    </row>
    <row r="4" spans="1:9">
      <c r="A4" t="s">
        <v>530</v>
      </c>
    </row>
    <row r="5" spans="1:9">
      <c r="A5" s="100"/>
      <c r="B5" s="100"/>
      <c r="C5" s="100"/>
      <c r="D5" s="100"/>
      <c r="E5" s="100"/>
      <c r="G5" t="s">
        <v>201</v>
      </c>
    </row>
    <row r="6" spans="1:9">
      <c r="A6" s="100"/>
      <c r="B6" s="100" t="s">
        <v>529</v>
      </c>
      <c r="C6" s="100"/>
      <c r="D6" s="100"/>
      <c r="E6" s="100"/>
    </row>
    <row r="7" spans="1:9">
      <c r="A7" s="100"/>
      <c r="B7" s="100" t="s">
        <v>528</v>
      </c>
      <c r="C7" s="100"/>
      <c r="D7" s="100"/>
      <c r="E7" s="100"/>
      <c r="G7" t="s">
        <v>163</v>
      </c>
      <c r="H7" s="60">
        <f>D16/D11</f>
        <v>0.06</v>
      </c>
      <c r="I7" t="s">
        <v>544</v>
      </c>
    </row>
    <row r="8" spans="1:9">
      <c r="A8" s="100"/>
      <c r="B8" s="100"/>
      <c r="C8" s="100"/>
      <c r="D8" s="100"/>
      <c r="E8" s="100"/>
      <c r="H8" t="s">
        <v>543</v>
      </c>
    </row>
    <row r="9" spans="1:9">
      <c r="A9" s="100"/>
      <c r="B9" s="438" t="s">
        <v>527</v>
      </c>
      <c r="C9" s="439"/>
      <c r="D9" s="440"/>
      <c r="E9" s="100"/>
    </row>
    <row r="10" spans="1:9">
      <c r="A10" s="100"/>
      <c r="B10" s="246" t="s">
        <v>526</v>
      </c>
      <c r="C10" s="245"/>
      <c r="D10" s="242">
        <v>320000000</v>
      </c>
      <c r="E10" s="100"/>
      <c r="G10" t="s">
        <v>154</v>
      </c>
      <c r="H10" s="60">
        <f>D19/D17</f>
        <v>0.36</v>
      </c>
      <c r="I10" t="s">
        <v>542</v>
      </c>
    </row>
    <row r="11" spans="1:9">
      <c r="A11" s="100"/>
      <c r="B11" s="244" t="s">
        <v>525</v>
      </c>
      <c r="C11" s="243"/>
      <c r="D11" s="242">
        <v>400000000</v>
      </c>
      <c r="E11" s="100"/>
      <c r="H11" t="s">
        <v>541</v>
      </c>
    </row>
    <row r="12" spans="1:9">
      <c r="A12" s="100"/>
      <c r="B12" s="241" t="s">
        <v>524</v>
      </c>
      <c r="C12" s="240"/>
      <c r="D12" s="239">
        <v>5000000000</v>
      </c>
      <c r="E12" s="100"/>
      <c r="H12" t="s">
        <v>540</v>
      </c>
    </row>
    <row r="13" spans="1:9">
      <c r="A13" s="100"/>
      <c r="B13" s="100"/>
      <c r="C13" s="100"/>
      <c r="D13" s="100"/>
      <c r="E13" s="100"/>
      <c r="H13" t="s">
        <v>539</v>
      </c>
    </row>
    <row r="14" spans="1:9">
      <c r="A14" s="100"/>
      <c r="B14" s="438" t="s">
        <v>523</v>
      </c>
      <c r="C14" s="439"/>
      <c r="D14" s="440"/>
      <c r="E14" s="100"/>
      <c r="H14" t="s">
        <v>538</v>
      </c>
    </row>
    <row r="15" spans="1:9">
      <c r="A15" s="100"/>
      <c r="B15" s="246" t="s">
        <v>522</v>
      </c>
      <c r="C15" s="245"/>
      <c r="D15" s="242">
        <v>20000000</v>
      </c>
      <c r="E15" s="100"/>
    </row>
    <row r="16" spans="1:9">
      <c r="A16" s="100"/>
      <c r="B16" s="244" t="s">
        <v>521</v>
      </c>
      <c r="C16" s="243"/>
      <c r="D16" s="242">
        <v>24000000</v>
      </c>
      <c r="E16" s="100"/>
      <c r="G16" t="s">
        <v>150</v>
      </c>
      <c r="H16" s="60">
        <f>D20/D12</f>
        <v>5.6000000000000001E-2</v>
      </c>
      <c r="I16" t="s">
        <v>537</v>
      </c>
    </row>
    <row r="17" spans="1:9">
      <c r="A17" s="100"/>
      <c r="B17" s="244" t="s">
        <v>520</v>
      </c>
      <c r="C17" s="243"/>
      <c r="D17" s="242">
        <v>100000000</v>
      </c>
      <c r="E17" s="100"/>
      <c r="H17" t="s">
        <v>536</v>
      </c>
    </row>
    <row r="18" spans="1:9">
      <c r="A18" s="100"/>
      <c r="B18" s="244" t="s">
        <v>519</v>
      </c>
      <c r="C18" s="243"/>
      <c r="D18" s="242">
        <v>105000000</v>
      </c>
      <c r="E18" s="100"/>
      <c r="H18" t="s">
        <v>535</v>
      </c>
    </row>
    <row r="19" spans="1:9">
      <c r="A19" s="100"/>
      <c r="B19" s="244" t="s">
        <v>518</v>
      </c>
      <c r="C19" s="243"/>
      <c r="D19" s="242">
        <v>36000000</v>
      </c>
      <c r="E19" s="100"/>
    </row>
    <row r="20" spans="1:9">
      <c r="A20" s="100"/>
      <c r="B20" s="244" t="s">
        <v>517</v>
      </c>
      <c r="C20" s="243"/>
      <c r="D20" s="242">
        <v>280000000</v>
      </c>
      <c r="E20" s="100"/>
      <c r="G20" t="s">
        <v>511</v>
      </c>
      <c r="H20" s="60">
        <f>D21/D18</f>
        <v>6.6666666666666666E-2</v>
      </c>
      <c r="I20" t="s">
        <v>534</v>
      </c>
    </row>
    <row r="21" spans="1:9">
      <c r="A21" s="100"/>
      <c r="B21" s="241" t="s">
        <v>516</v>
      </c>
      <c r="C21" s="240"/>
      <c r="D21" s="239">
        <v>7000000</v>
      </c>
      <c r="E21" s="100"/>
      <c r="H21" t="s">
        <v>533</v>
      </c>
    </row>
    <row r="22" spans="1:9">
      <c r="A22" s="100"/>
      <c r="B22" s="100"/>
      <c r="C22" s="100"/>
      <c r="D22" s="238"/>
      <c r="E22" s="100"/>
      <c r="H22" t="s">
        <v>532</v>
      </c>
    </row>
    <row r="23" spans="1:9">
      <c r="A23" s="100"/>
      <c r="B23" s="100" t="s">
        <v>515</v>
      </c>
      <c r="C23" s="100"/>
      <c r="D23" s="100"/>
      <c r="E23" s="100"/>
      <c r="H23" t="s">
        <v>531</v>
      </c>
    </row>
    <row r="24" spans="1:9">
      <c r="A24" s="100"/>
      <c r="B24" s="100"/>
      <c r="C24" s="100"/>
      <c r="D24" s="100"/>
      <c r="E24" s="100"/>
    </row>
    <row r="25" spans="1:9">
      <c r="A25" s="100" t="s">
        <v>163</v>
      </c>
      <c r="B25" s="100" t="s">
        <v>514</v>
      </c>
      <c r="C25" s="100"/>
      <c r="D25" s="100"/>
      <c r="E25" s="100"/>
    </row>
    <row r="26" spans="1:9">
      <c r="A26" s="100" t="s">
        <v>154</v>
      </c>
      <c r="B26" s="100" t="s">
        <v>513</v>
      </c>
      <c r="C26" s="100"/>
      <c r="D26" s="100"/>
      <c r="E26" s="100"/>
    </row>
    <row r="27" spans="1:9">
      <c r="A27" s="100" t="s">
        <v>150</v>
      </c>
      <c r="B27" s="100" t="s">
        <v>512</v>
      </c>
      <c r="C27" s="100"/>
      <c r="D27" s="100"/>
      <c r="E27" s="100"/>
    </row>
    <row r="28" spans="1:9">
      <c r="A28" s="100" t="s">
        <v>511</v>
      </c>
      <c r="B28" s="100" t="s">
        <v>510</v>
      </c>
      <c r="C28" s="100"/>
      <c r="D28" s="100"/>
      <c r="E28" s="100"/>
    </row>
    <row r="29" spans="1:9">
      <c r="A29" s="100"/>
      <c r="B29" s="100"/>
      <c r="C29" s="100"/>
      <c r="D29" s="100"/>
      <c r="E29" s="100"/>
    </row>
    <row r="30" spans="1:9">
      <c r="A30" s="100"/>
      <c r="B30" s="100" t="s">
        <v>509</v>
      </c>
      <c r="C30" s="100"/>
      <c r="D30" s="100"/>
      <c r="E30" s="100"/>
    </row>
  </sheetData>
  <mergeCells count="2">
    <mergeCell ref="B9:D9"/>
    <mergeCell ref="B14:D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D5E3E-095D-43E0-BD62-471B734661F8}">
  <sheetPr>
    <tabColor theme="5" tint="0.39997558519241921"/>
    <pageSetUpPr fitToPage="1"/>
  </sheetPr>
  <dimension ref="A1:I69"/>
  <sheetViews>
    <sheetView zoomScale="115" zoomScaleNormal="115" workbookViewId="0"/>
  </sheetViews>
  <sheetFormatPr defaultRowHeight="14.4"/>
  <cols>
    <col min="3" max="3" width="11" customWidth="1"/>
    <col min="4" max="4" width="11.109375" customWidth="1"/>
    <col min="5" max="5" width="11.21875" customWidth="1"/>
    <col min="7" max="7" width="10.5546875" customWidth="1"/>
    <col min="9" max="9" width="10.5546875" customWidth="1"/>
  </cols>
  <sheetData>
    <row r="1" spans="1:3">
      <c r="A1" s="428" t="s">
        <v>745</v>
      </c>
    </row>
    <row r="3" spans="1:3">
      <c r="A3" s="89" t="s">
        <v>142</v>
      </c>
    </row>
    <row r="4" spans="1:3">
      <c r="A4" t="s">
        <v>202</v>
      </c>
    </row>
    <row r="6" spans="1:3">
      <c r="B6" t="s">
        <v>53</v>
      </c>
    </row>
    <row r="7" spans="1:3">
      <c r="B7" t="s">
        <v>52</v>
      </c>
    </row>
    <row r="8" spans="1:3">
      <c r="B8" t="s">
        <v>51</v>
      </c>
    </row>
    <row r="9" spans="1:3">
      <c r="C9" t="s">
        <v>50</v>
      </c>
    </row>
    <row r="10" spans="1:3">
      <c r="C10" t="s">
        <v>49</v>
      </c>
    </row>
    <row r="12" spans="1:3">
      <c r="A12" s="1">
        <v>1</v>
      </c>
      <c r="B12" t="s">
        <v>48</v>
      </c>
    </row>
    <row r="13" spans="1:3">
      <c r="A13" s="1"/>
    </row>
    <row r="14" spans="1:3">
      <c r="A14" s="1">
        <v>2</v>
      </c>
      <c r="B14" t="s">
        <v>47</v>
      </c>
    </row>
    <row r="17" spans="2:6">
      <c r="B17" s="1"/>
      <c r="C17" s="1" t="s">
        <v>46</v>
      </c>
      <c r="D17" s="1" t="s">
        <v>45</v>
      </c>
      <c r="E17" s="1" t="s">
        <v>44</v>
      </c>
      <c r="F17" s="1" t="s">
        <v>44</v>
      </c>
    </row>
    <row r="18" spans="2:6">
      <c r="B18" s="1" t="s">
        <v>43</v>
      </c>
      <c r="C18" s="1" t="s">
        <v>42</v>
      </c>
      <c r="D18" s="1" t="s">
        <v>41</v>
      </c>
      <c r="E18" s="1" t="s">
        <v>40</v>
      </c>
      <c r="F18" s="1" t="s">
        <v>39</v>
      </c>
    </row>
    <row r="20" spans="2:6">
      <c r="B20" s="1" t="s">
        <v>38</v>
      </c>
      <c r="C20" s="26">
        <v>44348</v>
      </c>
      <c r="D20" s="27">
        <v>25000</v>
      </c>
    </row>
    <row r="21" spans="2:6">
      <c r="B21" s="1" t="s">
        <v>37</v>
      </c>
      <c r="C21" s="26">
        <v>43922</v>
      </c>
      <c r="D21" s="27">
        <v>5000</v>
      </c>
      <c r="E21" s="1"/>
      <c r="F21" s="1"/>
    </row>
    <row r="22" spans="2:6">
      <c r="B22" s="1" t="s">
        <v>36</v>
      </c>
      <c r="C22" s="26">
        <v>44743</v>
      </c>
      <c r="D22" s="27">
        <v>500000</v>
      </c>
      <c r="E22" s="1"/>
      <c r="F22" s="1"/>
    </row>
    <row r="23" spans="2:6">
      <c r="B23" s="1" t="s">
        <v>35</v>
      </c>
      <c r="C23" s="26">
        <v>43770</v>
      </c>
      <c r="D23" s="27">
        <v>85000</v>
      </c>
      <c r="E23" s="1"/>
      <c r="F23" s="1"/>
    </row>
    <row r="24" spans="2:6">
      <c r="B24" s="1" t="s">
        <v>34</v>
      </c>
      <c r="C24" s="26">
        <v>42887</v>
      </c>
      <c r="D24" s="27">
        <v>60000</v>
      </c>
      <c r="E24" s="26">
        <v>45413</v>
      </c>
      <c r="F24" s="1"/>
    </row>
    <row r="25" spans="2:6">
      <c r="B25" s="1" t="s">
        <v>33</v>
      </c>
      <c r="C25" s="26">
        <v>44682</v>
      </c>
      <c r="D25" s="27">
        <v>45000</v>
      </c>
      <c r="E25" s="1"/>
      <c r="F25" s="26">
        <v>45352</v>
      </c>
    </row>
    <row r="26" spans="2:6">
      <c r="B26" s="1" t="s">
        <v>32</v>
      </c>
      <c r="C26" s="26">
        <v>45413</v>
      </c>
      <c r="D26" s="27">
        <v>50000</v>
      </c>
      <c r="E26" s="1"/>
      <c r="F26" s="1"/>
    </row>
    <row r="27" spans="2:6">
      <c r="B27" s="1" t="s">
        <v>31</v>
      </c>
      <c r="C27" s="26">
        <v>45778</v>
      </c>
      <c r="D27" s="27">
        <v>75000</v>
      </c>
      <c r="E27" s="1"/>
      <c r="F27" s="1"/>
    </row>
    <row r="28" spans="2:6">
      <c r="B28" s="1" t="s">
        <v>30</v>
      </c>
      <c r="C28" s="26">
        <v>44927</v>
      </c>
      <c r="D28" s="27">
        <v>35000</v>
      </c>
      <c r="E28" s="26">
        <v>45627</v>
      </c>
      <c r="F28" s="1"/>
    </row>
    <row r="29" spans="2:6">
      <c r="B29" s="1" t="s">
        <v>29</v>
      </c>
      <c r="C29" s="26">
        <v>42186</v>
      </c>
      <c r="D29" s="27">
        <v>45000</v>
      </c>
      <c r="E29" s="1"/>
      <c r="F29" s="1"/>
    </row>
    <row r="30" spans="2:6">
      <c r="B30" s="1" t="s">
        <v>28</v>
      </c>
      <c r="C30" s="26">
        <v>44986</v>
      </c>
      <c r="D30" s="27">
        <v>55000</v>
      </c>
      <c r="E30" s="1"/>
      <c r="F30" s="26">
        <v>45689</v>
      </c>
    </row>
    <row r="31" spans="2:6">
      <c r="B31" s="1" t="s">
        <v>27</v>
      </c>
      <c r="C31" s="26">
        <v>35947</v>
      </c>
      <c r="D31" s="27">
        <v>90000</v>
      </c>
      <c r="E31" s="1"/>
    </row>
    <row r="32" spans="2:6">
      <c r="B32" s="1" t="s">
        <v>26</v>
      </c>
      <c r="C32" s="1" t="s">
        <v>25</v>
      </c>
      <c r="D32" s="27">
        <v>65000</v>
      </c>
      <c r="E32" s="26">
        <v>45597</v>
      </c>
    </row>
    <row r="34" spans="1:9">
      <c r="A34" s="1" t="s">
        <v>24</v>
      </c>
      <c r="B34" s="3" t="s">
        <v>23</v>
      </c>
    </row>
    <row r="35" spans="1:9">
      <c r="A35" s="1"/>
      <c r="B35" s="3"/>
    </row>
    <row r="36" spans="1:9">
      <c r="A36" s="1" t="s">
        <v>22</v>
      </c>
      <c r="B36" s="3" t="s">
        <v>21</v>
      </c>
    </row>
    <row r="37" spans="1:9">
      <c r="A37" s="1"/>
      <c r="B37" s="3"/>
    </row>
    <row r="38" spans="1:9">
      <c r="A38" s="1" t="s">
        <v>20</v>
      </c>
      <c r="B38" s="3" t="s">
        <v>19</v>
      </c>
      <c r="C38" s="25"/>
    </row>
    <row r="39" spans="1:9">
      <c r="A39" s="1"/>
      <c r="B39" s="3"/>
      <c r="C39" s="25"/>
    </row>
    <row r="40" spans="1:9">
      <c r="A40" s="1">
        <v>3</v>
      </c>
      <c r="B40" t="s">
        <v>18</v>
      </c>
    </row>
    <row r="41" spans="1:9" ht="15" thickBot="1"/>
    <row r="42" spans="1:9" ht="15" thickBot="1">
      <c r="B42" s="24"/>
      <c r="C42" s="23" t="s">
        <v>17</v>
      </c>
      <c r="D42" s="22"/>
      <c r="E42" s="21"/>
      <c r="F42" s="20"/>
      <c r="G42" s="19"/>
      <c r="H42" s="18" t="s">
        <v>16</v>
      </c>
      <c r="I42" s="17"/>
    </row>
    <row r="43" spans="1:9">
      <c r="B43" s="13"/>
      <c r="C43" s="12" t="s">
        <v>15</v>
      </c>
      <c r="D43" s="13"/>
      <c r="E43" s="1" t="s">
        <v>14</v>
      </c>
      <c r="F43" s="12" t="s">
        <v>13</v>
      </c>
      <c r="G43" s="16" t="s">
        <v>12</v>
      </c>
      <c r="H43" s="1" t="s">
        <v>11</v>
      </c>
      <c r="I43" s="12" t="s">
        <v>10</v>
      </c>
    </row>
    <row r="44" spans="1:9" ht="15" thickBot="1">
      <c r="B44" s="6" t="s">
        <v>9</v>
      </c>
      <c r="C44" s="14" t="s">
        <v>7</v>
      </c>
      <c r="D44" s="6" t="s">
        <v>8</v>
      </c>
      <c r="E44" s="15" t="s">
        <v>7</v>
      </c>
      <c r="F44" s="14" t="s">
        <v>7</v>
      </c>
      <c r="G44" s="15" t="s">
        <v>6</v>
      </c>
      <c r="H44" s="15" t="s">
        <v>6</v>
      </c>
      <c r="I44" s="14" t="s">
        <v>6</v>
      </c>
    </row>
    <row r="45" spans="1:9">
      <c r="B45" s="13"/>
      <c r="C45" s="7"/>
      <c r="D45" s="11"/>
      <c r="E45" s="2"/>
      <c r="F45" s="7"/>
      <c r="G45" s="2"/>
      <c r="H45" s="2"/>
      <c r="I45" s="7"/>
    </row>
    <row r="46" spans="1:9">
      <c r="B46" s="8">
        <v>71</v>
      </c>
      <c r="C46" s="7">
        <v>5.0999999999999997E-2</v>
      </c>
      <c r="D46" s="13"/>
      <c r="E46" s="2">
        <v>4.3999999999999997E-2</v>
      </c>
      <c r="F46" s="7">
        <v>4.8000000000000001E-2</v>
      </c>
      <c r="G46" s="2">
        <v>4.0000000000000036E-3</v>
      </c>
      <c r="H46" s="2">
        <v>-2.9999999999999957E-3</v>
      </c>
      <c r="I46" s="7">
        <v>-7.9999999999999932E-3</v>
      </c>
    </row>
    <row r="47" spans="1:9">
      <c r="B47" s="8">
        <v>72</v>
      </c>
      <c r="C47" s="7">
        <v>5.7000000000000002E-2</v>
      </c>
      <c r="D47" s="11">
        <v>11000</v>
      </c>
      <c r="E47" s="2">
        <v>0.05</v>
      </c>
      <c r="F47" s="7">
        <v>5.3999999999999999E-2</v>
      </c>
      <c r="G47" s="2">
        <v>3.9999999999999966E-3</v>
      </c>
      <c r="H47" s="2">
        <v>-6.9388939039072284E-18</v>
      </c>
      <c r="I47" s="7">
        <v>2.9999999999999888E-3</v>
      </c>
    </row>
    <row r="48" spans="1:9">
      <c r="B48" s="8">
        <v>73</v>
      </c>
      <c r="C48" s="7">
        <v>6.4000000000000001E-2</v>
      </c>
      <c r="D48" s="11">
        <v>10000</v>
      </c>
      <c r="E48" s="2">
        <v>5.8999999999999997E-2</v>
      </c>
      <c r="F48" s="7">
        <v>6.2E-2</v>
      </c>
      <c r="G48" s="2">
        <v>3.0000000000000027E-3</v>
      </c>
      <c r="H48" s="2">
        <v>-9.9999999999999395E-4</v>
      </c>
      <c r="I48" s="7">
        <v>-9.9999999999998701E-4</v>
      </c>
    </row>
    <row r="49" spans="1:9">
      <c r="B49" s="8">
        <v>74</v>
      </c>
      <c r="C49" s="7">
        <v>7.1999999999999995E-2</v>
      </c>
      <c r="D49" s="11">
        <v>9000</v>
      </c>
      <c r="E49" s="2">
        <v>6.8000000000000005E-2</v>
      </c>
      <c r="F49" s="7">
        <v>7.0000000000000007E-2</v>
      </c>
      <c r="G49" s="2">
        <v>2.0000000000000018E-3</v>
      </c>
      <c r="H49" s="2">
        <v>-1.0000000000000009E-3</v>
      </c>
      <c r="I49" s="7">
        <v>-6.9388939039072284E-18</v>
      </c>
    </row>
    <row r="50" spans="1:9">
      <c r="B50" s="8">
        <v>75</v>
      </c>
      <c r="C50" s="7">
        <v>8.1000000000000003E-2</v>
      </c>
      <c r="D50" s="11">
        <v>8000</v>
      </c>
      <c r="E50" s="2">
        <v>7.6999999999999999E-2</v>
      </c>
      <c r="F50" s="7">
        <v>7.9000000000000001E-2</v>
      </c>
      <c r="G50" s="2">
        <v>2.0000000000000018E-3</v>
      </c>
      <c r="H50" s="2">
        <v>0</v>
      </c>
      <c r="I50" s="7">
        <v>1.0000000000000009E-3</v>
      </c>
    </row>
    <row r="51" spans="1:9">
      <c r="B51" s="8">
        <v>76</v>
      </c>
      <c r="C51" s="7">
        <v>9.0999999999999998E-2</v>
      </c>
      <c r="D51" s="11">
        <v>7000</v>
      </c>
      <c r="E51" s="2">
        <v>8.7999999999999995E-2</v>
      </c>
      <c r="F51" s="7">
        <v>0.09</v>
      </c>
      <c r="G51" s="2">
        <v>2.0000000000000018E-3</v>
      </c>
      <c r="H51" s="2">
        <v>0</v>
      </c>
      <c r="I51" s="7">
        <v>0</v>
      </c>
    </row>
    <row r="52" spans="1:9">
      <c r="B52" s="8">
        <v>77</v>
      </c>
      <c r="C52" s="7">
        <v>0.10100000000000001</v>
      </c>
      <c r="D52" s="11">
        <v>6000</v>
      </c>
      <c r="E52" s="2">
        <v>9.7000000000000003E-2</v>
      </c>
      <c r="F52" s="7">
        <v>9.9000000000000005E-2</v>
      </c>
      <c r="G52" s="2">
        <v>2.0000000000000018E-3</v>
      </c>
      <c r="H52" s="2">
        <v>0</v>
      </c>
      <c r="I52" s="7">
        <v>0</v>
      </c>
    </row>
    <row r="53" spans="1:9">
      <c r="B53" s="8">
        <v>78</v>
      </c>
      <c r="C53" s="12">
        <v>0.113</v>
      </c>
      <c r="D53" s="11">
        <v>5000</v>
      </c>
      <c r="E53" s="2">
        <v>0.112</v>
      </c>
      <c r="F53" s="7">
        <v>0.113</v>
      </c>
      <c r="G53" s="2">
        <v>1.0000000000000009E-3</v>
      </c>
      <c r="H53" s="2">
        <v>-1.0000000000000009E-3</v>
      </c>
      <c r="I53" s="7">
        <v>-1.0000000000000009E-3</v>
      </c>
    </row>
    <row r="54" spans="1:9">
      <c r="B54" s="8">
        <v>79</v>
      </c>
      <c r="C54" s="7">
        <v>0.125</v>
      </c>
      <c r="D54" s="11">
        <v>4000</v>
      </c>
      <c r="E54" s="2">
        <v>0.11899999999999999</v>
      </c>
      <c r="F54" s="7">
        <v>0.122</v>
      </c>
      <c r="G54" s="2">
        <v>3.0000000000000027E-3</v>
      </c>
      <c r="H54" s="2">
        <v>2.0000000000000018E-3</v>
      </c>
      <c r="I54" s="7">
        <v>3.0000000000000027E-3</v>
      </c>
    </row>
    <row r="55" spans="1:9" ht="15" thickBot="1">
      <c r="B55" s="8">
        <v>80</v>
      </c>
      <c r="C55" s="7">
        <v>0.13700000000000001</v>
      </c>
      <c r="D55" s="10">
        <v>3000</v>
      </c>
      <c r="E55" s="9">
        <v>0.128</v>
      </c>
      <c r="F55" s="5">
        <v>0.13300000000000001</v>
      </c>
      <c r="G55" s="9">
        <v>5.0000000000000044E-3</v>
      </c>
      <c r="H55" s="9">
        <v>2.0000000000000018E-3</v>
      </c>
      <c r="I55" s="5">
        <v>0</v>
      </c>
    </row>
    <row r="56" spans="1:9">
      <c r="B56" s="8">
        <v>81</v>
      </c>
      <c r="C56" s="7">
        <v>0.15</v>
      </c>
      <c r="D56" s="4"/>
      <c r="E56" s="2"/>
      <c r="F56" s="2"/>
      <c r="G56" s="2"/>
      <c r="H56" s="2"/>
      <c r="I56" s="2"/>
    </row>
    <row r="57" spans="1:9">
      <c r="B57" s="8">
        <v>82</v>
      </c>
      <c r="C57" s="7">
        <v>0.16200000000000001</v>
      </c>
      <c r="D57" s="4"/>
      <c r="E57" s="2"/>
      <c r="F57" s="2"/>
      <c r="G57" s="2"/>
      <c r="H57" s="2"/>
      <c r="I57" s="2"/>
    </row>
    <row r="58" spans="1:9">
      <c r="B58" s="8">
        <v>83</v>
      </c>
      <c r="C58" s="7">
        <v>0.17399999999999999</v>
      </c>
      <c r="D58" s="4"/>
      <c r="E58" s="2"/>
      <c r="F58" s="2"/>
      <c r="G58" s="2"/>
      <c r="H58" s="2"/>
      <c r="I58" s="2"/>
    </row>
    <row r="59" spans="1:9">
      <c r="B59" s="8">
        <v>84</v>
      </c>
      <c r="C59" s="7">
        <v>0.187</v>
      </c>
      <c r="D59" s="4"/>
      <c r="E59" s="2"/>
      <c r="F59" s="2"/>
      <c r="G59" s="2"/>
      <c r="H59" s="2"/>
      <c r="I59" s="2"/>
    </row>
    <row r="60" spans="1:9" ht="15" thickBot="1">
      <c r="B60" s="6">
        <v>85</v>
      </c>
      <c r="C60" s="5">
        <v>0.19800000000000001</v>
      </c>
      <c r="D60" s="4"/>
      <c r="E60" s="2"/>
      <c r="F60" s="2"/>
      <c r="G60" s="2"/>
      <c r="H60" s="2"/>
      <c r="I60" s="2"/>
    </row>
    <row r="62" spans="1:9">
      <c r="A62" s="1" t="s">
        <v>5</v>
      </c>
      <c r="B62" t="s">
        <v>4</v>
      </c>
    </row>
    <row r="63" spans="1:9">
      <c r="A63" s="1"/>
    </row>
    <row r="64" spans="1:9">
      <c r="A64" s="1" t="s">
        <v>3</v>
      </c>
      <c r="B64" t="s">
        <v>2</v>
      </c>
    </row>
    <row r="65" spans="1:3">
      <c r="B65" s="1"/>
      <c r="C65" s="2"/>
    </row>
    <row r="66" spans="1:3">
      <c r="A66" s="1" t="s">
        <v>1</v>
      </c>
      <c r="B66" s="3" t="s">
        <v>0</v>
      </c>
      <c r="C66" s="2"/>
    </row>
    <row r="67" spans="1:3">
      <c r="B67" s="1"/>
      <c r="C67" s="2"/>
    </row>
    <row r="68" spans="1:3">
      <c r="B68" s="1"/>
      <c r="C68" s="2"/>
    </row>
    <row r="69" spans="1:3">
      <c r="B69" s="1"/>
      <c r="C69" s="2"/>
    </row>
  </sheetData>
  <pageMargins left="0.7" right="0.7" top="0.75" bottom="0.75" header="0.3" footer="0.3"/>
  <pageSetup scale="6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6EEA4-9FB4-4D3A-9A01-76CEEE7EC2DB}">
  <sheetPr>
    <tabColor theme="9" tint="0.59999389629810485"/>
    <pageSetUpPr fitToPage="1"/>
  </sheetPr>
  <dimension ref="A1:N156"/>
  <sheetViews>
    <sheetView zoomScale="115" zoomScaleNormal="115" workbookViewId="0"/>
  </sheetViews>
  <sheetFormatPr defaultRowHeight="14.4"/>
  <cols>
    <col min="2" max="2" width="12.33203125" customWidth="1"/>
    <col min="3" max="4" width="10.6640625" customWidth="1"/>
    <col min="5" max="5" width="9.6640625" customWidth="1"/>
    <col min="6" max="6" width="9.6640625" bestFit="1" customWidth="1"/>
    <col min="7" max="7" width="16.5546875" customWidth="1"/>
    <col min="8" max="8" width="9.109375" bestFit="1" customWidth="1"/>
    <col min="9" max="9" width="11.21875" customWidth="1"/>
    <col min="10" max="10" width="14.109375" customWidth="1"/>
    <col min="11" max="11" width="14.88671875" customWidth="1"/>
  </cols>
  <sheetData>
    <row r="1" spans="1:2">
      <c r="A1" s="428" t="s">
        <v>745</v>
      </c>
    </row>
    <row r="3" spans="1:2">
      <c r="A3" s="89" t="s">
        <v>142</v>
      </c>
    </row>
    <row r="4" spans="1:2">
      <c r="A4" t="s">
        <v>202</v>
      </c>
    </row>
    <row r="6" spans="1:2">
      <c r="A6" s="1">
        <v>1</v>
      </c>
      <c r="B6" t="s">
        <v>141</v>
      </c>
    </row>
    <row r="7" spans="1:2">
      <c r="A7" s="1"/>
      <c r="B7" s="88" t="s">
        <v>140</v>
      </c>
    </row>
    <row r="8" spans="1:2">
      <c r="A8" s="1"/>
      <c r="B8" s="88" t="s">
        <v>139</v>
      </c>
    </row>
    <row r="9" spans="1:2">
      <c r="A9" s="1"/>
      <c r="B9" s="88" t="s">
        <v>138</v>
      </c>
    </row>
    <row r="10" spans="1:2">
      <c r="A10" s="1"/>
      <c r="B10" s="88" t="s">
        <v>137</v>
      </c>
    </row>
    <row r="11" spans="1:2">
      <c r="A11" s="1"/>
      <c r="B11" s="88" t="s">
        <v>136</v>
      </c>
    </row>
    <row r="13" spans="1:2">
      <c r="A13" s="1" t="s">
        <v>24</v>
      </c>
      <c r="B13" t="s">
        <v>135</v>
      </c>
    </row>
    <row r="14" spans="1:2">
      <c r="A14" s="1"/>
      <c r="B14" t="s">
        <v>134</v>
      </c>
    </row>
    <row r="15" spans="1:2">
      <c r="B15" t="s">
        <v>133</v>
      </c>
    </row>
    <row r="16" spans="1:2">
      <c r="B16" t="s">
        <v>132</v>
      </c>
    </row>
    <row r="18" spans="2:14">
      <c r="B18" t="s">
        <v>131</v>
      </c>
    </row>
    <row r="19" spans="2:14">
      <c r="B19" t="s">
        <v>130</v>
      </c>
    </row>
    <row r="21" spans="2:14">
      <c r="C21" t="s">
        <v>129</v>
      </c>
    </row>
    <row r="22" spans="2:14">
      <c r="C22" t="s">
        <v>128</v>
      </c>
    </row>
    <row r="23" spans="2:14">
      <c r="C23" t="s">
        <v>127</v>
      </c>
    </row>
    <row r="24" spans="2:14">
      <c r="C24" t="s">
        <v>126</v>
      </c>
      <c r="N24" s="87"/>
    </row>
    <row r="25" spans="2:14">
      <c r="C25" t="s">
        <v>125</v>
      </c>
      <c r="N25" s="87"/>
    </row>
    <row r="26" spans="2:14">
      <c r="C26" t="s">
        <v>124</v>
      </c>
      <c r="N26" s="87"/>
    </row>
    <row r="27" spans="2:14">
      <c r="C27" t="s">
        <v>123</v>
      </c>
    </row>
    <row r="28" spans="2:14">
      <c r="C28" t="s">
        <v>122</v>
      </c>
    </row>
    <row r="30" spans="2:14">
      <c r="B30" t="s">
        <v>121</v>
      </c>
    </row>
    <row r="32" spans="2:14">
      <c r="C32" t="s">
        <v>120</v>
      </c>
    </row>
    <row r="34" spans="1:4">
      <c r="C34" s="1" t="s">
        <v>119</v>
      </c>
      <c r="D34" t="s">
        <v>118</v>
      </c>
    </row>
    <row r="35" spans="1:4">
      <c r="C35" s="1" t="s">
        <v>117</v>
      </c>
      <c r="D35" t="s">
        <v>116</v>
      </c>
    </row>
    <row r="37" spans="1:4">
      <c r="B37" t="s">
        <v>115</v>
      </c>
    </row>
    <row r="39" spans="1:4">
      <c r="C39" t="s">
        <v>114</v>
      </c>
    </row>
    <row r="41" spans="1:4">
      <c r="C41" s="1" t="s">
        <v>113</v>
      </c>
      <c r="D41" t="s">
        <v>112</v>
      </c>
    </row>
    <row r="42" spans="1:4">
      <c r="C42" s="1" t="s">
        <v>111</v>
      </c>
      <c r="D42" t="s">
        <v>110</v>
      </c>
    </row>
    <row r="43" spans="1:4">
      <c r="C43" s="1"/>
    </row>
    <row r="44" spans="1:4">
      <c r="C44" s="1"/>
    </row>
    <row r="45" spans="1:4">
      <c r="C45" s="1"/>
    </row>
    <row r="47" spans="1:4">
      <c r="A47" t="s">
        <v>109</v>
      </c>
      <c r="B47" s="3" t="s">
        <v>108</v>
      </c>
    </row>
    <row r="48" spans="1:4">
      <c r="B48" s="3"/>
    </row>
    <row r="49" spans="2:11">
      <c r="B49" s="3"/>
      <c r="C49" t="s">
        <v>107</v>
      </c>
      <c r="E49" s="87"/>
    </row>
    <row r="50" spans="2:11">
      <c r="B50" s="3"/>
      <c r="D50" t="s">
        <v>106</v>
      </c>
      <c r="E50" s="87"/>
    </row>
    <row r="51" spans="2:11">
      <c r="B51" s="3"/>
      <c r="D51" t="s">
        <v>105</v>
      </c>
      <c r="E51" s="87"/>
    </row>
    <row r="52" spans="2:11">
      <c r="B52" s="3"/>
      <c r="E52" t="s">
        <v>104</v>
      </c>
    </row>
    <row r="53" spans="2:11">
      <c r="B53" s="3"/>
      <c r="E53" t="s">
        <v>103</v>
      </c>
    </row>
    <row r="54" spans="2:11">
      <c r="B54" s="3"/>
      <c r="D54" t="s">
        <v>102</v>
      </c>
      <c r="E54" s="87"/>
    </row>
    <row r="55" spans="2:11">
      <c r="B55" s="3"/>
      <c r="E55" s="87"/>
    </row>
    <row r="56" spans="2:11">
      <c r="B56" s="3"/>
      <c r="C56" t="s">
        <v>101</v>
      </c>
    </row>
    <row r="57" spans="2:11">
      <c r="B57" s="3"/>
    </row>
    <row r="58" spans="2:11">
      <c r="B58" t="s">
        <v>100</v>
      </c>
    </row>
    <row r="61" spans="2:11" ht="15" thickBot="1"/>
    <row r="62" spans="2:11" ht="15" thickBot="1">
      <c r="B62" s="1"/>
      <c r="H62" s="86" t="s">
        <v>99</v>
      </c>
      <c r="I62" s="17"/>
      <c r="J62" s="86" t="s">
        <v>98</v>
      </c>
      <c r="K62" s="17"/>
    </row>
    <row r="63" spans="2:11">
      <c r="B63" s="22" t="s">
        <v>97</v>
      </c>
      <c r="C63" s="21"/>
      <c r="D63" s="21"/>
      <c r="E63" s="85"/>
      <c r="F63" s="85"/>
      <c r="G63" s="20"/>
      <c r="H63" s="44" t="s">
        <v>83</v>
      </c>
      <c r="I63" s="16" t="s">
        <v>83</v>
      </c>
      <c r="J63" s="44" t="s">
        <v>96</v>
      </c>
      <c r="K63" s="23" t="s">
        <v>96</v>
      </c>
    </row>
    <row r="64" spans="2:11">
      <c r="B64" s="8"/>
      <c r="C64" s="1" t="s">
        <v>46</v>
      </c>
      <c r="D64" s="1" t="s">
        <v>45</v>
      </c>
      <c r="E64" s="79" t="s">
        <v>44</v>
      </c>
      <c r="F64" s="79" t="s">
        <v>44</v>
      </c>
      <c r="G64" s="12" t="s">
        <v>95</v>
      </c>
      <c r="H64" s="8" t="s">
        <v>39</v>
      </c>
      <c r="I64" s="1" t="s">
        <v>94</v>
      </c>
      <c r="J64" s="8" t="s">
        <v>93</v>
      </c>
      <c r="K64" s="12" t="s">
        <v>92</v>
      </c>
    </row>
    <row r="65" spans="1:11" ht="15" thickBot="1">
      <c r="B65" s="6" t="s">
        <v>43</v>
      </c>
      <c r="C65" s="15" t="s">
        <v>42</v>
      </c>
      <c r="D65" s="15" t="s">
        <v>41</v>
      </c>
      <c r="E65" s="74" t="s">
        <v>39</v>
      </c>
      <c r="F65" s="74" t="s">
        <v>40</v>
      </c>
      <c r="G65" s="14" t="s">
        <v>91</v>
      </c>
      <c r="H65" s="83" t="s">
        <v>81</v>
      </c>
      <c r="I65" s="84" t="s">
        <v>81</v>
      </c>
      <c r="J65" s="83" t="s">
        <v>81</v>
      </c>
      <c r="K65" s="82" t="s">
        <v>81</v>
      </c>
    </row>
    <row r="66" spans="1:11">
      <c r="B66" s="13"/>
      <c r="E66" s="81"/>
      <c r="F66" s="81"/>
      <c r="G66" s="32"/>
      <c r="H66" s="13"/>
      <c r="J66" s="13"/>
      <c r="K66" s="32"/>
    </row>
    <row r="67" spans="1:11">
      <c r="B67" s="8" t="s">
        <v>38</v>
      </c>
      <c r="C67" s="26">
        <v>44348</v>
      </c>
      <c r="D67" s="4">
        <v>25000</v>
      </c>
      <c r="E67" s="79"/>
      <c r="F67" s="79"/>
      <c r="G67" s="12" t="s">
        <v>90</v>
      </c>
      <c r="H67" s="78">
        <v>1</v>
      </c>
      <c r="I67" s="52">
        <v>1</v>
      </c>
      <c r="J67" s="11">
        <f t="shared" ref="J67:J75" si="0">H67*D67</f>
        <v>25000</v>
      </c>
      <c r="K67" s="77">
        <f t="shared" ref="K67:K75" si="1">I67*D67</f>
        <v>25000</v>
      </c>
    </row>
    <row r="68" spans="1:11">
      <c r="B68" s="8" t="s">
        <v>35</v>
      </c>
      <c r="C68" s="26">
        <v>43770</v>
      </c>
      <c r="D68" s="4">
        <v>85000</v>
      </c>
      <c r="E68" s="79"/>
      <c r="F68" s="79"/>
      <c r="G68" s="12" t="s">
        <v>90</v>
      </c>
      <c r="H68" s="78">
        <v>1</v>
      </c>
      <c r="I68" s="52">
        <v>1</v>
      </c>
      <c r="J68" s="11">
        <f t="shared" si="0"/>
        <v>85000</v>
      </c>
      <c r="K68" s="77">
        <f t="shared" si="1"/>
        <v>85000</v>
      </c>
    </row>
    <row r="69" spans="1:11">
      <c r="B69" s="8" t="s">
        <v>34</v>
      </c>
      <c r="C69" s="26">
        <v>42887</v>
      </c>
      <c r="D69" s="4">
        <v>60000</v>
      </c>
      <c r="E69" s="80">
        <v>45413</v>
      </c>
      <c r="F69" s="79"/>
      <c r="G69" s="12" t="s">
        <v>90</v>
      </c>
      <c r="H69" s="78">
        <v>1</v>
      </c>
      <c r="I69" s="52">
        <f>1/12</f>
        <v>8.3333333333333329E-2</v>
      </c>
      <c r="J69" s="11">
        <f t="shared" si="0"/>
        <v>60000</v>
      </c>
      <c r="K69" s="77">
        <f t="shared" si="1"/>
        <v>5000</v>
      </c>
    </row>
    <row r="70" spans="1:11">
      <c r="B70" s="8" t="s">
        <v>32</v>
      </c>
      <c r="C70" s="26">
        <v>45413</v>
      </c>
      <c r="D70" s="4">
        <v>50000</v>
      </c>
      <c r="E70" s="79"/>
      <c r="F70" s="79"/>
      <c r="G70" s="12" t="s">
        <v>90</v>
      </c>
      <c r="H70" s="78">
        <v>1</v>
      </c>
      <c r="I70" s="52">
        <v>1</v>
      </c>
      <c r="J70" s="11">
        <f t="shared" si="0"/>
        <v>50000</v>
      </c>
      <c r="K70" s="77">
        <f t="shared" si="1"/>
        <v>50000</v>
      </c>
    </row>
    <row r="71" spans="1:11">
      <c r="A71" s="1"/>
      <c r="B71" s="8" t="s">
        <v>30</v>
      </c>
      <c r="C71" s="26">
        <v>44927</v>
      </c>
      <c r="D71" s="4">
        <v>35000</v>
      </c>
      <c r="E71" s="80">
        <v>45627</v>
      </c>
      <c r="F71" s="79"/>
      <c r="G71" s="12" t="s">
        <v>90</v>
      </c>
      <c r="H71" s="78">
        <v>1</v>
      </c>
      <c r="I71" s="52">
        <f>8/12</f>
        <v>0.66666666666666663</v>
      </c>
      <c r="J71" s="11">
        <f t="shared" si="0"/>
        <v>35000</v>
      </c>
      <c r="K71" s="77">
        <f t="shared" si="1"/>
        <v>23333.333333333332</v>
      </c>
    </row>
    <row r="72" spans="1:11">
      <c r="B72" s="8" t="s">
        <v>29</v>
      </c>
      <c r="C72" s="26">
        <v>42186</v>
      </c>
      <c r="D72" s="4">
        <v>45000</v>
      </c>
      <c r="E72" s="79"/>
      <c r="F72" s="79"/>
      <c r="G72" s="12" t="s">
        <v>90</v>
      </c>
      <c r="H72" s="78">
        <v>1</v>
      </c>
      <c r="I72" s="52">
        <v>1</v>
      </c>
      <c r="J72" s="11">
        <f t="shared" si="0"/>
        <v>45000</v>
      </c>
      <c r="K72" s="77">
        <f t="shared" si="1"/>
        <v>45000</v>
      </c>
    </row>
    <row r="73" spans="1:11">
      <c r="B73" s="8" t="s">
        <v>28</v>
      </c>
      <c r="C73" s="26">
        <v>44986</v>
      </c>
      <c r="D73" s="4">
        <v>55000</v>
      </c>
      <c r="E73" s="79"/>
      <c r="F73" s="80">
        <v>45689</v>
      </c>
      <c r="G73" s="12" t="s">
        <v>90</v>
      </c>
      <c r="H73" s="78">
        <f>10/12</f>
        <v>0.83333333333333337</v>
      </c>
      <c r="I73" s="52">
        <v>1</v>
      </c>
      <c r="J73" s="11">
        <f t="shared" si="0"/>
        <v>45833.333333333336</v>
      </c>
      <c r="K73" s="77">
        <f t="shared" si="1"/>
        <v>55000</v>
      </c>
    </row>
    <row r="74" spans="1:11">
      <c r="B74" s="8" t="s">
        <v>27</v>
      </c>
      <c r="C74" s="26">
        <v>35947</v>
      </c>
      <c r="D74" s="4">
        <v>90000</v>
      </c>
      <c r="E74" s="79"/>
      <c r="F74" s="79"/>
      <c r="G74" s="12" t="s">
        <v>90</v>
      </c>
      <c r="H74" s="78">
        <v>1</v>
      </c>
      <c r="I74" s="52">
        <v>1</v>
      </c>
      <c r="J74" s="11">
        <f t="shared" si="0"/>
        <v>90000</v>
      </c>
      <c r="K74" s="77">
        <f t="shared" si="1"/>
        <v>90000</v>
      </c>
    </row>
    <row r="75" spans="1:11">
      <c r="B75" s="8" t="s">
        <v>26</v>
      </c>
      <c r="C75" s="1" t="s">
        <v>25</v>
      </c>
      <c r="D75" s="4">
        <v>65000</v>
      </c>
      <c r="E75" s="80">
        <v>45597</v>
      </c>
      <c r="F75" s="79"/>
      <c r="G75" s="12" t="s">
        <v>90</v>
      </c>
      <c r="H75" s="78">
        <v>1</v>
      </c>
      <c r="I75" s="52">
        <f>7/12</f>
        <v>0.58333333333333337</v>
      </c>
      <c r="J75" s="11">
        <f t="shared" si="0"/>
        <v>65000</v>
      </c>
      <c r="K75" s="77">
        <f t="shared" si="1"/>
        <v>37916.666666666672</v>
      </c>
    </row>
    <row r="76" spans="1:11" ht="15" thickBot="1">
      <c r="B76" s="6"/>
      <c r="C76" s="76"/>
      <c r="D76" s="54"/>
      <c r="E76" s="74"/>
      <c r="F76" s="74"/>
      <c r="G76" s="14"/>
      <c r="H76" s="73"/>
      <c r="I76" s="75"/>
      <c r="J76" s="10"/>
      <c r="K76" s="67"/>
    </row>
    <row r="77" spans="1:11" ht="15" thickBot="1">
      <c r="B77" s="56"/>
      <c r="C77" s="70" t="s">
        <v>55</v>
      </c>
      <c r="D77" s="54">
        <f>SUM(D67:D76)</f>
        <v>510000</v>
      </c>
      <c r="E77" s="74"/>
      <c r="F77" s="14"/>
      <c r="G77" s="6" t="s">
        <v>89</v>
      </c>
      <c r="H77" s="73">
        <f>SUM(H67:H76)</f>
        <v>8.8333333333333321</v>
      </c>
      <c r="I77" s="53">
        <f>SUM(I67:I76)</f>
        <v>7.333333333333333</v>
      </c>
      <c r="J77" s="54">
        <f>SUM(J67:J76)</f>
        <v>500833.33333333331</v>
      </c>
      <c r="K77" s="67">
        <f>SUM(K67:K76)</f>
        <v>416250.00000000006</v>
      </c>
    </row>
    <row r="78" spans="1:11">
      <c r="B78" s="22"/>
      <c r="C78" s="21"/>
      <c r="D78" s="72" t="s">
        <v>88</v>
      </c>
      <c r="E78" s="71">
        <f>COUNTA(E67:E76)</f>
        <v>3</v>
      </c>
      <c r="F78" s="23">
        <f>COUNTA(F67:F76)</f>
        <v>1</v>
      </c>
      <c r="H78" s="1"/>
      <c r="I78" s="1"/>
      <c r="J78" s="66"/>
    </row>
    <row r="79" spans="1:11" ht="15" thickBot="1">
      <c r="B79" s="56"/>
      <c r="C79" s="70"/>
      <c r="D79" s="69" t="s">
        <v>87</v>
      </c>
      <c r="E79" s="68">
        <f>D75+D71+D69</f>
        <v>160000</v>
      </c>
      <c r="F79" s="67">
        <f>D73</f>
        <v>55000</v>
      </c>
      <c r="H79" s="66"/>
      <c r="I79" s="66"/>
      <c r="J79" s="66"/>
    </row>
    <row r="80" spans="1:11">
      <c r="D80" s="39"/>
      <c r="E80" s="4"/>
      <c r="F80" s="4"/>
      <c r="H80" s="66"/>
      <c r="I80" s="66"/>
      <c r="J80" s="66"/>
    </row>
    <row r="81" spans="1:11">
      <c r="D81" s="39"/>
      <c r="E81" s="1"/>
      <c r="F81" s="1"/>
      <c r="I81" s="66"/>
      <c r="J81" s="66"/>
    </row>
    <row r="82" spans="1:11">
      <c r="A82" s="1" t="s">
        <v>20</v>
      </c>
      <c r="B82" t="s">
        <v>86</v>
      </c>
      <c r="E82" s="1"/>
      <c r="F82" s="1"/>
      <c r="I82" s="66"/>
      <c r="J82" s="66"/>
    </row>
    <row r="83" spans="1:11">
      <c r="A83" s="1"/>
      <c r="E83" s="1"/>
      <c r="F83" s="1"/>
      <c r="I83" s="66"/>
      <c r="J83" s="66"/>
    </row>
    <row r="84" spans="1:11">
      <c r="E84" s="1"/>
      <c r="F84" s="1"/>
      <c r="I84" s="66"/>
      <c r="J84" s="66"/>
    </row>
    <row r="85" spans="1:11" ht="15" thickBot="1">
      <c r="D85" s="60" t="s">
        <v>85</v>
      </c>
      <c r="E85" s="1"/>
      <c r="F85" s="1"/>
      <c r="J85" s="59" t="s">
        <v>84</v>
      </c>
    </row>
    <row r="86" spans="1:11">
      <c r="C86" s="64"/>
      <c r="D86" s="65"/>
      <c r="E86" s="65"/>
      <c r="F86" s="61" t="s">
        <v>83</v>
      </c>
      <c r="H86" s="64"/>
      <c r="I86" s="63"/>
      <c r="J86" s="62"/>
      <c r="K86" s="61" t="s">
        <v>83</v>
      </c>
    </row>
    <row r="87" spans="1:11">
      <c r="C87" s="13"/>
      <c r="D87" s="60" t="s">
        <v>82</v>
      </c>
      <c r="E87" s="59" t="s">
        <v>81</v>
      </c>
      <c r="F87" s="58" t="s">
        <v>80</v>
      </c>
      <c r="H87" s="13"/>
      <c r="I87" s="60" t="s">
        <v>82</v>
      </c>
      <c r="J87" s="59" t="s">
        <v>81</v>
      </c>
      <c r="K87" s="58" t="s">
        <v>80</v>
      </c>
    </row>
    <row r="88" spans="1:11">
      <c r="C88" s="13" t="s">
        <v>79</v>
      </c>
      <c r="D88">
        <f>+F78</f>
        <v>1</v>
      </c>
      <c r="E88" s="52">
        <f>+I77</f>
        <v>7.333333333333333</v>
      </c>
      <c r="F88" s="57">
        <f>D88/E88</f>
        <v>0.13636363636363638</v>
      </c>
      <c r="H88" s="13" t="s">
        <v>79</v>
      </c>
      <c r="I88">
        <f>+E78</f>
        <v>3</v>
      </c>
      <c r="J88" s="52">
        <f>+H77</f>
        <v>8.8333333333333321</v>
      </c>
      <c r="K88" s="57">
        <f>I88/J88</f>
        <v>0.339622641509434</v>
      </c>
    </row>
    <row r="89" spans="1:11" ht="15" thickBot="1">
      <c r="C89" s="56" t="s">
        <v>78</v>
      </c>
      <c r="D89" s="55">
        <f>+F79</f>
        <v>55000</v>
      </c>
      <c r="E89" s="54">
        <f>+K77</f>
        <v>416250.00000000006</v>
      </c>
      <c r="F89" s="53">
        <f>D89/E89</f>
        <v>0.13213213213213212</v>
      </c>
      <c r="H89" s="56" t="s">
        <v>78</v>
      </c>
      <c r="I89" s="55">
        <f>+E79</f>
        <v>160000</v>
      </c>
      <c r="J89" s="54">
        <f>+J77</f>
        <v>500833.33333333331</v>
      </c>
      <c r="K89" s="53">
        <f>I89/J89</f>
        <v>0.3194675540765391</v>
      </c>
    </row>
    <row r="90" spans="1:11">
      <c r="D90" s="27"/>
      <c r="E90" s="4"/>
      <c r="F90" s="52"/>
      <c r="I90" s="27"/>
      <c r="J90" s="4"/>
      <c r="K90" s="52"/>
    </row>
    <row r="91" spans="1:11">
      <c r="D91" s="27"/>
      <c r="E91" s="4"/>
      <c r="F91" s="52"/>
      <c r="I91" s="27"/>
      <c r="J91" s="4"/>
      <c r="K91" s="52"/>
    </row>
    <row r="92" spans="1:11">
      <c r="D92" s="27"/>
      <c r="E92" s="4"/>
      <c r="F92" s="52"/>
      <c r="I92" s="27"/>
      <c r="J92" s="4"/>
      <c r="K92" s="52"/>
    </row>
    <row r="93" spans="1:11">
      <c r="D93" s="27"/>
      <c r="E93" s="4"/>
      <c r="F93" s="52"/>
      <c r="I93" s="27"/>
      <c r="J93" s="4"/>
      <c r="K93" s="52"/>
    </row>
    <row r="94" spans="1:11">
      <c r="D94" s="27"/>
      <c r="E94" s="4"/>
      <c r="F94" s="52"/>
      <c r="I94" s="27"/>
      <c r="J94" s="4"/>
      <c r="K94" s="52"/>
    </row>
    <row r="95" spans="1:11">
      <c r="D95" s="27"/>
      <c r="E95" s="4"/>
      <c r="F95" s="52"/>
      <c r="I95" s="27"/>
      <c r="J95" s="4"/>
      <c r="K95" s="52"/>
    </row>
    <row r="96" spans="1:11">
      <c r="D96" s="27"/>
      <c r="E96" s="4"/>
      <c r="F96" s="52"/>
      <c r="I96" s="27"/>
      <c r="J96" s="4"/>
      <c r="K96" s="52"/>
    </row>
    <row r="97" spans="1:11">
      <c r="A97" t="s">
        <v>5</v>
      </c>
      <c r="B97" t="s">
        <v>77</v>
      </c>
    </row>
    <row r="98" spans="1:11">
      <c r="B98" t="s">
        <v>76</v>
      </c>
    </row>
    <row r="99" spans="1:11">
      <c r="J99" s="1"/>
    </row>
    <row r="100" spans="1:11">
      <c r="B100" t="s">
        <v>75</v>
      </c>
      <c r="J100" s="1"/>
    </row>
    <row r="101" spans="1:11" ht="15" thickBot="1">
      <c r="B101" t="s">
        <v>74</v>
      </c>
      <c r="J101" s="1"/>
    </row>
    <row r="102" spans="1:11" ht="15" thickBot="1">
      <c r="J102" s="44" t="s">
        <v>73</v>
      </c>
      <c r="K102" s="51" t="s">
        <v>72</v>
      </c>
    </row>
    <row r="103" spans="1:11" ht="15" thickBot="1">
      <c r="B103" s="24"/>
      <c r="C103" s="23" t="s">
        <v>17</v>
      </c>
      <c r="D103" s="44" t="s">
        <v>8</v>
      </c>
      <c r="E103" s="21"/>
      <c r="F103" s="20"/>
      <c r="G103" s="19"/>
      <c r="H103" s="18" t="s">
        <v>16</v>
      </c>
      <c r="I103" s="19"/>
      <c r="J103" s="8" t="s">
        <v>71</v>
      </c>
      <c r="K103" s="50" t="s">
        <v>10</v>
      </c>
    </row>
    <row r="104" spans="1:11">
      <c r="B104" s="13"/>
      <c r="C104" s="12" t="s">
        <v>15</v>
      </c>
      <c r="D104" s="8" t="s">
        <v>45</v>
      </c>
      <c r="E104" s="1" t="s">
        <v>14</v>
      </c>
      <c r="F104" s="12" t="s">
        <v>13</v>
      </c>
      <c r="G104" s="16" t="s">
        <v>12</v>
      </c>
      <c r="H104" s="1" t="s">
        <v>11</v>
      </c>
      <c r="I104" s="1" t="s">
        <v>10</v>
      </c>
      <c r="J104" s="8" t="s">
        <v>6</v>
      </c>
      <c r="K104" s="50" t="s">
        <v>6</v>
      </c>
    </row>
    <row r="105" spans="1:11" ht="15" thickBot="1">
      <c r="B105" s="6" t="s">
        <v>9</v>
      </c>
      <c r="C105" s="14" t="s">
        <v>7</v>
      </c>
      <c r="D105" s="6" t="s">
        <v>57</v>
      </c>
      <c r="E105" s="15" t="s">
        <v>7</v>
      </c>
      <c r="F105" s="14" t="s">
        <v>7</v>
      </c>
      <c r="G105" s="15" t="s">
        <v>6</v>
      </c>
      <c r="H105" s="15" t="s">
        <v>6</v>
      </c>
      <c r="I105" s="15" t="s">
        <v>6</v>
      </c>
      <c r="J105" s="6" t="s">
        <v>70</v>
      </c>
      <c r="K105" s="49" t="s">
        <v>70</v>
      </c>
    </row>
    <row r="106" spans="1:11">
      <c r="B106" s="22"/>
      <c r="C106" s="33"/>
      <c r="D106" s="11"/>
      <c r="E106" s="2"/>
      <c r="F106" s="7"/>
      <c r="G106" s="2"/>
      <c r="H106" s="2"/>
      <c r="I106" s="2"/>
      <c r="J106" s="48"/>
      <c r="K106" s="47"/>
    </row>
    <row r="107" spans="1:11">
      <c r="B107" s="8">
        <v>71</v>
      </c>
      <c r="C107" s="7">
        <v>5.0999999999999997E-2</v>
      </c>
      <c r="D107" s="11">
        <v>13000000</v>
      </c>
      <c r="E107" s="2">
        <v>4.3999999999999997E-2</v>
      </c>
      <c r="F107" s="7">
        <v>4.8000000000000001E-2</v>
      </c>
      <c r="G107" s="2">
        <v>4.0000000000000036E-3</v>
      </c>
      <c r="H107" s="2">
        <v>-2.9999999999999957E-3</v>
      </c>
      <c r="I107" s="2">
        <v>-7.9999999999999932E-3</v>
      </c>
      <c r="J107" s="46">
        <f t="shared" ref="J107:J115" si="2">D107*G107^2</f>
        <v>208.0000000000004</v>
      </c>
      <c r="K107" s="47">
        <f t="shared" ref="K107:K115" si="3">I107^2</f>
        <v>6.3999999999999889E-5</v>
      </c>
    </row>
    <row r="108" spans="1:11">
      <c r="B108" s="8">
        <v>72</v>
      </c>
      <c r="C108" s="7">
        <v>5.7000000000000002E-2</v>
      </c>
      <c r="D108" s="11">
        <v>11000000</v>
      </c>
      <c r="E108" s="2">
        <v>0.05</v>
      </c>
      <c r="F108" s="7">
        <v>5.3999999999999999E-2</v>
      </c>
      <c r="G108" s="2">
        <v>3.9999999999999966E-3</v>
      </c>
      <c r="H108" s="2">
        <v>-6.9388939039072284E-18</v>
      </c>
      <c r="I108" s="2">
        <v>2.9999999999999888E-3</v>
      </c>
      <c r="J108" s="46">
        <f t="shared" si="2"/>
        <v>175.99999999999969</v>
      </c>
      <c r="K108" s="47">
        <f t="shared" si="3"/>
        <v>8.9999999999999325E-6</v>
      </c>
    </row>
    <row r="109" spans="1:11">
      <c r="B109" s="8">
        <v>73</v>
      </c>
      <c r="C109" s="7">
        <v>6.4000000000000001E-2</v>
      </c>
      <c r="D109" s="11">
        <v>10000000</v>
      </c>
      <c r="E109" s="2">
        <v>5.8999999999999997E-2</v>
      </c>
      <c r="F109" s="7">
        <v>6.2E-2</v>
      </c>
      <c r="G109" s="2">
        <v>3.0000000000000027E-3</v>
      </c>
      <c r="H109" s="2">
        <v>-9.9999999999999395E-4</v>
      </c>
      <c r="I109" s="2">
        <v>-9.9999999999998701E-4</v>
      </c>
      <c r="J109" s="46">
        <f t="shared" si="2"/>
        <v>90.000000000000156</v>
      </c>
      <c r="K109" s="47">
        <f t="shared" si="3"/>
        <v>9.9999999999997412E-7</v>
      </c>
    </row>
    <row r="110" spans="1:11">
      <c r="B110" s="8">
        <v>74</v>
      </c>
      <c r="C110" s="7">
        <v>7.1999999999999995E-2</v>
      </c>
      <c r="D110" s="11">
        <v>9000000</v>
      </c>
      <c r="E110" s="2">
        <v>6.8000000000000005E-2</v>
      </c>
      <c r="F110" s="7">
        <v>7.0000000000000007E-2</v>
      </c>
      <c r="G110" s="2">
        <v>2.0000000000000018E-3</v>
      </c>
      <c r="H110" s="2">
        <v>-1.0000000000000009E-3</v>
      </c>
      <c r="I110" s="2">
        <v>-6.9388939039072284E-18</v>
      </c>
      <c r="J110" s="46">
        <f t="shared" si="2"/>
        <v>36.000000000000064</v>
      </c>
      <c r="K110" s="47">
        <f t="shared" si="3"/>
        <v>4.8148248609680896E-35</v>
      </c>
    </row>
    <row r="111" spans="1:11">
      <c r="B111" s="8">
        <v>75</v>
      </c>
      <c r="C111" s="7">
        <v>8.1000000000000003E-2</v>
      </c>
      <c r="D111" s="11">
        <v>8000000</v>
      </c>
      <c r="E111" s="2">
        <v>7.6999999999999999E-2</v>
      </c>
      <c r="F111" s="7">
        <v>7.9000000000000001E-2</v>
      </c>
      <c r="G111" s="2">
        <v>2.0000000000000018E-3</v>
      </c>
      <c r="H111" s="2">
        <v>0</v>
      </c>
      <c r="I111" s="2">
        <v>1.0000000000000009E-3</v>
      </c>
      <c r="J111" s="46">
        <f t="shared" si="2"/>
        <v>32.000000000000057</v>
      </c>
      <c r="K111" s="47">
        <f t="shared" si="3"/>
        <v>1.0000000000000019E-6</v>
      </c>
    </row>
    <row r="112" spans="1:11">
      <c r="B112" s="8">
        <v>76</v>
      </c>
      <c r="C112" s="7">
        <v>9.0999999999999998E-2</v>
      </c>
      <c r="D112" s="11">
        <v>7000000</v>
      </c>
      <c r="E112" s="2">
        <v>8.7999999999999995E-2</v>
      </c>
      <c r="F112" s="7">
        <v>0.09</v>
      </c>
      <c r="G112" s="2">
        <v>2.0000000000000018E-3</v>
      </c>
      <c r="H112" s="2">
        <v>0</v>
      </c>
      <c r="I112" s="2">
        <v>0</v>
      </c>
      <c r="J112" s="46">
        <f t="shared" si="2"/>
        <v>28.000000000000053</v>
      </c>
      <c r="K112" s="47">
        <f t="shared" si="3"/>
        <v>0</v>
      </c>
    </row>
    <row r="113" spans="1:11">
      <c r="B113" s="8">
        <v>77</v>
      </c>
      <c r="C113" s="7">
        <v>0.10100000000000001</v>
      </c>
      <c r="D113" s="11">
        <v>6000000</v>
      </c>
      <c r="E113" s="2">
        <v>9.7000000000000003E-2</v>
      </c>
      <c r="F113" s="7">
        <v>9.9000000000000005E-2</v>
      </c>
      <c r="G113" s="2">
        <v>2.0000000000000018E-3</v>
      </c>
      <c r="H113" s="2">
        <v>0</v>
      </c>
      <c r="I113" s="2">
        <v>0</v>
      </c>
      <c r="J113" s="46">
        <f t="shared" si="2"/>
        <v>24.000000000000046</v>
      </c>
      <c r="K113" s="47">
        <f t="shared" si="3"/>
        <v>0</v>
      </c>
    </row>
    <row r="114" spans="1:11">
      <c r="B114" s="8">
        <v>78</v>
      </c>
      <c r="C114" s="12">
        <v>0.113</v>
      </c>
      <c r="D114" s="11">
        <v>5000000</v>
      </c>
      <c r="E114" s="2">
        <v>0.112</v>
      </c>
      <c r="F114" s="7">
        <v>0.113</v>
      </c>
      <c r="G114" s="2">
        <v>1.0000000000000009E-3</v>
      </c>
      <c r="H114" s="2">
        <v>-1.0000000000000009E-3</v>
      </c>
      <c r="I114" s="2">
        <v>-1.0000000000000009E-3</v>
      </c>
      <c r="J114" s="46">
        <f t="shared" si="2"/>
        <v>5.0000000000000089</v>
      </c>
      <c r="K114" s="47">
        <f t="shared" si="3"/>
        <v>1.0000000000000019E-6</v>
      </c>
    </row>
    <row r="115" spans="1:11">
      <c r="B115" s="8">
        <v>79</v>
      </c>
      <c r="C115" s="7">
        <v>0.125</v>
      </c>
      <c r="D115" s="11">
        <v>4000000</v>
      </c>
      <c r="E115" s="2">
        <v>0.11899999999999999</v>
      </c>
      <c r="F115" s="7">
        <v>0.122</v>
      </c>
      <c r="G115" s="2">
        <v>3.0000000000000027E-3</v>
      </c>
      <c r="H115" s="2">
        <v>2.0000000000000018E-3</v>
      </c>
      <c r="I115" s="2">
        <v>3.0000000000000027E-3</v>
      </c>
      <c r="J115" s="46">
        <f t="shared" si="2"/>
        <v>36.000000000000064</v>
      </c>
      <c r="K115" s="47">
        <f t="shared" si="3"/>
        <v>9.0000000000000155E-6</v>
      </c>
    </row>
    <row r="116" spans="1:11" ht="15" thickBot="1">
      <c r="B116" s="6">
        <v>80</v>
      </c>
      <c r="C116" s="5">
        <v>0.13700000000000001</v>
      </c>
      <c r="D116" s="10">
        <v>3000000</v>
      </c>
      <c r="E116" s="9">
        <v>0.128</v>
      </c>
      <c r="F116" s="5">
        <v>0.13300000000000001</v>
      </c>
      <c r="G116" s="9">
        <v>5.0000000000000044E-3</v>
      </c>
      <c r="H116" s="9">
        <v>2.0000000000000018E-3</v>
      </c>
      <c r="I116" s="2">
        <v>0</v>
      </c>
      <c r="J116" s="46"/>
      <c r="K116" s="45"/>
    </row>
    <row r="117" spans="1:11">
      <c r="I117" s="44" t="s">
        <v>69</v>
      </c>
      <c r="J117" s="43">
        <f>SUM(J106:J115)/C116</f>
        <v>4635.0364963503689</v>
      </c>
      <c r="K117" s="42"/>
    </row>
    <row r="118" spans="1:11" ht="15" thickBot="1">
      <c r="B118" t="s">
        <v>68</v>
      </c>
      <c r="C118" s="37"/>
      <c r="I118" s="6" t="s">
        <v>67</v>
      </c>
      <c r="J118" s="41"/>
      <c r="K118" s="40">
        <f>SUM(K106:K116)</f>
        <v>8.4999999999999803E-5</v>
      </c>
    </row>
    <row r="119" spans="1:11">
      <c r="B119" t="s">
        <v>66</v>
      </c>
      <c r="C119" s="37"/>
      <c r="I119" s="1"/>
      <c r="J119" s="38"/>
      <c r="K119" s="38"/>
    </row>
    <row r="120" spans="1:11">
      <c r="B120" s="3"/>
      <c r="C120" s="2"/>
      <c r="D120" s="4"/>
      <c r="E120" s="2"/>
      <c r="H120" s="39"/>
      <c r="I120" s="37"/>
      <c r="J120" s="38"/>
      <c r="K120" s="38"/>
    </row>
    <row r="121" spans="1:11">
      <c r="A121" s="1" t="s">
        <v>65</v>
      </c>
      <c r="B121" s="3" t="s">
        <v>64</v>
      </c>
      <c r="C121" s="2"/>
      <c r="D121" s="4"/>
      <c r="E121" s="2"/>
      <c r="H121" s="39"/>
      <c r="I121" s="37"/>
      <c r="J121" s="38"/>
      <c r="K121" s="38"/>
    </row>
    <row r="122" spans="1:11" ht="15" thickBot="1">
      <c r="A122" s="1"/>
      <c r="B122" s="1"/>
      <c r="C122" s="2"/>
      <c r="D122" s="4"/>
      <c r="E122" s="2"/>
      <c r="H122" s="39"/>
      <c r="I122" s="37"/>
      <c r="J122" s="38"/>
      <c r="K122" s="38"/>
    </row>
    <row r="123" spans="1:11">
      <c r="B123" s="22"/>
      <c r="C123" s="16" t="s">
        <v>15</v>
      </c>
      <c r="D123" s="23" t="s">
        <v>13</v>
      </c>
      <c r="H123" s="39"/>
      <c r="I123" s="37"/>
      <c r="J123" s="38"/>
      <c r="K123" s="38"/>
    </row>
    <row r="124" spans="1:11" ht="15" thickBot="1">
      <c r="B124" s="6" t="s">
        <v>9</v>
      </c>
      <c r="C124" s="15" t="s">
        <v>7</v>
      </c>
      <c r="D124" s="14" t="s">
        <v>7</v>
      </c>
      <c r="H124" s="39"/>
      <c r="I124" s="37"/>
      <c r="J124" s="38"/>
      <c r="K124" s="38"/>
    </row>
    <row r="125" spans="1:11">
      <c r="B125" s="8">
        <v>80</v>
      </c>
      <c r="C125" s="2">
        <f>+C153</f>
        <v>0.13700000000000001</v>
      </c>
      <c r="D125" s="7">
        <f>+F115</f>
        <v>0.122</v>
      </c>
    </row>
    <row r="126" spans="1:11">
      <c r="B126" s="8">
        <v>81</v>
      </c>
      <c r="C126" s="2">
        <v>0.15</v>
      </c>
      <c r="D126" s="7">
        <f>D125*C126/C125</f>
        <v>0.13357664233576641</v>
      </c>
      <c r="F126" s="37"/>
      <c r="G126" s="37"/>
      <c r="H126" s="37"/>
      <c r="I126" s="37"/>
    </row>
    <row r="127" spans="1:11">
      <c r="B127" s="8">
        <v>82</v>
      </c>
      <c r="C127" s="2">
        <v>0.16200000000000001</v>
      </c>
      <c r="D127" s="7">
        <f>D126*C127/C126</f>
        <v>0.14426277372262775</v>
      </c>
      <c r="F127" s="37"/>
      <c r="G127" s="37"/>
      <c r="H127" s="37"/>
      <c r="I127" s="37"/>
    </row>
    <row r="128" spans="1:11">
      <c r="B128" s="8">
        <v>83</v>
      </c>
      <c r="C128" s="2">
        <v>0.17399999999999999</v>
      </c>
      <c r="D128" s="7">
        <f>D127*C128/C127</f>
        <v>0.15494890510948905</v>
      </c>
      <c r="F128" s="37"/>
      <c r="G128" s="37"/>
      <c r="H128" s="37"/>
      <c r="I128" s="37"/>
    </row>
    <row r="129" spans="1:9">
      <c r="B129" s="8">
        <v>84</v>
      </c>
      <c r="C129" s="2">
        <v>0.187</v>
      </c>
      <c r="D129" s="7">
        <f>D128*C129/C128</f>
        <v>0.1665255474452555</v>
      </c>
      <c r="F129" s="37"/>
      <c r="G129" s="37"/>
      <c r="H129" s="37"/>
      <c r="I129" s="37"/>
    </row>
    <row r="130" spans="1:9" ht="15" thickBot="1">
      <c r="B130" s="6">
        <v>85</v>
      </c>
      <c r="C130" s="9">
        <v>0.19800000000000001</v>
      </c>
      <c r="D130" s="5">
        <f>D129*C130/C129</f>
        <v>0.17632116788321173</v>
      </c>
      <c r="F130" s="37"/>
      <c r="G130" s="37"/>
      <c r="H130" s="37"/>
      <c r="I130" s="37"/>
    </row>
    <row r="131" spans="1:9">
      <c r="B131" s="1"/>
      <c r="C131" s="1"/>
      <c r="D131" s="2"/>
      <c r="E131" s="2"/>
      <c r="F131" s="37"/>
      <c r="G131" s="37"/>
      <c r="H131" s="37"/>
      <c r="I131" s="37"/>
    </row>
    <row r="132" spans="1:9">
      <c r="B132" s="3" t="s">
        <v>63</v>
      </c>
      <c r="C132" s="1"/>
      <c r="D132" s="2"/>
      <c r="E132" s="2"/>
      <c r="F132" s="37"/>
      <c r="G132" s="37"/>
      <c r="H132" s="37"/>
      <c r="I132" s="37"/>
    </row>
    <row r="133" spans="1:9">
      <c r="B133" s="3" t="s">
        <v>62</v>
      </c>
      <c r="C133" s="1"/>
      <c r="D133" s="2"/>
      <c r="E133" s="2"/>
      <c r="F133" s="37"/>
      <c r="G133" s="37"/>
      <c r="H133" s="37"/>
      <c r="I133" s="37"/>
    </row>
    <row r="134" spans="1:9">
      <c r="B134" s="1"/>
      <c r="D134" s="2"/>
    </row>
    <row r="135" spans="1:9">
      <c r="B135" s="1"/>
      <c r="D135" s="2"/>
    </row>
    <row r="136" spans="1:9">
      <c r="A136" s="1" t="s">
        <v>1</v>
      </c>
      <c r="B136" t="s">
        <v>61</v>
      </c>
      <c r="C136" s="37"/>
    </row>
    <row r="137" spans="1:9">
      <c r="C137" s="37"/>
    </row>
    <row r="138" spans="1:9">
      <c r="B138" t="s">
        <v>60</v>
      </c>
      <c r="C138" s="37"/>
    </row>
    <row r="139" spans="1:9" ht="15" thickBot="1">
      <c r="C139" s="37"/>
    </row>
    <row r="140" spans="1:9">
      <c r="B140" s="24"/>
      <c r="C140" s="23" t="s">
        <v>17</v>
      </c>
      <c r="D140" s="22"/>
      <c r="E140" s="20"/>
      <c r="F140" s="36"/>
    </row>
    <row r="141" spans="1:9">
      <c r="B141" s="13"/>
      <c r="C141" s="12" t="s">
        <v>15</v>
      </c>
      <c r="D141" s="8" t="s">
        <v>59</v>
      </c>
      <c r="E141" s="12" t="s">
        <v>13</v>
      </c>
      <c r="F141" s="35" t="s">
        <v>58</v>
      </c>
    </row>
    <row r="142" spans="1:9" ht="15" thickBot="1">
      <c r="B142" s="6" t="s">
        <v>9</v>
      </c>
      <c r="C142" s="14" t="s">
        <v>7</v>
      </c>
      <c r="D142" s="6" t="s">
        <v>57</v>
      </c>
      <c r="E142" s="14" t="s">
        <v>7</v>
      </c>
      <c r="F142" s="34" t="s">
        <v>56</v>
      </c>
    </row>
    <row r="143" spans="1:9">
      <c r="B143" s="22"/>
      <c r="C143" s="33"/>
      <c r="D143" s="11"/>
      <c r="E143" s="7"/>
      <c r="F143" s="32"/>
    </row>
    <row r="144" spans="1:9">
      <c r="B144" s="8">
        <v>71</v>
      </c>
      <c r="C144" s="7">
        <v>5.0999999999999997E-2</v>
      </c>
      <c r="D144" s="11">
        <v>13000000</v>
      </c>
      <c r="E144" s="7">
        <f t="shared" ref="E144:E153" si="4">+F107</f>
        <v>4.8000000000000001E-2</v>
      </c>
      <c r="F144" s="31">
        <f t="shared" ref="F144:F153" si="5">(E144-C144)*D144</f>
        <v>-38999.999999999942</v>
      </c>
    </row>
    <row r="145" spans="2:6">
      <c r="B145" s="8">
        <v>72</v>
      </c>
      <c r="C145" s="7">
        <v>5.7000000000000002E-2</v>
      </c>
      <c r="D145" s="11">
        <v>11000000</v>
      </c>
      <c r="E145" s="7">
        <f t="shared" si="4"/>
        <v>5.3999999999999999E-2</v>
      </c>
      <c r="F145" s="31">
        <f t="shared" si="5"/>
        <v>-33000.000000000029</v>
      </c>
    </row>
    <row r="146" spans="2:6">
      <c r="B146" s="8">
        <v>73</v>
      </c>
      <c r="C146" s="7">
        <v>6.4000000000000001E-2</v>
      </c>
      <c r="D146" s="11">
        <v>10000000</v>
      </c>
      <c r="E146" s="7">
        <f t="shared" si="4"/>
        <v>6.2E-2</v>
      </c>
      <c r="F146" s="31">
        <f t="shared" si="5"/>
        <v>-20000.000000000018</v>
      </c>
    </row>
    <row r="147" spans="2:6">
      <c r="B147" s="8">
        <v>74</v>
      </c>
      <c r="C147" s="7">
        <v>7.1999999999999995E-2</v>
      </c>
      <c r="D147" s="11">
        <v>9000000</v>
      </c>
      <c r="E147" s="7">
        <f t="shared" si="4"/>
        <v>7.0000000000000007E-2</v>
      </c>
      <c r="F147" s="31">
        <f t="shared" si="5"/>
        <v>-17999.999999999891</v>
      </c>
    </row>
    <row r="148" spans="2:6">
      <c r="B148" s="8">
        <v>75</v>
      </c>
      <c r="C148" s="7">
        <v>8.1000000000000003E-2</v>
      </c>
      <c r="D148" s="11">
        <v>8000000</v>
      </c>
      <c r="E148" s="7">
        <f t="shared" si="4"/>
        <v>7.9000000000000001E-2</v>
      </c>
      <c r="F148" s="31">
        <f t="shared" si="5"/>
        <v>-16000.000000000015</v>
      </c>
    </row>
    <row r="149" spans="2:6">
      <c r="B149" s="8">
        <v>76</v>
      </c>
      <c r="C149" s="7">
        <v>9.0999999999999998E-2</v>
      </c>
      <c r="D149" s="11">
        <v>7000000</v>
      </c>
      <c r="E149" s="7">
        <f t="shared" si="4"/>
        <v>0.09</v>
      </c>
      <c r="F149" s="31">
        <f t="shared" si="5"/>
        <v>-7000.0000000000064</v>
      </c>
    </row>
    <row r="150" spans="2:6">
      <c r="B150" s="8">
        <v>77</v>
      </c>
      <c r="C150" s="7">
        <v>0.10100000000000001</v>
      </c>
      <c r="D150" s="11">
        <v>6000000</v>
      </c>
      <c r="E150" s="7">
        <f t="shared" si="4"/>
        <v>9.9000000000000005E-2</v>
      </c>
      <c r="F150" s="31">
        <f t="shared" si="5"/>
        <v>-12000.000000000011</v>
      </c>
    </row>
    <row r="151" spans="2:6">
      <c r="B151" s="8">
        <v>78</v>
      </c>
      <c r="C151" s="12">
        <v>0.113</v>
      </c>
      <c r="D151" s="11">
        <v>5000000</v>
      </c>
      <c r="E151" s="7">
        <f t="shared" si="4"/>
        <v>0.113</v>
      </c>
      <c r="F151" s="31">
        <f t="shared" si="5"/>
        <v>0</v>
      </c>
    </row>
    <row r="152" spans="2:6">
      <c r="B152" s="8">
        <v>79</v>
      </c>
      <c r="C152" s="7">
        <v>0.125</v>
      </c>
      <c r="D152" s="11">
        <v>4000000</v>
      </c>
      <c r="E152" s="7">
        <f t="shared" si="4"/>
        <v>0.122</v>
      </c>
      <c r="F152" s="31">
        <f t="shared" si="5"/>
        <v>-12000.000000000011</v>
      </c>
    </row>
    <row r="153" spans="2:6" ht="15" thickBot="1">
      <c r="B153" s="6">
        <v>80</v>
      </c>
      <c r="C153" s="5">
        <v>0.13700000000000001</v>
      </c>
      <c r="D153" s="10">
        <v>3000000</v>
      </c>
      <c r="E153" s="5">
        <f t="shared" si="4"/>
        <v>0.13300000000000001</v>
      </c>
      <c r="F153" s="30">
        <f t="shared" si="5"/>
        <v>-12000.000000000011</v>
      </c>
    </row>
    <row r="154" spans="2:6" ht="15" thickBot="1">
      <c r="B154" s="1"/>
      <c r="C154" s="2"/>
      <c r="D154" s="4"/>
      <c r="E154" s="29" t="s">
        <v>55</v>
      </c>
      <c r="F154" s="28">
        <f>SUM(F144:F153)</f>
        <v>-168999.99999999991</v>
      </c>
    </row>
    <row r="155" spans="2:6">
      <c r="B155" s="1"/>
      <c r="C155" s="2"/>
      <c r="D155" s="4"/>
      <c r="E155" s="2"/>
    </row>
    <row r="156" spans="2:6">
      <c r="B156" s="3" t="s">
        <v>54</v>
      </c>
      <c r="C156" s="2"/>
      <c r="D156" s="4"/>
      <c r="E156" s="2"/>
    </row>
  </sheetData>
  <pageMargins left="0.7" right="0.7" top="0.75" bottom="0.75" header="0.3" footer="0.3"/>
  <pageSetup scale="74" fitToHeight="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C937D-84F9-42F8-B78A-7F1E8F13684E}">
  <sheetPr>
    <tabColor theme="5" tint="0.39997558519241921"/>
  </sheetPr>
  <dimension ref="A1:E40"/>
  <sheetViews>
    <sheetView zoomScale="115" zoomScaleNormal="115" workbookViewId="0"/>
  </sheetViews>
  <sheetFormatPr defaultRowHeight="14.4"/>
  <cols>
    <col min="1" max="3" width="12.6640625" customWidth="1"/>
    <col min="4" max="4" width="14.6640625" customWidth="1"/>
    <col min="5" max="43" width="12.6640625" customWidth="1"/>
  </cols>
  <sheetData>
    <row r="1" spans="1:5">
      <c r="A1" s="428" t="s">
        <v>744</v>
      </c>
    </row>
    <row r="3" spans="1:5">
      <c r="A3" s="89" t="s">
        <v>142</v>
      </c>
    </row>
    <row r="4" spans="1:5">
      <c r="A4" t="s">
        <v>143</v>
      </c>
    </row>
    <row r="6" spans="1:5">
      <c r="A6" t="s">
        <v>172</v>
      </c>
      <c r="B6" t="s">
        <v>171</v>
      </c>
    </row>
    <row r="7" spans="1:5">
      <c r="B7" t="s">
        <v>170</v>
      </c>
    </row>
    <row r="8" spans="1:5">
      <c r="B8" t="s">
        <v>169</v>
      </c>
    </row>
    <row r="10" spans="1:5">
      <c r="B10" s="99" t="s">
        <v>168</v>
      </c>
      <c r="C10" s="99" t="s">
        <v>167</v>
      </c>
      <c r="D10" s="99" t="s">
        <v>167</v>
      </c>
      <c r="E10" s="98" t="s">
        <v>167</v>
      </c>
    </row>
    <row r="11" spans="1:5">
      <c r="B11" s="97" t="s">
        <v>166</v>
      </c>
      <c r="C11" s="97" t="s">
        <v>165</v>
      </c>
      <c r="D11" s="96" t="s">
        <v>40</v>
      </c>
      <c r="E11" s="95" t="s">
        <v>39</v>
      </c>
    </row>
    <row r="12" spans="1:5">
      <c r="B12" s="93">
        <v>100</v>
      </c>
      <c r="C12" s="92">
        <f>DATE(1951,9,1)</f>
        <v>18872</v>
      </c>
      <c r="D12" s="94" t="s">
        <v>164</v>
      </c>
      <c r="E12" s="91" t="s">
        <v>164</v>
      </c>
    </row>
    <row r="13" spans="1:5">
      <c r="B13" s="93">
        <v>100</v>
      </c>
      <c r="C13" s="92">
        <f>DATE(1953,12,1)</f>
        <v>19694</v>
      </c>
      <c r="D13" s="94" t="s">
        <v>164</v>
      </c>
      <c r="E13" s="91" t="s">
        <v>164</v>
      </c>
    </row>
    <row r="14" spans="1:5">
      <c r="B14" s="93">
        <v>100</v>
      </c>
      <c r="C14" s="92">
        <f>DATE(1954,6,1)</f>
        <v>19876</v>
      </c>
      <c r="D14" s="91" t="s">
        <v>164</v>
      </c>
      <c r="E14" s="91" t="s">
        <v>164</v>
      </c>
    </row>
    <row r="15" spans="1:5">
      <c r="B15" s="93">
        <v>10</v>
      </c>
      <c r="C15" s="92">
        <f>DATE(1951,9,1)</f>
        <v>18872</v>
      </c>
      <c r="D15" s="91" t="s">
        <v>164</v>
      </c>
      <c r="E15" s="92">
        <f>DATE(2022,3,1)</f>
        <v>44621</v>
      </c>
    </row>
    <row r="16" spans="1:5">
      <c r="B16" s="93">
        <v>10</v>
      </c>
      <c r="C16" s="92">
        <f>DATE(1953,6,1)</f>
        <v>19511</v>
      </c>
      <c r="D16" s="94" t="s">
        <v>164</v>
      </c>
      <c r="E16" s="92">
        <f>DATE(2024,3,1)</f>
        <v>45352</v>
      </c>
    </row>
    <row r="17" spans="1:5">
      <c r="B17" s="93">
        <v>1</v>
      </c>
      <c r="C17" s="92">
        <f>DATE(1951,9,1)</f>
        <v>18872</v>
      </c>
      <c r="D17" s="92">
        <f>DATE(2022,5,1)</f>
        <v>44682</v>
      </c>
      <c r="E17" s="91" t="s">
        <v>164</v>
      </c>
    </row>
    <row r="18" spans="1:5">
      <c r="B18" s="93">
        <v>1</v>
      </c>
      <c r="C18" s="92">
        <f>DATE(1953,4,1)</f>
        <v>19450</v>
      </c>
      <c r="D18" s="92">
        <f>DATE(2024,8,1)</f>
        <v>45505</v>
      </c>
      <c r="E18" s="91" t="s">
        <v>164</v>
      </c>
    </row>
    <row r="19" spans="1:5">
      <c r="B19" s="93">
        <v>1</v>
      </c>
      <c r="C19" s="92">
        <f>DATE(1954,6,1)</f>
        <v>19876</v>
      </c>
      <c r="D19" s="92">
        <f>DATE(2024,9,1)</f>
        <v>45536</v>
      </c>
      <c r="E19" s="91" t="s">
        <v>164</v>
      </c>
    </row>
    <row r="20" spans="1:5">
      <c r="D20" s="90"/>
    </row>
    <row r="21" spans="1:5">
      <c r="A21" t="s">
        <v>163</v>
      </c>
      <c r="B21" t="s">
        <v>162</v>
      </c>
      <c r="D21" s="90"/>
    </row>
    <row r="22" spans="1:5">
      <c r="D22" s="90"/>
    </row>
    <row r="23" spans="1:5">
      <c r="B23" t="s">
        <v>161</v>
      </c>
      <c r="C23" t="s">
        <v>160</v>
      </c>
      <c r="D23" s="90"/>
    </row>
    <row r="24" spans="1:5">
      <c r="B24" t="s">
        <v>159</v>
      </c>
      <c r="C24" t="s">
        <v>158</v>
      </c>
    </row>
    <row r="25" spans="1:5">
      <c r="B25" t="s">
        <v>157</v>
      </c>
      <c r="C25" t="s">
        <v>156</v>
      </c>
    </row>
    <row r="27" spans="1:5">
      <c r="C27" t="s">
        <v>155</v>
      </c>
    </row>
    <row r="29" spans="1:5">
      <c r="A29" t="s">
        <v>154</v>
      </c>
      <c r="B29" t="s">
        <v>153</v>
      </c>
    </row>
    <row r="30" spans="1:5">
      <c r="B30" t="s">
        <v>152</v>
      </c>
    </row>
    <row r="32" spans="1:5">
      <c r="B32" t="s">
        <v>151</v>
      </c>
    </row>
    <row r="34" spans="1:2">
      <c r="A34" t="s">
        <v>150</v>
      </c>
      <c r="B34" t="s">
        <v>149</v>
      </c>
    </row>
    <row r="35" spans="1:2">
      <c r="B35" t="s">
        <v>148</v>
      </c>
    </row>
    <row r="36" spans="1:2">
      <c r="B36" t="s">
        <v>147</v>
      </c>
    </row>
    <row r="38" spans="1:2">
      <c r="B38" t="s">
        <v>146</v>
      </c>
    </row>
    <row r="39" spans="1:2">
      <c r="B39" t="s">
        <v>145</v>
      </c>
    </row>
    <row r="40" spans="1:2">
      <c r="B40" t="s">
        <v>144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4B208-6D8E-4E6A-B1D6-161F8DBFEF97}">
  <sheetPr>
    <tabColor theme="9" tint="0.59999389629810485"/>
  </sheetPr>
  <dimension ref="A1:P59"/>
  <sheetViews>
    <sheetView zoomScale="115" zoomScaleNormal="115" workbookViewId="0"/>
  </sheetViews>
  <sheetFormatPr defaultRowHeight="14.4"/>
  <cols>
    <col min="1" max="3" width="12.6640625" customWidth="1"/>
    <col min="4" max="4" width="14.6640625" customWidth="1"/>
    <col min="5" max="43" width="12.6640625" customWidth="1"/>
  </cols>
  <sheetData>
    <row r="1" spans="1:16">
      <c r="A1" s="428" t="s">
        <v>744</v>
      </c>
    </row>
    <row r="3" spans="1:16">
      <c r="A3" s="89" t="s">
        <v>142</v>
      </c>
    </row>
    <row r="4" spans="1:16">
      <c r="A4" t="s">
        <v>143</v>
      </c>
    </row>
    <row r="6" spans="1:16">
      <c r="A6" s="100" t="s">
        <v>172</v>
      </c>
      <c r="B6" s="100" t="s">
        <v>171</v>
      </c>
      <c r="C6" s="100"/>
      <c r="D6" s="100"/>
      <c r="E6" s="100"/>
      <c r="F6" s="100"/>
      <c r="G6" s="100"/>
      <c r="H6" s="100"/>
      <c r="J6" t="s">
        <v>201</v>
      </c>
    </row>
    <row r="7" spans="1:16">
      <c r="A7" s="100"/>
      <c r="B7" s="100" t="s">
        <v>170</v>
      </c>
      <c r="C7" s="100"/>
      <c r="D7" s="100"/>
      <c r="E7" s="100"/>
      <c r="F7" s="100"/>
      <c r="G7" s="100"/>
      <c r="H7" s="100"/>
      <c r="J7" t="s">
        <v>200</v>
      </c>
      <c r="K7" s="115" t="s">
        <v>168</v>
      </c>
      <c r="L7" s="115" t="s">
        <v>167</v>
      </c>
      <c r="M7" s="115" t="s">
        <v>167</v>
      </c>
      <c r="N7" s="114" t="s">
        <v>167</v>
      </c>
      <c r="O7" s="99" t="s">
        <v>81</v>
      </c>
      <c r="P7" s="113"/>
    </row>
    <row r="8" spans="1:16">
      <c r="A8" s="100"/>
      <c r="B8" s="100" t="s">
        <v>169</v>
      </c>
      <c r="C8" s="100"/>
      <c r="D8" s="100"/>
      <c r="E8" s="100"/>
      <c r="F8" s="100"/>
      <c r="G8" s="100"/>
      <c r="H8" s="100"/>
      <c r="K8" s="112" t="s">
        <v>166</v>
      </c>
      <c r="L8" s="112" t="s">
        <v>165</v>
      </c>
      <c r="M8" s="111" t="s">
        <v>40</v>
      </c>
      <c r="N8" s="110" t="s">
        <v>39</v>
      </c>
      <c r="O8" s="97" t="s">
        <v>189</v>
      </c>
      <c r="P8" s="95" t="s">
        <v>81</v>
      </c>
    </row>
    <row r="9" spans="1:16">
      <c r="A9" s="100"/>
      <c r="B9" s="100"/>
      <c r="C9" s="100"/>
      <c r="D9" s="100"/>
      <c r="E9" s="100"/>
      <c r="F9" s="100"/>
      <c r="G9" s="100"/>
      <c r="H9" s="100"/>
      <c r="K9" s="105">
        <v>100</v>
      </c>
      <c r="L9" s="104">
        <f>DATE(1951,9,1)</f>
        <v>18872</v>
      </c>
      <c r="M9" s="109" t="s">
        <v>164</v>
      </c>
      <c r="N9" s="103" t="s">
        <v>164</v>
      </c>
      <c r="O9" s="102">
        <v>0.66666666666666663</v>
      </c>
      <c r="P9" s="107">
        <f t="shared" ref="P9:P16" si="0">K9*O9</f>
        <v>66.666666666666657</v>
      </c>
    </row>
    <row r="10" spans="1:16">
      <c r="A10" s="100"/>
      <c r="B10" s="115" t="s">
        <v>168</v>
      </c>
      <c r="C10" s="115" t="s">
        <v>167</v>
      </c>
      <c r="D10" s="115" t="s">
        <v>167</v>
      </c>
      <c r="E10" s="114" t="s">
        <v>167</v>
      </c>
      <c r="F10" s="100"/>
      <c r="G10" s="100"/>
      <c r="H10" s="100"/>
      <c r="K10" s="105">
        <v>100</v>
      </c>
      <c r="L10" s="104">
        <f>DATE(1953,12,1)</f>
        <v>19694</v>
      </c>
      <c r="M10" s="109" t="s">
        <v>164</v>
      </c>
      <c r="N10" s="103" t="s">
        <v>164</v>
      </c>
      <c r="O10" s="108">
        <f>1</f>
        <v>1</v>
      </c>
      <c r="P10" s="107">
        <f t="shared" si="0"/>
        <v>100</v>
      </c>
    </row>
    <row r="11" spans="1:16">
      <c r="A11" s="100"/>
      <c r="B11" s="112" t="s">
        <v>166</v>
      </c>
      <c r="C11" s="112" t="s">
        <v>165</v>
      </c>
      <c r="D11" s="111" t="s">
        <v>40</v>
      </c>
      <c r="E11" s="110" t="s">
        <v>39</v>
      </c>
      <c r="F11" s="100"/>
      <c r="G11" s="100"/>
      <c r="H11" s="100"/>
      <c r="K11" s="105">
        <v>100</v>
      </c>
      <c r="L11" s="104">
        <f>DATE(1954,6,1)</f>
        <v>19876</v>
      </c>
      <c r="M11" s="103" t="s">
        <v>164</v>
      </c>
      <c r="N11" s="103" t="s">
        <v>164</v>
      </c>
      <c r="O11" s="106">
        <v>0.58333333333333337</v>
      </c>
      <c r="P11" s="107">
        <f t="shared" si="0"/>
        <v>58.333333333333336</v>
      </c>
    </row>
    <row r="12" spans="1:16">
      <c r="A12" s="100"/>
      <c r="B12" s="105">
        <v>100</v>
      </c>
      <c r="C12" s="104">
        <f>DATE(1951,9,1)</f>
        <v>18872</v>
      </c>
      <c r="D12" s="109" t="s">
        <v>164</v>
      </c>
      <c r="E12" s="103" t="s">
        <v>164</v>
      </c>
      <c r="F12" s="100"/>
      <c r="G12" s="100"/>
      <c r="H12" s="100"/>
      <c r="K12" s="105">
        <v>10</v>
      </c>
      <c r="L12" s="104">
        <f>DATE(1951,9,1)</f>
        <v>18872</v>
      </c>
      <c r="M12" s="103" t="s">
        <v>164</v>
      </c>
      <c r="N12" s="104">
        <f>DATE(2022,3,1)</f>
        <v>44621</v>
      </c>
      <c r="O12" s="102">
        <v>0.16666666666666666</v>
      </c>
      <c r="P12" s="107">
        <f t="shared" si="0"/>
        <v>1.6666666666666665</v>
      </c>
    </row>
    <row r="13" spans="1:16">
      <c r="A13" s="100"/>
      <c r="B13" s="105">
        <v>100</v>
      </c>
      <c r="C13" s="104">
        <f>DATE(1953,12,1)</f>
        <v>19694</v>
      </c>
      <c r="D13" s="109" t="s">
        <v>164</v>
      </c>
      <c r="E13" s="103" t="s">
        <v>164</v>
      </c>
      <c r="F13" s="100"/>
      <c r="G13" s="100"/>
      <c r="H13" s="100"/>
      <c r="K13" s="105">
        <v>10</v>
      </c>
      <c r="L13" s="104">
        <f>DATE(1953,6,1)</f>
        <v>19511</v>
      </c>
      <c r="M13" s="109" t="s">
        <v>164</v>
      </c>
      <c r="N13" s="104">
        <f>DATE(2024,3,1)</f>
        <v>45352</v>
      </c>
      <c r="O13" s="102">
        <v>0.75</v>
      </c>
      <c r="P13" s="107">
        <f t="shared" si="0"/>
        <v>7.5</v>
      </c>
    </row>
    <row r="14" spans="1:16">
      <c r="A14" s="100"/>
      <c r="B14" s="105">
        <v>100</v>
      </c>
      <c r="C14" s="104">
        <f>DATE(1954,6,1)</f>
        <v>19876</v>
      </c>
      <c r="D14" s="103" t="s">
        <v>164</v>
      </c>
      <c r="E14" s="103" t="s">
        <v>164</v>
      </c>
      <c r="F14" s="100"/>
      <c r="G14" s="100"/>
      <c r="H14" s="100"/>
      <c r="K14" s="105">
        <v>1</v>
      </c>
      <c r="L14" s="104">
        <f>DATE(1951,9,1)</f>
        <v>18872</v>
      </c>
      <c r="M14" s="104">
        <f>DATE(2022,5,1)</f>
        <v>44682</v>
      </c>
      <c r="N14" s="103" t="s">
        <v>164</v>
      </c>
      <c r="O14" s="106">
        <v>0.66666666666666663</v>
      </c>
      <c r="P14" s="107">
        <f t="shared" si="0"/>
        <v>0.66666666666666663</v>
      </c>
    </row>
    <row r="15" spans="1:16">
      <c r="A15" s="100"/>
      <c r="B15" s="105">
        <v>10</v>
      </c>
      <c r="C15" s="104">
        <f>DATE(1951,9,1)</f>
        <v>18872</v>
      </c>
      <c r="D15" s="103" t="s">
        <v>164</v>
      </c>
      <c r="E15" s="104">
        <f>DATE(2022,3,1)</f>
        <v>44621</v>
      </c>
      <c r="F15" s="100"/>
      <c r="G15" s="100"/>
      <c r="H15" s="100"/>
      <c r="K15" s="105">
        <v>1</v>
      </c>
      <c r="L15" s="104">
        <f>DATE(1953,4,1)</f>
        <v>19450</v>
      </c>
      <c r="M15" s="104">
        <f>DATE(2024,8,1)</f>
        <v>45505</v>
      </c>
      <c r="N15" s="103" t="s">
        <v>164</v>
      </c>
      <c r="O15" s="108">
        <v>1</v>
      </c>
      <c r="P15" s="107">
        <f t="shared" si="0"/>
        <v>1</v>
      </c>
    </row>
    <row r="16" spans="1:16">
      <c r="A16" s="100"/>
      <c r="B16" s="105">
        <v>10</v>
      </c>
      <c r="C16" s="104">
        <f>DATE(1953,6,1)</f>
        <v>19511</v>
      </c>
      <c r="D16" s="109" t="s">
        <v>164</v>
      </c>
      <c r="E16" s="104">
        <f>DATE(2024,3,1)</f>
        <v>45352</v>
      </c>
      <c r="F16" s="100"/>
      <c r="G16" s="100"/>
      <c r="H16" s="100"/>
      <c r="K16" s="105">
        <v>1</v>
      </c>
      <c r="L16" s="104">
        <f>DATE(1954,6,1)</f>
        <v>19876</v>
      </c>
      <c r="M16" s="104">
        <f>DATE(2024,9,1)</f>
        <v>45536</v>
      </c>
      <c r="N16" s="103" t="s">
        <v>164</v>
      </c>
      <c r="O16" s="108">
        <v>1</v>
      </c>
      <c r="P16" s="107">
        <f t="shared" si="0"/>
        <v>1</v>
      </c>
    </row>
    <row r="17" spans="1:16">
      <c r="A17" s="100"/>
      <c r="B17" s="105">
        <v>1</v>
      </c>
      <c r="C17" s="104">
        <f>DATE(1951,9,1)</f>
        <v>18872</v>
      </c>
      <c r="D17" s="104">
        <f>DATE(2022,5,1)</f>
        <v>44682</v>
      </c>
      <c r="E17" s="103" t="s">
        <v>164</v>
      </c>
      <c r="F17" s="100"/>
      <c r="G17" s="100"/>
      <c r="H17" s="100"/>
    </row>
    <row r="18" spans="1:16">
      <c r="A18" s="100"/>
      <c r="B18" s="105">
        <v>1</v>
      </c>
      <c r="C18" s="104">
        <f>DATE(1953,4,1)</f>
        <v>19450</v>
      </c>
      <c r="D18" s="104">
        <f>DATE(2024,8,1)</f>
        <v>45505</v>
      </c>
      <c r="E18" s="103" t="s">
        <v>164</v>
      </c>
      <c r="F18" s="100"/>
      <c r="G18" s="100"/>
      <c r="H18" s="100"/>
      <c r="N18" s="1" t="s">
        <v>199</v>
      </c>
      <c r="P18" s="117">
        <f>SUM(P9:P16)</f>
        <v>236.83333333333331</v>
      </c>
    </row>
    <row r="19" spans="1:16">
      <c r="A19" s="100"/>
      <c r="B19" s="105">
        <v>1</v>
      </c>
      <c r="C19" s="104">
        <f>DATE(1954,6,1)</f>
        <v>19876</v>
      </c>
      <c r="D19" s="104">
        <f>DATE(2024,9,1)</f>
        <v>45536</v>
      </c>
      <c r="E19" s="103" t="s">
        <v>164</v>
      </c>
      <c r="F19" s="100"/>
      <c r="G19" s="100"/>
      <c r="H19" s="100"/>
      <c r="N19" s="3" t="s">
        <v>198</v>
      </c>
      <c r="P19" s="60">
        <f>2/P18</f>
        <v>8.44475721323012E-3</v>
      </c>
    </row>
    <row r="20" spans="1:16">
      <c r="D20" s="90"/>
    </row>
    <row r="21" spans="1:16">
      <c r="A21" s="100" t="s">
        <v>163</v>
      </c>
      <c r="B21" s="100" t="s">
        <v>162</v>
      </c>
      <c r="C21" s="100"/>
      <c r="D21" s="116"/>
      <c r="E21" s="100"/>
      <c r="F21" s="100"/>
      <c r="G21" s="100"/>
      <c r="H21" s="100"/>
      <c r="K21" t="s">
        <v>197</v>
      </c>
    </row>
    <row r="22" spans="1:16">
      <c r="A22" s="100"/>
      <c r="B22" s="100"/>
      <c r="C22" s="100"/>
      <c r="D22" s="116"/>
      <c r="E22" s="100"/>
      <c r="F22" s="100"/>
      <c r="G22" s="100"/>
      <c r="H22" s="100"/>
      <c r="K22" t="s">
        <v>196</v>
      </c>
    </row>
    <row r="23" spans="1:16">
      <c r="A23" s="100"/>
      <c r="B23" s="100" t="s">
        <v>161</v>
      </c>
      <c r="C23" s="100" t="s">
        <v>160</v>
      </c>
      <c r="D23" s="116"/>
      <c r="E23" s="100"/>
      <c r="F23" s="100"/>
      <c r="G23" s="100"/>
      <c r="H23" s="100"/>
      <c r="K23" t="s">
        <v>195</v>
      </c>
    </row>
    <row r="24" spans="1:16">
      <c r="A24" s="100"/>
      <c r="B24" s="100" t="s">
        <v>159</v>
      </c>
      <c r="C24" s="100" t="s">
        <v>158</v>
      </c>
      <c r="D24" s="100"/>
      <c r="E24" s="100"/>
      <c r="F24" s="100"/>
      <c r="G24" s="100"/>
      <c r="H24" s="100"/>
    </row>
    <row r="25" spans="1:16">
      <c r="A25" s="100"/>
      <c r="B25" s="100" t="s">
        <v>157</v>
      </c>
      <c r="C25" s="100" t="s">
        <v>156</v>
      </c>
      <c r="D25" s="100"/>
      <c r="E25" s="100"/>
      <c r="F25" s="100"/>
      <c r="G25" s="100"/>
      <c r="H25" s="100"/>
      <c r="J25" t="s">
        <v>194</v>
      </c>
      <c r="K25" t="s">
        <v>193</v>
      </c>
      <c r="M25">
        <f>P18*P19*(1-P19)/P18^2</f>
        <v>3.5355847806501275E-5</v>
      </c>
    </row>
    <row r="26" spans="1:16">
      <c r="A26" s="100"/>
      <c r="B26" s="100"/>
      <c r="C26" s="100"/>
      <c r="D26" s="100"/>
      <c r="E26" s="100"/>
      <c r="F26" s="100"/>
      <c r="G26" s="100"/>
      <c r="H26" s="100"/>
      <c r="K26" t="s">
        <v>192</v>
      </c>
      <c r="M26">
        <f>1.96*SQRT(M25)</f>
        <v>1.1654313576245291E-2</v>
      </c>
    </row>
    <row r="27" spans="1:16">
      <c r="A27" s="100"/>
      <c r="B27" s="100"/>
      <c r="C27" s="100" t="s">
        <v>155</v>
      </c>
      <c r="D27" s="100"/>
      <c r="E27" s="100"/>
      <c r="F27" s="100"/>
      <c r="G27" s="100"/>
      <c r="H27" s="100"/>
      <c r="K27" t="s">
        <v>191</v>
      </c>
      <c r="M27" s="60" t="str">
        <f>"(" &amp; ROUND(P19-M26,5) &amp; "," &amp; ROUND(P19+M26,5) &amp; ")"</f>
        <v>(-0.00321,0.0201)</v>
      </c>
    </row>
    <row r="29" spans="1:16">
      <c r="A29" s="100" t="s">
        <v>154</v>
      </c>
      <c r="B29" s="100" t="s">
        <v>153</v>
      </c>
      <c r="C29" s="100"/>
      <c r="D29" s="100"/>
      <c r="E29" s="100"/>
      <c r="F29" s="100"/>
      <c r="G29" s="100"/>
      <c r="H29" s="100"/>
      <c r="J29" t="s">
        <v>190</v>
      </c>
      <c r="K29" s="115" t="s">
        <v>168</v>
      </c>
      <c r="L29" s="115" t="s">
        <v>167</v>
      </c>
      <c r="M29" s="115" t="s">
        <v>167</v>
      </c>
      <c r="N29" s="114" t="s">
        <v>167</v>
      </c>
      <c r="O29" s="99" t="s">
        <v>81</v>
      </c>
      <c r="P29" s="113"/>
    </row>
    <row r="30" spans="1:16">
      <c r="A30" s="100"/>
      <c r="B30" s="100" t="s">
        <v>152</v>
      </c>
      <c r="C30" s="100"/>
      <c r="D30" s="100"/>
      <c r="E30" s="100"/>
      <c r="F30" s="100"/>
      <c r="G30" s="100"/>
      <c r="H30" s="100"/>
      <c r="K30" s="112" t="s">
        <v>166</v>
      </c>
      <c r="L30" s="112" t="s">
        <v>165</v>
      </c>
      <c r="M30" s="111" t="s">
        <v>40</v>
      </c>
      <c r="N30" s="110" t="s">
        <v>39</v>
      </c>
      <c r="O30" s="97" t="s">
        <v>189</v>
      </c>
      <c r="P30" s="95" t="s">
        <v>81</v>
      </c>
    </row>
    <row r="31" spans="1:16">
      <c r="A31" s="100"/>
      <c r="B31" s="100"/>
      <c r="C31" s="100"/>
      <c r="D31" s="100"/>
      <c r="E31" s="100"/>
      <c r="F31" s="100"/>
      <c r="G31" s="100"/>
      <c r="H31" s="100"/>
      <c r="K31" s="105">
        <v>100</v>
      </c>
      <c r="L31" s="104">
        <f>DATE(1951,9,1)</f>
        <v>18872</v>
      </c>
      <c r="M31" s="109" t="s">
        <v>164</v>
      </c>
      <c r="N31" s="103" t="s">
        <v>164</v>
      </c>
      <c r="O31" s="108">
        <v>1</v>
      </c>
      <c r="P31" s="107">
        <f t="shared" ref="P31:P38" si="1">K31*O31</f>
        <v>100</v>
      </c>
    </row>
    <row r="32" spans="1:16">
      <c r="A32" s="100"/>
      <c r="B32" s="100" t="s">
        <v>151</v>
      </c>
      <c r="C32" s="100"/>
      <c r="D32" s="100"/>
      <c r="E32" s="100"/>
      <c r="F32" s="100"/>
      <c r="G32" s="100"/>
      <c r="H32" s="100"/>
      <c r="K32" s="105">
        <v>100</v>
      </c>
      <c r="L32" s="104">
        <f>DATE(1953,12,1)</f>
        <v>19694</v>
      </c>
      <c r="M32" s="109" t="s">
        <v>164</v>
      </c>
      <c r="N32" s="103" t="s">
        <v>164</v>
      </c>
      <c r="O32" s="108">
        <v>1</v>
      </c>
      <c r="P32" s="107">
        <f t="shared" si="1"/>
        <v>100</v>
      </c>
    </row>
    <row r="33" spans="1:16">
      <c r="K33" s="105">
        <v>100</v>
      </c>
      <c r="L33" s="104">
        <f>DATE(1954,6,1)</f>
        <v>19876</v>
      </c>
      <c r="M33" s="103" t="s">
        <v>164</v>
      </c>
      <c r="N33" s="103" t="s">
        <v>164</v>
      </c>
      <c r="O33" s="108">
        <v>1</v>
      </c>
      <c r="P33" s="107">
        <f t="shared" si="1"/>
        <v>100</v>
      </c>
    </row>
    <row r="34" spans="1:16">
      <c r="A34" s="100" t="s">
        <v>150</v>
      </c>
      <c r="B34" s="100" t="s">
        <v>149</v>
      </c>
      <c r="C34" s="100"/>
      <c r="D34" s="100"/>
      <c r="E34" s="100"/>
      <c r="F34" s="100"/>
      <c r="G34" s="100"/>
      <c r="H34" s="100"/>
      <c r="K34" s="105">
        <v>10</v>
      </c>
      <c r="L34" s="104">
        <f>DATE(1951,9,1)</f>
        <v>18872</v>
      </c>
      <c r="M34" s="103" t="s">
        <v>164</v>
      </c>
      <c r="N34" s="104">
        <f>DATE(2022,3,1)</f>
        <v>44621</v>
      </c>
      <c r="O34" s="108">
        <v>0</v>
      </c>
      <c r="P34" s="107">
        <f t="shared" si="1"/>
        <v>0</v>
      </c>
    </row>
    <row r="35" spans="1:16">
      <c r="A35" s="100"/>
      <c r="B35" s="100" t="s">
        <v>148</v>
      </c>
      <c r="C35" s="100"/>
      <c r="D35" s="100"/>
      <c r="E35" s="100"/>
      <c r="F35" s="100"/>
      <c r="G35" s="100"/>
      <c r="H35" s="100"/>
      <c r="K35" s="105">
        <v>10</v>
      </c>
      <c r="L35" s="104">
        <f>DATE(1953,6,1)</f>
        <v>19511</v>
      </c>
      <c r="M35" s="109" t="s">
        <v>164</v>
      </c>
      <c r="N35" s="104">
        <f>DATE(2024,3,1)</f>
        <v>45352</v>
      </c>
      <c r="O35" s="108">
        <v>1</v>
      </c>
      <c r="P35" s="107">
        <f t="shared" si="1"/>
        <v>10</v>
      </c>
    </row>
    <row r="36" spans="1:16">
      <c r="A36" s="100"/>
      <c r="B36" s="100" t="s">
        <v>147</v>
      </c>
      <c r="C36" s="100"/>
      <c r="D36" s="100"/>
      <c r="E36" s="100"/>
      <c r="F36" s="100"/>
      <c r="G36" s="100"/>
      <c r="H36" s="100"/>
      <c r="K36" s="105">
        <v>1</v>
      </c>
      <c r="L36" s="104">
        <f>DATE(1951,9,1)</f>
        <v>18872</v>
      </c>
      <c r="M36" s="104">
        <f>DATE(2022,5,1)</f>
        <v>44682</v>
      </c>
      <c r="N36" s="103" t="s">
        <v>164</v>
      </c>
      <c r="O36" s="108">
        <v>0</v>
      </c>
      <c r="P36" s="107">
        <f t="shared" si="1"/>
        <v>0</v>
      </c>
    </row>
    <row r="37" spans="1:16">
      <c r="A37" s="100"/>
      <c r="B37" s="100"/>
      <c r="C37" s="100"/>
      <c r="D37" s="100"/>
      <c r="E37" s="100"/>
      <c r="F37" s="100"/>
      <c r="G37" s="100"/>
      <c r="H37" s="100"/>
      <c r="K37" s="105">
        <v>1</v>
      </c>
      <c r="L37" s="104">
        <f>DATE(1953,4,1)</f>
        <v>19450</v>
      </c>
      <c r="M37" s="104">
        <f>DATE(2024,8,1)</f>
        <v>45505</v>
      </c>
      <c r="N37" s="103" t="s">
        <v>164</v>
      </c>
      <c r="O37" s="106">
        <v>0.58333333333333337</v>
      </c>
      <c r="P37" s="101">
        <f t="shared" si="1"/>
        <v>0.58333333333333337</v>
      </c>
    </row>
    <row r="38" spans="1:16">
      <c r="A38" s="100"/>
      <c r="B38" s="100" t="s">
        <v>146</v>
      </c>
      <c r="C38" s="100"/>
      <c r="D38" s="100"/>
      <c r="E38" s="100"/>
      <c r="F38" s="100"/>
      <c r="G38" s="100"/>
      <c r="H38" s="100"/>
      <c r="K38" s="105">
        <v>1</v>
      </c>
      <c r="L38" s="104">
        <f>DATE(1954,6,1)</f>
        <v>19876</v>
      </c>
      <c r="M38" s="104">
        <f>DATE(2024,9,1)</f>
        <v>45536</v>
      </c>
      <c r="N38" s="103" t="s">
        <v>164</v>
      </c>
      <c r="O38" s="102">
        <v>0.66666666666666663</v>
      </c>
      <c r="P38" s="101">
        <f t="shared" si="1"/>
        <v>0.66666666666666663</v>
      </c>
    </row>
    <row r="39" spans="1:16">
      <c r="A39" s="100"/>
      <c r="B39" s="100" t="s">
        <v>145</v>
      </c>
      <c r="C39" s="100"/>
      <c r="D39" s="100"/>
      <c r="E39" s="100"/>
      <c r="F39" s="100"/>
      <c r="G39" s="100"/>
      <c r="H39" s="100"/>
    </row>
    <row r="40" spans="1:16">
      <c r="A40" s="100"/>
      <c r="B40" s="100" t="s">
        <v>144</v>
      </c>
      <c r="C40" s="100"/>
      <c r="D40" s="100"/>
      <c r="E40" s="100"/>
      <c r="F40" s="100"/>
      <c r="G40" s="100"/>
      <c r="H40" s="100"/>
      <c r="N40" s="3" t="s">
        <v>188</v>
      </c>
      <c r="P40">
        <f>SUM(P31:P38)</f>
        <v>311.25</v>
      </c>
    </row>
    <row r="41" spans="1:16">
      <c r="N41" s="3" t="s">
        <v>187</v>
      </c>
      <c r="P41" s="60">
        <f>10/P40</f>
        <v>3.2128514056224897E-2</v>
      </c>
    </row>
    <row r="43" spans="1:16">
      <c r="K43" t="s">
        <v>186</v>
      </c>
    </row>
    <row r="44" spans="1:16">
      <c r="K44" t="s">
        <v>185</v>
      </c>
    </row>
    <row r="45" spans="1:16">
      <c r="K45" t="s">
        <v>184</v>
      </c>
    </row>
    <row r="47" spans="1:16">
      <c r="J47" t="s">
        <v>154</v>
      </c>
      <c r="K47" t="s">
        <v>183</v>
      </c>
    </row>
    <row r="48" spans="1:16">
      <c r="K48" t="s">
        <v>182</v>
      </c>
    </row>
    <row r="49" spans="10:15">
      <c r="L49" t="s">
        <v>181</v>
      </c>
    </row>
    <row r="51" spans="10:15">
      <c r="K51" t="s">
        <v>180</v>
      </c>
    </row>
    <row r="52" spans="10:15">
      <c r="L52" t="s">
        <v>179</v>
      </c>
      <c r="M52">
        <f>(-76+SQRT(76^2+4*82*165))/164</f>
        <v>1.0288816652165589</v>
      </c>
    </row>
    <row r="53" spans="10:15">
      <c r="K53" t="s">
        <v>178</v>
      </c>
      <c r="L53" t="s">
        <v>177</v>
      </c>
      <c r="M53" s="60">
        <f>M52-1</f>
        <v>2.8881665216558883E-2</v>
      </c>
    </row>
    <row r="55" spans="10:15">
      <c r="J55" t="s">
        <v>150</v>
      </c>
      <c r="K55" t="s">
        <v>176</v>
      </c>
    </row>
    <row r="56" spans="10:15">
      <c r="K56" t="s">
        <v>175</v>
      </c>
      <c r="O56" s="60">
        <f>50000/302</f>
        <v>165.56291390728478</v>
      </c>
    </row>
    <row r="58" spans="10:15">
      <c r="K58" t="s">
        <v>174</v>
      </c>
    </row>
    <row r="59" spans="10:15">
      <c r="K59" t="s">
        <v>173</v>
      </c>
      <c r="N59" s="60">
        <f>15000/300</f>
        <v>50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977820C-A43A-4511-B243-5812B9E85C06}"/>
</file>

<file path=customXml/itemProps2.xml><?xml version="1.0" encoding="utf-8"?>
<ds:datastoreItem xmlns:ds="http://schemas.openxmlformats.org/officeDocument/2006/customXml" ds:itemID="{24D7E6FD-AB22-472B-988B-AC3933964DBB}"/>
</file>

<file path=customXml/itemProps3.xml><?xml version="1.0" encoding="utf-8"?>
<ds:datastoreItem xmlns:ds="http://schemas.openxmlformats.org/officeDocument/2006/customXml" ds:itemID="{1CF32026-17AA-4193-B81F-C339D646BE8A}"/>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Cover </vt:lpstr>
      <vt:lpstr>Q ILA101-101-25 1a 1b</vt:lpstr>
      <vt:lpstr>A ILA101-101-25 1a 1b</vt:lpstr>
      <vt:lpstr>Q ILA101-102-25 1c</vt:lpstr>
      <vt:lpstr>A ILA101-102-25 1c</vt:lpstr>
      <vt:lpstr>Q Table Development 2d</vt:lpstr>
      <vt:lpstr>A Table Development 2d</vt:lpstr>
      <vt:lpstr>Q ILA101-106-25 2a</vt:lpstr>
      <vt:lpstr>A ILA101-106-25 2a</vt:lpstr>
      <vt:lpstr>Q US GAAP Ch 1 4b</vt:lpstr>
      <vt:lpstr>A US GAAP Ch 1 4b</vt:lpstr>
      <vt:lpstr>Q ILA101-113-25 5b</vt:lpstr>
      <vt:lpstr>A ILA101-113-25 5b</vt:lpstr>
      <vt:lpstr>Q RILA 1a 1b</vt:lpstr>
      <vt:lpstr>A RILA 1a 1b</vt:lpstr>
      <vt:lpstr>Q Experience Study 2e</vt:lpstr>
      <vt:lpstr>A Experience Study 2e</vt:lpstr>
      <vt:lpstr>Q Tiller Ch 4 5e</vt:lpstr>
      <vt:lpstr>A Tiller Ch 4 5e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2025-06-27T02:49:01Z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