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GUIDED EXAMPLES/Fully Assembled/"/>
    </mc:Choice>
  </mc:AlternateContent>
  <xr:revisionPtr revIDLastSave="1024" documentId="8_{D68AB50C-7F62-4BFF-8E6A-3FF3DD0FB501}" xr6:coauthVersionLast="47" xr6:coauthVersionMax="47" xr10:uidLastSave="{62CBBD36-84D4-4974-998E-3B410A0805A9}"/>
  <bookViews>
    <workbookView xWindow="28680" yWindow="-120" windowWidth="38640" windowHeight="21120" tabRatio="818" xr2:uid="{00000000-000D-0000-FFFF-FFFF00000000}"/>
  </bookViews>
  <sheets>
    <sheet name="Cover " sheetId="95" r:id="rId1"/>
    <sheet name="Q1 SF" sheetId="69" r:id="rId2"/>
    <sheet name="Q2 SF" sheetId="70" r:id="rId3"/>
    <sheet name="Q3 SF" sheetId="71" r:id="rId4"/>
    <sheet name="A1 SF" sheetId="80" r:id="rId5"/>
    <sheet name="A2 SF" sheetId="81" r:id="rId6"/>
    <sheet name="A3 SF" sheetId="82" r:id="rId7"/>
    <sheet name="Q4 SF" sheetId="84" r:id="rId8"/>
    <sheet name="Q5 SF" sheetId="85" r:id="rId9"/>
    <sheet name="A4 SF" sheetId="83" r:id="rId10"/>
    <sheet name="A5 SF" sheetId="94" r:id="rId11"/>
    <sheet name="Q1-5 GI 302 SF p2" sheetId="72" r:id="rId12"/>
    <sheet name="Q1-5 GI 302 SF p3" sheetId="73" r:id="rId13"/>
    <sheet name="Q1-5 GI 302 SF p4" sheetId="74" r:id="rId14"/>
    <sheet name="Q1-5 GI 302 SF p8" sheetId="75" r:id="rId15"/>
    <sheet name="Q1-5 GI 302 SF p11" sheetId="76" r:id="rId16"/>
    <sheet name="Q1-5 GI 302 SF p17" sheetId="77" r:id="rId17"/>
    <sheet name="Q1-5 GI 302 SF p22" sheetId="78" r:id="rId18"/>
    <sheet name="Q1-5 GI 302 SF p34" sheetId="79" r:id="rId19"/>
    <sheet name="Q4-5 GI 302 SF P1b" sheetId="89" r:id="rId20"/>
    <sheet name="Q4-5 GI 302 SF P1c" sheetId="90" r:id="rId21"/>
    <sheet name="Q4-5 GI 302 SF P1j" sheetId="91" r:id="rId22"/>
    <sheet name="Q4-5 GI 302 SF P2bc" sheetId="92" r:id="rId23"/>
    <sheet name="Q4-5 GI 302 P2j" sheetId="93" r:id="rId24"/>
  </sheets>
  <externalReferences>
    <externalReference r:id="rId25"/>
    <externalReference r:id="rId26"/>
  </externalReferences>
  <definedNames>
    <definedName name="Allocations">#REF!</definedName>
    <definedName name="Non_Fac">'[1]User Input'!$C$74</definedName>
    <definedName name="Tot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94" l="1"/>
  <c r="B15" i="94"/>
  <c r="B33" i="94" s="1"/>
  <c r="B23" i="94"/>
  <c r="D15" i="94"/>
  <c r="D33" i="94" s="1"/>
  <c r="C15" i="94"/>
  <c r="C33" i="94" s="1"/>
  <c r="E42" i="83"/>
  <c r="D42" i="83"/>
  <c r="C42" i="83"/>
  <c r="B17" i="94" l="1"/>
  <c r="B19" i="94" s="1"/>
  <c r="B21" i="94" s="1"/>
  <c r="B25" i="94" s="1"/>
  <c r="C17" i="94"/>
  <c r="C19" i="94" s="1"/>
  <c r="C21" i="94" s="1"/>
  <c r="C25" i="94" s="1"/>
  <c r="D17" i="94"/>
  <c r="D19" i="94" s="1"/>
  <c r="D21" i="94" s="1"/>
  <c r="D25" i="94" s="1"/>
  <c r="B35" i="94"/>
  <c r="B15" i="83"/>
  <c r="B31" i="83" s="1"/>
  <c r="C15" i="83"/>
  <c r="C31" i="83" s="1"/>
  <c r="D15" i="83"/>
  <c r="D31" i="83" s="1"/>
  <c r="B17" i="83"/>
  <c r="B19" i="83" s="1"/>
  <c r="B21" i="83" s="1"/>
  <c r="C17" i="83"/>
  <c r="C19" i="83" s="1"/>
  <c r="C21" i="83" s="1"/>
  <c r="D17" i="83"/>
  <c r="D19" i="83" s="1"/>
  <c r="D21" i="83" s="1"/>
  <c r="C48" i="83" l="1"/>
  <c r="C47" i="94" s="1"/>
  <c r="C49" i="94" s="1"/>
  <c r="B37" i="94"/>
  <c r="D23" i="83"/>
  <c r="E31" i="83"/>
  <c r="B33" i="83" s="1"/>
  <c r="C23" i="83"/>
  <c r="B23" i="83"/>
  <c r="C50" i="83" l="1"/>
  <c r="D51" i="94"/>
  <c r="B35" i="83"/>
  <c r="B13" i="82"/>
  <c r="B16" i="82"/>
  <c r="B19" i="82"/>
  <c r="B22" i="82"/>
  <c r="B25" i="82"/>
  <c r="B30" i="82"/>
  <c r="B33" i="82"/>
  <c r="B40" i="82"/>
  <c r="B43" i="82" s="1"/>
  <c r="B52" i="82"/>
  <c r="B54" i="82"/>
  <c r="B56" i="82"/>
  <c r="B58" i="82"/>
  <c r="B79" i="82"/>
  <c r="B82" i="82"/>
  <c r="B85" i="82"/>
  <c r="B97" i="82"/>
  <c r="B100" i="82"/>
  <c r="B10" i="81"/>
  <c r="B19" i="81"/>
  <c r="B21" i="81"/>
  <c r="B23" i="81"/>
  <c r="B43" i="81" s="1"/>
  <c r="B29" i="81"/>
  <c r="B31" i="81"/>
  <c r="B33" i="81"/>
  <c r="B35" i="81"/>
  <c r="B41" i="81"/>
  <c r="B51" i="81"/>
  <c r="B54" i="81"/>
  <c r="B56" i="81"/>
  <c r="B65" i="81"/>
  <c r="B74" i="81"/>
  <c r="B10" i="80"/>
  <c r="B17" i="80"/>
  <c r="B21" i="80"/>
  <c r="B25" i="80"/>
  <c r="B39" i="80"/>
  <c r="B42" i="80"/>
  <c r="B48" i="80"/>
  <c r="D52" i="83" l="1"/>
  <c r="B37" i="81"/>
  <c r="B36" i="82"/>
  <c r="B61" i="82"/>
  <c r="B64" i="82"/>
  <c r="B25" i="81"/>
  <c r="B59" i="81"/>
  <c r="B45" i="80"/>
  <c r="B51" i="80" s="1"/>
  <c r="B54" i="80" s="1"/>
  <c r="B91" i="82"/>
  <c r="B88" i="82"/>
  <c r="B46" i="81" l="1"/>
  <c r="B94" i="82"/>
  <c r="B103" i="82" s="1"/>
  <c r="B106" i="82" s="1"/>
  <c r="B109" i="82" s="1"/>
</calcChain>
</file>

<file path=xl/sharedStrings.xml><?xml version="1.0" encoding="utf-8"?>
<sst xmlns="http://schemas.openxmlformats.org/spreadsheetml/2006/main" count="4510" uniqueCount="825">
  <si>
    <t>Source:</t>
  </si>
  <si>
    <t>Total</t>
  </si>
  <si>
    <t>=</t>
  </si>
  <si>
    <t>)</t>
  </si>
  <si>
    <t>Closed</t>
  </si>
  <si>
    <t>Using these data, answer the following questions, which focus on the overall financial performance.</t>
    <phoneticPr fontId="2" type="noConversion"/>
  </si>
  <si>
    <t>Recall that IRIS ratios 9-10 assess the liquidity, whereas IRIS ratios 11-13 evaluates the reserve sufficiency.</t>
    <phoneticPr fontId="2" type="noConversion"/>
  </si>
  <si>
    <t/>
  </si>
  <si>
    <t>Totals (Lines 2501 through 2503 plus 2598) (Line 25 above)</t>
  </si>
  <si>
    <t xml:space="preserve">Summary of remaining write-ins for Line 25 from overflow page </t>
  </si>
  <si>
    <t>Equities and deposits in pools and associations</t>
  </si>
  <si>
    <t>Assumption reinsurance - deposit asset</t>
  </si>
  <si>
    <t>Other assets</t>
  </si>
  <si>
    <t>Totals (Lines 1101 through 1103 plus 1198) (Line 11 above)</t>
  </si>
  <si>
    <t xml:space="preserve">Summary of remaining write-ins for Line 11 from overflow page </t>
  </si>
  <si>
    <t>DETAILS OF WRITE-INS</t>
  </si>
  <si>
    <t>Total (Lines 26 and 27)</t>
  </si>
  <si>
    <t>Cell Accounts</t>
  </si>
  <si>
    <t xml:space="preserve">From Separate Accounts, Segregated Accounts and Protected </t>
  </si>
  <si>
    <t>Protected Cell Accounts (Lines 12 to 25)</t>
  </si>
  <si>
    <t>Total assets excluding Separate Accounts, Segregated Accounts and</t>
  </si>
  <si>
    <t xml:space="preserve">Aggregate write-ins for other-than-invested assets </t>
  </si>
  <si>
    <t>) and other amounts receivable</t>
  </si>
  <si>
    <t xml:space="preserve">Receivables from parent, subsidiaries and affiliates </t>
  </si>
  <si>
    <t xml:space="preserve">Net adjustment in assets and liabilities due to foreign exchange rates </t>
  </si>
  <si>
    <t>($ )</t>
  </si>
  <si>
    <t>Furniture and equipment, including health care delivery assets</t>
  </si>
  <si>
    <t>Electronic data processing equipment and software</t>
  </si>
  <si>
    <t xml:space="preserve">Guaranty funds receivable or on deposit </t>
  </si>
  <si>
    <t>Net deferred tax asset</t>
  </si>
  <si>
    <t xml:space="preserve">Current federal and foreign income tax recoverable and interest thereon </t>
  </si>
  <si>
    <t xml:space="preserve">Amounts receivable relating to uninsured plans </t>
  </si>
  <si>
    <t xml:space="preserve">16.3 Other amounts receivable under reinsurance contracts </t>
  </si>
  <si>
    <t xml:space="preserve">16.2 Funds held by or deposited with reinsured companies </t>
  </si>
  <si>
    <t xml:space="preserve">16.1 Amounts recoverable from reinsurers </t>
  </si>
  <si>
    <t>Reinsurance:</t>
  </si>
  <si>
    <t xml:space="preserve">) </t>
  </si>
  <si>
    <t xml:space="preserve">15.1 Uncollected premiums and agents’ balances in the course of
collection </t>
  </si>
  <si>
    <t>Premiums and considerations:</t>
  </si>
  <si>
    <t xml:space="preserve">Investment income due and accrued </t>
  </si>
  <si>
    <t xml:space="preserve">Subtotals, cash and invested assets (Lines 1 to 11) </t>
  </si>
  <si>
    <t xml:space="preserve">Aggregate write-ins for invested assets </t>
  </si>
  <si>
    <t>Securities lending reinvested collateral assets (Schedule DL)</t>
  </si>
  <si>
    <t xml:space="preserve">Receivables for securities </t>
  </si>
  <si>
    <t xml:space="preserve">Other invested assets (Schedule BA) </t>
  </si>
  <si>
    <t>Derivatives (Schedule DB)</t>
  </si>
  <si>
    <t>premium notes)</t>
  </si>
  <si>
    <t>, Schedule DA)</t>
  </si>
  <si>
    <t xml:space="preserve">       ($</t>
  </si>
  <si>
    <t xml:space="preserve">encumbrances) </t>
  </si>
  <si>
    <t>$</t>
  </si>
  <si>
    <t>(less $</t>
  </si>
  <si>
    <t>4.2 Properties held for the production of income</t>
  </si>
  <si>
    <t>encumbrances)</t>
  </si>
  <si>
    <t>Real estate (Schedule A):</t>
  </si>
  <si>
    <t xml:space="preserve">3.2 Other than first liens </t>
  </si>
  <si>
    <t xml:space="preserve">3.1 First liens </t>
  </si>
  <si>
    <t>Mortgage loans on real estate (Schedule B):</t>
  </si>
  <si>
    <t xml:space="preserve">2.2 Common stocks </t>
  </si>
  <si>
    <t xml:space="preserve">2.1 Preferred stocks </t>
  </si>
  <si>
    <t>Stocks (Schedule D):</t>
  </si>
  <si>
    <t>Bonds (Schedule D)</t>
  </si>
  <si>
    <t>Prior Year
4
Net Admitted
Assets</t>
  </si>
  <si>
    <t>Current Year
2
Nonadmitted Assets</t>
  </si>
  <si>
    <t>ASSETS</t>
  </si>
  <si>
    <t>Totals (Lines 3201 through 3203 plus 3298) (Line 32 above)</t>
  </si>
  <si>
    <t xml:space="preserve">Summary of remaining write-ins for Line 32 from overflow page </t>
  </si>
  <si>
    <t>Guaranty fund</t>
  </si>
  <si>
    <t>Totals (Lines 2901 through 2903 plus 2998) (Line 29 above)</t>
  </si>
  <si>
    <t xml:space="preserve">Summary of remaining write-ins for Line 29 from overflow page </t>
  </si>
  <si>
    <t>Funds assigned for catastrophe reinsurance</t>
  </si>
  <si>
    <t>Funds assigned for protection of customers of subsidiaries</t>
  </si>
  <si>
    <t>Investment fluctuation reserve</t>
  </si>
  <si>
    <t>Other liabilities</t>
  </si>
  <si>
    <t>Active life reserve</t>
  </si>
  <si>
    <t>Premium deficiency reserve</t>
  </si>
  <si>
    <t>38. Totals (Page 2, Line 28, Col. 3)</t>
  </si>
  <si>
    <t xml:space="preserve">37. Surplus as regards policyholders (Lines 29 to 35, less 36) (Page 4, Line 39) </t>
  </si>
  <si>
    <t>shares preferred (value included in Line 31 $</t>
  </si>
  <si>
    <t>shares common (value included in Line 30 $</t>
  </si>
  <si>
    <t>36. Less treasury stock, at cost:</t>
  </si>
  <si>
    <t xml:space="preserve">35. Unassigned funds (surplus) </t>
  </si>
  <si>
    <t xml:space="preserve">34. Gross paid in and contributed surplus </t>
  </si>
  <si>
    <t xml:space="preserve">33. Surplus notes </t>
  </si>
  <si>
    <t xml:space="preserve">32. Aggregate write-ins for other-than-special surplus funds </t>
  </si>
  <si>
    <t xml:space="preserve">31. Preferred capital stock </t>
  </si>
  <si>
    <t xml:space="preserve">30. Common capital stock </t>
  </si>
  <si>
    <t xml:space="preserve">29. Aggregate write-ins for special surplus funds </t>
  </si>
  <si>
    <t xml:space="preserve">28. Total liabilities (Lines 26 and 27) </t>
  </si>
  <si>
    <t xml:space="preserve">27. Protected cell liabilities </t>
  </si>
  <si>
    <t xml:space="preserve">26. Total liabilities excluding protected cell liabilities (Lines 1 through 25) </t>
  </si>
  <si>
    <t xml:space="preserve">25. Aggregate write-ins for liabilities </t>
  </si>
  <si>
    <t>and interest thereon $</t>
  </si>
  <si>
    <t>24. Capital notes $</t>
  </si>
  <si>
    <t xml:space="preserve">23. Liability for amounts held  under uninsured plans </t>
  </si>
  <si>
    <t xml:space="preserve">22. Payable for securities lending  </t>
  </si>
  <si>
    <t xml:space="preserve">21. Payable for securities  </t>
  </si>
  <si>
    <t xml:space="preserve">Derivatives  </t>
  </si>
  <si>
    <t xml:space="preserve">19. Payable to parent, subsidiaries and affiliates </t>
  </si>
  <si>
    <t xml:space="preserve">18. Drafts outstanding </t>
  </si>
  <si>
    <t xml:space="preserve">17. Net adjustments in assets and liabilities due to foreign exchange rates </t>
  </si>
  <si>
    <t xml:space="preserve">certified) (Schedule F, Part 3, Column 78) </t>
  </si>
  <si>
    <t>15. Remittances and items not allocated</t>
  </si>
  <si>
    <t xml:space="preserve">14. Amounts withheld or retained by company for account of others </t>
  </si>
  <si>
    <t xml:space="preserve">13. Funds held by company under reinsurance treaties (Schedule F, Part 3, Column 20) </t>
  </si>
  <si>
    <t xml:space="preserve">12. Ceded reinsurance premiums payable (net of ceding commissions) </t>
  </si>
  <si>
    <t xml:space="preserve">11.2 Policyholders </t>
  </si>
  <si>
    <t xml:space="preserve">11.1 Stockholders </t>
  </si>
  <si>
    <t>11. Dividends declared and unpaid:</t>
  </si>
  <si>
    <t xml:space="preserve">10. Advance premium </t>
  </si>
  <si>
    <t>health experience rating refunds including $</t>
  </si>
  <si>
    <t>and accrued accident and</t>
  </si>
  <si>
    <t>and including warranty reserves of $</t>
  </si>
  <si>
    <t>on realized capital gains (losses))</t>
  </si>
  <si>
    <t xml:space="preserve">6. Taxes, licenses and fees (excluding federal and foreign income taxes) </t>
  </si>
  <si>
    <t xml:space="preserve">5. Other expenses (excluding taxes, licenses and fees) </t>
  </si>
  <si>
    <t xml:space="preserve">4. Commissions payable, contingent commissions and other similar charges </t>
  </si>
  <si>
    <t xml:space="preserve">3. Loss adjustment expenses (Part 2A, Line 35, Column 9) </t>
  </si>
  <si>
    <t xml:space="preserve">2. Reinsurance payable on paid losses and loss adjustment expenses (Schedule F, Part 1, Column 6) </t>
  </si>
  <si>
    <t xml:space="preserve">1. Losses (Part 2A, Line 35, Column 8) </t>
  </si>
  <si>
    <t>2
Prior Year</t>
  </si>
  <si>
    <t>1
Current Year</t>
  </si>
  <si>
    <t>LIABILITIES, SURPLUS AND OTHER FUNDS</t>
  </si>
  <si>
    <t>Totals (Lines 3701 through 3703 plus 3798) (Line 37 above)</t>
  </si>
  <si>
    <t xml:space="preserve">Summary of remaining write-ins for Line 37 from overflow page </t>
  </si>
  <si>
    <t>Transfer between unassigned funds (surplus) and funds assigned for catastrophe reinsurance</t>
  </si>
  <si>
    <t>Surplus adjustment - pension asset funded status adjustment</t>
  </si>
  <si>
    <t>Change in investment fluctuation reserve</t>
  </si>
  <si>
    <t>Totals (Lines 1401 through 1403 plus 1498) (Line 14 above)</t>
  </si>
  <si>
    <t xml:space="preserve">Summary of remaining write-ins for Line 14 from overflow page </t>
  </si>
  <si>
    <t>Retroactive reinsurance gain/loss</t>
  </si>
  <si>
    <t>Net realized foreign exchange gain not related to investments</t>
  </si>
  <si>
    <t>Miscellaneous profit and loss</t>
  </si>
  <si>
    <t>Totals (Lines 0501 through 0503 plus 0598) (Line 5 above)</t>
  </si>
  <si>
    <t xml:space="preserve">Summary of remaining write-ins for Line 5 from overflow page </t>
  </si>
  <si>
    <t>Surplus as regards policyholders, December 31 current year (Line 21 plus Line 38) (Page 3, Line 37)</t>
  </si>
  <si>
    <t xml:space="preserve">Change in surplus as regards policyholders for the year (Lines 22 through 37) </t>
  </si>
  <si>
    <t xml:space="preserve">Aggregate write-ins for gains and losses in surplus </t>
  </si>
  <si>
    <t xml:space="preserve">Change in treasury stock (Page 3, Lines 36.1 and 36.2, Column 2 minus Column 1) </t>
  </si>
  <si>
    <t xml:space="preserve">Dividends to stockholders </t>
  </si>
  <si>
    <t xml:space="preserve">Net remittances from or (to) Home Office </t>
  </si>
  <si>
    <t xml:space="preserve">33.3 Transferred from capital </t>
  </si>
  <si>
    <t xml:space="preserve">33.2 Transferred to capital (Stock Dividend) </t>
  </si>
  <si>
    <t xml:space="preserve">33.1 Paid in </t>
  </si>
  <si>
    <t>Surplus adjustments:</t>
  </si>
  <si>
    <t xml:space="preserve">32.3 Transferred to surplus </t>
  </si>
  <si>
    <t xml:space="preserve">32.2 Transferred from surplus (Stock Dividend) </t>
  </si>
  <si>
    <t xml:space="preserve">32.1 Paid in </t>
  </si>
  <si>
    <t>Capital changes:</t>
  </si>
  <si>
    <t xml:space="preserve">Cumulative effect of changes in accounting principles </t>
  </si>
  <si>
    <t xml:space="preserve">Surplus (contributed to) withdrawn from protected cells </t>
  </si>
  <si>
    <t xml:space="preserve">Change in surplus notes </t>
  </si>
  <si>
    <t xml:space="preserve">Change in provision for reinsurance (Page 3, Line 16, Column 2 minus Column 1) </t>
  </si>
  <si>
    <t xml:space="preserve">Change in nonadmitted assets (Exhibit of Nonadmitted Assets, Line 28, Col. 3) </t>
  </si>
  <si>
    <t xml:space="preserve">Change in net deferred income tax </t>
  </si>
  <si>
    <t xml:space="preserve">Change in net unrealized foreign exchange capital gain (loss) </t>
  </si>
  <si>
    <t xml:space="preserve">Net transfers (to) from Protected Cell accounts </t>
  </si>
  <si>
    <t xml:space="preserve">Net income (from Line 20) </t>
  </si>
  <si>
    <t>CAPITAL AND SURPLUS ACCOUNT</t>
  </si>
  <si>
    <t xml:space="preserve">Net income (Line 18 minus Line 19) (to Line 22) </t>
  </si>
  <si>
    <t xml:space="preserve">Federal and foreign income taxes incurred </t>
  </si>
  <si>
    <t xml:space="preserve">(Line 16 minus Line 17) </t>
  </si>
  <si>
    <t xml:space="preserve">Dividends to policyholders </t>
  </si>
  <si>
    <t xml:space="preserve">(Lines 8 + 11 + 15) </t>
  </si>
  <si>
    <t xml:space="preserve">Total other income (Lines 12 through 14) </t>
  </si>
  <si>
    <t xml:space="preserve">Aggregate write-ins for miscellaneous income </t>
  </si>
  <si>
    <t>Finance and service charges not included in premiums</t>
  </si>
  <si>
    <t>OTHER INCOME</t>
  </si>
  <si>
    <t xml:space="preserve">Net investment gain (loss) (Lines 9 + 10) </t>
  </si>
  <si>
    <t>(Exhibit of Capital Gains (Losses))</t>
  </si>
  <si>
    <t>INVESTMENT INCOME</t>
  </si>
  <si>
    <t>DEDUCTIONS:</t>
  </si>
  <si>
    <t>UNDERWRITING INCOME</t>
  </si>
  <si>
    <t>STATEMENT OF INCOME</t>
  </si>
  <si>
    <t>Yes  [   ]  No [ X ]</t>
  </si>
  <si>
    <t>(a) Does the company’s direct premiums written include premiums recorded on an installment basis?</t>
  </si>
  <si>
    <t>Totals (Lines 3401 through 3403 plus 3498) (Line 34 above)</t>
  </si>
  <si>
    <t xml:space="preserve">Sum. Of remaining write-ins for Line 34 from overflow page </t>
  </si>
  <si>
    <t>TOTALS</t>
  </si>
  <si>
    <t xml:space="preserve">Aggregate write-ins for other lines of business </t>
  </si>
  <si>
    <t>XXX</t>
  </si>
  <si>
    <t xml:space="preserve">Reinsurance-nonproportional assumed financial lines </t>
  </si>
  <si>
    <t xml:space="preserve">Reinsurance-nonproportional assumed liability </t>
  </si>
  <si>
    <t xml:space="preserve">Reinsurance-nonproportional assumed property </t>
  </si>
  <si>
    <t xml:space="preserve">Warranty </t>
  </si>
  <si>
    <t xml:space="preserve">International </t>
  </si>
  <si>
    <t xml:space="preserve">Credit </t>
  </si>
  <si>
    <t xml:space="preserve">Boiler and machinery </t>
  </si>
  <si>
    <t xml:space="preserve">Burglary and theft </t>
  </si>
  <si>
    <t xml:space="preserve">Surety </t>
  </si>
  <si>
    <t xml:space="preserve">Fidelity </t>
  </si>
  <si>
    <t xml:space="preserve">Aircraft (all perils) </t>
  </si>
  <si>
    <t xml:space="preserve">Commercial auto physical damage </t>
  </si>
  <si>
    <t xml:space="preserve">Private passenger auto physical </t>
  </si>
  <si>
    <t>Other commercial auto liability</t>
  </si>
  <si>
    <t xml:space="preserve">Commercial auto no-fault (personal injury protection) </t>
  </si>
  <si>
    <t xml:space="preserve">Other private passenger auto liability </t>
  </si>
  <si>
    <t xml:space="preserve">Private passenger auto no-fault (personal injury protection) </t>
  </si>
  <si>
    <t xml:space="preserve">Products liability-claims-made </t>
  </si>
  <si>
    <t>Products liability-occurrence</t>
  </si>
  <si>
    <t>Excess workers’ compensation</t>
  </si>
  <si>
    <t>Other liability-claims-made</t>
  </si>
  <si>
    <t xml:space="preserve">Other liability-occurrence </t>
  </si>
  <si>
    <t xml:space="preserve">Workers’ compensation </t>
  </si>
  <si>
    <t xml:space="preserve">Other health </t>
  </si>
  <si>
    <t xml:space="preserve">Federal employees health benefits plan </t>
  </si>
  <si>
    <t xml:space="preserve">Long-term care </t>
  </si>
  <si>
    <t xml:space="preserve">Medicare Title XVIII </t>
  </si>
  <si>
    <t xml:space="preserve">Medicaid Title XIX </t>
  </si>
  <si>
    <t xml:space="preserve">Medicare supplement </t>
  </si>
  <si>
    <t xml:space="preserve">Disability income </t>
  </si>
  <si>
    <t xml:space="preserve">Dental only </t>
  </si>
  <si>
    <t xml:space="preserve">Vision only </t>
  </si>
  <si>
    <t xml:space="preserve">Credit accident and health (group and individual) </t>
  </si>
  <si>
    <t xml:space="preserve">Comprehensive (hospital and medical) group </t>
  </si>
  <si>
    <t xml:space="preserve">Comprehensive (hospital and medical) individual </t>
  </si>
  <si>
    <t xml:space="preserve">Earthquake </t>
  </si>
  <si>
    <t xml:space="preserve">Medical professional liability-claims-made </t>
  </si>
  <si>
    <t xml:space="preserve">Medical professional liability-occurrence </t>
  </si>
  <si>
    <t>Financial guaranty</t>
  </si>
  <si>
    <t xml:space="preserve">Inland marine </t>
  </si>
  <si>
    <t xml:space="preserve">Ocean marine </t>
  </si>
  <si>
    <t xml:space="preserve">Mortgage guaranty </t>
  </si>
  <si>
    <t xml:space="preserve">Commercial multiple peril (liability portion) </t>
  </si>
  <si>
    <t xml:space="preserve">Commercial multiple peril (non-liability portion) </t>
  </si>
  <si>
    <t xml:space="preserve">Homeowners multiple peril </t>
  </si>
  <si>
    <t xml:space="preserve">Farmowners multiple peril </t>
  </si>
  <si>
    <t xml:space="preserve">Private flood </t>
  </si>
  <si>
    <t xml:space="preserve">Private crop </t>
  </si>
  <si>
    <t xml:space="preserve">Federal flood </t>
  </si>
  <si>
    <t xml:space="preserve">Multiple peril crop </t>
  </si>
  <si>
    <t xml:space="preserve">Allied lines </t>
  </si>
  <si>
    <t xml:space="preserve">Fire </t>
  </si>
  <si>
    <t>Written Cols.
1+2+3-4-5</t>
  </si>
  <si>
    <t>To
Non-Affiliates</t>
  </si>
  <si>
    <t>To
Affiliates</t>
  </si>
  <si>
    <t>From
Non-Affiliates</t>
  </si>
  <si>
    <t>From
Affiliates</t>
  </si>
  <si>
    <t>Line of Business</t>
  </si>
  <si>
    <t>Net Premiums</t>
  </si>
  <si>
    <t>Reinsurance Ceded</t>
  </si>
  <si>
    <t>Reinsurance Assumed</t>
  </si>
  <si>
    <t>PART 1B - PREMIUMS WRITTEN</t>
  </si>
  <si>
    <t>UNDERWRITING AND INVESTMENT EXHIBIT</t>
  </si>
  <si>
    <t>to non-affiliates.</t>
  </si>
  <si>
    <t>to affiliates and $</t>
  </si>
  <si>
    <t>(a) Includes management fees of $</t>
  </si>
  <si>
    <t>Totals (Lines 2401 through 2403 plus 2498) (Line 24 above)</t>
  </si>
  <si>
    <t xml:space="preserve">Summary of remaining write-ins for Line 24 from overflow page </t>
  </si>
  <si>
    <t>Income from special services</t>
  </si>
  <si>
    <t>Change in adjusting and other unpaid</t>
  </si>
  <si>
    <t>Sundry and other expenses</t>
  </si>
  <si>
    <t>(a)</t>
  </si>
  <si>
    <t>credits of $</t>
  </si>
  <si>
    <t xml:space="preserve">Directors' fees </t>
  </si>
  <si>
    <t xml:space="preserve">Insurance </t>
  </si>
  <si>
    <t xml:space="preserve">Employee relations and welfare </t>
  </si>
  <si>
    <t>Salary and related items:</t>
  </si>
  <si>
    <t xml:space="preserve">2.8 Net commission and brokerage (2.1 + 2.2 - 2.3 + 2.4 + 2.5 - 2.6 + 2.7) </t>
  </si>
  <si>
    <t xml:space="preserve">2.7 Policy and membership fees </t>
  </si>
  <si>
    <t xml:space="preserve">2.6 Contingent-reinsurance ceded </t>
  </si>
  <si>
    <t xml:space="preserve">2.5 Contingent-reinsurance assumed </t>
  </si>
  <si>
    <t xml:space="preserve">2.4 Contingent-direct </t>
  </si>
  <si>
    <t xml:space="preserve">2.3 Reinsurance ceded, excluding contingent </t>
  </si>
  <si>
    <t xml:space="preserve">2.2 Reinsurance assumed, excluding contingent </t>
  </si>
  <si>
    <t xml:space="preserve">2.1 Direct, excluding contingent </t>
  </si>
  <si>
    <t>4
Total</t>
  </si>
  <si>
    <t>3
Investment
Expenses</t>
  </si>
  <si>
    <t>2
Other Underwriting
Expenses</t>
  </si>
  <si>
    <t>1
Loss Adjustment
Expenses</t>
  </si>
  <si>
    <t>PART 3 - EXPENSES</t>
  </si>
  <si>
    <t xml:space="preserve">48. Total of above Lines 42 to 47 </t>
  </si>
  <si>
    <t xml:space="preserve">47. All other affiliated </t>
  </si>
  <si>
    <t xml:space="preserve">46. Affiliated mortgage loans on real estate </t>
  </si>
  <si>
    <t xml:space="preserve">in Schedule DA Verification, Col. 5, Line 10) </t>
  </si>
  <si>
    <t>45. Affiliated short-term investments (subtotals included</t>
  </si>
  <si>
    <t xml:space="preserve">(Sch. D, Summary, Line 24, Col. 1) </t>
  </si>
  <si>
    <t>44. Affiliated common stocks</t>
  </si>
  <si>
    <t xml:space="preserve">(Sch. D, Summary, Line 18, Col. 1) </t>
  </si>
  <si>
    <t>43. Affiliated preferred stocks</t>
  </si>
  <si>
    <t xml:space="preserve">42. Affiliated bonds, (Sch. D, Summary, Line 12, Col. 1) </t>
  </si>
  <si>
    <t>Investments in Parent, Subsidiaries and Affiliates</t>
  </si>
  <si>
    <t xml:space="preserve">40. Aggregate write-ins for invested assets (Line 11) </t>
  </si>
  <si>
    <t>10)</t>
  </si>
  <si>
    <t>39. Securities lending reinvested collateral assets (Line</t>
  </si>
  <si>
    <t>38. Receivables for securities (Line 9)</t>
  </si>
  <si>
    <t xml:space="preserve">37. Other invested assets (Line 8) </t>
  </si>
  <si>
    <t>36. Derivatives (Line 7)</t>
  </si>
  <si>
    <t xml:space="preserve">35. Contract loans (Line 6) </t>
  </si>
  <si>
    <t xml:space="preserve">33. Real estate (Lines 4.1, 4.2 &amp; 4.3) </t>
  </si>
  <si>
    <t xml:space="preserve">32. Mortgage loans on real estate (Lines 3.1 and 3.2) </t>
  </si>
  <si>
    <t xml:space="preserve">31. Stocks (Lines 2.1 &amp; 2.2) </t>
  </si>
  <si>
    <t xml:space="preserve">30. Bonds (Line 1) </t>
  </si>
  <si>
    <t xml:space="preserve">29. Authorized control level risk-based capital </t>
  </si>
  <si>
    <t xml:space="preserve">28. Total adjusted capital </t>
  </si>
  <si>
    <t>Risk-Based Capital Analysis</t>
  </si>
  <si>
    <t>27. Net cash from operations (Line 11)</t>
  </si>
  <si>
    <t>Cash Flow (Page 5)</t>
  </si>
  <si>
    <t xml:space="preserve">26. Surplus as regards policyholders (Page 3, Line 37) </t>
  </si>
  <si>
    <t>25. Capital paid up (Page 3, Lines 30 &amp; 31)</t>
  </si>
  <si>
    <t xml:space="preserve">24. Unearned premiums (Page 3, Line 9) </t>
  </si>
  <si>
    <t xml:space="preserve">23. Loss adjustment expenses (Page 3, Line 3) </t>
  </si>
  <si>
    <t xml:space="preserve">22. Losses (Page 3, Line 1) </t>
  </si>
  <si>
    <t xml:space="preserve">business (Page 3, Line 26) </t>
  </si>
  <si>
    <t>21. Total liabilities excluding protected cell</t>
  </si>
  <si>
    <t xml:space="preserve">20.3 Accrued retrospective premiums (Line 15.3) </t>
  </si>
  <si>
    <t xml:space="preserve">20.2 Deferred and not yet due (Line 15.2) </t>
  </si>
  <si>
    <t xml:space="preserve">20.1 In course of collection (Line 15.1) </t>
  </si>
  <si>
    <t>20. Premiums and considerations (Page 2, Col. 3)</t>
  </si>
  <si>
    <t xml:space="preserve">business (Page 2, Line 26, Col. 3) </t>
  </si>
  <si>
    <t>19. Total admitted assets excluding protected cell</t>
  </si>
  <si>
    <t>Balance Sheet Lines (Pages 2 and 3)</t>
  </si>
  <si>
    <t xml:space="preserve">18. Net income (Line 20) </t>
  </si>
  <si>
    <t xml:space="preserve">(Line 19) </t>
  </si>
  <si>
    <t>17. Federal and foreign income taxes incurred</t>
  </si>
  <si>
    <t xml:space="preserve">16. Dividends to policyholders (Line 17) </t>
  </si>
  <si>
    <t xml:space="preserve">15. Total other income (Line 15) </t>
  </si>
  <si>
    <t xml:space="preserve">14. Net investment gain (loss) (Line 11) </t>
  </si>
  <si>
    <t xml:space="preserve">13. Net underwriting gain (loss) (Line 8) </t>
  </si>
  <si>
    <t>Statement of Income (Page 4)</t>
  </si>
  <si>
    <t xml:space="preserve">Total (Line 35) </t>
  </si>
  <si>
    <t xml:space="preserve">(Lines 31, 32 &amp; 33) </t>
  </si>
  <si>
    <t>Nonproportional reinsurance lines</t>
  </si>
  <si>
    <t xml:space="preserve">(Lines 6, 10, 13, 14, 15, 23, 24, 28, 29, 30 &amp; 34) </t>
  </si>
  <si>
    <t>All other lines</t>
  </si>
  <si>
    <t xml:space="preserve">(Lines 3, 4, 5, 8, 22 &amp; 27) </t>
  </si>
  <si>
    <t>Property and liability combined lines</t>
  </si>
  <si>
    <t xml:space="preserve">Property lines (Lines 1, 2, 9, 12, 21 &amp; 26) </t>
  </si>
  <si>
    <t xml:space="preserve">Liability lines (Lines 11.1, 11.2, 16, 17.1, 17.2, 17.3,
18.1, 18.2, 19.1, 19.2 &amp; 19.3 &amp; 19.4) </t>
  </si>
  <si>
    <t>Net Premiums Written (Page 8, Part 1B, Col. 6)</t>
  </si>
  <si>
    <t>2. Property lines (Lines 1, 2, 9, 12, 21 &amp; 26)</t>
  </si>
  <si>
    <t>Gross Premiums Written (Page 8, Part 1B, Cols. 1, 2 &amp; 3)</t>
  </si>
  <si>
    <t>5
2019</t>
  </si>
  <si>
    <t>4
2020</t>
  </si>
  <si>
    <t>3
2021</t>
  </si>
  <si>
    <t>2
2022</t>
  </si>
  <si>
    <t>1
2023</t>
  </si>
  <si>
    <t>Show amounts in whole dollars only, no cents; show percentages to one decimal place, i.e., 17.6.</t>
  </si>
  <si>
    <t>FIVE-YEAR HISTORICAL DATA</t>
  </si>
  <si>
    <t>9999999 Totals</t>
  </si>
  <si>
    <t>5799999 - Total Authorized, Unauthorized, Reciprocal Jurisdiction and Certified Excluding Protected Cells</t>
  </si>
  <si>
    <t>2699999 - Total Unauthorized - Other Non-U.S. Insurers</t>
  </si>
  <si>
    <t>CAN</t>
  </si>
  <si>
    <t>Unauthorized - Other non-U.S. Insurers</t>
  </si>
  <si>
    <t>2399999 - Total Unauthorized - Other U.S. Unaffiliated Insurers</t>
  </si>
  <si>
    <t>HI</t>
  </si>
  <si>
    <t>46-3590210</t>
  </si>
  <si>
    <t>Unauthorized - Other U.S. Unaffiliated Insurers</t>
  </si>
  <si>
    <t>1499999 - Total Authorized Excluding Protected Cells (Sum of 0899999, 0999999, 1099999, 1199999 and 1299999)</t>
  </si>
  <si>
    <t>1199999 - Total Authorized - Pools - Voluntary Pools</t>
  </si>
  <si>
    <t>CT</t>
  </si>
  <si>
    <t>AA-9995010</t>
  </si>
  <si>
    <t>Authorized - Pools - Voluntary Pools</t>
  </si>
  <si>
    <t>1099999 - Total Authorized - Pools - Mandatory Pools</t>
  </si>
  <si>
    <t>Authorized - Pools - Mandatory Pools</t>
  </si>
  <si>
    <t>0999999 - Total Authorized - Other U.S. Unaffiliated Insurers</t>
  </si>
  <si>
    <t>IN</t>
  </si>
  <si>
    <t>IL</t>
  </si>
  <si>
    <t>Authorized - Other U.S. Unaffiliated Insurers</t>
  </si>
  <si>
    <t>0899999 - Total Authorized - Affiliates - Total Authorized - Affiliates</t>
  </si>
  <si>
    <t>0499999 - Total Authorized - Affiliates - U.S. Non-Pool - Total</t>
  </si>
  <si>
    <t>0399999 - Total Authorized - Affiliates - U.S. Non-Pool - Other</t>
  </si>
  <si>
    <t>Authorized - Affiliates - U.S. Non-Pool - Other</t>
  </si>
  <si>
    <t>Reinsurance
Treaties</t>
  </si>
  <si>
    <t>Cols. 15 -
[17 + 18]</t>
  </si>
  <si>
    <t>Due to
Reinsurers</t>
  </si>
  <si>
    <t>Balances
Payable</t>
  </si>
  <si>
    <t>Included in
Column 15</t>
  </si>
  <si>
    <t>7 through
14 Totals</t>
  </si>
  <si>
    <t>Commis-
sions</t>
  </si>
  <si>
    <t>Unearned
Premiums</t>
  </si>
  <si>
    <t>IBNR LAE
Reserves</t>
  </si>
  <si>
    <t>IBNR Loss
Reserves</t>
  </si>
  <si>
    <t>Case LAE
Reserves</t>
  </si>
  <si>
    <t>Loss
Reserves</t>
  </si>
  <si>
    <t>Paid
LAE</t>
  </si>
  <si>
    <t>Paid
Losses</t>
  </si>
  <si>
    <t>Premiums
Ceded</t>
  </si>
  <si>
    <t>Special
Code</t>
  </si>
  <si>
    <t>Domiciliary
Jurisdiction</t>
  </si>
  <si>
    <t>Name of Reinsurer</t>
  </si>
  <si>
    <t>Company
Code</t>
  </si>
  <si>
    <t>ID
Number</t>
  </si>
  <si>
    <t>Funds Held
By Company
Under</t>
  </si>
  <si>
    <t>Recover-
able  From
Reinsurers</t>
  </si>
  <si>
    <t>Other
Amounts</t>
  </si>
  <si>
    <t>Ceded</t>
  </si>
  <si>
    <t>Amount in
Dispute</t>
  </si>
  <si>
    <t>Cols.</t>
  </si>
  <si>
    <t>Contingent</t>
  </si>
  <si>
    <t>Known</t>
  </si>
  <si>
    <t>Known
Case</t>
  </si>
  <si>
    <t>Reinsur-
ance</t>
  </si>
  <si>
    <t>NAIC</t>
  </si>
  <si>
    <t>Net Amount</t>
  </si>
  <si>
    <t>Reinsurance Payable</t>
  </si>
  <si>
    <t>Reinsurance Recoverable On</t>
  </si>
  <si>
    <t>Ceded Reinsurance as of December 31, Current Year ($000 Omitted)</t>
  </si>
  <si>
    <t>SCHEDULE F - PART 3</t>
  </si>
  <si>
    <t xml:space="preserve">Prior </t>
  </si>
  <si>
    <t>Incurred</t>
  </si>
  <si>
    <t>Losses Were</t>
  </si>
  <si>
    <t>BULK AND IBNR RESERVES ON NET LOSSES AND DEFENSE AND COST CONTAINMENT EXPENSES REPORTED AT YEAR END ($000 OMITTED)</t>
  </si>
  <si>
    <t>Years in Which</t>
  </si>
  <si>
    <t>SCHEDULE P - PART 4 - SUMMARY</t>
  </si>
  <si>
    <t>Payment</t>
  </si>
  <si>
    <t>Loss</t>
  </si>
  <si>
    <t>Without</t>
  </si>
  <si>
    <t>Closed With</t>
  </si>
  <si>
    <t>Claims</t>
  </si>
  <si>
    <t>Number of</t>
  </si>
  <si>
    <t>OMITTED)</t>
  </si>
  <si>
    <t>SCHEDULE P - PART 3 - SUMMARY</t>
  </si>
  <si>
    <t>12. Totals</t>
  </si>
  <si>
    <t>Two Year</t>
  </si>
  <si>
    <t>One Year</t>
  </si>
  <si>
    <t>DEVELOPMENT</t>
  </si>
  <si>
    <t>($000 OMITTED)</t>
  </si>
  <si>
    <t>SCHEDULE P - PART 2 - SUMMARY</t>
  </si>
  <si>
    <t>IRIS Ratio 4</t>
  </si>
  <si>
    <t>Surplus Aid</t>
  </si>
  <si>
    <t>Ceded reinsurance UPR (nonaffiliates): Page 22 [Sched. F – Part 3], Col. 13, summing all lines for nonaffiliates (Authorized /Unauthorized/Certified/Reciprocal) for (a) Other U.S. unaffiliated insurers, (b) Mandatory and voluntary pools, and (c) Other non-U.S. insurers</t>
  </si>
  <si>
    <t>Total Ceded Reinsurance UPR (Nonaffiliates) ; note Schedule F's unit is (000)</t>
  </si>
  <si>
    <t>Ceding commissions ratio=63,725,596/657,702,479</t>
  </si>
  <si>
    <t>Reinsurance ceded contingent commissions: Page 11, Line 2.6, Col. 2.</t>
  </si>
  <si>
    <t>Reinsurance ceded commissions: Page 11 [U&amp;IE, Part 3], Line 2.3, Col. 2.</t>
  </si>
  <si>
    <t>Total ceded commissions = 63,725,596+0</t>
  </si>
  <si>
    <t>Reinsurance premiums ceded: Page 8, Line 35, Col. 4 (affiliates) and Col. 5 (nonaffiliates)</t>
  </si>
  <si>
    <t>Reinsurance premiums ceded= 226,320,000+431,382,479</t>
  </si>
  <si>
    <t>From bottom to top:</t>
  </si>
  <si>
    <t>Reinsurance premiums ceded = reinsurance premiums ceded to affiliates and nonaffiliates</t>
  </si>
  <si>
    <t>Total ceded commissions = ceded commissions + ceded contingent commissions</t>
  </si>
  <si>
    <t>Ceding commissions ratio = total ceded commissions / reinsurance premiums ceded</t>
  </si>
  <si>
    <t>Surplus Aid = ceding commissions ratio × ceded reinsurance UPR (nonaffiliates)</t>
  </si>
  <si>
    <t>IRIS Ratio 4 = Surplus Aid​ / PHS</t>
  </si>
  <si>
    <t>Solution</t>
  </si>
  <si>
    <t xml:space="preserve"> =(60,807,431,715−48,693,598,733​)/48,693,598,733​</t>
  </si>
  <si>
    <t>IRIS Ratio 3 = Change in Net WP / Net WP, Prior Year = (net WP, current year – net WP, prior year)/  Net WP, Prior Year; all values can be found in the 5-year historical data (page 17)</t>
  </si>
  <si>
    <t xml:space="preserve"> =60,807,431,715​/134,751,855,180</t>
  </si>
  <si>
    <t>IRIS Ratio 2= Net Premiums Written  (Underwriting and Investment Exhibit, Part 1B, page 8) / policyholder's surplus (page 3, line 37)</t>
  </si>
  <si>
    <t xml:space="preserve"> =(55,720,951,394+5,574,214,537+169,968,263)/134,751,855,180</t>
  </si>
  <si>
    <t>IRIS Ratio 1= Gross Premiums Written  (Underwriting and Investment Exhibit, Part 1B, page 8) / policyholder's surplus (page 3, line 37)</t>
  </si>
  <si>
    <t>GAAP Equity = Statutory Surplus (page 3 line 37) + Nonadmitted Assets (page 2 line 28) – Bad Debts (0) + Equity in UEPR (page 3 line 9)=134,751,855,180+10,308,700,622−0+17,179,490,537</t>
  </si>
  <si>
    <t>The high ratio 5 indicates an operation loss, which might be caused by the high loss ratio (close to 100%)</t>
  </si>
  <si>
    <t>IRIS Ratio 5 exceeds the upper bound 100%, whereas ratio 6 is slightly under the lower bound 2%. Ratios 7 and 8 are normal</t>
  </si>
  <si>
    <t>IRIS Ratio 8</t>
  </si>
  <si>
    <t>Surplus Paid-In or Transferred {Page 4, Lines 33.1 to 33.3}=0</t>
  </si>
  <si>
    <t>Capital Paid-In or Transferred {Page 4, Lines 32.1 to 32.3}=0</t>
  </si>
  <si>
    <t>Change in surplus notes {Page 4, Line 29}=0</t>
  </si>
  <si>
    <t>Change in Adjusted PHS = Change in PHS – change in surplus notes –capital paid-in or transferred – surplus paid-in or transferred</t>
  </si>
  <si>
    <t>IRIS Ratio 8 = Change in Adjusted PHS / Prior Year PHS</t>
  </si>
  <si>
    <t>IRIS Ratio 7 = (current year PHS– prior year PHS)/ Prior Year PHS { Page 3, Line 37}=(134,751,855,180-131,209,385,387)/131,209,385,387</t>
  </si>
  <si>
    <t>IRIS Ratio 6</t>
  </si>
  <si>
    <t xml:space="preserve"> borrowed money (current + prior)  {Page 3, Line 8}=0+496,157,314</t>
  </si>
  <si>
    <t>total cash and invested assets (current + prior) {Page 2, Line 12}+investment income due and accrued (current+prior) {Page 2, line 14}=205,293,197,883+192,329,945,190+627,068,313+588,629,597</t>
  </si>
  <si>
    <t>Net Investment Income Earned {Page 4, Line 9, Col. 1}=3,833,862,213</t>
  </si>
  <si>
    <t>Average cash and invested assets =[total cash and invested assets (current + prior) + investment income due and accrued (current + prior)– borrowed money (current + prior)  – net investment income earned] / 2</t>
  </si>
  <si>
    <t>IRIS Ratio 6 = Net Investment Income Earned / Average Cash and Invested Assets</t>
  </si>
  <si>
    <t>IRIS Ratio 5</t>
  </si>
  <si>
    <t>Investment Income Ratio</t>
  </si>
  <si>
    <t>net investment income earned (current + prior) {page 4 line 9}=3,833,862,213+3,399,272,706</t>
  </si>
  <si>
    <t>Investment Income Ratio = net investment income earned (current + prior) / net premiums earned (current + prior).</t>
  </si>
  <si>
    <t>Expense Ratio</t>
  </si>
  <si>
    <t>net WP (current + prior) {Page 17, line 12}=60,807,431,715+48,693,598,733</t>
  </si>
  <si>
    <t>total other income (current + prior) {Page 4, Line 15} = (−9,089,391)+(−9,074,706)</t>
  </si>
  <si>
    <t>aggregate Write-ins for Underwriting Deductions (current + prior) {Page 4, Line 5}=(−296,966,086)+631,915,092</t>
  </si>
  <si>
    <t>other underwriting expenses (current + prior) {page 4, line 4}=12,218,745,548+10,680,419,652</t>
  </si>
  <si>
    <t>Expense Ratio = [other underwriting expenses (current + prior) + aggregate write-ins for underwriting deductions (current + prior) – total other income (current + prior)] / net WP (current + prior)</t>
  </si>
  <si>
    <t>Loss Ratio</t>
  </si>
  <si>
    <t>net premiums earned (current + prior) {page 4, line 1}=57,187,125,239+46,592,442,120</t>
  </si>
  <si>
    <t>dividends to policyholders (current + prior) {page 4, line 17}=7,268+7,887</t>
  </si>
  <si>
    <t>net losses and LAE incurred (current + prior) {page 4, line 2-3}=48,734,398,358+43,120,144,242+6,335,917,740+5,490,025,728</t>
  </si>
  <si>
    <t>Loss Ratio = [net losses and LAE incurred (current + prior) {page 4, line 2-3} + dividends to policyholders (current + prior)] /net premiums earned (current + prior)</t>
  </si>
  <si>
    <t>IRIS Ratio 5 = Loss Ratio + Expense Ratio ‒ Investment Income Ratio</t>
  </si>
  <si>
    <t>GAAP Equity = Statutory Surplus (page 3 line 37, prior year) + Nonadmitted Assets (page 2 line 28 - change in NA, page 4 line 27, current year) – Bad Debts (0) + Equity in UEPR (page 3 line 9, prior year)=131,209,385,387+(10,308,700,622-(-1,632,084,640))-0+13,559,184,061</t>
  </si>
  <si>
    <t>All IRIS ratios 11-13 are well below the exceptional ranges, indicating the sufficiency of reserves</t>
  </si>
  <si>
    <t>IRIS ratios 9-10 are well below the exceptional ranges, indicating the sufficient liquidity of assets.</t>
  </si>
  <si>
    <t>IRIS Ratio 13</t>
  </si>
  <si>
    <t>Estimated Reserve Deficiency</t>
  </si>
  <si>
    <t xml:space="preserve">Estimated reserves required </t>
  </si>
  <si>
    <t>Total loss and LAE (current year) {Page 3, Line 1+Line 3, Col. 1}:</t>
  </si>
  <si>
    <t xml:space="preserve"> net premiums earned (current year)  {page 4, line 1, col1}</t>
  </si>
  <si>
    <t>Reserves-to-premiums ratio</t>
  </si>
  <si>
    <t>Developed reserves-to-premium ratio (second prior year)</t>
  </si>
  <si>
    <t>Developed reserves-to-premium ratio (prior year)</t>
  </si>
  <si>
    <t>Net premiums earned (prior year) ) {Page 4, Line 1, Col. 2}</t>
  </si>
  <si>
    <t>L and LAE reserves (second prior year) { Page 17, Lines 22 and 23, Col. 3}</t>
  </si>
  <si>
    <t>L and LAE reserves (prior year) {Page 3, Line 1 + Line 3, Col. 2}</t>
  </si>
  <si>
    <t>Developed reserves-to-premium ratio (second prior year) = [loss and LAE reserves (second prior year) + two-year loss reserve development] / net premiums earned (second prior year)</t>
  </si>
  <si>
    <t>Developed reserves-to-premium ratio (prior year) = [loss and LAE reserves (prior year) + one-year loss reserve development] / net premiums earned (prior year)</t>
  </si>
  <si>
    <t>Reserves-to-premiums ratio = 0.5 × [developed reserves-to-premium ratio (prior year) + developed reserves-to-premium ratio (second prior year)]</t>
  </si>
  <si>
    <t>Estimated reserves required = net premiums earned (current year) × reserves-to-premiums ratio.</t>
  </si>
  <si>
    <t>Estimated reserve deficiency = estimated reserves required – loss and LAE reserves (current year).</t>
  </si>
  <si>
    <t>IRIS Ratio 13 = Estimated Reserve Deficiency / PHS</t>
  </si>
  <si>
    <t>IRIS Ratio 12</t>
  </si>
  <si>
    <t>IRIS Ratio 11</t>
  </si>
  <si>
    <t>Second Prior Year's PHS {page 17, line 26, col 3}</t>
  </si>
  <si>
    <t>Prior Year's PHS {page 17, line 26, col 2}</t>
  </si>
  <si>
    <t>Two-year development {Page 34 [Sched. P Part 2—Summary], Line 12, Col. 12 (× 1,000)}</t>
  </si>
  <si>
    <t>One-year development {Page 34 [Sched. P Part 2—Summary], Line 12, Col. 11 (× 1,000)}</t>
  </si>
  <si>
    <t>IRIS Ratio 12 = Two-year Loss Reserve Development / Second Prior Year’s PHS</t>
  </si>
  <si>
    <t>IRIS Ratio 11 = One-year Loss Reserve Development/ Prior Year’s PHS</t>
  </si>
  <si>
    <t>IRIS Ratio 10</t>
  </si>
  <si>
    <t>Gross agents’ balances in the course of collection {Page 2, Line 15.1, Col. 3}</t>
  </si>
  <si>
    <t>IRIS Ratio 10 = Gross Agents’ Balances in the Course of Collection / PHS</t>
  </si>
  <si>
    <t>IRIS Ratio 9</t>
  </si>
  <si>
    <t>Investments in Parents, Subsidiaries, and Affiliates {Page 17 [Five-Year Historical Data], Lines 42 to 45, Col. 1}</t>
  </si>
  <si>
    <t>Investment Income Due and Accrued {Page 2, Line 14, Col. 3}</t>
  </si>
  <si>
    <t>Receivable for Securities {Page 2, Line 9, Col. 3 }=0</t>
  </si>
  <si>
    <t>Cash, Cash Equivalents, and Short-Term Investments {Page 2, Line 5, Col. 3 }</t>
  </si>
  <si>
    <t>Stocks {Page 2, Lines 2.1 and 2.2, Col. 3}</t>
  </si>
  <si>
    <t>Deferred Agents’ Balances {Page 2, Line 15.2, col 3}</t>
  </si>
  <si>
    <t>Total Liabilities {Page 3, Line 28}</t>
  </si>
  <si>
    <t>Liquid assets = bonds + stocks + cash, cash equivalents and short-term investments +receivable for securities + investment income due and accrued –investments in parents, subsidiaries and affiliates</t>
  </si>
  <si>
    <t>IRIS Ratio 9 = [Total Liabilities – Deferred Agents’ Balances]/ Liquid Assets</t>
  </si>
  <si>
    <t>General Insurance Financial Reporting Topics, Society of Actuaries, Fifth Edition, 2021, Chapters 10-12</t>
  </si>
  <si>
    <t>Since State Farm doesn't write health insurance, the total R4 charge is</t>
  </si>
  <si>
    <t>Excessive Premium Growth Carge -WP =</t>
  </si>
  <si>
    <t>max(0,avearage growth rate over 4 years  - 10%)</t>
  </si>
  <si>
    <t xml:space="preserve"> RBC Average Growth Rate</t>
  </si>
  <si>
    <t>Excessive Premium Growth Charge Factor</t>
  </si>
  <si>
    <t>Excessive Premium Growth Carge - reserve = Total Held Reserves  x Excessive Premium Growth Charge Factor x RBC Average Growth Rate</t>
  </si>
  <si>
    <t>From 5-year historical data</t>
  </si>
  <si>
    <t>The growth of GWP over past years, over all lines</t>
  </si>
  <si>
    <t>second prior</t>
  </si>
  <si>
    <t>prior</t>
  </si>
  <si>
    <t>current</t>
  </si>
  <si>
    <t>Need to calculate the excessive growth premium charge</t>
  </si>
  <si>
    <t>sum of base charge over all lines after sensitive discount x LCF</t>
  </si>
  <si>
    <t>Total net reserve RBC=</t>
  </si>
  <si>
    <t>LCF=</t>
  </si>
  <si>
    <t>Held reserves ($000)</t>
  </si>
  <si>
    <t>Total (assume only three lines)</t>
  </si>
  <si>
    <t>AD</t>
  </si>
  <si>
    <t>CA</t>
  </si>
  <si>
    <t>PPA</t>
  </si>
  <si>
    <t>LCF = 0.7+0.3 x the held reserves in the largest line / the held reserves in all lines of business combined</t>
  </si>
  <si>
    <t>Loss Sensitive Discount is 0, as Part 7A/B is empty. This leaves only the Loss Concentration Factor (LCF) to calculate.</t>
  </si>
  <si>
    <t xml:space="preserve">Base charge </t>
  </si>
  <si>
    <t xml:space="preserve"> = industry loss &amp; LAE RBC % x 0.5 x (1 + company adjustment factor)</t>
  </si>
  <si>
    <t>Company adjusted loss &amp; LAE RBC%</t>
  </si>
  <si>
    <t xml:space="preserve"> = company average development factor / industry average development factor</t>
  </si>
  <si>
    <t xml:space="preserve">Company adjustment factor </t>
  </si>
  <si>
    <t>(Schedule P part 2, sum of amounts at current calendar year)/( sum of initial reported amount for all accident years except the current one)</t>
  </si>
  <si>
    <t>Company average development</t>
  </si>
  <si>
    <t>AD (P1J)</t>
  </si>
  <si>
    <t>CA (P1C)</t>
  </si>
  <si>
    <t>PPA (P1B, line 12, col 24)</t>
  </si>
  <si>
    <t>Base charge= held reserves x [(1+ company RBC %) x Adjustment for investment income - 1]</t>
  </si>
  <si>
    <t>for PPA, CA and AD, respectively.</t>
  </si>
  <si>
    <t>Assume that Investment income factors are</t>
  </si>
  <si>
    <t>Assume that Industry loss &amp; LAE RBC % are</t>
  </si>
  <si>
    <t xml:space="preserve">Assume that industry average development factors are </t>
  </si>
  <si>
    <t>Assume that industry average L&amp;LAE ratios are</t>
  </si>
  <si>
    <t>Unpaid</t>
  </si>
  <si>
    <t>Percentage</t>
  </si>
  <si>
    <t>Expense</t>
  </si>
  <si>
    <t>Net</t>
  </si>
  <si>
    <t>Assumed</t>
  </si>
  <si>
    <t>Expenses</t>
  </si>
  <si>
    <t>Losses</t>
  </si>
  <si>
    <t>Participation</t>
  </si>
  <si>
    <t>Direct and</t>
  </si>
  <si>
    <t>Pooling</t>
  </si>
  <si>
    <t>Company</t>
  </si>
  <si>
    <t>Reserves After Discount</t>
  </si>
  <si>
    <t>Inter-</t>
  </si>
  <si>
    <t>Nontabular Discount</t>
  </si>
  <si>
    <t>(Incurred/Premiums Earned)</t>
  </si>
  <si>
    <t>Losses and Loss Expenses Incurred</t>
  </si>
  <si>
    <t>Net Balance Sheet</t>
  </si>
  <si>
    <t>Loss and Loss Expense Percentage</t>
  </si>
  <si>
    <t>Anticipated</t>
  </si>
  <si>
    <t>Subrogation</t>
  </si>
  <si>
    <t>Claims
Outstanding</t>
  </si>
  <si>
    <t>Net Losses
and</t>
  </si>
  <si>
    <t>Salvage
and</t>
  </si>
  <si>
    <t>Bulk + IBNR</t>
  </si>
  <si>
    <t>Case Basis</t>
  </si>
  <si>
    <t>Adjusting and Other
Unpaid</t>
  </si>
  <si>
    <t>Defense and Cost Containment Unpaid</t>
  </si>
  <si>
    <t>Losses Unpaid</t>
  </si>
  <si>
    <t>11. 2023</t>
  </si>
  <si>
    <t>10. 2022</t>
  </si>
  <si>
    <t>9. 2021</t>
  </si>
  <si>
    <t>8. 2020</t>
  </si>
  <si>
    <t>7. 2019</t>
  </si>
  <si>
    <t>6. 2018</t>
  </si>
  <si>
    <t>5. 2017</t>
  </si>
  <si>
    <t>4. 2016</t>
  </si>
  <si>
    <t>3. 2015</t>
  </si>
  <si>
    <t>2. 2014</t>
  </si>
  <si>
    <t xml:space="preserve">1. Prior </t>
  </si>
  <si>
    <t>+ 8 - 9)</t>
  </si>
  <si>
    <t>Received</t>
  </si>
  <si>
    <t>(Cols. 1 - 2)</t>
  </si>
  <si>
    <t>+ 6 - 7</t>
  </si>
  <si>
    <t>Were</t>
  </si>
  <si>
    <t>Claims
Reported</t>
  </si>
  <si>
    <t>Net Paid
(Cols. 4 - 5</t>
  </si>
  <si>
    <t>Earned
and Losses</t>
  </si>
  <si>
    <t>Payments</t>
  </si>
  <si>
    <t>Containment Payments</t>
  </si>
  <si>
    <t>Loss Payments</t>
  </si>
  <si>
    <t>Premiums</t>
  </si>
  <si>
    <t>Adjusting and Other</t>
  </si>
  <si>
    <t>Defense and Cost</t>
  </si>
  <si>
    <t>Which</t>
  </si>
  <si>
    <t>Loss and Loss Expense Payments</t>
  </si>
  <si>
    <t>Premiums Earned</t>
  </si>
  <si>
    <t>Years in</t>
  </si>
  <si>
    <t>LIABILITY/MEDICAL</t>
  </si>
  <si>
    <t>SCHEDULE P - PART 1B - PRIVATE PASSENGER AUTO</t>
  </si>
  <si>
    <t>SCHEDULE P - PART 1C - COMMERCIAL AUTO/TRUCK</t>
  </si>
  <si>
    <t>Outstand-
ing Direct
and</t>
  </si>
  <si>
    <t>Net Losses
and
Expenses</t>
  </si>
  <si>
    <t>Salvage
and
Subrogation</t>
  </si>
  <si>
    <t>4. Totals</t>
  </si>
  <si>
    <t>3. 2023</t>
  </si>
  <si>
    <t>2. 2022</t>
  </si>
  <si>
    <t>SCHEDULE P - PART 1J - AUTO PHYSICAL DAMAGE</t>
  </si>
  <si>
    <t>SCHEDULE P - PART 2C - COMMERCIAL AUTO/TRUCK LIABILITY/MEDICAL</t>
  </si>
  <si>
    <t>SCHEDULE P - PART 2B - PRIVATE PASSENGER AUTO LIABILITY/MEDICAL</t>
  </si>
  <si>
    <t>SCHEDULE P - PART 2J - AUTO PHYSICAL DAMAGE</t>
  </si>
  <si>
    <t>Since State Farm doesn't write health insurance, the total R5 charge is</t>
  </si>
  <si>
    <t>Excessive Premium Growth Carge - WP = Total NWP  x Excessive Premium Growth Charge Factor x RBC Average Growth Rate</t>
  </si>
  <si>
    <t>RBC Average Growth Rate is the same as calculated in R4</t>
  </si>
  <si>
    <t>sum of base charge over all lines after sensitive discount x PCF</t>
  </si>
  <si>
    <t>Total NWP RBC=</t>
  </si>
  <si>
    <t>PCF=</t>
  </si>
  <si>
    <t>Net written premium (Page 8, UIE)</t>
  </si>
  <si>
    <t>PCF = 0.7+0.3 x the ratio of the NWP for the line with the largest level of NWP / the total NWP</t>
  </si>
  <si>
    <t>Base charge</t>
  </si>
  <si>
    <t>other underwriting expenses incurred (Page 4, Line 4, Col. 1) / total NWP, bounded (0,400%)</t>
  </si>
  <si>
    <t xml:space="preserve">Company underwritting expense ratio </t>
  </si>
  <si>
    <t xml:space="preserve">Company RBC L&amp;LAE Ratio </t>
  </si>
  <si>
    <t xml:space="preserve"> = company average L&amp;LAE ratio / industry average L&amp;LAE ratio</t>
  </si>
  <si>
    <t>(Schedule P part 1, col 31, individual years subject to a max. of 300%, then average over all AYs)</t>
  </si>
  <si>
    <t>Company average L&amp;LAE ratio</t>
  </si>
  <si>
    <t>CY NWP (UIE, part 1B, col 6)</t>
  </si>
  <si>
    <t>Base charge= Calendar year NWP x ( company RBC L&amp;LAE Ratio x adjustment for investment income + company underwritting expense ratio -1 )</t>
  </si>
  <si>
    <t>earned but unbilled premiums)</t>
  </si>
  <si>
    <t>Change in net unrealized capital gains or (losses) less capital gains tax of $</t>
  </si>
  <si>
    <t>Net income, after dividends to policyholders, after capital gains tax and before all other federal and foreign income taxes</t>
  </si>
  <si>
    <t>Net income before dividends to policyholders, after capital gains tax and before all other federal and foreign income taxes</t>
  </si>
  <si>
    <t>TOTAL EXPENSES PAID (Lines 25 - 26 + 27 - 28 + 29)</t>
  </si>
  <si>
    <t>Taxes, licenses and fees:</t>
  </si>
  <si>
    <t>Commission and brokerage:</t>
  </si>
  <si>
    <t>Claim adjustment services:</t>
  </si>
  <si>
    <t>INCURRED NET LOSSES AND DEFENSE AND COST CONTAINMENT EXPENSES REPORTED AT YEAR END ($000 OMITTED)</t>
  </si>
  <si>
    <t>(b) Calculate IRIS ratios 1-3.</t>
  </si>
  <si>
    <t>(a) Estimate the GAAP equity of State Farm in 2022 (prior year) using high-level adjustments.</t>
  </si>
  <si>
    <t>(d) Determine if there any exceptional results for these four profitability ratios?</t>
  </si>
  <si>
    <t>(b) Calculate IRIS ratios 5-6</t>
  </si>
  <si>
    <t>(d) Determine if there any exceptional results for these four overall ratios.</t>
  </si>
  <si>
    <t>(c) Calculate IRIS ratio 4</t>
  </si>
  <si>
    <t xml:space="preserve">(c) CalculateIRIS ratios 7-8. </t>
  </si>
  <si>
    <t>(a) Calculate IRIS ratios 9-10</t>
  </si>
  <si>
    <t>(b) Calculate IRIS ratios 11-12.</t>
  </si>
  <si>
    <t>(c ) Calculate IRIS Ratio 13, assuming that net Earned Premium in second prior year (2021) is</t>
  </si>
  <si>
    <t>(d) Describe any issues arisng from the reults of IRIS ratios 9-13.</t>
  </si>
  <si>
    <t>for ceded reinsurance of $</t>
  </si>
  <si>
    <t xml:space="preserve">9. Unearned premiums (Part 1A, Line 38, Column 5) (after deducting unearned premiums </t>
  </si>
  <si>
    <t xml:space="preserve">4.1 Properties occupied by the company </t>
  </si>
  <si>
    <t xml:space="preserve">Contract loans </t>
  </si>
  <si>
    <t>(including $</t>
  </si>
  <si>
    <t xml:space="preserve">, Schedule E-Part 1), </t>
  </si>
  <si>
    <t xml:space="preserve">       cash equivalents ($</t>
  </si>
  <si>
    <t>Cash</t>
  </si>
  <si>
    <t xml:space="preserve">, Schedule E-Part 2) and </t>
  </si>
  <si>
    <t>short-term investments ($</t>
  </si>
  <si>
    <t>4.3 Properties held for sale</t>
  </si>
  <si>
    <t>charged off (for Title insurers only)</t>
  </si>
  <si>
    <t>less $</t>
  </si>
  <si>
    <t>Title plants</t>
  </si>
  <si>
    <t xml:space="preserve">15.2 Deferred premiums, agents’ balances and installments booked but
deferred and not yet due </t>
  </si>
  <si>
    <t>(including  $</t>
  </si>
  <si>
    <t xml:space="preserve">15.3 Accrued retrospective premiums </t>
  </si>
  <si>
    <t xml:space="preserve"> ($</t>
  </si>
  <si>
    <t xml:space="preserve">  ($</t>
  </si>
  <si>
    <t>and contracts subject to redetermination</t>
  </si>
  <si>
    <t>Health care</t>
  </si>
  <si>
    <t>(a) Estimate the GAAP equity of SF in 2023 (current year) using high-level adjustments</t>
  </si>
  <si>
    <t>We now focus on the profitability of SF</t>
  </si>
  <si>
    <t>Current Year
3
Net Admitted Assets
(Cols. 1 - 2)</t>
  </si>
  <si>
    <t xml:space="preserve">Current Year
1
Assets
</t>
  </si>
  <si>
    <t>ANNUAL STATEMENT FOR THE YEAR 2023 OF THE SF Insurance Company</t>
  </si>
  <si>
    <t xml:space="preserve"> (including $</t>
  </si>
  <si>
    <t>7.1 Current federal and foreign income taxes</t>
  </si>
  <si>
    <t>7.2 Net deferred tax liability</t>
  </si>
  <si>
    <t>8. Borrowed money</t>
  </si>
  <si>
    <t xml:space="preserve">and interest thereon </t>
  </si>
  <si>
    <t xml:space="preserve">for medical loss ratio rebate per the Public Health Service Act) </t>
  </si>
  <si>
    <t xml:space="preserve">16. Provision for reinsurance </t>
  </si>
  <si>
    <t xml:space="preserve">Loss adjustment expenses incurred (Part 3, Line 25, Column 1) </t>
  </si>
  <si>
    <t xml:space="preserve">Losses incurred (Part 2, Line 35, Column 7) </t>
  </si>
  <si>
    <t xml:space="preserve">Premiums earned (Part 1, Line 35, Column 4) </t>
  </si>
  <si>
    <t xml:space="preserve">Other underwriting expenses incurred (Part 3, Line 25, Column 2) </t>
  </si>
  <si>
    <t xml:space="preserve">Aggregate write-ins for underwriting deductions </t>
  </si>
  <si>
    <t xml:space="preserve">Total underwriting deductions (Lines 2 through 5) </t>
  </si>
  <si>
    <t xml:space="preserve">Net income of protected cells </t>
  </si>
  <si>
    <t xml:space="preserve">Net underwriting gain (loss) (Line 1 minus Line 6 plus Line 7) </t>
  </si>
  <si>
    <t xml:space="preserve">Net investment income earned (Exhibit of Net Investment Income, Line 17) </t>
  </si>
  <si>
    <t>Net realized capital gains (losses) less capital gains tax of $</t>
  </si>
  <si>
    <t>Net gain (loss) from agents' or premium balances charged off (amount recovered $</t>
  </si>
  <si>
    <t xml:space="preserve">Surplus as regards policyholders, December 31 prior year (Page 4, Line 39, Column 2) </t>
  </si>
  <si>
    <t>0501</t>
  </si>
  <si>
    <t>0502</t>
  </si>
  <si>
    <t>0503</t>
  </si>
  <si>
    <t xml:space="preserve">0598 </t>
  </si>
  <si>
    <t>0599</t>
  </si>
  <si>
    <t xml:space="preserve">amount charged off $ </t>
  </si>
  <si>
    <t>Direct
Business (a)</t>
  </si>
  <si>
    <t>The amount of such installment premiums $</t>
  </si>
  <si>
    <t>If yes: 1.</t>
  </si>
  <si>
    <t>Amount at which such installment premiums would have been reported had they been recorded on an annualized basis $</t>
  </si>
  <si>
    <t>2.</t>
  </si>
  <si>
    <t>State and local insurance taxes deducting guaranty association</t>
  </si>
  <si>
    <t xml:space="preserve">Insurance department licenses and fees </t>
  </si>
  <si>
    <t xml:space="preserve">Gross guaranty association assessments </t>
  </si>
  <si>
    <t xml:space="preserve">All other (excluding federal and foreign income and real estate) </t>
  </si>
  <si>
    <t xml:space="preserve">Total taxes, licenses and fees (20.1 + 20.2 + 20.3 + 20.4) </t>
  </si>
  <si>
    <t xml:space="preserve">Salaries </t>
  </si>
  <si>
    <t xml:space="preserve">Payroll taxes </t>
  </si>
  <si>
    <t xml:space="preserve">Travel and travel items </t>
  </si>
  <si>
    <t xml:space="preserve">Rent and rent items </t>
  </si>
  <si>
    <t xml:space="preserve">Equipment </t>
  </si>
  <si>
    <t xml:space="preserve">Cost or depreciation of EDP equipment and software </t>
  </si>
  <si>
    <t xml:space="preserve">Printing and stationery </t>
  </si>
  <si>
    <t xml:space="preserve">Postage, telephone and telegraph, exchange and express </t>
  </si>
  <si>
    <t xml:space="preserve">Legal and auditing </t>
  </si>
  <si>
    <t xml:space="preserve">Totals (Lines 3 to 18) </t>
  </si>
  <si>
    <t xml:space="preserve">Amounts receivable relating to uninsured plans, current year </t>
  </si>
  <si>
    <t xml:space="preserve">Amounts receivable relating to uninsured plans, prior year </t>
  </si>
  <si>
    <t xml:space="preserve">Add unpaid expenses-prior year </t>
  </si>
  <si>
    <t xml:space="preserve">Less unpaid expenses-current year </t>
  </si>
  <si>
    <t xml:space="preserve">Total expenses incurred </t>
  </si>
  <si>
    <t xml:space="preserve">Aggregate write-ins for miscellaneous expenses </t>
  </si>
  <si>
    <t xml:space="preserve">Reimbursements by uninsured plans </t>
  </si>
  <si>
    <t xml:space="preserve">Real estate taxes </t>
  </si>
  <si>
    <t xml:space="preserve">Real estate expenses </t>
  </si>
  <si>
    <t xml:space="preserve">Net claim adjustment services (1.1 + 1.2 - 1.3) </t>
  </si>
  <si>
    <t xml:space="preserve">Reinsurance ceded </t>
  </si>
  <si>
    <t xml:space="preserve">Reinsurance assumed </t>
  </si>
  <si>
    <t xml:space="preserve">Direct </t>
  </si>
  <si>
    <t xml:space="preserve">Audit of assureds' records </t>
  </si>
  <si>
    <t xml:space="preserve">Surveys and underwriting reports </t>
  </si>
  <si>
    <t xml:space="preserve">Boards, bureaus and associations </t>
  </si>
  <si>
    <t xml:space="preserve">Advertising </t>
  </si>
  <si>
    <t xml:space="preserve">Allowances to manager and agents </t>
  </si>
  <si>
    <t xml:space="preserve">1. Liability lines (Lines 11, 16, 17, 18 &amp; 19) </t>
  </si>
  <si>
    <t>3. Property and liability combined lines (Lines 3, 4, 5, 8, 22 &amp; 27)</t>
  </si>
  <si>
    <t xml:space="preserve">4. All other lines (Lines 6, 10, 13, 14, 15, 23, 24, 28, 29, 30 &amp; 34) </t>
  </si>
  <si>
    <t>5. Nonproportional reinsurance lines (Lines 31, 32 &amp; 33)</t>
  </si>
  <si>
    <t>Percentage Distribution of Cash, Cash Equivalents 
and Invested Assets (Page 2, Col. 3)</t>
  </si>
  <si>
    <t>(Line divided by Page 2, Line 12, Col. 3) x 100.0</t>
  </si>
  <si>
    <t>34. Cash, cash equivalents and short-term investments (Line 5)</t>
  </si>
  <si>
    <t>41. Cash, cash equivalents and invested assets (Line 12)</t>
  </si>
  <si>
    <t>49. Total Investment in parent included in Lines 42 to 47 above</t>
  </si>
  <si>
    <t>50. Percentage of investments in parent, subsidiaries</t>
  </si>
  <si>
    <t xml:space="preserve">and affiliates (Line 48 above divided by Page 3, Col. 1, </t>
  </si>
  <si>
    <t>Line 37 x100.0)</t>
  </si>
  <si>
    <t>AAA</t>
  </si>
  <si>
    <t>BBB</t>
  </si>
  <si>
    <t>GGG</t>
  </si>
  <si>
    <t>LLL</t>
  </si>
  <si>
    <t>MMM</t>
  </si>
  <si>
    <t>NNN</t>
  </si>
  <si>
    <t>PPP</t>
  </si>
  <si>
    <t>CCC</t>
  </si>
  <si>
    <t>AA-8560849</t>
  </si>
  <si>
    <t>98-0538800</t>
  </si>
  <si>
    <t>06-1225450</t>
  </si>
  <si>
    <t>80-9799990</t>
  </si>
  <si>
    <t>05-9004700</t>
  </si>
  <si>
    <t>2899999 - Total Unauthorized Excluding Protected Cells (Sum of 2299999, 2399999, 2499999, 2599999</t>
  </si>
  <si>
    <t>AA-9998858</t>
  </si>
  <si>
    <t>AA-9998859</t>
  </si>
  <si>
    <t>AA-9998860</t>
  </si>
  <si>
    <t xml:space="preserve"> (5)</t>
  </si>
  <si>
    <t>AA-9991139</t>
  </si>
  <si>
    <t>00000</t>
  </si>
  <si>
    <t>MA</t>
  </si>
  <si>
    <t>MI</t>
  </si>
  <si>
    <t>NJ</t>
  </si>
  <si>
    <t>NC</t>
  </si>
  <si>
    <t xml:space="preserve"> (Sum of 1499999, 2899999, 4299999 and 5699999)</t>
  </si>
  <si>
    <t xml:space="preserve"> and 2699999)</t>
  </si>
  <si>
    <t>CUMULATIVE PAID NET LOSSES AND DEFENSE AND COST CONTAINMENT EXPENSES REPORTED AT YEAR END ($000)</t>
  </si>
  <si>
    <t>Exceptional range is &gt;900%. This is well below the exceptional range.</t>
  </si>
  <si>
    <t>Exceptional range is &gt;300%. This is well below the exceptional range.</t>
  </si>
  <si>
    <t>Exceptional range is &gt;33% and &lt;-33%. This is below the high-end exceptional range.</t>
  </si>
  <si>
    <t>Exceptional range is &gt;15%. This is well below the exceptional range.</t>
  </si>
  <si>
    <t>All ratios 1-4 are not within the exceptional ranges.</t>
  </si>
  <si>
    <t>Exceptional range is &gt;100%. This is within the exceptional range.</t>
  </si>
  <si>
    <t>Exceptional range is &gt;5.5% and &lt;2%. This is within the low-end exceptional range.</t>
  </si>
  <si>
    <t>Exceptional range is &gt;50% and &lt;-10%. This is not in the exceptional range.</t>
  </si>
  <si>
    <t>Exceptional range is &gt;25% and &lt;-10%. This is not in the exceptional range.</t>
  </si>
  <si>
    <t>Exceptional range is &gt;40%. This is not in the exceptional range.</t>
  </si>
  <si>
    <t>Exceptional range is &gt;100%. This is not in the exceptional range.</t>
  </si>
  <si>
    <t>Exceptional range is &gt;20%. This is not in the exceptional range.</t>
  </si>
  <si>
    <t>Exceptional range is &gt;25%. This is not in the exceptional range.</t>
  </si>
  <si>
    <t>(b) Calculate SF's total net reserve RBC charge based on these three lines. Exclude the excessive premium growth charge.</t>
  </si>
  <si>
    <t>(a) Calculate the NAIC Risk-Based Capital (RBC) base loss and LAE reserve risk charge for SF private passenger automobile liability line, commercial automobile liability line, and auto physical damage line.</t>
  </si>
  <si>
    <t>Using this data, answer the following questions, which focus on the reserve capital calculation.</t>
  </si>
  <si>
    <t>(a) Calculate SF's RBC base net written premium (NWP) risk charge for private passenager automobile liability line, commercial automobile liability line, and auto physical damage line.</t>
  </si>
  <si>
    <t xml:space="preserve">SF has nothing to report for Schedule P part 7A and 7B. </t>
  </si>
  <si>
    <t>(b) Calculate SF's total NWP RBC charge based on these three lines. Exclude the excessive premium growth charge.</t>
  </si>
  <si>
    <t>(c) Calculate SF's total R4 charge for SF. Assume that SF does not underwrite health insurance and ignore the credit risk charge</t>
  </si>
  <si>
    <t xml:space="preserve">(c) Calculate SF's total R5 charge. Assume that SF does not underwrite health insurance. </t>
  </si>
  <si>
    <t xml:space="preserve">Selected pages of  the 2023 annual statement for SF Insurance are provided in blue tabs at the end. They are labelled as "Q1-5 GI 302 SF p#" and "Q1-5 GI 302 SF P#+" where p# represents the Annual Statement page # and P#+ represents the Schedule P Exhibit. </t>
  </si>
  <si>
    <t>GUIDED EXAMPLES</t>
  </si>
  <si>
    <t>o</t>
  </si>
  <si>
    <t xml:space="preserve">These guided examples are intended to enhance specific curriculum resources where additional examples, practice calculations, and/or application of material could benefit candidates. These are not part of the required syllabus but are intended to make the required syllabus topics easier to master. These examples may be longer, more in depth, and/or include more calculation than would likely be used in an assessment environment.  </t>
  </si>
  <si>
    <t xml:space="preserve">These guided examples are presented in two formats – a version where candidates can attempt to navigate the problem/situation independently, and a narrated version where a solution is presented along with assistance to explain the steps involved.  </t>
  </si>
  <si>
    <t xml:space="preserve">These guided examples present one method of arriving at a solution; there could be equally appropriate alternative solutions. </t>
  </si>
  <si>
    <t>These guided examples are not intended to approximate a course assessment, and candidates should not use them as proxies for assessment items. For examples of assessment items, we recommend referencing the curated past exam questions for this course.</t>
  </si>
  <si>
    <t>These guided examples have been developed by an actuarial subject matter expert (see tabs for details) with review and modifications by course curriculum committee volunteers and SOA staff. We will continue to refine and expand this example set over time; candidates who would like to recommend source material that could benefit from additional guided examples should reach out to:</t>
  </si>
  <si>
    <t>education@soa.org</t>
  </si>
  <si>
    <t>Version 2025-1</t>
  </si>
  <si>
    <t>Updated: July 8, 2025</t>
  </si>
  <si>
    <t xml:space="preserve">Copyright © Society of Actuaries </t>
  </si>
  <si>
    <t>GI 302 - General Insurance in the U.S.</t>
  </si>
  <si>
    <r>
      <t>Bonds</t>
    </r>
    <r>
      <rPr>
        <sz val="11"/>
        <color theme="1"/>
        <rFont val="Aptos"/>
        <family val="2"/>
      </rPr>
      <t xml:space="preserve"> {Page 2, Line 1, Col. 3}</t>
    </r>
  </si>
  <si>
    <r>
      <t xml:space="preserve">This guided example has been developed by </t>
    </r>
    <r>
      <rPr>
        <b/>
        <sz val="11"/>
        <color theme="1"/>
        <rFont val="Aptos"/>
        <family val="2"/>
      </rPr>
      <t>Yanlin Shi (FSA, CERA), ACTEX Learning</t>
    </r>
    <r>
      <rPr>
        <sz val="11"/>
        <color theme="1"/>
        <rFont val="Aptos"/>
        <family val="2"/>
      </rPr>
      <t xml:space="preserve"> with review and edits as appropriate by course curriculum volunteers and SOA staff.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</si>
</sst>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
    <numFmt numFmtId="165" formatCode="0.0%"/>
    <numFmt numFmtId="172" formatCode="0.0"/>
    <numFmt numFmtId="175" formatCode="_-* #,##0.00_-;\-* #,##0.00_-;_-* &quot;-&quot;??_-;_-@_-"/>
    <numFmt numFmtId="176" formatCode="_-* #,##0_-;\-* #,##0_-;_-* &quot;-&quot;??_-;_-@_-"/>
    <numFmt numFmtId="177" formatCode="_-&quot;$&quot;* #,##0_-;\-&quot;$&quot;* #,##0_-;_-&quot;$&quot;* &quot;-&quot;??_-;_-@_-"/>
    <numFmt numFmtId="178" formatCode="_-&quot;$&quot;* #,##0.00_-;\-&quot;$&quot;* #,##0.00_-;_-&quot;$&quot;* &quot;-&quot;??_-;_-@_-"/>
    <numFmt numFmtId="179" formatCode="_(* #,##0.000_);_(* \(#,##0.000\);_(* &quot;-&quot;??_);_(@_)"/>
  </numFmts>
  <fonts count="22">
    <font>
      <sz val="11"/>
      <color theme="1"/>
      <name val="Calibri"/>
      <family val="2"/>
      <scheme val="minor"/>
    </font>
    <font>
      <sz val="11"/>
      <color theme="1"/>
      <name val="Calibri"/>
      <family val="2"/>
      <scheme val="minor"/>
    </font>
    <font>
      <sz val="9"/>
      <color theme="1"/>
      <name val="Calibri"/>
      <family val="2"/>
      <scheme val="minor"/>
    </font>
    <font>
      <sz val="11"/>
      <color rgb="FF000000"/>
      <name val="Calibri"/>
      <family val="2"/>
    </font>
    <font>
      <sz val="11"/>
      <color theme="1"/>
      <name val="Calibri"/>
      <family val="2"/>
      <charset val="134"/>
      <scheme val="minor"/>
    </font>
    <font>
      <sz val="11"/>
      <name val="Calibri"/>
      <family val="2"/>
    </font>
    <font>
      <u/>
      <sz val="11"/>
      <color theme="10"/>
      <name val="Calibri"/>
      <family val="2"/>
      <scheme val="minor"/>
    </font>
    <font>
      <b/>
      <sz val="26"/>
      <color theme="4"/>
      <name val="Calibri Light"/>
      <family val="2"/>
    </font>
    <font>
      <sz val="11"/>
      <color theme="4"/>
      <name val="Calibri"/>
      <family val="2"/>
      <scheme val="minor"/>
    </font>
    <font>
      <sz val="16"/>
      <color theme="4"/>
      <name val="Calibri Light"/>
      <family val="2"/>
      <scheme val="major"/>
    </font>
    <font>
      <sz val="11"/>
      <name val="Aptos Narrow"/>
      <family val="2"/>
    </font>
    <font>
      <u/>
      <sz val="11"/>
      <color theme="10"/>
      <name val="Aptos Narrow"/>
      <family val="2"/>
    </font>
    <font>
      <sz val="11"/>
      <color theme="1"/>
      <name val="Aptos Narrow"/>
      <family val="2"/>
    </font>
    <font>
      <sz val="10"/>
      <color theme="1"/>
      <name val="Calibri"/>
      <family val="2"/>
      <scheme val="minor"/>
    </font>
    <font>
      <sz val="11"/>
      <name val="Aptos"/>
      <family val="2"/>
    </font>
    <font>
      <u/>
      <sz val="11"/>
      <color theme="1"/>
      <name val="Aptos"/>
      <family val="2"/>
    </font>
    <font>
      <b/>
      <sz val="11"/>
      <color theme="1"/>
      <name val="Aptos"/>
      <family val="2"/>
    </font>
    <font>
      <b/>
      <sz val="11"/>
      <name val="Aptos"/>
      <family val="2"/>
    </font>
    <font>
      <i/>
      <u/>
      <sz val="11"/>
      <name val="Aptos"/>
      <family val="2"/>
    </font>
    <font>
      <sz val="11"/>
      <color theme="1"/>
      <name val="Aptos"/>
      <family val="2"/>
    </font>
    <font>
      <i/>
      <sz val="11"/>
      <name val="Aptos"/>
      <family val="2"/>
    </font>
    <font>
      <b/>
      <i/>
      <sz val="11"/>
      <name val="Aptos"/>
      <family val="2"/>
    </font>
  </fonts>
  <fills count="2">
    <fill>
      <patternFill patternType="none"/>
    </fill>
    <fill>
      <patternFill patternType="gray125"/>
    </fill>
  </fills>
  <borders count="34">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10101"/>
      </left>
      <right style="thin">
        <color rgb="FF010101"/>
      </right>
      <top/>
      <bottom style="thin">
        <color rgb="FF010101"/>
      </bottom>
      <diagonal/>
    </border>
    <border>
      <left/>
      <right style="thin">
        <color rgb="FF010101"/>
      </right>
      <top/>
      <bottom style="thin">
        <color rgb="FF010101"/>
      </bottom>
      <diagonal/>
    </border>
    <border>
      <left/>
      <right/>
      <top/>
      <bottom style="thin">
        <color rgb="FF010101"/>
      </bottom>
      <diagonal/>
    </border>
    <border>
      <left style="thin">
        <color rgb="FF010101"/>
      </left>
      <right/>
      <top/>
      <bottom style="thin">
        <color rgb="FF010101"/>
      </bottom>
      <diagonal/>
    </border>
    <border>
      <left style="thin">
        <color rgb="FF010101"/>
      </left>
      <right style="thin">
        <color rgb="FF010101"/>
      </right>
      <top/>
      <bottom/>
      <diagonal/>
    </border>
    <border>
      <left/>
      <right style="thin">
        <color rgb="FF010101"/>
      </right>
      <top/>
      <bottom/>
      <diagonal/>
    </border>
    <border>
      <left style="thin">
        <color rgb="FF010101"/>
      </left>
      <right/>
      <top/>
      <bottom/>
      <diagonal/>
    </border>
    <border>
      <left style="thin">
        <color rgb="FF010101"/>
      </left>
      <right style="thin">
        <color rgb="FF010101"/>
      </right>
      <top style="thin">
        <color rgb="FF010101"/>
      </top>
      <bottom/>
      <diagonal/>
    </border>
    <border>
      <left/>
      <right style="thin">
        <color rgb="FF010101"/>
      </right>
      <top style="thin">
        <color rgb="FF010101"/>
      </top>
      <bottom/>
      <diagonal/>
    </border>
    <border>
      <left/>
      <right/>
      <top style="thin">
        <color rgb="FF010101"/>
      </top>
      <bottom/>
      <diagonal/>
    </border>
    <border>
      <left style="thin">
        <color rgb="FF010101"/>
      </left>
      <right/>
      <top style="thin">
        <color rgb="FF010101"/>
      </top>
      <bottom/>
      <diagonal/>
    </border>
    <border>
      <left style="thin">
        <color rgb="FF010101"/>
      </left>
      <right style="thin">
        <color rgb="FF010101"/>
      </right>
      <top style="thin">
        <color rgb="FF010101"/>
      </top>
      <bottom style="thin">
        <color rgb="FF010101"/>
      </bottom>
      <diagonal/>
    </border>
    <border>
      <left/>
      <right/>
      <top style="thin">
        <color rgb="FF010101"/>
      </top>
      <bottom style="thin">
        <color rgb="FF010101"/>
      </bottom>
      <diagonal/>
    </border>
    <border>
      <left/>
      <right style="thin">
        <color rgb="FF010101"/>
      </right>
      <top style="thin">
        <color rgb="FF010101"/>
      </top>
      <bottom style="thin">
        <color rgb="FF010101"/>
      </bottom>
      <diagonal/>
    </border>
    <border>
      <left style="thin">
        <color rgb="FF010101"/>
      </left>
      <right/>
      <top style="thin">
        <color rgb="FF010101"/>
      </top>
      <bottom style="thin">
        <color rgb="FF010101"/>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rgb="FF010101"/>
      </bottom>
      <diagonal/>
    </border>
    <border>
      <left style="thin">
        <color indexed="64"/>
      </left>
      <right style="thin">
        <color indexed="64"/>
      </right>
      <top style="thin">
        <color rgb="FF010101"/>
      </top>
      <bottom/>
      <diagonal/>
    </border>
    <border>
      <left style="thin">
        <color indexed="64"/>
      </left>
      <right style="thin">
        <color indexed="64"/>
      </right>
      <top style="thin">
        <color rgb="FF010101"/>
      </top>
      <bottom style="thin">
        <color indexed="64"/>
      </bottom>
      <diagonal/>
    </border>
    <border>
      <left style="thin">
        <color indexed="64"/>
      </left>
      <right/>
      <top/>
      <bottom style="thin">
        <color rgb="FF010101"/>
      </bottom>
      <diagonal/>
    </border>
    <border>
      <left style="thin">
        <color indexed="64"/>
      </left>
      <right/>
      <top style="thin">
        <color rgb="FF010101"/>
      </top>
      <bottom/>
      <diagonal/>
    </border>
    <border>
      <left style="thin">
        <color indexed="64"/>
      </left>
      <right/>
      <top style="thin">
        <color rgb="FF010101"/>
      </top>
      <bottom style="thin">
        <color indexed="64"/>
      </bottom>
      <diagonal/>
    </border>
  </borders>
  <cellStyleXfs count="10">
    <xf numFmtId="0" fontId="0" fillId="0" borderId="0"/>
    <xf numFmtId="43" fontId="1" fillId="0" borderId="0" applyFont="0" applyFill="0" applyBorder="0" applyAlignment="0" applyProtection="0"/>
    <xf numFmtId="0" fontId="3" fillId="0" borderId="0"/>
    <xf numFmtId="0" fontId="4" fillId="0" borderId="0">
      <alignment vertical="center"/>
    </xf>
    <xf numFmtId="9" fontId="4" fillId="0" borderId="0" applyFont="0" applyFill="0" applyBorder="0" applyAlignment="0" applyProtection="0">
      <alignment vertical="center"/>
    </xf>
    <xf numFmtId="0" fontId="5" fillId="0" borderId="0"/>
    <xf numFmtId="9" fontId="5" fillId="0" borderId="0" applyFont="0" applyFill="0" applyBorder="0" applyAlignment="0" applyProtection="0"/>
    <xf numFmtId="175" fontId="5" fillId="0" borderId="0" applyFont="0" applyFill="0" applyBorder="0" applyAlignment="0" applyProtection="0"/>
    <xf numFmtId="178" fontId="5" fillId="0" borderId="0" applyFont="0" applyFill="0" applyBorder="0" applyAlignment="0" applyProtection="0"/>
    <xf numFmtId="0" fontId="6" fillId="0" borderId="0" applyNumberFormat="0" applyFill="0" applyBorder="0" applyAlignment="0" applyProtection="0"/>
  </cellStyleXfs>
  <cellXfs count="276">
    <xf numFmtId="0" fontId="0" fillId="0" borderId="0" xfId="0"/>
    <xf numFmtId="0" fontId="7" fillId="0" borderId="0" xfId="0" applyFont="1" applyAlignment="1">
      <alignment horizontal="center"/>
    </xf>
    <xf numFmtId="0" fontId="8" fillId="0" borderId="0" xfId="0" applyFont="1"/>
    <xf numFmtId="0" fontId="9" fillId="0" borderId="0" xfId="0" applyFont="1" applyAlignment="1">
      <alignment horizontal="center"/>
    </xf>
    <xf numFmtId="0" fontId="0" fillId="0" borderId="0" xfId="0" applyAlignment="1">
      <alignment horizontal="right" vertical="top" indent="1"/>
    </xf>
    <xf numFmtId="0" fontId="10" fillId="0" borderId="0" xfId="0" applyFont="1" applyAlignment="1">
      <alignment horizontal="left" wrapText="1"/>
    </xf>
    <xf numFmtId="0" fontId="10" fillId="0" borderId="0" xfId="0" applyFont="1"/>
    <xf numFmtId="0" fontId="6" fillId="0" borderId="0" xfId="9"/>
    <xf numFmtId="0" fontId="11" fillId="0" borderId="0" xfId="9" applyFont="1"/>
    <xf numFmtId="0" fontId="12" fillId="0" borderId="0" xfId="0" applyFont="1"/>
    <xf numFmtId="0" fontId="13" fillId="0" borderId="0" xfId="0" applyFont="1" applyAlignment="1">
      <alignment horizontal="left"/>
    </xf>
    <xf numFmtId="0" fontId="13" fillId="0" borderId="0" xfId="0" applyFont="1" applyAlignment="1">
      <alignment horizontal="center"/>
    </xf>
    <xf numFmtId="0" fontId="13" fillId="0" borderId="0" xfId="0" applyFont="1" applyAlignment="1">
      <alignment horizontal="right"/>
    </xf>
    <xf numFmtId="0" fontId="14" fillId="0" borderId="0" xfId="5" applyFont="1" applyAlignment="1">
      <alignment horizontal="left"/>
    </xf>
    <xf numFmtId="0" fontId="15" fillId="0" borderId="0" xfId="0" applyFont="1"/>
    <xf numFmtId="0" fontId="16" fillId="0" borderId="0" xfId="0" applyFont="1"/>
    <xf numFmtId="0" fontId="17" fillId="0" borderId="0" xfId="5" applyFont="1" applyAlignment="1">
      <alignment horizontal="left"/>
    </xf>
    <xf numFmtId="0" fontId="14" fillId="0" borderId="0" xfId="5" applyFont="1" applyAlignment="1">
      <alignment horizontal="left"/>
    </xf>
    <xf numFmtId="0" fontId="14" fillId="0" borderId="0" xfId="5" applyFont="1" applyAlignment="1">
      <alignment horizontal="center"/>
    </xf>
    <xf numFmtId="0" fontId="14" fillId="0" borderId="6" xfId="5" applyFont="1" applyBorder="1" applyAlignment="1">
      <alignment horizontal="left"/>
    </xf>
    <xf numFmtId="0" fontId="14" fillId="0" borderId="23" xfId="5" applyFont="1" applyBorder="1" applyAlignment="1">
      <alignment horizontal="left"/>
    </xf>
    <xf numFmtId="0" fontId="14" fillId="0" borderId="5" xfId="5" applyFont="1" applyBorder="1" applyAlignment="1">
      <alignment horizontal="left"/>
    </xf>
    <xf numFmtId="0" fontId="14" fillId="0" borderId="2" xfId="5" applyFont="1" applyBorder="1" applyAlignment="1">
      <alignment horizontal="left"/>
    </xf>
    <xf numFmtId="0" fontId="17" fillId="0" borderId="0" xfId="5" applyFont="1" applyAlignment="1">
      <alignment horizontal="left" indent="2"/>
    </xf>
    <xf numFmtId="0" fontId="14" fillId="0" borderId="0" xfId="5" applyFont="1" applyAlignment="1">
      <alignment horizontal="left" indent="1"/>
    </xf>
    <xf numFmtId="0" fontId="14" fillId="0" borderId="9" xfId="5" applyFont="1" applyBorder="1" applyAlignment="1">
      <alignment horizontal="left"/>
    </xf>
    <xf numFmtId="0" fontId="17" fillId="0" borderId="9" xfId="5" applyFont="1" applyBorder="1" applyAlignment="1">
      <alignment horizontal="left" indent="12"/>
    </xf>
    <xf numFmtId="0" fontId="14" fillId="0" borderId="9" xfId="5" applyFont="1" applyBorder="1" applyAlignment="1">
      <alignment horizontal="left"/>
    </xf>
    <xf numFmtId="0" fontId="14" fillId="0" borderId="9" xfId="5" applyFont="1" applyBorder="1" applyAlignment="1">
      <alignment horizontal="center"/>
    </xf>
    <xf numFmtId="0" fontId="14" fillId="0" borderId="24" xfId="5" applyFont="1" applyBorder="1" applyAlignment="1">
      <alignment horizontal="left"/>
    </xf>
    <xf numFmtId="0" fontId="18" fillId="0" borderId="0" xfId="5" applyFont="1" applyAlignment="1">
      <alignment horizontal="left"/>
    </xf>
    <xf numFmtId="3" fontId="14" fillId="0" borderId="0" xfId="5" applyNumberFormat="1" applyFont="1" applyAlignment="1">
      <alignment horizontal="left"/>
    </xf>
    <xf numFmtId="164" fontId="14" fillId="0" borderId="0" xfId="5" applyNumberFormat="1" applyFont="1" applyAlignment="1">
      <alignment horizontal="left"/>
    </xf>
    <xf numFmtId="164" fontId="19" fillId="0" borderId="0" xfId="6" applyNumberFormat="1" applyFont="1" applyAlignment="1">
      <alignment horizontal="left"/>
    </xf>
    <xf numFmtId="177" fontId="19" fillId="0" borderId="0" xfId="8" applyNumberFormat="1" applyFont="1" applyAlignment="1">
      <alignment horizontal="left"/>
    </xf>
    <xf numFmtId="177" fontId="14" fillId="0" borderId="0" xfId="5" applyNumberFormat="1" applyFont="1" applyAlignment="1">
      <alignment horizontal="left"/>
    </xf>
    <xf numFmtId="165" fontId="14" fillId="0" borderId="0" xfId="5" applyNumberFormat="1" applyFont="1" applyAlignment="1">
      <alignment horizontal="left"/>
    </xf>
    <xf numFmtId="165" fontId="19" fillId="0" borderId="0" xfId="6" applyNumberFormat="1" applyFont="1" applyAlignment="1">
      <alignment horizontal="left"/>
    </xf>
    <xf numFmtId="179" fontId="17" fillId="0" borderId="0" xfId="1" applyNumberFormat="1" applyFont="1" applyAlignment="1">
      <alignment horizontal="left"/>
    </xf>
    <xf numFmtId="0" fontId="20" fillId="0" borderId="0" xfId="5" applyFont="1" applyAlignment="1">
      <alignment horizontal="left"/>
    </xf>
    <xf numFmtId="176" fontId="19" fillId="0" borderId="0" xfId="7" applyNumberFormat="1" applyFont="1" applyAlignment="1">
      <alignment horizontal="left"/>
    </xf>
    <xf numFmtId="3" fontId="17" fillId="0" borderId="0" xfId="5" applyNumberFormat="1" applyFont="1" applyAlignment="1">
      <alignment horizontal="left"/>
    </xf>
    <xf numFmtId="2" fontId="14" fillId="0" borderId="0" xfId="5" applyNumberFormat="1" applyFont="1" applyAlignment="1">
      <alignment horizontal="left"/>
    </xf>
    <xf numFmtId="175" fontId="14" fillId="0" borderId="0" xfId="5" applyNumberFormat="1" applyFont="1" applyAlignment="1">
      <alignment horizontal="left"/>
    </xf>
    <xf numFmtId="176" fontId="14" fillId="0" borderId="0" xfId="5" applyNumberFormat="1" applyFont="1" applyAlignment="1">
      <alignment horizontal="left"/>
    </xf>
    <xf numFmtId="10" fontId="19" fillId="0" borderId="0" xfId="6" applyNumberFormat="1" applyFont="1" applyAlignment="1">
      <alignment horizontal="left"/>
    </xf>
    <xf numFmtId="9" fontId="14" fillId="0" borderId="0" xfId="5" applyNumberFormat="1" applyFont="1" applyAlignment="1">
      <alignment horizontal="left"/>
    </xf>
    <xf numFmtId="9" fontId="19" fillId="0" borderId="0" xfId="6" applyFont="1" applyAlignment="1">
      <alignment horizontal="left"/>
    </xf>
    <xf numFmtId="175" fontId="19" fillId="0" borderId="0" xfId="7" applyFont="1" applyAlignment="1">
      <alignment horizontal="left"/>
    </xf>
    <xf numFmtId="0" fontId="21" fillId="0" borderId="0" xfId="5" applyFont="1" applyAlignment="1">
      <alignment horizontal="left"/>
    </xf>
    <xf numFmtId="0" fontId="14" fillId="0" borderId="4" xfId="5" applyFont="1" applyBorder="1" applyAlignment="1">
      <alignment horizontal="left"/>
    </xf>
    <xf numFmtId="0" fontId="14" fillId="0" borderId="3" xfId="5" applyFont="1" applyBorder="1" applyAlignment="1">
      <alignment horizontal="left"/>
    </xf>
    <xf numFmtId="0" fontId="14" fillId="0" borderId="4" xfId="5" applyFont="1" applyBorder="1" applyAlignment="1">
      <alignment horizontal="center"/>
    </xf>
    <xf numFmtId="0" fontId="14" fillId="0" borderId="27" xfId="5" applyFont="1" applyBorder="1" applyAlignment="1">
      <alignment horizontal="center"/>
    </xf>
    <xf numFmtId="0" fontId="14" fillId="0" borderId="3" xfId="5" applyFont="1" applyBorder="1" applyAlignment="1">
      <alignment horizontal="center"/>
    </xf>
    <xf numFmtId="0" fontId="14" fillId="0" borderId="17" xfId="5" applyFont="1" applyBorder="1" applyAlignment="1">
      <alignment horizontal="left"/>
    </xf>
    <xf numFmtId="0" fontId="14" fillId="0" borderId="15" xfId="5" applyFont="1" applyBorder="1" applyAlignment="1">
      <alignment horizontal="left"/>
    </xf>
    <xf numFmtId="0" fontId="14" fillId="0" borderId="14" xfId="5" applyFont="1" applyBorder="1" applyAlignment="1">
      <alignment horizontal="center"/>
    </xf>
    <xf numFmtId="3" fontId="14" fillId="0" borderId="14" xfId="5" applyNumberFormat="1" applyFont="1" applyBorder="1" applyAlignment="1">
      <alignment horizontal="center"/>
    </xf>
    <xf numFmtId="3" fontId="14" fillId="0" borderId="14" xfId="5" applyNumberFormat="1" applyFont="1" applyBorder="1" applyAlignment="1">
      <alignment horizontal="right"/>
    </xf>
    <xf numFmtId="3" fontId="14" fillId="0" borderId="17" xfId="5" applyNumberFormat="1" applyFont="1" applyBorder="1" applyAlignment="1">
      <alignment horizontal="right"/>
    </xf>
    <xf numFmtId="3" fontId="14" fillId="0" borderId="6" xfId="5" applyNumberFormat="1" applyFont="1" applyBorder="1" applyAlignment="1">
      <alignment horizontal="right"/>
    </xf>
    <xf numFmtId="0" fontId="14" fillId="0" borderId="16" xfId="5" applyFont="1" applyBorder="1" applyAlignment="1">
      <alignment horizontal="left"/>
    </xf>
    <xf numFmtId="0" fontId="14" fillId="0" borderId="13" xfId="5" applyFont="1" applyBorder="1" applyAlignment="1">
      <alignment horizontal="left"/>
    </xf>
    <xf numFmtId="0" fontId="14" fillId="0" borderId="12" xfId="5" applyFont="1" applyBorder="1" applyAlignment="1">
      <alignment horizontal="left"/>
    </xf>
    <xf numFmtId="0" fontId="14" fillId="0" borderId="11" xfId="5" applyFont="1" applyBorder="1" applyAlignment="1">
      <alignment horizontal="center"/>
    </xf>
    <xf numFmtId="3" fontId="14" fillId="0" borderId="11" xfId="5" applyNumberFormat="1" applyFont="1" applyBorder="1" applyAlignment="1">
      <alignment horizontal="left"/>
    </xf>
    <xf numFmtId="3" fontId="14" fillId="0" borderId="13" xfId="5" applyNumberFormat="1" applyFont="1" applyBorder="1" applyAlignment="1">
      <alignment horizontal="right"/>
    </xf>
    <xf numFmtId="0" fontId="14" fillId="0" borderId="23" xfId="5" applyFont="1" applyBorder="1" applyAlignment="1">
      <alignment horizontal="center"/>
    </xf>
    <xf numFmtId="0" fontId="14" fillId="0" borderId="10" xfId="5" applyFont="1" applyBorder="1" applyAlignment="1">
      <alignment horizontal="left"/>
    </xf>
    <xf numFmtId="0" fontId="14" fillId="0" borderId="8" xfId="5" applyFont="1" applyBorder="1" applyAlignment="1">
      <alignment horizontal="left"/>
    </xf>
    <xf numFmtId="0" fontId="14" fillId="0" borderId="7" xfId="5" applyFont="1" applyBorder="1" applyAlignment="1">
      <alignment horizontal="center"/>
    </xf>
    <xf numFmtId="3" fontId="14" fillId="0" borderId="7" xfId="5" applyNumberFormat="1" applyFont="1" applyBorder="1" applyAlignment="1">
      <alignment horizontal="left"/>
    </xf>
    <xf numFmtId="0" fontId="14" fillId="0" borderId="10" xfId="5" applyFont="1" applyBorder="1" applyAlignment="1">
      <alignment horizontal="center"/>
    </xf>
    <xf numFmtId="0" fontId="14" fillId="0" borderId="28" xfId="5" applyFont="1" applyBorder="1" applyAlignment="1">
      <alignment horizontal="center"/>
    </xf>
    <xf numFmtId="0" fontId="14" fillId="0" borderId="21" xfId="5" applyFont="1" applyBorder="1" applyAlignment="1">
      <alignment horizontal="left"/>
    </xf>
    <xf numFmtId="0" fontId="14" fillId="0" borderId="19" xfId="5" applyFont="1" applyBorder="1" applyAlignment="1">
      <alignment horizontal="left"/>
    </xf>
    <xf numFmtId="0" fontId="14" fillId="0" borderId="20" xfId="5" applyFont="1" applyBorder="1" applyAlignment="1">
      <alignment horizontal="center"/>
    </xf>
    <xf numFmtId="3" fontId="14" fillId="0" borderId="21" xfId="5" applyNumberFormat="1" applyFont="1" applyBorder="1" applyAlignment="1">
      <alignment horizontal="center"/>
    </xf>
    <xf numFmtId="3" fontId="14" fillId="0" borderId="30" xfId="5" applyNumberFormat="1" applyFont="1" applyBorder="1" applyAlignment="1">
      <alignment horizontal="right"/>
    </xf>
    <xf numFmtId="0" fontId="14" fillId="0" borderId="20" xfId="5" applyFont="1" applyBorder="1" applyAlignment="1">
      <alignment horizontal="left"/>
    </xf>
    <xf numFmtId="0" fontId="14" fillId="0" borderId="13" xfId="5" applyFont="1" applyBorder="1" applyAlignment="1">
      <alignment horizontal="right"/>
    </xf>
    <xf numFmtId="3" fontId="14" fillId="0" borderId="11" xfId="5" applyNumberFormat="1" applyFont="1" applyBorder="1" applyAlignment="1">
      <alignment horizontal="right"/>
    </xf>
    <xf numFmtId="3" fontId="14" fillId="0" borderId="23" xfId="5" applyNumberFormat="1" applyFont="1" applyBorder="1" applyAlignment="1">
      <alignment horizontal="right"/>
    </xf>
    <xf numFmtId="0" fontId="14" fillId="0" borderId="14" xfId="5" applyFont="1" applyBorder="1" applyAlignment="1">
      <alignment horizontal="left"/>
    </xf>
    <xf numFmtId="0" fontId="14" fillId="0" borderId="11" xfId="5" applyFont="1" applyBorder="1" applyAlignment="1">
      <alignment horizontal="left"/>
    </xf>
    <xf numFmtId="0" fontId="14" fillId="0" borderId="11" xfId="5" applyFont="1" applyBorder="1" applyAlignment="1">
      <alignment horizontal="right"/>
    </xf>
    <xf numFmtId="0" fontId="14" fillId="0" borderId="23" xfId="5" applyFont="1" applyBorder="1" applyAlignment="1">
      <alignment horizontal="right"/>
    </xf>
    <xf numFmtId="0" fontId="14" fillId="0" borderId="10" xfId="5" applyFont="1" applyBorder="1" applyAlignment="1">
      <alignment horizontal="right"/>
    </xf>
    <xf numFmtId="0" fontId="14" fillId="0" borderId="7" xfId="5" applyFont="1" applyBorder="1" applyAlignment="1">
      <alignment horizontal="right"/>
    </xf>
    <xf numFmtId="3" fontId="14" fillId="0" borderId="7" xfId="5" applyNumberFormat="1" applyFont="1" applyBorder="1" applyAlignment="1">
      <alignment horizontal="right"/>
    </xf>
    <xf numFmtId="0" fontId="14" fillId="0" borderId="5" xfId="5" applyFont="1" applyBorder="1" applyAlignment="1">
      <alignment horizontal="right"/>
    </xf>
    <xf numFmtId="0" fontId="14" fillId="0" borderId="7" xfId="5" applyFont="1" applyBorder="1" applyAlignment="1">
      <alignment horizontal="left"/>
    </xf>
    <xf numFmtId="3" fontId="14" fillId="0" borderId="21" xfId="5" applyNumberFormat="1" applyFont="1" applyBorder="1" applyAlignment="1">
      <alignment horizontal="right"/>
    </xf>
    <xf numFmtId="3" fontId="14" fillId="0" borderId="2" xfId="5" applyNumberFormat="1" applyFont="1" applyBorder="1" applyAlignment="1">
      <alignment horizontal="right"/>
    </xf>
    <xf numFmtId="0" fontId="14" fillId="0" borderId="17" xfId="5" applyFont="1" applyBorder="1" applyAlignment="1">
      <alignment horizontal="right"/>
    </xf>
    <xf numFmtId="0" fontId="14" fillId="0" borderId="20" xfId="5" applyFont="1" applyBorder="1" applyAlignment="1">
      <alignment horizontal="right"/>
    </xf>
    <xf numFmtId="0" fontId="14" fillId="0" borderId="21" xfId="5" applyFont="1" applyBorder="1" applyAlignment="1">
      <alignment horizontal="center"/>
    </xf>
    <xf numFmtId="0" fontId="14" fillId="0" borderId="19" xfId="5" applyFont="1" applyBorder="1" applyAlignment="1">
      <alignment horizontal="left"/>
    </xf>
    <xf numFmtId="0" fontId="14" fillId="0" borderId="20" xfId="5" applyFont="1" applyBorder="1" applyAlignment="1">
      <alignment horizontal="left"/>
    </xf>
    <xf numFmtId="0" fontId="14" fillId="0" borderId="2" xfId="5" applyFont="1" applyBorder="1" applyAlignment="1">
      <alignment horizontal="center"/>
    </xf>
    <xf numFmtId="0" fontId="14" fillId="0" borderId="17" xfId="5" applyFont="1" applyBorder="1" applyAlignment="1">
      <alignment horizontal="center"/>
    </xf>
    <xf numFmtId="0" fontId="14" fillId="0" borderId="16" xfId="5" applyFont="1" applyBorder="1" applyAlignment="1">
      <alignment horizontal="left"/>
    </xf>
    <xf numFmtId="0" fontId="14" fillId="0" borderId="15" xfId="5" applyFont="1" applyBorder="1" applyAlignment="1">
      <alignment horizontal="left"/>
    </xf>
    <xf numFmtId="0" fontId="14" fillId="0" borderId="17" xfId="5" applyFont="1" applyBorder="1" applyAlignment="1">
      <alignment horizontal="center"/>
    </xf>
    <xf numFmtId="0" fontId="14" fillId="0" borderId="13" xfId="5" applyFont="1" applyBorder="1" applyAlignment="1">
      <alignment horizontal="left"/>
    </xf>
    <xf numFmtId="0" fontId="14" fillId="0" borderId="12" xfId="5" applyFont="1" applyBorder="1" applyAlignment="1">
      <alignment horizontal="left"/>
    </xf>
    <xf numFmtId="0" fontId="14" fillId="0" borderId="13" xfId="5" applyFont="1" applyBorder="1" applyAlignment="1">
      <alignment horizontal="center"/>
    </xf>
    <xf numFmtId="0" fontId="14" fillId="0" borderId="15" xfId="5" applyFont="1" applyBorder="1" applyAlignment="1">
      <alignment horizontal="center"/>
    </xf>
    <xf numFmtId="0" fontId="14" fillId="0" borderId="13" xfId="5" applyFont="1" applyBorder="1" applyAlignment="1">
      <alignment horizontal="center"/>
    </xf>
    <xf numFmtId="0" fontId="14" fillId="0" borderId="11" xfId="5" applyFont="1" applyBorder="1" applyAlignment="1">
      <alignment horizontal="left" wrapText="1"/>
    </xf>
    <xf numFmtId="0" fontId="14" fillId="0" borderId="11" xfId="5" applyFont="1" applyBorder="1" applyAlignment="1">
      <alignment horizontal="center" wrapText="1"/>
    </xf>
    <xf numFmtId="0" fontId="14" fillId="0" borderId="13" xfId="5" applyFont="1" applyBorder="1" applyAlignment="1">
      <alignment horizontal="center" wrapText="1"/>
    </xf>
    <xf numFmtId="0" fontId="14" fillId="0" borderId="23" xfId="5" applyFont="1" applyBorder="1" applyAlignment="1">
      <alignment horizontal="center" wrapText="1"/>
    </xf>
    <xf numFmtId="0" fontId="14" fillId="0" borderId="12" xfId="5" applyFont="1" applyBorder="1" applyAlignment="1">
      <alignment horizontal="center"/>
    </xf>
    <xf numFmtId="0" fontId="14" fillId="0" borderId="8" xfId="5" applyFont="1" applyBorder="1" applyAlignment="1">
      <alignment horizontal="center"/>
    </xf>
    <xf numFmtId="0" fontId="14" fillId="0" borderId="5" xfId="5" applyFont="1" applyBorder="1" applyAlignment="1">
      <alignment horizontal="center"/>
    </xf>
    <xf numFmtId="0" fontId="14" fillId="0" borderId="14" xfId="5" applyFont="1" applyBorder="1" applyAlignment="1">
      <alignment horizontal="right"/>
    </xf>
    <xf numFmtId="0" fontId="14" fillId="0" borderId="16" xfId="5" applyFont="1" applyBorder="1" applyAlignment="1">
      <alignment horizontal="right"/>
    </xf>
    <xf numFmtId="3" fontId="14" fillId="0" borderId="15" xfId="5" applyNumberFormat="1" applyFont="1" applyBorder="1" applyAlignment="1">
      <alignment horizontal="right"/>
    </xf>
    <xf numFmtId="0" fontId="14" fillId="0" borderId="6" xfId="5" applyFont="1" applyBorder="1" applyAlignment="1">
      <alignment horizontal="center"/>
    </xf>
    <xf numFmtId="3" fontId="14" fillId="0" borderId="11" xfId="5" applyNumberFormat="1" applyFont="1" applyBorder="1" applyAlignment="1">
      <alignment horizontal="center"/>
    </xf>
    <xf numFmtId="0" fontId="14" fillId="0" borderId="0" xfId="5" applyFont="1" applyAlignment="1">
      <alignment horizontal="right"/>
    </xf>
    <xf numFmtId="3" fontId="14" fillId="0" borderId="12" xfId="5" applyNumberFormat="1" applyFont="1" applyBorder="1" applyAlignment="1">
      <alignment horizontal="right"/>
    </xf>
    <xf numFmtId="3" fontId="14" fillId="0" borderId="13" xfId="5" applyNumberFormat="1" applyFont="1" applyBorder="1" applyAlignment="1">
      <alignment horizontal="left"/>
    </xf>
    <xf numFmtId="3" fontId="14" fillId="0" borderId="23" xfId="5" applyNumberFormat="1" applyFont="1" applyBorder="1" applyAlignment="1">
      <alignment horizontal="center"/>
    </xf>
    <xf numFmtId="3" fontId="14" fillId="0" borderId="7" xfId="5" applyNumberFormat="1" applyFont="1" applyBorder="1" applyAlignment="1">
      <alignment horizontal="center"/>
    </xf>
    <xf numFmtId="0" fontId="14" fillId="0" borderId="9" xfId="5" applyFont="1" applyBorder="1" applyAlignment="1">
      <alignment horizontal="right"/>
    </xf>
    <xf numFmtId="3" fontId="14" fillId="0" borderId="8" xfId="5" applyNumberFormat="1" applyFont="1" applyBorder="1" applyAlignment="1">
      <alignment horizontal="right"/>
    </xf>
    <xf numFmtId="3" fontId="14" fillId="0" borderId="10" xfId="5" applyNumberFormat="1" applyFont="1" applyBorder="1" applyAlignment="1">
      <alignment horizontal="left"/>
    </xf>
    <xf numFmtId="3" fontId="14" fillId="0" borderId="5" xfId="5" applyNumberFormat="1" applyFont="1" applyBorder="1" applyAlignment="1">
      <alignment horizontal="center"/>
    </xf>
    <xf numFmtId="0" fontId="14" fillId="0" borderId="18" xfId="5" applyFont="1" applyBorder="1" applyAlignment="1">
      <alignment horizontal="left"/>
    </xf>
    <xf numFmtId="0" fontId="14" fillId="0" borderId="18" xfId="5" applyFont="1" applyBorder="1" applyAlignment="1">
      <alignment horizontal="center"/>
    </xf>
    <xf numFmtId="3" fontId="14" fillId="0" borderId="18" xfId="5" applyNumberFormat="1" applyFont="1" applyBorder="1" applyAlignment="1">
      <alignment horizontal="center"/>
    </xf>
    <xf numFmtId="3" fontId="14" fillId="0" borderId="18" xfId="5" applyNumberFormat="1" applyFont="1" applyBorder="1" applyAlignment="1">
      <alignment horizontal="right"/>
    </xf>
    <xf numFmtId="0" fontId="14" fillId="0" borderId="18" xfId="5" applyFont="1" applyBorder="1" applyAlignment="1">
      <alignment horizontal="right"/>
    </xf>
    <xf numFmtId="3" fontId="14" fillId="0" borderId="18" xfId="5" applyNumberFormat="1" applyFont="1" applyBorder="1" applyAlignment="1">
      <alignment horizontal="left"/>
    </xf>
    <xf numFmtId="0" fontId="14" fillId="0" borderId="21" xfId="5" applyFont="1" applyBorder="1" applyAlignment="1">
      <alignment horizontal="left"/>
    </xf>
    <xf numFmtId="0" fontId="14" fillId="0" borderId="21" xfId="5" applyFont="1" applyBorder="1" applyAlignment="1">
      <alignment horizontal="center" wrapText="1"/>
    </xf>
    <xf numFmtId="0" fontId="14" fillId="0" borderId="21" xfId="5" applyFont="1" applyBorder="1" applyAlignment="1">
      <alignment horizontal="right"/>
    </xf>
    <xf numFmtId="0" fontId="14" fillId="0" borderId="15" xfId="5" applyFont="1" applyBorder="1" applyAlignment="1">
      <alignment horizontal="right"/>
    </xf>
    <xf numFmtId="0" fontId="14" fillId="0" borderId="12" xfId="5" applyFont="1" applyBorder="1" applyAlignment="1">
      <alignment horizontal="right"/>
    </xf>
    <xf numFmtId="0" fontId="14" fillId="0" borderId="8" xfId="5" applyFont="1" applyBorder="1" applyAlignment="1">
      <alignment horizontal="right"/>
    </xf>
    <xf numFmtId="0" fontId="14" fillId="0" borderId="16" xfId="5" applyFont="1" applyBorder="1" applyAlignment="1">
      <alignment horizontal="center"/>
    </xf>
    <xf numFmtId="0" fontId="14" fillId="0" borderId="10" xfId="5" applyFont="1" applyBorder="1" applyAlignment="1">
      <alignment horizontal="center"/>
    </xf>
    <xf numFmtId="0" fontId="14" fillId="0" borderId="8" xfId="5" applyFont="1" applyBorder="1" applyAlignment="1">
      <alignment horizontal="left"/>
    </xf>
    <xf numFmtId="0" fontId="14" fillId="0" borderId="0" xfId="5" applyFont="1" applyAlignment="1">
      <alignment horizontal="center"/>
    </xf>
    <xf numFmtId="0" fontId="14" fillId="0" borderId="9" xfId="5" applyFont="1" applyBorder="1" applyAlignment="1">
      <alignment horizontal="center"/>
    </xf>
    <xf numFmtId="172" fontId="14" fillId="0" borderId="11" xfId="5" applyNumberFormat="1" applyFont="1" applyBorder="1" applyAlignment="1">
      <alignment horizontal="right"/>
    </xf>
    <xf numFmtId="172" fontId="14" fillId="0" borderId="12" xfId="5" applyNumberFormat="1" applyFont="1" applyBorder="1" applyAlignment="1">
      <alignment horizontal="right"/>
    </xf>
    <xf numFmtId="172" fontId="14" fillId="0" borderId="7" xfId="5" applyNumberFormat="1" applyFont="1" applyBorder="1" applyAlignment="1">
      <alignment horizontal="right"/>
    </xf>
    <xf numFmtId="172" fontId="14" fillId="0" borderId="8" xfId="5" applyNumberFormat="1" applyFont="1" applyBorder="1" applyAlignment="1">
      <alignment horizontal="right"/>
    </xf>
    <xf numFmtId="3" fontId="14" fillId="0" borderId="10" xfId="5" applyNumberFormat="1" applyFont="1" applyBorder="1" applyAlignment="1">
      <alignment horizontal="right"/>
    </xf>
    <xf numFmtId="0" fontId="14" fillId="0" borderId="19" xfId="5" applyFont="1" applyBorder="1" applyAlignment="1">
      <alignment horizontal="right"/>
    </xf>
    <xf numFmtId="0" fontId="14" fillId="0" borderId="2" xfId="5" applyFont="1" applyBorder="1" applyAlignment="1">
      <alignment horizontal="right"/>
    </xf>
    <xf numFmtId="3" fontId="14" fillId="0" borderId="5" xfId="5" applyNumberFormat="1" applyFont="1" applyBorder="1" applyAlignment="1">
      <alignment horizontal="right"/>
    </xf>
    <xf numFmtId="0" fontId="14" fillId="0" borderId="19" xfId="5" applyFont="1" applyBorder="1" applyAlignment="1">
      <alignment horizontal="center"/>
    </xf>
    <xf numFmtId="0" fontId="14" fillId="0" borderId="20" xfId="5" applyFont="1" applyBorder="1" applyAlignment="1">
      <alignment horizontal="center"/>
    </xf>
    <xf numFmtId="3" fontId="14" fillId="0" borderId="20" xfId="5" applyNumberFormat="1" applyFont="1" applyBorder="1" applyAlignment="1">
      <alignment horizontal="right"/>
    </xf>
    <xf numFmtId="0" fontId="14" fillId="0" borderId="26" xfId="5" applyFont="1" applyBorder="1" applyAlignment="1">
      <alignment horizontal="center"/>
    </xf>
    <xf numFmtId="0" fontId="14" fillId="0" borderId="25" xfId="5" applyFont="1" applyBorder="1" applyAlignment="1">
      <alignment horizontal="left"/>
    </xf>
    <xf numFmtId="0" fontId="14" fillId="0" borderId="8" xfId="5" applyFont="1" applyBorder="1" applyAlignment="1">
      <alignment horizontal="center"/>
    </xf>
    <xf numFmtId="0" fontId="14" fillId="0" borderId="12" xfId="5" applyFont="1" applyBorder="1" applyAlignment="1">
      <alignment horizontal="center"/>
    </xf>
    <xf numFmtId="0" fontId="14" fillId="0" borderId="1" xfId="5" applyFont="1" applyBorder="1" applyAlignment="1">
      <alignment horizontal="center"/>
    </xf>
    <xf numFmtId="0" fontId="14" fillId="0" borderId="22" xfId="5" applyFont="1" applyBorder="1" applyAlignment="1">
      <alignment horizontal="left"/>
    </xf>
    <xf numFmtId="0" fontId="14" fillId="0" borderId="6" xfId="5" applyFont="1" applyBorder="1" applyAlignment="1">
      <alignment horizontal="right"/>
    </xf>
    <xf numFmtId="0" fontId="14" fillId="0" borderId="29" xfId="5" applyFont="1" applyBorder="1" applyAlignment="1">
      <alignment horizontal="right"/>
    </xf>
    <xf numFmtId="3" fontId="14" fillId="0" borderId="28" xfId="5" applyNumberFormat="1" applyFont="1" applyBorder="1" applyAlignment="1">
      <alignment horizontal="right"/>
    </xf>
    <xf numFmtId="3" fontId="14" fillId="0" borderId="14" xfId="5" applyNumberFormat="1" applyFont="1" applyBorder="1"/>
    <xf numFmtId="0" fontId="14" fillId="0" borderId="14" xfId="5" applyFont="1" applyBorder="1"/>
    <xf numFmtId="3" fontId="14" fillId="0" borderId="17" xfId="5" applyNumberFormat="1" applyFont="1" applyBorder="1"/>
    <xf numFmtId="0" fontId="14" fillId="0" borderId="29" xfId="5" applyFont="1" applyBorder="1" applyAlignment="1">
      <alignment horizontal="center"/>
    </xf>
    <xf numFmtId="3" fontId="14" fillId="0" borderId="11" xfId="5" applyNumberFormat="1" applyFont="1" applyBorder="1"/>
    <xf numFmtId="0" fontId="14" fillId="0" borderId="11" xfId="5" applyFont="1" applyBorder="1"/>
    <xf numFmtId="3" fontId="14" fillId="0" borderId="13" xfId="5" applyNumberFormat="1" applyFont="1" applyBorder="1"/>
    <xf numFmtId="3" fontId="14" fillId="0" borderId="23" xfId="5" applyNumberFormat="1" applyFont="1" applyBorder="1"/>
    <xf numFmtId="3" fontId="14" fillId="0" borderId="7" xfId="5" applyNumberFormat="1" applyFont="1" applyBorder="1"/>
    <xf numFmtId="0" fontId="14" fillId="0" borderId="7" xfId="5" applyFont="1" applyBorder="1"/>
    <xf numFmtId="3" fontId="14" fillId="0" borderId="10" xfId="5" applyNumberFormat="1" applyFont="1" applyBorder="1"/>
    <xf numFmtId="3" fontId="14" fillId="0" borderId="28" xfId="5" applyNumberFormat="1" applyFont="1" applyBorder="1"/>
    <xf numFmtId="0" fontId="14" fillId="0" borderId="30" xfId="5" applyFont="1" applyBorder="1" applyAlignment="1">
      <alignment horizontal="center"/>
    </xf>
    <xf numFmtId="0" fontId="14" fillId="0" borderId="21" xfId="5" applyFont="1" applyBorder="1" applyAlignment="1">
      <alignment horizontal="center"/>
    </xf>
    <xf numFmtId="0" fontId="14" fillId="0" borderId="19" xfId="5" applyFont="1" applyBorder="1" applyAlignment="1">
      <alignment horizontal="center"/>
    </xf>
    <xf numFmtId="3" fontId="14" fillId="0" borderId="19" xfId="5" applyNumberFormat="1" applyFont="1" applyBorder="1" applyAlignment="1">
      <alignment horizontal="right"/>
    </xf>
    <xf numFmtId="0" fontId="14" fillId="0" borderId="16" xfId="5" applyFont="1" applyBorder="1" applyAlignment="1">
      <alignment horizontal="center"/>
    </xf>
    <xf numFmtId="0" fontId="14" fillId="0" borderId="28" xfId="5" applyFont="1" applyBorder="1" applyAlignment="1">
      <alignment horizontal="left"/>
    </xf>
    <xf numFmtId="0" fontId="14" fillId="0" borderId="26" xfId="5" applyFont="1" applyBorder="1" applyAlignment="1">
      <alignment horizontal="center"/>
    </xf>
    <xf numFmtId="0" fontId="14" fillId="0" borderId="29" xfId="5" applyFont="1" applyBorder="1" applyAlignment="1">
      <alignment horizontal="left"/>
    </xf>
    <xf numFmtId="0" fontId="14" fillId="0" borderId="24" xfId="5" applyFont="1" applyBorder="1" applyAlignment="1">
      <alignment horizontal="center"/>
    </xf>
    <xf numFmtId="0" fontId="14" fillId="0" borderId="31" xfId="5" applyFont="1" applyBorder="1" applyAlignment="1">
      <alignment horizontal="center"/>
    </xf>
    <xf numFmtId="3" fontId="14" fillId="0" borderId="32" xfId="5" applyNumberFormat="1" applyFont="1" applyBorder="1" applyAlignment="1">
      <alignment horizontal="right"/>
    </xf>
    <xf numFmtId="3" fontId="14" fillId="0" borderId="24" xfId="5" applyNumberFormat="1" applyFont="1" applyBorder="1" applyAlignment="1">
      <alignment horizontal="right"/>
    </xf>
    <xf numFmtId="3" fontId="14" fillId="0" borderId="31" xfId="5" applyNumberFormat="1" applyFont="1" applyBorder="1" applyAlignment="1">
      <alignment horizontal="right"/>
    </xf>
    <xf numFmtId="3" fontId="14" fillId="0" borderId="33" xfId="5" applyNumberFormat="1" applyFont="1" applyBorder="1" applyAlignment="1">
      <alignment horizontal="right"/>
    </xf>
    <xf numFmtId="0" fontId="14" fillId="0" borderId="30" xfId="5" applyFont="1" applyBorder="1" applyAlignment="1">
      <alignment horizontal="left"/>
    </xf>
    <xf numFmtId="0" fontId="14" fillId="0" borderId="15" xfId="5" applyFont="1" applyBorder="1" applyAlignment="1">
      <alignment horizontal="center"/>
    </xf>
    <xf numFmtId="3" fontId="14" fillId="0" borderId="0" xfId="5" applyNumberFormat="1" applyFont="1" applyAlignment="1">
      <alignment horizontal="right"/>
    </xf>
    <xf numFmtId="0" fontId="14" fillId="0" borderId="4" xfId="5" applyFont="1" applyBorder="1" applyAlignment="1">
      <alignment horizontal="center"/>
    </xf>
    <xf numFmtId="0" fontId="14" fillId="0" borderId="27" xfId="5" applyFont="1" applyBorder="1" applyAlignment="1">
      <alignment horizontal="center"/>
    </xf>
    <xf numFmtId="0" fontId="14" fillId="0" borderId="3" xfId="5" applyFont="1" applyBorder="1" applyAlignment="1">
      <alignment horizontal="center"/>
    </xf>
    <xf numFmtId="0" fontId="14" fillId="0" borderId="7" xfId="5" applyFont="1" applyBorder="1" applyAlignment="1">
      <alignment horizontal="center" wrapText="1"/>
    </xf>
    <xf numFmtId="0" fontId="20" fillId="0" borderId="17" xfId="5" applyFont="1" applyBorder="1" applyAlignment="1">
      <alignment horizontal="left" indent="3"/>
    </xf>
    <xf numFmtId="0" fontId="20" fillId="0" borderId="15" xfId="5" applyFont="1" applyBorder="1" applyAlignment="1">
      <alignment horizontal="left" indent="3"/>
    </xf>
    <xf numFmtId="0" fontId="20" fillId="0" borderId="14" xfId="5" applyFont="1" applyBorder="1" applyAlignment="1">
      <alignment horizontal="left" indent="3"/>
    </xf>
    <xf numFmtId="0" fontId="14" fillId="0" borderId="18" xfId="5" applyFont="1" applyBorder="1" applyAlignment="1">
      <alignment horizontal="left"/>
    </xf>
    <xf numFmtId="0" fontId="20" fillId="0" borderId="21" xfId="5" applyFont="1" applyBorder="1" applyAlignment="1">
      <alignment horizontal="left" indent="3"/>
    </xf>
    <xf numFmtId="0" fontId="20" fillId="0" borderId="19" xfId="5" applyFont="1" applyBorder="1" applyAlignment="1">
      <alignment horizontal="left" indent="3"/>
    </xf>
    <xf numFmtId="0" fontId="20" fillId="0" borderId="20" xfId="5" applyFont="1" applyBorder="1" applyAlignment="1">
      <alignment horizontal="left" indent="3"/>
    </xf>
    <xf numFmtId="0" fontId="20" fillId="0" borderId="18" xfId="5" applyFont="1" applyBorder="1" applyAlignment="1">
      <alignment horizontal="left" indent="3"/>
    </xf>
    <xf numFmtId="0" fontId="20" fillId="0" borderId="16" xfId="5" applyFont="1" applyBorder="1" applyAlignment="1">
      <alignment horizontal="left" indent="3"/>
    </xf>
    <xf numFmtId="0" fontId="14" fillId="0" borderId="19" xfId="5" quotePrefix="1" applyFont="1" applyBorder="1" applyAlignment="1">
      <alignment horizontal="center"/>
    </xf>
    <xf numFmtId="0" fontId="20" fillId="0" borderId="19" xfId="5" applyFont="1" applyBorder="1" applyAlignment="1">
      <alignment horizontal="left" indent="4"/>
    </xf>
    <xf numFmtId="0" fontId="20" fillId="0" borderId="20" xfId="5" applyFont="1" applyBorder="1" applyAlignment="1">
      <alignment horizontal="left" indent="4"/>
    </xf>
    <xf numFmtId="3" fontId="14" fillId="0" borderId="18" xfId="5" applyNumberFormat="1" applyFont="1" applyBorder="1"/>
    <xf numFmtId="3" fontId="14" fillId="0" borderId="18" xfId="5" quotePrefix="1" applyNumberFormat="1" applyFont="1" applyBorder="1"/>
    <xf numFmtId="0" fontId="14" fillId="0" borderId="18" xfId="5" applyFont="1" applyBorder="1" applyAlignment="1">
      <alignment horizontal="left" wrapText="1"/>
    </xf>
    <xf numFmtId="0" fontId="14" fillId="0" borderId="18" xfId="5" applyFont="1" applyBorder="1" applyAlignment="1">
      <alignment horizontal="center" wrapText="1"/>
    </xf>
    <xf numFmtId="3" fontId="14" fillId="0" borderId="18" xfId="5" applyNumberFormat="1" applyFont="1" applyBorder="1" applyAlignment="1">
      <alignment horizontal="right" wrapText="1"/>
    </xf>
    <xf numFmtId="0" fontId="20" fillId="0" borderId="21" xfId="5" applyFont="1" applyBorder="1" applyAlignment="1">
      <alignment horizontal="left" indent="2"/>
    </xf>
    <xf numFmtId="0" fontId="20" fillId="0" borderId="19" xfId="5" applyFont="1" applyBorder="1" applyAlignment="1">
      <alignment horizontal="left" indent="2"/>
    </xf>
    <xf numFmtId="0" fontId="20" fillId="0" borderId="20" xfId="5" applyFont="1" applyBorder="1" applyAlignment="1">
      <alignment horizontal="left" indent="2"/>
    </xf>
    <xf numFmtId="0" fontId="20" fillId="0" borderId="18" xfId="5" applyFont="1" applyBorder="1" applyAlignment="1">
      <alignment horizontal="left" indent="2"/>
    </xf>
    <xf numFmtId="0" fontId="20" fillId="0" borderId="17" xfId="5" applyFont="1" applyBorder="1" applyAlignment="1">
      <alignment horizontal="left" indent="2"/>
    </xf>
    <xf numFmtId="0" fontId="20" fillId="0" borderId="16" xfId="5" applyFont="1" applyBorder="1" applyAlignment="1">
      <alignment horizontal="left" indent="2"/>
    </xf>
    <xf numFmtId="0" fontId="20" fillId="0" borderId="15" xfId="5" applyFont="1" applyBorder="1" applyAlignment="1">
      <alignment horizontal="left" indent="2"/>
    </xf>
    <xf numFmtId="0" fontId="20" fillId="0" borderId="14" xfId="5" applyFont="1" applyBorder="1" applyAlignment="1">
      <alignment horizontal="left" indent="2"/>
    </xf>
    <xf numFmtId="0" fontId="14" fillId="0" borderId="17" xfId="5" applyFont="1" applyBorder="1" applyAlignment="1">
      <alignment horizontal="left"/>
    </xf>
    <xf numFmtId="0" fontId="14" fillId="0" borderId="14" xfId="5" applyFont="1" applyBorder="1" applyAlignment="1">
      <alignment horizontal="left"/>
    </xf>
    <xf numFmtId="0" fontId="14" fillId="0" borderId="9" xfId="5" applyFont="1" applyBorder="1" applyAlignment="1">
      <alignment horizontal="left" indent="4"/>
    </xf>
    <xf numFmtId="0" fontId="14" fillId="0" borderId="10" xfId="5" applyFont="1" applyBorder="1" applyAlignment="1">
      <alignment horizontal="left" indent="4"/>
    </xf>
    <xf numFmtId="0" fontId="17" fillId="0" borderId="17" xfId="5" applyFont="1" applyBorder="1" applyAlignment="1">
      <alignment horizontal="left" indent="2"/>
    </xf>
    <xf numFmtId="0" fontId="17" fillId="0" borderId="15" xfId="5" applyFont="1" applyBorder="1" applyAlignment="1">
      <alignment horizontal="left" indent="2"/>
    </xf>
    <xf numFmtId="0" fontId="14" fillId="0" borderId="13" xfId="5" applyFont="1" applyBorder="1" applyAlignment="1">
      <alignment horizontal="left" wrapText="1"/>
    </xf>
    <xf numFmtId="0" fontId="17" fillId="0" borderId="13" xfId="5" applyFont="1" applyBorder="1" applyAlignment="1">
      <alignment horizontal="left" indent="2"/>
    </xf>
    <xf numFmtId="0" fontId="17" fillId="0" borderId="12" xfId="5" applyFont="1" applyBorder="1" applyAlignment="1">
      <alignment horizontal="left" indent="2"/>
    </xf>
    <xf numFmtId="0" fontId="14" fillId="0" borderId="12" xfId="5" applyFont="1" applyBorder="1" applyAlignment="1">
      <alignment horizontal="left" wrapText="1"/>
    </xf>
    <xf numFmtId="0" fontId="14" fillId="0" borderId="13" xfId="5" applyFont="1" applyBorder="1" applyAlignment="1">
      <alignment horizontal="left" wrapText="1"/>
    </xf>
    <xf numFmtId="0" fontId="17" fillId="0" borderId="12" xfId="5" applyFont="1" applyBorder="1" applyAlignment="1">
      <alignment horizontal="left" wrapText="1"/>
    </xf>
    <xf numFmtId="172" fontId="14" fillId="0" borderId="11" xfId="5" applyNumberFormat="1" applyFont="1" applyBorder="1" applyAlignment="1">
      <alignment horizontal="center"/>
    </xf>
    <xf numFmtId="0" fontId="17" fillId="0" borderId="11" xfId="5" applyFont="1" applyBorder="1" applyAlignment="1">
      <alignment horizontal="left" indent="2"/>
    </xf>
    <xf numFmtId="0" fontId="14" fillId="0" borderId="20" xfId="5" applyFont="1" applyBorder="1" applyAlignment="1">
      <alignment horizontal="left" wrapText="1"/>
    </xf>
    <xf numFmtId="0" fontId="14" fillId="0" borderId="13" xfId="5" applyFont="1" applyBorder="1"/>
    <xf numFmtId="3" fontId="14" fillId="0" borderId="12" xfId="5" applyNumberFormat="1" applyFont="1" applyBorder="1"/>
    <xf numFmtId="0" fontId="14" fillId="0" borderId="10" xfId="5" applyFont="1" applyBorder="1"/>
    <xf numFmtId="3" fontId="14" fillId="0" borderId="8" xfId="5" applyNumberFormat="1" applyFont="1" applyBorder="1"/>
    <xf numFmtId="0" fontId="14" fillId="0" borderId="17" xfId="5" applyFont="1" applyBorder="1"/>
    <xf numFmtId="3" fontId="14" fillId="0" borderId="15" xfId="5" applyNumberFormat="1" applyFont="1" applyBorder="1"/>
    <xf numFmtId="0" fontId="14" fillId="0" borderId="12" xfId="5" applyFont="1" applyBorder="1"/>
    <xf numFmtId="0" fontId="14" fillId="0" borderId="8" xfId="5" applyFont="1" applyBorder="1"/>
    <xf numFmtId="0" fontId="14" fillId="0" borderId="13" xfId="5" quotePrefix="1" applyFont="1" applyBorder="1" applyAlignment="1">
      <alignment horizontal="left"/>
    </xf>
    <xf numFmtId="3" fontId="14" fillId="0" borderId="12" xfId="5" applyNumberFormat="1" applyFont="1" applyBorder="1" applyAlignment="1">
      <alignment horizontal="left"/>
    </xf>
    <xf numFmtId="0" fontId="14" fillId="0" borderId="21" xfId="5" applyFont="1" applyBorder="1" applyAlignment="1">
      <alignment horizontal="right"/>
    </xf>
    <xf numFmtId="0" fontId="14" fillId="0" borderId="17" xfId="5" applyFont="1" applyBorder="1" applyAlignment="1">
      <alignment horizontal="left" indent="1"/>
    </xf>
    <xf numFmtId="0" fontId="14" fillId="0" borderId="13" xfId="5" applyFont="1" applyBorder="1" applyAlignment="1">
      <alignment horizontal="left" indent="1"/>
    </xf>
    <xf numFmtId="0" fontId="14" fillId="0" borderId="10" xfId="5" applyFont="1" applyBorder="1" applyAlignment="1">
      <alignment horizontal="left" indent="1"/>
    </xf>
    <xf numFmtId="172" fontId="14" fillId="0" borderId="13" xfId="5" applyNumberFormat="1" applyFont="1" applyBorder="1" applyAlignment="1">
      <alignment horizontal="left" indent="1"/>
    </xf>
    <xf numFmtId="0" fontId="14" fillId="0" borderId="0" xfId="5" quotePrefix="1" applyFont="1" applyAlignment="1">
      <alignment horizontal="right"/>
    </xf>
    <xf numFmtId="0" fontId="14" fillId="0" borderId="18" xfId="5" applyFont="1" applyBorder="1" applyAlignment="1">
      <alignment horizontal="center" vertical="top" wrapText="1"/>
    </xf>
    <xf numFmtId="0" fontId="17" fillId="0" borderId="16" xfId="5" applyFont="1" applyBorder="1" applyAlignment="1">
      <alignment horizontal="right" indent="4"/>
    </xf>
    <xf numFmtId="0" fontId="17" fillId="0" borderId="0" xfId="5" applyFont="1" applyAlignment="1">
      <alignment horizontal="left" indent="19"/>
    </xf>
    <xf numFmtId="0" fontId="17" fillId="0" borderId="0" xfId="5" applyFont="1" applyAlignment="1">
      <alignment horizontal="left" indent="18"/>
    </xf>
    <xf numFmtId="3" fontId="14" fillId="0" borderId="0" xfId="5" applyNumberFormat="1" applyFont="1" applyAlignment="1">
      <alignment horizontal="center"/>
    </xf>
    <xf numFmtId="0" fontId="17" fillId="0" borderId="0" xfId="5" applyFont="1" applyAlignment="1">
      <alignment horizontal="right" indent="1"/>
    </xf>
    <xf numFmtId="0" fontId="17" fillId="0" borderId="16" xfId="5" applyFont="1" applyBorder="1" applyAlignment="1">
      <alignment horizontal="left"/>
    </xf>
    <xf numFmtId="0" fontId="14" fillId="0" borderId="10" xfId="5" quotePrefix="1" applyFont="1" applyBorder="1" applyAlignment="1">
      <alignment horizontal="left"/>
    </xf>
    <xf numFmtId="172" fontId="14" fillId="0" borderId="13" xfId="5" applyNumberFormat="1" applyFont="1" applyBorder="1" applyAlignment="1">
      <alignment horizontal="left"/>
    </xf>
    <xf numFmtId="0" fontId="14" fillId="0" borderId="0" xfId="5" applyFont="1" applyAlignment="1">
      <alignment horizontal="right"/>
    </xf>
    <xf numFmtId="0" fontId="14" fillId="0" borderId="0" xfId="5" applyFont="1" applyAlignment="1">
      <alignment horizontal="left" indent="2"/>
    </xf>
    <xf numFmtId="0" fontId="14" fillId="0" borderId="13" xfId="5" applyFont="1" applyBorder="1" applyAlignment="1">
      <alignment horizontal="right"/>
    </xf>
    <xf numFmtId="172" fontId="14" fillId="0" borderId="0" xfId="5" applyNumberFormat="1" applyFont="1" applyAlignment="1">
      <alignment horizontal="right"/>
    </xf>
    <xf numFmtId="0" fontId="14" fillId="0" borderId="0" xfId="5" applyFont="1" applyAlignment="1">
      <alignment horizontal="left" indent="2"/>
    </xf>
    <xf numFmtId="0" fontId="14" fillId="0" borderId="10" xfId="5" applyFont="1" applyBorder="1" applyAlignment="1">
      <alignment horizontal="left"/>
    </xf>
    <xf numFmtId="0" fontId="14" fillId="0" borderId="19" xfId="5" applyFont="1" applyBorder="1" applyAlignment="1">
      <alignment horizontal="center" vertical="top" wrapText="1"/>
    </xf>
    <xf numFmtId="0" fontId="14" fillId="0" borderId="0" xfId="5" applyFont="1" applyAlignment="1">
      <alignment horizontal="left" wrapText="1"/>
    </xf>
    <xf numFmtId="172" fontId="14" fillId="0" borderId="13" xfId="5" applyNumberFormat="1" applyFont="1" applyBorder="1" applyAlignment="1">
      <alignment horizontal="right"/>
    </xf>
    <xf numFmtId="0" fontId="19" fillId="0" borderId="0" xfId="0" applyFont="1"/>
  </cellXfs>
  <cellStyles count="10">
    <cellStyle name="Comma" xfId="1" builtinId="3"/>
    <cellStyle name="Comma 2" xfId="7" xr:uid="{479095AC-DA30-4A04-B4B5-0DAC9646D5F3}"/>
    <cellStyle name="Currency 2" xfId="8" xr:uid="{7D502284-633A-4D19-BC47-9B22D316E1C9}"/>
    <cellStyle name="Hyperlink" xfId="9" builtinId="8"/>
    <cellStyle name="Normal" xfId="0" builtinId="0"/>
    <cellStyle name="Normal 2" xfId="2" xr:uid="{1CC3CCD1-D6D4-4CEA-B4A4-BADDB5B35EE8}"/>
    <cellStyle name="Normal 3" xfId="3" xr:uid="{0CB9D59F-D5F5-44C7-B33E-19C7B06BE748}"/>
    <cellStyle name="Normal 4" xfId="5" xr:uid="{0CBC50FE-FC3E-48D8-99E9-3CB5AD7B3AAC}"/>
    <cellStyle name="Percent 2" xfId="4" xr:uid="{1F496699-15B0-4F1A-91DC-CB8151285832}"/>
    <cellStyle name="Percent 3" xfId="6" xr:uid="{C00ADBC5-F48C-45E5-84D9-12F6802EFA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190501</xdr:colOff>
      <xdr:row>0</xdr:row>
      <xdr:rowOff>171451</xdr:rowOff>
    </xdr:from>
    <xdr:ext cx="1521069" cy="517420"/>
    <xdr:pic>
      <xdr:nvPicPr>
        <xdr:cNvPr id="2" name="Picture 1">
          <a:extLst>
            <a:ext uri="{FF2B5EF4-FFF2-40B4-BE49-F238E27FC236}">
              <a16:creationId xmlns:a16="http://schemas.microsoft.com/office/drawing/2014/main" id="{6ED16E27-F6C2-498A-825C-F1DAB73094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67641"/>
          <a:ext cx="1521069" cy="517420"/>
        </a:xfrm>
        <a:prstGeom prst="rect">
          <a:avLst/>
        </a:prstGeom>
      </xdr:spPr>
    </xdr:pic>
    <xdr:clientData/>
  </xdr:one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389D0105-8596-436F-9586-EBAD5E2985F6}"/>
            </a:ext>
          </a:extLst>
        </xdr:cNvPr>
        <xdr:cNvCxnSpPr/>
      </xdr:nvCxnSpPr>
      <xdr:spPr>
        <a:xfrm>
          <a:off x="281940" y="172974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19DB65FA-3040-43AD-8B1C-344B0BA575D9}"/>
            </a:ext>
          </a:extLst>
        </xdr:cNvPr>
        <xdr:cNvCxnSpPr/>
      </xdr:nvCxnSpPr>
      <xdr:spPr>
        <a:xfrm>
          <a:off x="293370" y="87630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Research\ZDP49%20(Fee%20Schedule%20Analyzer%20Model%20Update)\2021\Work%20Files\Milliman%202021%20Fee%20Schedule%20Analysis%20Model.xlsm" TargetMode="External"/><Relationship Id="rId1" Type="http://schemas.openxmlformats.org/officeDocument/2006/relationships/externalLinkPath" Target="file:///T:\Research\ZDP49%20(Fee%20Schedule%20Analyzer%20Model%20Update)\2021\Work%20Files\Milliman%202021%20Fee%20Schedule%20Analysis%20Model.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etyofactuaries-my.sharepoint.com/personal/dnorris_soa_org/Documents/Documents/Projects/2025-26%20Curriculum/FINAL%20GUIDED%20EXAMPLES/Fully%20Assembled/ILA101%20Guided%20Examples%202025-2026.xlsx" TargetMode="External"/><Relationship Id="rId1" Type="http://schemas.openxmlformats.org/officeDocument/2006/relationships/externalLinkPath" Target="ILA101%20Guided%20Examples%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cense"/>
      <sheetName val="User Input"/>
      <sheetName val="Print Options"/>
      <sheetName val="Fee Schedule Library"/>
      <sheetName val="Active Fee Schedules"/>
      <sheetName val="Specialty Selection"/>
      <sheetName val="Summary"/>
      <sheetName val="Specialty Sample"/>
      <sheetName val="CL and Part B"/>
      <sheetName val="RBRVS"/>
      <sheetName val="Result Calcs"/>
      <sheetName val="Util Matrix"/>
      <sheetName val="Base Util Weights"/>
      <sheetName val="Estimated RVUs"/>
      <sheetName val="CPT Code Indicators"/>
      <sheetName val="Estimated Fees"/>
      <sheetName val="GPCI"/>
    </sheetNames>
    <sheetDataSet>
      <sheetData sheetId="0"/>
      <sheetData sheetId="1">
        <row r="74">
          <cell r="C74">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
      <sheetName val="Q ILA101-101-25 1a 1b"/>
      <sheetName val="A ILA101-101-25 1a 1b"/>
      <sheetName val="Q ILA101-102-25 1c"/>
      <sheetName val="A ILA101-102-25 1c"/>
      <sheetName val="Q Table Development 2d"/>
      <sheetName val="A Table Development 2d"/>
      <sheetName val="Q ILA101-106-25 2a"/>
      <sheetName val="A ILA101-106-25 2a"/>
      <sheetName val="Q US GAAP Ch 1 4b"/>
      <sheetName val="A US GAAP Ch 1 4b"/>
      <sheetName val="Q ILA101-113-25 5b"/>
      <sheetName val="A ILA101-113-25 5b"/>
      <sheetName val="Q RILA 1a 1b"/>
      <sheetName val="A RILA 1a 1b"/>
      <sheetName val="Q Experience Study 2e"/>
      <sheetName val="A Experience Study 2e"/>
      <sheetName val="Q Tiller Ch 4 5e"/>
      <sheetName val="A Tiller Ch 4 5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ducation@soa.org?subject=Guided%20Examples%20Inquiry%2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82B2-B1D8-4FEF-A5B4-195D52D502DD}">
  <sheetPr>
    <tabColor rgb="FF0070C0"/>
    <pageSetUpPr autoPageBreaks="0"/>
  </sheetPr>
  <dimension ref="A6:K22"/>
  <sheetViews>
    <sheetView showGridLines="0" tabSelected="1" zoomScale="115" zoomScaleNormal="115" workbookViewId="0"/>
  </sheetViews>
  <sheetFormatPr defaultRowHeight="14.4"/>
  <sheetData>
    <row r="6" spans="1:10" ht="33.6">
      <c r="A6" s="1" t="s">
        <v>811</v>
      </c>
      <c r="B6" s="1"/>
      <c r="C6" s="1"/>
      <c r="D6" s="1"/>
      <c r="E6" s="1"/>
      <c r="F6" s="1"/>
      <c r="G6" s="1"/>
      <c r="H6" s="1"/>
      <c r="I6" s="1"/>
      <c r="J6" s="1"/>
    </row>
    <row r="7" spans="1:10" ht="6" customHeight="1">
      <c r="A7" s="2"/>
      <c r="B7" s="2"/>
      <c r="C7" s="2"/>
      <c r="D7" s="2"/>
      <c r="E7" s="2"/>
      <c r="F7" s="2"/>
      <c r="G7" s="2"/>
      <c r="H7" s="2"/>
      <c r="I7" s="2"/>
      <c r="J7" s="2"/>
    </row>
    <row r="8" spans="1:10" ht="21">
      <c r="A8" s="3" t="s">
        <v>822</v>
      </c>
      <c r="B8" s="3"/>
      <c r="C8" s="3"/>
      <c r="D8" s="3"/>
      <c r="E8" s="3"/>
      <c r="F8" s="3"/>
      <c r="G8" s="3"/>
      <c r="H8" s="3"/>
      <c r="I8" s="3"/>
      <c r="J8" s="3"/>
    </row>
    <row r="10" spans="1:10" ht="75" customHeight="1">
      <c r="A10" s="4" t="s">
        <v>812</v>
      </c>
      <c r="B10" s="5" t="s">
        <v>813</v>
      </c>
      <c r="C10" s="5"/>
      <c r="D10" s="5"/>
      <c r="E10" s="5"/>
      <c r="F10" s="5"/>
      <c r="G10" s="5"/>
      <c r="H10" s="5"/>
      <c r="I10" s="5"/>
      <c r="J10" s="5"/>
    </row>
    <row r="11" spans="1:10">
      <c r="B11" s="6"/>
      <c r="C11" s="6"/>
      <c r="D11" s="6"/>
      <c r="E11" s="6"/>
      <c r="F11" s="6"/>
      <c r="G11" s="6"/>
      <c r="H11" s="6"/>
      <c r="I11" s="6"/>
      <c r="J11" s="6"/>
    </row>
    <row r="12" spans="1:10" ht="45" customHeight="1">
      <c r="A12" s="4" t="s">
        <v>812</v>
      </c>
      <c r="B12" s="5" t="s">
        <v>814</v>
      </c>
      <c r="C12" s="5"/>
      <c r="D12" s="5"/>
      <c r="E12" s="5"/>
      <c r="F12" s="5"/>
      <c r="G12" s="5"/>
      <c r="H12" s="5"/>
      <c r="I12" s="5"/>
      <c r="J12" s="5"/>
    </row>
    <row r="13" spans="1:10">
      <c r="B13" s="6"/>
      <c r="C13" s="6"/>
      <c r="D13" s="6"/>
      <c r="E13" s="6"/>
      <c r="F13" s="6"/>
      <c r="G13" s="6"/>
      <c r="H13" s="6"/>
      <c r="I13" s="6"/>
      <c r="J13" s="6"/>
    </row>
    <row r="14" spans="1:10" ht="30" customHeight="1">
      <c r="A14" s="4" t="s">
        <v>812</v>
      </c>
      <c r="B14" s="5" t="s">
        <v>815</v>
      </c>
      <c r="C14" s="5"/>
      <c r="D14" s="5"/>
      <c r="E14" s="5"/>
      <c r="F14" s="5"/>
      <c r="G14" s="5"/>
      <c r="H14" s="5"/>
      <c r="I14" s="5"/>
      <c r="J14" s="5"/>
    </row>
    <row r="15" spans="1:10">
      <c r="B15" s="6"/>
      <c r="C15" s="6"/>
      <c r="D15" s="6"/>
      <c r="E15" s="6"/>
      <c r="F15" s="6"/>
      <c r="G15" s="6"/>
      <c r="H15" s="6"/>
      <c r="I15" s="6"/>
      <c r="J15" s="6"/>
    </row>
    <row r="16" spans="1:10" ht="42.6" customHeight="1">
      <c r="A16" s="4" t="s">
        <v>812</v>
      </c>
      <c r="B16" s="5" t="s">
        <v>816</v>
      </c>
      <c r="C16" s="5"/>
      <c r="D16" s="5"/>
      <c r="E16" s="5"/>
      <c r="F16" s="5"/>
      <c r="G16" s="5"/>
      <c r="H16" s="5"/>
      <c r="I16" s="5"/>
      <c r="J16" s="5"/>
    </row>
    <row r="17" spans="1:11">
      <c r="B17" s="6"/>
      <c r="C17" s="6"/>
      <c r="D17" s="6"/>
      <c r="E17" s="6"/>
      <c r="F17" s="6"/>
      <c r="G17" s="6"/>
      <c r="H17" s="6"/>
      <c r="I17" s="6"/>
      <c r="J17" s="6"/>
      <c r="K17" s="7"/>
    </row>
    <row r="18" spans="1:11" ht="74.400000000000006" customHeight="1">
      <c r="A18" s="4" t="s">
        <v>812</v>
      </c>
      <c r="B18" s="5" t="s">
        <v>817</v>
      </c>
      <c r="C18" s="5"/>
      <c r="D18" s="5"/>
      <c r="E18" s="5"/>
      <c r="F18" s="5"/>
      <c r="G18" s="5"/>
      <c r="H18" s="5"/>
      <c r="I18" s="5"/>
      <c r="J18" s="5"/>
    </row>
    <row r="19" spans="1:11">
      <c r="B19" s="8" t="s">
        <v>818</v>
      </c>
      <c r="C19" s="9"/>
      <c r="D19" s="9"/>
      <c r="E19" s="9"/>
      <c r="F19" s="9"/>
      <c r="G19" s="9"/>
      <c r="H19" s="9"/>
      <c r="I19" s="9"/>
      <c r="J19" s="9"/>
    </row>
    <row r="22" spans="1:11">
      <c r="B22" s="10" t="s">
        <v>819</v>
      </c>
      <c r="C22" s="10"/>
      <c r="D22" s="11" t="s">
        <v>820</v>
      </c>
      <c r="E22" s="11"/>
      <c r="F22" s="11"/>
      <c r="G22" s="11"/>
      <c r="H22" s="12" t="s">
        <v>821</v>
      </c>
      <c r="I22" s="12"/>
      <c r="J22" s="12"/>
    </row>
  </sheetData>
  <mergeCells count="10">
    <mergeCell ref="B18:J18"/>
    <mergeCell ref="B22:C22"/>
    <mergeCell ref="D22:G22"/>
    <mergeCell ref="H22:J22"/>
    <mergeCell ref="A6:J6"/>
    <mergeCell ref="A8:J8"/>
    <mergeCell ref="B10:J10"/>
    <mergeCell ref="B12:J12"/>
    <mergeCell ref="B14:J14"/>
    <mergeCell ref="B16:J16"/>
  </mergeCells>
  <hyperlinks>
    <hyperlink ref="B19" r:id="rId1" xr:uid="{81EE8B79-3833-448C-B62E-B215FD63037D}"/>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F247A-8896-47E3-BB81-1DB14350903A}">
  <sheetPr>
    <tabColor theme="9" tint="0.59999389629810485"/>
  </sheetPr>
  <dimension ref="A1:F52"/>
  <sheetViews>
    <sheetView workbookViewId="0"/>
  </sheetViews>
  <sheetFormatPr defaultColWidth="8.88671875" defaultRowHeight="14.4"/>
  <cols>
    <col min="1" max="1" width="30.33203125" style="13" customWidth="1"/>
    <col min="2" max="2" width="21.109375" style="13" customWidth="1"/>
    <col min="3" max="3" width="13.21875" style="13" customWidth="1"/>
    <col min="4" max="4" width="17" style="13" bestFit="1" customWidth="1"/>
    <col min="5" max="5" width="13.21875" style="13" bestFit="1" customWidth="1"/>
    <col min="6" max="16384" width="8.88671875" style="13"/>
  </cols>
  <sheetData>
    <row r="1" spans="1:6">
      <c r="A1" s="275" t="s">
        <v>824</v>
      </c>
    </row>
    <row r="3" spans="1:6">
      <c r="A3" s="14" t="s">
        <v>0</v>
      </c>
    </row>
    <row r="4" spans="1:6">
      <c r="A4" s="15" t="s">
        <v>515</v>
      </c>
    </row>
    <row r="6" spans="1:6">
      <c r="A6" s="16" t="s">
        <v>803</v>
      </c>
    </row>
    <row r="7" spans="1:6">
      <c r="A7" s="16" t="s">
        <v>552</v>
      </c>
      <c r="C7" s="16">
        <v>1.0349999999999999</v>
      </c>
      <c r="D7" s="16">
        <v>1.5780000000000001</v>
      </c>
      <c r="E7" s="16">
        <v>0.91600000000000004</v>
      </c>
      <c r="F7" s="16" t="s">
        <v>549</v>
      </c>
    </row>
    <row r="8" spans="1:6">
      <c r="A8" s="16" t="s">
        <v>551</v>
      </c>
      <c r="C8" s="16">
        <v>0.27600000000000002</v>
      </c>
      <c r="D8" s="16">
        <v>0.34399999999999997</v>
      </c>
      <c r="E8" s="16">
        <v>0.17899999999999999</v>
      </c>
      <c r="F8" s="16" t="s">
        <v>549</v>
      </c>
    </row>
    <row r="9" spans="1:6">
      <c r="A9" s="16" t="s">
        <v>550</v>
      </c>
      <c r="C9" s="16">
        <v>0.83</v>
      </c>
      <c r="D9" s="16">
        <v>0.91100000000000003</v>
      </c>
      <c r="E9" s="16">
        <v>0.92800000000000005</v>
      </c>
      <c r="F9" s="16" t="s">
        <v>549</v>
      </c>
    </row>
    <row r="11" spans="1:6">
      <c r="A11" s="30" t="s">
        <v>435</v>
      </c>
    </row>
    <row r="12" spans="1:6">
      <c r="A12" s="13" t="s">
        <v>548</v>
      </c>
    </row>
    <row r="14" spans="1:6">
      <c r="B14" s="13" t="s">
        <v>547</v>
      </c>
      <c r="C14" s="13" t="s">
        <v>546</v>
      </c>
      <c r="D14" s="13" t="s">
        <v>545</v>
      </c>
    </row>
    <row r="15" spans="1:6">
      <c r="A15" s="13" t="s">
        <v>531</v>
      </c>
      <c r="B15" s="31">
        <f>'Q4-5 GI 302 SF P1b'!N44</f>
        <v>34398752</v>
      </c>
      <c r="C15" s="31">
        <f>'Q4-5 GI 302 SF P1c'!N43</f>
        <v>1567023</v>
      </c>
      <c r="D15" s="31">
        <f>'Q4-5 GI 302 SF P1j'!O25</f>
        <v>5796137</v>
      </c>
    </row>
    <row r="17" spans="1:6">
      <c r="A17" s="13" t="s">
        <v>544</v>
      </c>
      <c r="B17" s="32">
        <f>SUM('Q4-5 GI 302 SF P2bc'!L7:L15)/SUM('Q4-5 GI 302 SF P2bc'!C7,'Q4-5 GI 302 SF P2bc'!D8,'Q4-5 GI 302 SF P2bc'!E9,'Q4-5 GI 302 SF P2bc'!F10,'Q4-5 GI 302 SF P2bc'!G11,'Q4-5 GI 302 SF P2bc'!H12,'Q4-5 GI 302 SF P2bc'!I13,'Q4-5 GI 302 SF P2bc'!J14,'Q4-5 GI 302 SF P2bc'!K15)</f>
        <v>1.0453612912674879</v>
      </c>
      <c r="C17" s="32">
        <f>SUM('Q4-5 GI 302 SF P2bc'!L21:L29)/SUM('Q4-5 GI 302 SF P2bc'!C21,'Q4-5 GI 302 SF P2bc'!D22,'Q4-5 GI 302 SF P2bc'!E23,'Q4-5 GI 302 SF P2bc'!F24,'Q4-5 GI 302 SF P2bc'!G25,'Q4-5 GI 302 SF P2bc'!H26,'Q4-5 GI 302 SF P2bc'!I27,'Q4-5 GI 302 SF P2bc'!J28,'Q4-5 GI 302 SF P2bc'!K29)</f>
        <v>1.4653408018493375</v>
      </c>
      <c r="D17" s="32">
        <f>'Q4-5 GI 302 P2j'!L7/'Q4-5 GI 302 P2j'!K7</f>
        <v>0.94029399331070407</v>
      </c>
      <c r="F17" s="13" t="s">
        <v>543</v>
      </c>
    </row>
    <row r="19" spans="1:6">
      <c r="A19" s="13" t="s">
        <v>542</v>
      </c>
      <c r="B19" s="32">
        <f>B17/C7</f>
        <v>1.0100109094371865</v>
      </c>
      <c r="C19" s="32">
        <f>C17/D7</f>
        <v>0.92860633830756489</v>
      </c>
      <c r="D19" s="32">
        <f>D17/E7</f>
        <v>1.0265218267584104</v>
      </c>
      <c r="F19" s="13" t="s">
        <v>541</v>
      </c>
    </row>
    <row r="21" spans="1:6">
      <c r="A21" s="13" t="s">
        <v>540</v>
      </c>
      <c r="B21" s="32">
        <f>C8*0.5*(1+B19)</f>
        <v>0.27738150550233176</v>
      </c>
      <c r="C21" s="32">
        <f>D8*0.5*(1+C19)</f>
        <v>0.33172029018890115</v>
      </c>
      <c r="D21" s="32">
        <f>E8*0.5*(1+D19)</f>
        <v>0.18137370349487772</v>
      </c>
      <c r="F21" s="13" t="s">
        <v>539</v>
      </c>
    </row>
    <row r="23" spans="1:6">
      <c r="A23" s="13" t="s">
        <v>538</v>
      </c>
      <c r="B23" s="34">
        <f>B15*((1+B21)*C9-1)*1000</f>
        <v>2071721582.2439129</v>
      </c>
      <c r="C23" s="34">
        <f>C15*((1+C21)*D9-1)*1000</f>
        <v>334084891.43063378</v>
      </c>
      <c r="D23" s="34">
        <f>D15*((1+D21)*E9-1)*1000</f>
        <v>558253757.63062429</v>
      </c>
    </row>
    <row r="25" spans="1:6">
      <c r="A25" s="16" t="s">
        <v>802</v>
      </c>
    </row>
    <row r="27" spans="1:6">
      <c r="A27" s="30" t="s">
        <v>435</v>
      </c>
    </row>
    <row r="28" spans="1:6">
      <c r="A28" s="13" t="s">
        <v>537</v>
      </c>
    </row>
    <row r="29" spans="1:6">
      <c r="A29" s="13" t="s">
        <v>536</v>
      </c>
    </row>
    <row r="30" spans="1:6">
      <c r="B30" s="13" t="s">
        <v>535</v>
      </c>
      <c r="C30" s="13" t="s">
        <v>534</v>
      </c>
      <c r="D30" s="13" t="s">
        <v>533</v>
      </c>
      <c r="E30" s="13" t="s">
        <v>532</v>
      </c>
    </row>
    <row r="31" spans="1:6">
      <c r="A31" s="13" t="s">
        <v>531</v>
      </c>
      <c r="B31" s="31">
        <f>B15</f>
        <v>34398752</v>
      </c>
      <c r="C31" s="31">
        <f>C15</f>
        <v>1567023</v>
      </c>
      <c r="D31" s="31">
        <f>D15</f>
        <v>5796137</v>
      </c>
      <c r="E31" s="31">
        <f>SUM(B31:D31)</f>
        <v>41761912</v>
      </c>
    </row>
    <row r="33" spans="1:5">
      <c r="A33" s="13" t="s">
        <v>530</v>
      </c>
      <c r="B33" s="32">
        <f>MAX(B31:D31)/E31*0.3+0.7</f>
        <v>0.94710615740007298</v>
      </c>
    </row>
    <row r="35" spans="1:5">
      <c r="A35" s="13" t="s">
        <v>529</v>
      </c>
      <c r="B35" s="35">
        <f>SUM(B23:D23)*B33</f>
        <v>2807279695.9738121</v>
      </c>
      <c r="D35" s="13" t="s">
        <v>528</v>
      </c>
    </row>
    <row r="37" spans="1:5">
      <c r="A37" s="16" t="s">
        <v>808</v>
      </c>
    </row>
    <row r="39" spans="1:5">
      <c r="A39" s="30" t="s">
        <v>435</v>
      </c>
    </row>
    <row r="40" spans="1:5">
      <c r="A40" s="13" t="s">
        <v>527</v>
      </c>
    </row>
    <row r="41" spans="1:5">
      <c r="C41" s="13" t="s">
        <v>526</v>
      </c>
      <c r="D41" s="13" t="s">
        <v>525</v>
      </c>
      <c r="E41" s="13" t="s">
        <v>524</v>
      </c>
    </row>
    <row r="42" spans="1:5">
      <c r="A42" s="13" t="s">
        <v>523</v>
      </c>
      <c r="C42" s="37">
        <f>('Q1-5 GI 302 SF p17'!C13/'Q1-5 GI 302 SF p17'!D13-1)</f>
        <v>0.24969439047092035</v>
      </c>
      <c r="D42" s="37">
        <f>('Q1-5 GI 302 SF p17'!D13/'Q1-5 GI 302 SF p17'!E13-1)</f>
        <v>0.12583286051915787</v>
      </c>
      <c r="E42" s="37">
        <f>('Q1-5 GI 302 SF p17'!E13/'Q1-5 GI 302 SF p17'!F13-1)</f>
        <v>3.9183819674191378E-2</v>
      </c>
    </row>
    <row r="43" spans="1:5">
      <c r="A43" s="13" t="s">
        <v>522</v>
      </c>
    </row>
    <row r="45" spans="1:5">
      <c r="A45" s="13" t="s">
        <v>521</v>
      </c>
    </row>
    <row r="47" spans="1:5">
      <c r="A47" s="13" t="s">
        <v>520</v>
      </c>
      <c r="C47" s="13">
        <v>0.45</v>
      </c>
    </row>
    <row r="48" spans="1:5">
      <c r="A48" s="13" t="s">
        <v>519</v>
      </c>
      <c r="C48" s="36">
        <f>MAX(0,AVERAGE(C42:E42)-0.1)</f>
        <v>3.8237023554756527E-2</v>
      </c>
      <c r="D48" s="13" t="s">
        <v>518</v>
      </c>
    </row>
    <row r="50" spans="1:4">
      <c r="A50" s="13" t="s">
        <v>517</v>
      </c>
      <c r="C50" s="34">
        <f>SUM(B15:D15)*1000*C47*C48</f>
        <v>718583045.77605116</v>
      </c>
    </row>
    <row r="52" spans="1:4">
      <c r="A52" s="13" t="s">
        <v>516</v>
      </c>
      <c r="D52" s="35">
        <f>B35+C50</f>
        <v>3525862741.7498631</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4C9A7-A5A5-4AD1-ABA4-71697D3A7B76}">
  <sheetPr>
    <tabColor theme="9" tint="0.59999389629810485"/>
  </sheetPr>
  <dimension ref="A1:M51"/>
  <sheetViews>
    <sheetView workbookViewId="0"/>
  </sheetViews>
  <sheetFormatPr defaultColWidth="8.88671875" defaultRowHeight="14.4"/>
  <cols>
    <col min="1" max="1" width="37.44140625" style="13" customWidth="1"/>
    <col min="2" max="2" width="23.33203125" style="13" customWidth="1"/>
    <col min="3" max="3" width="20.44140625" style="13" customWidth="1"/>
    <col min="4" max="4" width="19.5546875" style="13" customWidth="1"/>
    <col min="5" max="5" width="15.77734375" style="13" customWidth="1"/>
    <col min="6" max="16384" width="8.88671875" style="13"/>
  </cols>
  <sheetData>
    <row r="1" spans="1:13">
      <c r="A1" s="275" t="s">
        <v>824</v>
      </c>
    </row>
    <row r="3" spans="1:13">
      <c r="A3" s="14" t="s">
        <v>0</v>
      </c>
      <c r="M3" s="16"/>
    </row>
    <row r="4" spans="1:13">
      <c r="A4" s="15" t="s">
        <v>515</v>
      </c>
      <c r="M4" s="16"/>
    </row>
    <row r="5" spans="1:13">
      <c r="M5" s="16"/>
    </row>
    <row r="6" spans="1:13">
      <c r="A6" s="16" t="s">
        <v>805</v>
      </c>
      <c r="M6" s="16"/>
    </row>
    <row r="7" spans="1:13">
      <c r="A7" s="16" t="s">
        <v>553</v>
      </c>
      <c r="C7" s="16">
        <v>0.81</v>
      </c>
      <c r="D7" s="16">
        <v>1.0589999999999999</v>
      </c>
      <c r="E7" s="16">
        <v>1.05</v>
      </c>
      <c r="F7" s="16" t="s">
        <v>549</v>
      </c>
    </row>
    <row r="8" spans="1:13">
      <c r="A8" s="16" t="s">
        <v>551</v>
      </c>
      <c r="C8" s="16">
        <v>0.97</v>
      </c>
      <c r="D8" s="16">
        <v>1.01</v>
      </c>
      <c r="E8" s="16">
        <v>1.044</v>
      </c>
      <c r="F8" s="16" t="s">
        <v>549</v>
      </c>
      <c r="M8" s="16"/>
    </row>
    <row r="9" spans="1:13">
      <c r="A9" s="16" t="s">
        <v>550</v>
      </c>
      <c r="C9" s="16">
        <v>0.91</v>
      </c>
      <c r="D9" s="16">
        <v>0.95199999999999996</v>
      </c>
      <c r="E9" s="16">
        <v>0.93300000000000005</v>
      </c>
      <c r="F9" s="16" t="s">
        <v>549</v>
      </c>
      <c r="M9" s="16"/>
    </row>
    <row r="11" spans="1:13">
      <c r="A11" s="30" t="s">
        <v>435</v>
      </c>
      <c r="M11" s="16"/>
    </row>
    <row r="12" spans="1:13">
      <c r="A12" s="13" t="s">
        <v>640</v>
      </c>
    </row>
    <row r="14" spans="1:13">
      <c r="B14" s="13" t="s">
        <v>535</v>
      </c>
      <c r="C14" s="13" t="s">
        <v>534</v>
      </c>
      <c r="D14" s="13" t="s">
        <v>533</v>
      </c>
    </row>
    <row r="15" spans="1:13">
      <c r="A15" s="13" t="s">
        <v>639</v>
      </c>
      <c r="B15" s="31">
        <f>SUM('Q1-5 GI 302 SF p8'!H44,'Q1-5 GI 302 SF p8'!H45)</f>
        <v>30318353426</v>
      </c>
      <c r="C15" s="31">
        <f>SUM('Q1-5 GI 302 SF p8'!H46:H47)</f>
        <v>1175908442</v>
      </c>
      <c r="D15" s="31">
        <f>SUM('Q1-5 GI 302 SF p8'!H48:H49)</f>
        <v>26633013708</v>
      </c>
    </row>
    <row r="17" spans="1:6">
      <c r="A17" s="13" t="s">
        <v>638</v>
      </c>
      <c r="B17" s="32">
        <f>AVERAGE('Q4-5 GI 302 SF P1b'!G52:G61)/100</f>
        <v>0.85599999999999998</v>
      </c>
      <c r="C17" s="32">
        <f>AVERAGE('Q4-5 GI 302 SF P1c'!G51:G60)/100</f>
        <v>1.1116999999999999</v>
      </c>
      <c r="D17" s="32">
        <f>AVERAGE('Q4-5 GI 302 SF P1j'!G33:G34)/100</f>
        <v>1.0149999999999999</v>
      </c>
      <c r="F17" s="13" t="s">
        <v>637</v>
      </c>
    </row>
    <row r="19" spans="1:6">
      <c r="A19" s="13" t="s">
        <v>542</v>
      </c>
      <c r="B19" s="32">
        <f>B17/C7</f>
        <v>1.05679012345679</v>
      </c>
      <c r="C19" s="32">
        <f>C17/D7</f>
        <v>1.0497639282341831</v>
      </c>
      <c r="D19" s="32">
        <f>D17/E7</f>
        <v>0.96666666666666656</v>
      </c>
      <c r="F19" s="13" t="s">
        <v>636</v>
      </c>
    </row>
    <row r="21" spans="1:6">
      <c r="A21" s="13" t="s">
        <v>635</v>
      </c>
      <c r="B21" s="32">
        <f>C8*0.5*(1+B19)</f>
        <v>0.9975432098765431</v>
      </c>
      <c r="C21" s="32">
        <f>D8*0.5*(1+C19)</f>
        <v>1.0351307837582626</v>
      </c>
      <c r="D21" s="32">
        <f>E8*0.5*(1+D19)</f>
        <v>1.0266</v>
      </c>
      <c r="F21" s="13" t="s">
        <v>539</v>
      </c>
    </row>
    <row r="23" spans="1:6">
      <c r="A23" s="13" t="s">
        <v>634</v>
      </c>
      <c r="B23" s="33">
        <f>'Q1-5 GI 302 SF p4'!J11/'Q1-5 GI 302 SF p8'!H62</f>
        <v>0.20094164814045049</v>
      </c>
      <c r="C23" s="34"/>
      <c r="D23" s="34"/>
      <c r="F23" s="13" t="s">
        <v>633</v>
      </c>
    </row>
    <row r="25" spans="1:6">
      <c r="A25" s="13" t="s">
        <v>632</v>
      </c>
      <c r="B25" s="34">
        <f>B15*(B21*C9+$B$23-1)</f>
        <v>3295785991.5417237</v>
      </c>
      <c r="C25" s="34">
        <f>C15*(C21*D9+$B$23-1)</f>
        <v>219173052.28778681</v>
      </c>
      <c r="D25" s="34">
        <f>D15*(D21*E9+$B$23-1)</f>
        <v>4228242558.5991364</v>
      </c>
    </row>
    <row r="27" spans="1:6">
      <c r="A27" s="16" t="s">
        <v>807</v>
      </c>
    </row>
    <row r="28" spans="1:6">
      <c r="A28" s="16"/>
    </row>
    <row r="29" spans="1:6">
      <c r="A29" s="30" t="s">
        <v>435</v>
      </c>
    </row>
    <row r="31" spans="1:6">
      <c r="A31" s="13" t="s">
        <v>631</v>
      </c>
    </row>
    <row r="32" spans="1:6">
      <c r="B32" s="13" t="s">
        <v>535</v>
      </c>
      <c r="C32" s="13" t="s">
        <v>534</v>
      </c>
      <c r="D32" s="13" t="s">
        <v>533</v>
      </c>
      <c r="E32" s="13" t="s">
        <v>1</v>
      </c>
    </row>
    <row r="33" spans="1:5">
      <c r="A33" s="13" t="s">
        <v>630</v>
      </c>
      <c r="B33" s="31">
        <f>B15</f>
        <v>30318353426</v>
      </c>
      <c r="C33" s="31">
        <f t="shared" ref="C33:D33" si="0">C15</f>
        <v>1175908442</v>
      </c>
      <c r="D33" s="31">
        <f t="shared" si="0"/>
        <v>26633013708</v>
      </c>
      <c r="E33" s="31">
        <f>'Q1-5 GI 302 SF p8'!H62</f>
        <v>60807431715</v>
      </c>
    </row>
    <row r="35" spans="1:5">
      <c r="A35" s="13" t="s">
        <v>629</v>
      </c>
      <c r="B35" s="32">
        <f>MAX(B33:D33)/E33*0.3+0.7</f>
        <v>0.8495788552693686</v>
      </c>
    </row>
    <row r="37" spans="1:5">
      <c r="A37" s="13" t="s">
        <v>628</v>
      </c>
      <c r="B37" s="35">
        <f>SUM(B25:D25)*B35</f>
        <v>6578460353.5112705</v>
      </c>
      <c r="D37" s="13" t="s">
        <v>627</v>
      </c>
    </row>
    <row r="39" spans="1:5">
      <c r="A39" s="16" t="s">
        <v>809</v>
      </c>
    </row>
    <row r="41" spans="1:5">
      <c r="A41" s="30" t="s">
        <v>435</v>
      </c>
    </row>
    <row r="42" spans="1:5">
      <c r="A42" s="13" t="s">
        <v>626</v>
      </c>
    </row>
    <row r="44" spans="1:5">
      <c r="A44" s="13" t="s">
        <v>625</v>
      </c>
    </row>
    <row r="46" spans="1:5">
      <c r="A46" s="13" t="s">
        <v>520</v>
      </c>
      <c r="C46" s="13">
        <v>0.22500000000000001</v>
      </c>
    </row>
    <row r="47" spans="1:5">
      <c r="A47" s="13" t="s">
        <v>519</v>
      </c>
      <c r="C47" s="36">
        <f>'A4 SF'!C48</f>
        <v>3.8237023554756527E-2</v>
      </c>
    </row>
    <row r="49" spans="1:4">
      <c r="A49" s="13" t="s">
        <v>517</v>
      </c>
      <c r="C49" s="34">
        <f>'Q1-5 GI 302 SF p8'!H62*C46*C47</f>
        <v>523146419.72790843</v>
      </c>
    </row>
    <row r="51" spans="1:4">
      <c r="A51" s="13" t="s">
        <v>624</v>
      </c>
      <c r="D51" s="35">
        <f>B37+C49</f>
        <v>7101606773.2391787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457CB-9DA6-4018-B8F6-AAF7AC397F13}">
  <sheetPr>
    <tabColor theme="4" tint="0.59999389629810485"/>
  </sheetPr>
  <dimension ref="A3:K69"/>
  <sheetViews>
    <sheetView zoomScale="110" zoomScaleNormal="110" workbookViewId="0"/>
  </sheetViews>
  <sheetFormatPr defaultColWidth="8.88671875" defaultRowHeight="14.4"/>
  <cols>
    <col min="1" max="1" width="4.33203125" style="13" customWidth="1"/>
    <col min="2" max="2" width="24.33203125" style="13" customWidth="1"/>
    <col min="3" max="3" width="10.6640625" style="13" customWidth="1"/>
    <col min="4" max="4" width="15.44140625" style="13" bestFit="1" customWidth="1"/>
    <col min="5" max="5" width="20.77734375" style="13" customWidth="1"/>
    <col min="6" max="6" width="16.77734375" style="13" bestFit="1" customWidth="1"/>
    <col min="7" max="7" width="19.109375" style="13" bestFit="1" customWidth="1"/>
    <col min="8" max="9" width="16.77734375" style="13" bestFit="1" customWidth="1"/>
    <col min="10" max="16384" width="8.88671875" style="13"/>
  </cols>
  <sheetData>
    <row r="3" spans="1:11" ht="13.95" customHeight="1">
      <c r="A3" s="17" t="s">
        <v>686</v>
      </c>
      <c r="B3" s="17"/>
      <c r="C3" s="17"/>
      <c r="D3" s="17"/>
      <c r="E3" s="17"/>
      <c r="F3" s="17"/>
      <c r="G3" s="17"/>
      <c r="H3" s="17"/>
      <c r="I3" s="17"/>
      <c r="J3" s="17"/>
      <c r="K3" s="17"/>
    </row>
    <row r="4" spans="1:11" ht="19.95" customHeight="1">
      <c r="A4" s="18" t="s">
        <v>64</v>
      </c>
      <c r="B4" s="17"/>
      <c r="C4" s="17"/>
      <c r="D4" s="17"/>
      <c r="E4" s="17"/>
      <c r="F4" s="17"/>
      <c r="G4" s="17"/>
      <c r="H4" s="17"/>
    </row>
    <row r="5" spans="1:11" ht="55.5" customHeight="1">
      <c r="A5" s="75" t="s">
        <v>7</v>
      </c>
      <c r="B5" s="76" t="s">
        <v>7</v>
      </c>
      <c r="C5" s="76" t="s">
        <v>7</v>
      </c>
      <c r="D5" s="76" t="s">
        <v>7</v>
      </c>
      <c r="E5" s="80" t="s">
        <v>7</v>
      </c>
      <c r="F5" s="257" t="s">
        <v>685</v>
      </c>
      <c r="G5" s="272" t="s">
        <v>63</v>
      </c>
      <c r="H5" s="216" t="s">
        <v>684</v>
      </c>
      <c r="I5" s="257" t="s">
        <v>62</v>
      </c>
    </row>
    <row r="6" spans="1:11">
      <c r="A6" s="95">
        <v>1</v>
      </c>
      <c r="B6" s="102" t="s">
        <v>61</v>
      </c>
      <c r="C6" s="102" t="s">
        <v>7</v>
      </c>
      <c r="D6" s="62" t="s">
        <v>7</v>
      </c>
      <c r="E6" s="56" t="s">
        <v>7</v>
      </c>
      <c r="F6" s="59">
        <v>58860534170</v>
      </c>
      <c r="G6" s="117">
        <v>0</v>
      </c>
      <c r="H6" s="59">
        <v>58860534170</v>
      </c>
      <c r="I6" s="59">
        <v>56551092698</v>
      </c>
    </row>
    <row r="7" spans="1:11">
      <c r="A7" s="81">
        <v>2</v>
      </c>
      <c r="B7" s="17" t="s">
        <v>60</v>
      </c>
      <c r="C7" s="17" t="s">
        <v>7</v>
      </c>
      <c r="D7" s="13" t="s">
        <v>7</v>
      </c>
      <c r="E7" s="64" t="s">
        <v>7</v>
      </c>
      <c r="F7" s="85" t="s">
        <v>7</v>
      </c>
      <c r="G7" s="85" t="s">
        <v>7</v>
      </c>
      <c r="H7" s="85" t="s">
        <v>7</v>
      </c>
      <c r="I7" s="85" t="s">
        <v>7</v>
      </c>
    </row>
    <row r="8" spans="1:11">
      <c r="A8" s="81" t="s">
        <v>7</v>
      </c>
      <c r="B8" s="17" t="s">
        <v>59</v>
      </c>
      <c r="C8" s="17" t="s">
        <v>7</v>
      </c>
      <c r="D8" s="13" t="s">
        <v>7</v>
      </c>
      <c r="E8" s="64" t="s">
        <v>7</v>
      </c>
      <c r="F8" s="82">
        <v>298518925</v>
      </c>
      <c r="G8" s="86">
        <v>0</v>
      </c>
      <c r="H8" s="82">
        <v>298518925</v>
      </c>
      <c r="I8" s="82">
        <v>258312110</v>
      </c>
    </row>
    <row r="9" spans="1:11">
      <c r="A9" s="81" t="s">
        <v>7</v>
      </c>
      <c r="B9" s="17" t="s">
        <v>58</v>
      </c>
      <c r="C9" s="17" t="s">
        <v>7</v>
      </c>
      <c r="D9" s="13" t="s">
        <v>7</v>
      </c>
      <c r="E9" s="64" t="s">
        <v>7</v>
      </c>
      <c r="F9" s="82">
        <v>133803886294</v>
      </c>
      <c r="G9" s="86">
        <v>0</v>
      </c>
      <c r="H9" s="82">
        <v>133803886294</v>
      </c>
      <c r="I9" s="82">
        <v>124223580528</v>
      </c>
    </row>
    <row r="10" spans="1:11">
      <c r="A10" s="81">
        <v>3</v>
      </c>
      <c r="B10" s="17" t="s">
        <v>57</v>
      </c>
      <c r="C10" s="17" t="s">
        <v>7</v>
      </c>
      <c r="D10" s="17" t="s">
        <v>7</v>
      </c>
      <c r="E10" s="64" t="s">
        <v>7</v>
      </c>
      <c r="F10" s="85" t="s">
        <v>7</v>
      </c>
      <c r="G10" s="85" t="s">
        <v>7</v>
      </c>
      <c r="H10" s="85" t="s">
        <v>7</v>
      </c>
      <c r="I10" s="85" t="s">
        <v>7</v>
      </c>
    </row>
    <row r="11" spans="1:11">
      <c r="A11" s="81" t="s">
        <v>7</v>
      </c>
      <c r="B11" s="13" t="s">
        <v>56</v>
      </c>
      <c r="C11" s="13" t="s">
        <v>7</v>
      </c>
      <c r="D11" s="13" t="s">
        <v>7</v>
      </c>
      <c r="E11" s="64" t="s">
        <v>7</v>
      </c>
      <c r="F11" s="82">
        <v>2384952916</v>
      </c>
      <c r="G11" s="86">
        <v>0</v>
      </c>
      <c r="H11" s="82">
        <v>2384952916</v>
      </c>
      <c r="I11" s="82">
        <v>1681371801</v>
      </c>
    </row>
    <row r="12" spans="1:11">
      <c r="A12" s="81" t="s">
        <v>7</v>
      </c>
      <c r="B12" s="17" t="s">
        <v>55</v>
      </c>
      <c r="C12" s="17" t="s">
        <v>7</v>
      </c>
      <c r="D12" s="13" t="s">
        <v>7</v>
      </c>
      <c r="E12" s="64" t="s">
        <v>7</v>
      </c>
      <c r="F12" s="86">
        <v>0</v>
      </c>
      <c r="G12" s="86">
        <v>0</v>
      </c>
      <c r="H12" s="86">
        <v>0</v>
      </c>
      <c r="I12" s="86">
        <v>0</v>
      </c>
    </row>
    <row r="13" spans="1:11">
      <c r="A13" s="81">
        <v>4</v>
      </c>
      <c r="B13" s="17" t="s">
        <v>54</v>
      </c>
      <c r="C13" s="17" t="s">
        <v>7</v>
      </c>
      <c r="D13" s="13" t="s">
        <v>7</v>
      </c>
      <c r="E13" s="64" t="s">
        <v>7</v>
      </c>
      <c r="F13" s="85" t="s">
        <v>7</v>
      </c>
      <c r="G13" s="85" t="s">
        <v>7</v>
      </c>
      <c r="H13" s="85" t="s">
        <v>7</v>
      </c>
      <c r="I13" s="85" t="s">
        <v>7</v>
      </c>
    </row>
    <row r="14" spans="1:11">
      <c r="A14" s="81" t="s">
        <v>7</v>
      </c>
      <c r="B14" s="17" t="s">
        <v>663</v>
      </c>
      <c r="C14" s="17" t="s">
        <v>7</v>
      </c>
      <c r="D14" s="17" t="s">
        <v>7</v>
      </c>
      <c r="E14" s="64" t="s">
        <v>7</v>
      </c>
      <c r="F14" s="85" t="s">
        <v>7</v>
      </c>
      <c r="G14" s="85" t="s">
        <v>7</v>
      </c>
      <c r="H14" s="85" t="s">
        <v>7</v>
      </c>
      <c r="I14" s="85" t="s">
        <v>7</v>
      </c>
    </row>
    <row r="15" spans="1:11">
      <c r="A15" s="81" t="s">
        <v>7</v>
      </c>
      <c r="B15" s="122" t="s">
        <v>51</v>
      </c>
      <c r="C15" s="146">
        <v>0</v>
      </c>
      <c r="D15" s="17" t="s">
        <v>53</v>
      </c>
      <c r="E15" s="106" t="s">
        <v>7</v>
      </c>
      <c r="F15" s="82">
        <v>352538398</v>
      </c>
      <c r="G15" s="86">
        <v>0</v>
      </c>
      <c r="H15" s="82">
        <v>352538398</v>
      </c>
      <c r="I15" s="82">
        <v>357731016</v>
      </c>
    </row>
    <row r="16" spans="1:11">
      <c r="A16" s="81" t="s">
        <v>7</v>
      </c>
      <c r="B16" s="17" t="s">
        <v>52</v>
      </c>
      <c r="C16" s="17" t="s">
        <v>7</v>
      </c>
      <c r="D16" s="17" t="s">
        <v>7</v>
      </c>
      <c r="E16" s="64" t="s">
        <v>7</v>
      </c>
      <c r="F16" s="85" t="s">
        <v>7</v>
      </c>
      <c r="G16" s="85" t="s">
        <v>7</v>
      </c>
      <c r="H16" s="85" t="s">
        <v>7</v>
      </c>
      <c r="I16" s="85" t="s">
        <v>7</v>
      </c>
    </row>
    <row r="17" spans="1:9">
      <c r="A17" s="81" t="s">
        <v>7</v>
      </c>
      <c r="B17" s="122" t="s">
        <v>51</v>
      </c>
      <c r="C17" s="146">
        <v>0</v>
      </c>
      <c r="D17" s="13" t="s">
        <v>49</v>
      </c>
      <c r="F17" s="82">
        <v>20336959</v>
      </c>
      <c r="G17" s="86">
        <v>0</v>
      </c>
      <c r="H17" s="82">
        <v>20336959</v>
      </c>
      <c r="I17" s="82">
        <v>20837162</v>
      </c>
    </row>
    <row r="18" spans="1:9">
      <c r="A18" s="81" t="s">
        <v>7</v>
      </c>
      <c r="B18" s="17" t="s">
        <v>671</v>
      </c>
      <c r="C18" s="17" t="s">
        <v>7</v>
      </c>
      <c r="D18" s="17" t="s">
        <v>7</v>
      </c>
      <c r="E18" s="64" t="s">
        <v>7</v>
      </c>
      <c r="F18" s="85" t="s">
        <v>7</v>
      </c>
      <c r="G18" s="85" t="s">
        <v>7</v>
      </c>
      <c r="H18" s="85" t="s">
        <v>7</v>
      </c>
      <c r="I18" s="85" t="s">
        <v>7</v>
      </c>
    </row>
    <row r="19" spans="1:9">
      <c r="A19" s="81" t="s">
        <v>7</v>
      </c>
      <c r="B19" s="122" t="s">
        <v>51</v>
      </c>
      <c r="C19" s="146">
        <v>0</v>
      </c>
      <c r="D19" s="17" t="s">
        <v>49</v>
      </c>
      <c r="E19" s="106" t="s">
        <v>7</v>
      </c>
      <c r="F19" s="82">
        <v>2580097</v>
      </c>
      <c r="G19" s="86">
        <v>0</v>
      </c>
      <c r="H19" s="82">
        <v>2580097</v>
      </c>
      <c r="I19" s="82">
        <v>1784156</v>
      </c>
    </row>
    <row r="20" spans="1:9">
      <c r="A20" s="81">
        <v>5</v>
      </c>
      <c r="B20" s="13" t="s">
        <v>668</v>
      </c>
      <c r="C20" s="122" t="s">
        <v>48</v>
      </c>
      <c r="D20" s="261">
        <v>209899221</v>
      </c>
      <c r="E20" s="64" t="s">
        <v>666</v>
      </c>
      <c r="F20" s="85" t="s">
        <v>7</v>
      </c>
      <c r="G20" s="85" t="s">
        <v>7</v>
      </c>
      <c r="H20" s="85" t="s">
        <v>7</v>
      </c>
      <c r="I20" s="85" t="s">
        <v>7</v>
      </c>
    </row>
    <row r="21" spans="1:9">
      <c r="A21" s="81" t="s">
        <v>7</v>
      </c>
      <c r="C21" s="122" t="s">
        <v>667</v>
      </c>
      <c r="D21" s="261">
        <v>1541916061</v>
      </c>
      <c r="E21" s="64" t="s">
        <v>669</v>
      </c>
      <c r="F21" s="85" t="s">
        <v>7</v>
      </c>
      <c r="G21" s="85" t="s">
        <v>7</v>
      </c>
      <c r="H21" s="85" t="s">
        <v>7</v>
      </c>
      <c r="I21" s="85" t="s">
        <v>7</v>
      </c>
    </row>
    <row r="22" spans="1:9">
      <c r="A22" s="81" t="s">
        <v>7</v>
      </c>
      <c r="C22" s="122" t="s">
        <v>670</v>
      </c>
      <c r="D22" s="261">
        <v>347738967</v>
      </c>
      <c r="E22" s="64" t="s">
        <v>47</v>
      </c>
      <c r="F22" s="82">
        <v>2099554249</v>
      </c>
      <c r="G22" s="85" t="s">
        <v>7</v>
      </c>
      <c r="H22" s="82">
        <v>2099554249</v>
      </c>
      <c r="I22" s="82">
        <v>1567709556</v>
      </c>
    </row>
    <row r="23" spans="1:9">
      <c r="A23" s="81">
        <v>6</v>
      </c>
      <c r="B23" s="13" t="s">
        <v>664</v>
      </c>
      <c r="C23" s="122" t="s">
        <v>665</v>
      </c>
      <c r="D23" s="261">
        <v>0</v>
      </c>
      <c r="E23" s="64" t="s">
        <v>46</v>
      </c>
      <c r="F23" s="86">
        <v>0</v>
      </c>
      <c r="G23" s="86">
        <v>0</v>
      </c>
      <c r="H23" s="86">
        <v>0</v>
      </c>
      <c r="I23" s="86">
        <v>0</v>
      </c>
    </row>
    <row r="24" spans="1:9">
      <c r="A24" s="81">
        <v>7</v>
      </c>
      <c r="B24" s="13" t="s">
        <v>45</v>
      </c>
      <c r="C24" s="13" t="s">
        <v>7</v>
      </c>
      <c r="D24" s="13" t="s">
        <v>7</v>
      </c>
      <c r="E24" s="64" t="s">
        <v>7</v>
      </c>
      <c r="F24" s="86">
        <v>0</v>
      </c>
      <c r="G24" s="86">
        <v>0</v>
      </c>
      <c r="H24" s="86">
        <v>0</v>
      </c>
      <c r="I24" s="86">
        <v>0</v>
      </c>
    </row>
    <row r="25" spans="1:9">
      <c r="A25" s="81">
        <v>8</v>
      </c>
      <c r="B25" s="13" t="s">
        <v>44</v>
      </c>
      <c r="C25" s="13" t="s">
        <v>7</v>
      </c>
      <c r="D25" s="13" t="s">
        <v>7</v>
      </c>
      <c r="E25" s="64" t="s">
        <v>7</v>
      </c>
      <c r="F25" s="82">
        <v>7470295876</v>
      </c>
      <c r="G25" s="86">
        <v>0</v>
      </c>
      <c r="H25" s="82">
        <v>7470295876</v>
      </c>
      <c r="I25" s="82">
        <v>7617526162</v>
      </c>
    </row>
    <row r="26" spans="1:9">
      <c r="A26" s="81">
        <v>9</v>
      </c>
      <c r="B26" s="17" t="s">
        <v>43</v>
      </c>
      <c r="C26" s="17" t="s">
        <v>7</v>
      </c>
      <c r="D26" s="13" t="s">
        <v>7</v>
      </c>
      <c r="E26" s="64" t="s">
        <v>7</v>
      </c>
      <c r="F26" s="86">
        <v>0</v>
      </c>
      <c r="G26" s="86">
        <v>0</v>
      </c>
      <c r="H26" s="86">
        <v>0</v>
      </c>
      <c r="I26" s="82">
        <v>50000000</v>
      </c>
    </row>
    <row r="27" spans="1:9">
      <c r="A27" s="81">
        <v>10</v>
      </c>
      <c r="B27" s="17" t="s">
        <v>42</v>
      </c>
      <c r="C27" s="17"/>
      <c r="D27" s="13" t="s">
        <v>7</v>
      </c>
      <c r="E27" s="64" t="s">
        <v>7</v>
      </c>
      <c r="F27" s="86">
        <v>0</v>
      </c>
      <c r="G27" s="86">
        <v>0</v>
      </c>
      <c r="H27" s="86">
        <v>0</v>
      </c>
      <c r="I27" s="86">
        <v>0</v>
      </c>
    </row>
    <row r="28" spans="1:9">
      <c r="A28" s="81">
        <v>11</v>
      </c>
      <c r="B28" s="13" t="s">
        <v>41</v>
      </c>
      <c r="C28" s="13" t="s">
        <v>7</v>
      </c>
      <c r="D28" s="13" t="s">
        <v>7</v>
      </c>
      <c r="E28" s="64" t="s">
        <v>7</v>
      </c>
      <c r="F28" s="86">
        <v>0</v>
      </c>
      <c r="G28" s="86">
        <v>0</v>
      </c>
      <c r="H28" s="86">
        <v>0</v>
      </c>
      <c r="I28" s="86">
        <v>0</v>
      </c>
    </row>
    <row r="29" spans="1:9">
      <c r="A29" s="81">
        <v>12</v>
      </c>
      <c r="B29" s="13" t="s">
        <v>40</v>
      </c>
      <c r="C29" s="13" t="s">
        <v>7</v>
      </c>
      <c r="D29" s="13" t="s">
        <v>7</v>
      </c>
      <c r="E29" s="64" t="s">
        <v>7</v>
      </c>
      <c r="F29" s="82">
        <v>205293197883</v>
      </c>
      <c r="G29" s="86">
        <v>0</v>
      </c>
      <c r="H29" s="82">
        <v>205293197883</v>
      </c>
      <c r="I29" s="82">
        <v>192329945190</v>
      </c>
    </row>
    <row r="30" spans="1:9">
      <c r="A30" s="81">
        <v>13</v>
      </c>
      <c r="B30" s="273" t="s">
        <v>674</v>
      </c>
      <c r="C30" s="122" t="s">
        <v>673</v>
      </c>
      <c r="D30" s="261">
        <v>0</v>
      </c>
      <c r="E30" s="114" t="s">
        <v>672</v>
      </c>
      <c r="F30" s="86">
        <v>0</v>
      </c>
      <c r="G30" s="86">
        <v>0</v>
      </c>
      <c r="H30" s="86">
        <v>0</v>
      </c>
      <c r="I30" s="86">
        <v>0</v>
      </c>
    </row>
    <row r="31" spans="1:9">
      <c r="A31" s="81">
        <v>14</v>
      </c>
      <c r="B31" s="17" t="s">
        <v>39</v>
      </c>
      <c r="C31" s="17" t="s">
        <v>7</v>
      </c>
      <c r="D31" s="17" t="s">
        <v>7</v>
      </c>
      <c r="E31" s="64" t="s">
        <v>7</v>
      </c>
      <c r="F31" s="82">
        <v>627068313</v>
      </c>
      <c r="G31" s="86">
        <v>0</v>
      </c>
      <c r="H31" s="82">
        <v>627068313</v>
      </c>
      <c r="I31" s="82">
        <v>588629597</v>
      </c>
    </row>
    <row r="32" spans="1:9">
      <c r="A32" s="81">
        <v>15</v>
      </c>
      <c r="B32" s="17" t="s">
        <v>38</v>
      </c>
      <c r="C32" s="17" t="s">
        <v>7</v>
      </c>
      <c r="D32" s="17" t="s">
        <v>7</v>
      </c>
      <c r="E32" s="64" t="s">
        <v>7</v>
      </c>
      <c r="F32" s="85" t="s">
        <v>7</v>
      </c>
      <c r="G32" s="85" t="s">
        <v>7</v>
      </c>
      <c r="H32" s="85" t="s">
        <v>7</v>
      </c>
      <c r="I32" s="85" t="s">
        <v>7</v>
      </c>
    </row>
    <row r="33" spans="1:9">
      <c r="A33" s="81" t="s">
        <v>7</v>
      </c>
      <c r="B33" s="17" t="s">
        <v>37</v>
      </c>
      <c r="C33" s="17"/>
      <c r="D33" s="17"/>
      <c r="E33" s="64" t="s">
        <v>7</v>
      </c>
      <c r="F33" s="82">
        <v>477042505</v>
      </c>
      <c r="G33" s="82">
        <v>609473</v>
      </c>
      <c r="H33" s="82">
        <v>476433032</v>
      </c>
      <c r="I33" s="82">
        <v>370211791</v>
      </c>
    </row>
    <row r="34" spans="1:9">
      <c r="A34" s="63" t="s">
        <v>7</v>
      </c>
      <c r="B34" s="17" t="s">
        <v>675</v>
      </c>
      <c r="C34" s="17"/>
      <c r="D34" s="17"/>
      <c r="E34" s="106"/>
      <c r="F34" s="85" t="s">
        <v>7</v>
      </c>
      <c r="G34" s="85" t="s">
        <v>7</v>
      </c>
      <c r="H34" s="85" t="s">
        <v>7</v>
      </c>
      <c r="I34" s="85" t="s">
        <v>7</v>
      </c>
    </row>
    <row r="35" spans="1:9">
      <c r="A35" s="63" t="s">
        <v>7</v>
      </c>
      <c r="B35" s="266" t="s">
        <v>676</v>
      </c>
      <c r="C35" s="266" t="s">
        <v>7</v>
      </c>
      <c r="D35" s="261">
        <v>0</v>
      </c>
      <c r="E35" s="64" t="s">
        <v>641</v>
      </c>
      <c r="F35" s="82">
        <v>12033834628</v>
      </c>
      <c r="G35" s="82">
        <v>72940</v>
      </c>
      <c r="H35" s="82">
        <v>12033761687</v>
      </c>
      <c r="I35" s="82">
        <v>9184157266</v>
      </c>
    </row>
    <row r="36" spans="1:9">
      <c r="A36" s="63" t="s">
        <v>7</v>
      </c>
      <c r="B36" s="13" t="s">
        <v>677</v>
      </c>
      <c r="C36" s="122" t="s">
        <v>678</v>
      </c>
      <c r="D36" s="261">
        <v>0</v>
      </c>
      <c r="E36" s="64" t="s">
        <v>3</v>
      </c>
      <c r="F36" s="86"/>
      <c r="G36" s="86"/>
      <c r="H36" s="86"/>
      <c r="I36" s="86"/>
    </row>
    <row r="37" spans="1:9">
      <c r="A37" s="63"/>
      <c r="B37" s="122" t="s">
        <v>680</v>
      </c>
      <c r="C37" s="122" t="s">
        <v>679</v>
      </c>
      <c r="D37" s="261">
        <v>0</v>
      </c>
      <c r="E37" s="64" t="s">
        <v>3</v>
      </c>
      <c r="F37" s="86">
        <v>0</v>
      </c>
      <c r="G37" s="86">
        <v>0</v>
      </c>
      <c r="H37" s="86">
        <v>0</v>
      </c>
      <c r="I37" s="86">
        <v>0</v>
      </c>
    </row>
    <row r="38" spans="1:9">
      <c r="A38" s="81">
        <v>16</v>
      </c>
      <c r="B38" s="13" t="s">
        <v>35</v>
      </c>
      <c r="C38" s="13" t="s">
        <v>7</v>
      </c>
      <c r="D38" s="13" t="s">
        <v>7</v>
      </c>
      <c r="E38" s="64" t="s">
        <v>7</v>
      </c>
      <c r="F38" s="85" t="s">
        <v>7</v>
      </c>
      <c r="G38" s="85" t="s">
        <v>7</v>
      </c>
      <c r="H38" s="85" t="s">
        <v>7</v>
      </c>
      <c r="I38" s="85" t="s">
        <v>7</v>
      </c>
    </row>
    <row r="39" spans="1:9">
      <c r="A39" s="81" t="s">
        <v>7</v>
      </c>
      <c r="B39" s="17" t="s">
        <v>34</v>
      </c>
      <c r="C39" s="17" t="s">
        <v>7</v>
      </c>
      <c r="D39" s="17" t="s">
        <v>7</v>
      </c>
      <c r="E39" s="64" t="s">
        <v>7</v>
      </c>
      <c r="F39" s="82">
        <v>257135680</v>
      </c>
      <c r="G39" s="86">
        <v>0</v>
      </c>
      <c r="H39" s="82">
        <v>257135680</v>
      </c>
      <c r="I39" s="82">
        <v>224709326</v>
      </c>
    </row>
    <row r="40" spans="1:9">
      <c r="A40" s="81" t="s">
        <v>7</v>
      </c>
      <c r="B40" s="17" t="s">
        <v>33</v>
      </c>
      <c r="C40" s="17" t="s">
        <v>7</v>
      </c>
      <c r="D40" s="17" t="s">
        <v>7</v>
      </c>
      <c r="E40" s="64" t="s">
        <v>7</v>
      </c>
      <c r="F40" s="82">
        <v>210542</v>
      </c>
      <c r="G40" s="86">
        <v>0</v>
      </c>
      <c r="H40" s="82">
        <v>210542</v>
      </c>
      <c r="I40" s="82">
        <v>211416</v>
      </c>
    </row>
    <row r="41" spans="1:9">
      <c r="A41" s="81" t="s">
        <v>7</v>
      </c>
      <c r="B41" s="17" t="s">
        <v>32</v>
      </c>
      <c r="C41" s="17" t="s">
        <v>7</v>
      </c>
      <c r="D41" s="17" t="s">
        <v>7</v>
      </c>
      <c r="E41" s="64" t="s">
        <v>7</v>
      </c>
      <c r="F41" s="86">
        <v>0</v>
      </c>
      <c r="G41" s="86">
        <v>0</v>
      </c>
      <c r="H41" s="86">
        <v>0</v>
      </c>
      <c r="I41" s="86">
        <v>0</v>
      </c>
    </row>
    <row r="42" spans="1:9">
      <c r="A42" s="81">
        <v>17</v>
      </c>
      <c r="B42" s="17" t="s">
        <v>31</v>
      </c>
      <c r="C42" s="17" t="s">
        <v>7</v>
      </c>
      <c r="D42" s="17" t="s">
        <v>7</v>
      </c>
      <c r="E42" s="64" t="s">
        <v>7</v>
      </c>
      <c r="F42" s="86">
        <v>0</v>
      </c>
      <c r="G42" s="86">
        <v>0</v>
      </c>
      <c r="H42" s="86">
        <v>0</v>
      </c>
      <c r="I42" s="86">
        <v>0</v>
      </c>
    </row>
    <row r="43" spans="1:9">
      <c r="A43" s="274">
        <v>18.100000000000001</v>
      </c>
      <c r="B43" s="17" t="s">
        <v>30</v>
      </c>
      <c r="C43" s="17" t="s">
        <v>7</v>
      </c>
      <c r="D43" s="17" t="s">
        <v>7</v>
      </c>
      <c r="E43" s="64" t="s">
        <v>7</v>
      </c>
      <c r="F43" s="82">
        <v>291980958</v>
      </c>
      <c r="G43" s="86">
        <v>0</v>
      </c>
      <c r="H43" s="82">
        <v>291980958</v>
      </c>
      <c r="I43" s="82">
        <v>1380185613</v>
      </c>
    </row>
    <row r="44" spans="1:9">
      <c r="A44" s="274">
        <v>18.2</v>
      </c>
      <c r="B44" s="17" t="s">
        <v>29</v>
      </c>
      <c r="C44" s="17" t="s">
        <v>7</v>
      </c>
      <c r="D44" s="13" t="s">
        <v>7</v>
      </c>
      <c r="E44" s="64" t="s">
        <v>7</v>
      </c>
      <c r="F44" s="86">
        <v>0</v>
      </c>
      <c r="G44" s="86">
        <v>0</v>
      </c>
      <c r="H44" s="86">
        <v>0</v>
      </c>
      <c r="I44" s="86">
        <v>0</v>
      </c>
    </row>
    <row r="45" spans="1:9">
      <c r="A45" s="81">
        <v>19</v>
      </c>
      <c r="B45" s="17" t="s">
        <v>28</v>
      </c>
      <c r="C45" s="17" t="s">
        <v>7</v>
      </c>
      <c r="D45" s="17" t="s">
        <v>7</v>
      </c>
      <c r="E45" s="64" t="s">
        <v>7</v>
      </c>
      <c r="F45" s="82">
        <v>57915031</v>
      </c>
      <c r="G45" s="86">
        <v>0</v>
      </c>
      <c r="H45" s="82">
        <v>57915031</v>
      </c>
      <c r="I45" s="82">
        <v>48305388</v>
      </c>
    </row>
    <row r="46" spans="1:9">
      <c r="A46" s="81">
        <v>20</v>
      </c>
      <c r="B46" s="17" t="s">
        <v>27</v>
      </c>
      <c r="C46" s="17" t="s">
        <v>7</v>
      </c>
      <c r="D46" s="17" t="s">
        <v>7</v>
      </c>
      <c r="E46" s="64" t="s">
        <v>7</v>
      </c>
      <c r="F46" s="82">
        <v>319271567</v>
      </c>
      <c r="G46" s="82">
        <v>6664</v>
      </c>
      <c r="H46" s="82">
        <v>319264903</v>
      </c>
      <c r="I46" s="82">
        <v>298686203</v>
      </c>
    </row>
    <row r="47" spans="1:9">
      <c r="A47" s="81">
        <v>21</v>
      </c>
      <c r="B47" s="17" t="s">
        <v>26</v>
      </c>
      <c r="C47" s="17" t="s">
        <v>7</v>
      </c>
      <c r="D47" s="17" t="s">
        <v>7</v>
      </c>
      <c r="E47" s="64" t="s">
        <v>7</v>
      </c>
      <c r="F47" s="85" t="s">
        <v>7</v>
      </c>
      <c r="G47" s="85" t="s">
        <v>7</v>
      </c>
      <c r="H47" s="85" t="s">
        <v>7</v>
      </c>
      <c r="I47" s="85" t="s">
        <v>7</v>
      </c>
    </row>
    <row r="48" spans="1:9">
      <c r="A48" s="81" t="s">
        <v>7</v>
      </c>
      <c r="B48" s="17" t="s">
        <v>25</v>
      </c>
      <c r="C48" s="17" t="s">
        <v>7</v>
      </c>
      <c r="D48" s="17" t="s">
        <v>7</v>
      </c>
      <c r="E48" s="64" t="s">
        <v>7</v>
      </c>
      <c r="F48" s="82">
        <v>138853674</v>
      </c>
      <c r="G48" s="82">
        <v>138853674</v>
      </c>
      <c r="H48" s="86">
        <v>0</v>
      </c>
      <c r="I48" s="86">
        <v>0</v>
      </c>
    </row>
    <row r="49" spans="1:9">
      <c r="A49" s="81">
        <v>22</v>
      </c>
      <c r="B49" s="17" t="s">
        <v>24</v>
      </c>
      <c r="C49" s="17" t="s">
        <v>7</v>
      </c>
      <c r="D49" s="17" t="s">
        <v>7</v>
      </c>
      <c r="E49" s="64" t="s">
        <v>7</v>
      </c>
      <c r="F49" s="86">
        <v>0</v>
      </c>
      <c r="G49" s="86">
        <v>0</v>
      </c>
      <c r="H49" s="86">
        <v>0</v>
      </c>
      <c r="I49" s="86">
        <v>0</v>
      </c>
    </row>
    <row r="50" spans="1:9">
      <c r="A50" s="81">
        <v>23</v>
      </c>
      <c r="B50" s="17" t="s">
        <v>23</v>
      </c>
      <c r="C50" s="17" t="s">
        <v>7</v>
      </c>
      <c r="D50" s="17" t="s">
        <v>7</v>
      </c>
      <c r="E50" s="64" t="s">
        <v>7</v>
      </c>
      <c r="F50" s="82">
        <v>630313422</v>
      </c>
      <c r="G50" s="86">
        <v>0</v>
      </c>
      <c r="H50" s="82">
        <v>630313422</v>
      </c>
      <c r="I50" s="82">
        <v>523074055</v>
      </c>
    </row>
    <row r="51" spans="1:9">
      <c r="A51" s="81">
        <v>24</v>
      </c>
      <c r="B51" s="13" t="s">
        <v>681</v>
      </c>
      <c r="C51" s="122" t="s">
        <v>679</v>
      </c>
      <c r="D51" s="261">
        <v>0</v>
      </c>
      <c r="E51" s="64" t="s">
        <v>22</v>
      </c>
      <c r="F51" s="86">
        <v>0</v>
      </c>
      <c r="G51" s="86">
        <v>0</v>
      </c>
      <c r="H51" s="86">
        <v>0</v>
      </c>
      <c r="I51" s="86">
        <v>0</v>
      </c>
    </row>
    <row r="52" spans="1:9">
      <c r="A52" s="81">
        <v>25</v>
      </c>
      <c r="B52" s="17" t="s">
        <v>21</v>
      </c>
      <c r="C52" s="17" t="s">
        <v>7</v>
      </c>
      <c r="D52" s="17" t="s">
        <v>7</v>
      </c>
      <c r="E52" s="64" t="s">
        <v>7</v>
      </c>
      <c r="F52" s="82">
        <v>10969954603</v>
      </c>
      <c r="G52" s="82">
        <v>10169157871</v>
      </c>
      <c r="H52" s="82">
        <v>800796732</v>
      </c>
      <c r="I52" s="82">
        <v>864231170</v>
      </c>
    </row>
    <row r="53" spans="1:9">
      <c r="A53" s="81">
        <v>26</v>
      </c>
      <c r="B53" s="17" t="s">
        <v>20</v>
      </c>
      <c r="C53" s="17" t="s">
        <v>7</v>
      </c>
      <c r="D53" s="17" t="s">
        <v>7</v>
      </c>
      <c r="E53" s="64" t="s">
        <v>7</v>
      </c>
      <c r="F53" s="85" t="s">
        <v>7</v>
      </c>
      <c r="G53" s="85" t="s">
        <v>7</v>
      </c>
      <c r="H53" s="85" t="s">
        <v>7</v>
      </c>
      <c r="I53" s="85" t="s">
        <v>7</v>
      </c>
    </row>
    <row r="54" spans="1:9">
      <c r="A54" s="81" t="s">
        <v>7</v>
      </c>
      <c r="B54" s="17" t="s">
        <v>19</v>
      </c>
      <c r="C54" s="17" t="s">
        <v>7</v>
      </c>
      <c r="D54" s="17" t="s">
        <v>7</v>
      </c>
      <c r="E54" s="64" t="s">
        <v>7</v>
      </c>
      <c r="F54" s="82">
        <v>231096778806</v>
      </c>
      <c r="G54" s="82">
        <v>10308700622</v>
      </c>
      <c r="H54" s="82">
        <v>220788078184</v>
      </c>
      <c r="I54" s="82">
        <v>205812347016</v>
      </c>
    </row>
    <row r="55" spans="1:9">
      <c r="A55" s="81">
        <v>27</v>
      </c>
      <c r="B55" s="17" t="s">
        <v>18</v>
      </c>
      <c r="C55" s="17" t="s">
        <v>7</v>
      </c>
      <c r="D55" s="17" t="s">
        <v>7</v>
      </c>
      <c r="E55" s="64" t="s">
        <v>7</v>
      </c>
      <c r="F55" s="85" t="s">
        <v>7</v>
      </c>
      <c r="G55" s="85" t="s">
        <v>7</v>
      </c>
      <c r="H55" s="85" t="s">
        <v>7</v>
      </c>
      <c r="I55" s="85" t="s">
        <v>7</v>
      </c>
    </row>
    <row r="56" spans="1:9">
      <c r="A56" s="81" t="s">
        <v>7</v>
      </c>
      <c r="B56" s="13" t="s">
        <v>17</v>
      </c>
      <c r="C56" s="13" t="s">
        <v>7</v>
      </c>
      <c r="D56" s="13" t="s">
        <v>7</v>
      </c>
      <c r="E56" s="64" t="s">
        <v>7</v>
      </c>
      <c r="F56" s="86">
        <v>0</v>
      </c>
      <c r="G56" s="86">
        <v>0</v>
      </c>
      <c r="H56" s="86">
        <v>0</v>
      </c>
      <c r="I56" s="86">
        <v>0</v>
      </c>
    </row>
    <row r="57" spans="1:9">
      <c r="A57" s="88">
        <v>28</v>
      </c>
      <c r="B57" s="27" t="s">
        <v>16</v>
      </c>
      <c r="C57" s="27" t="s">
        <v>7</v>
      </c>
      <c r="D57" s="25" t="s">
        <v>7</v>
      </c>
      <c r="E57" s="70" t="s">
        <v>7</v>
      </c>
      <c r="F57" s="90">
        <v>231096778806</v>
      </c>
      <c r="G57" s="90">
        <v>10308700622</v>
      </c>
      <c r="H57" s="90">
        <v>220788078184</v>
      </c>
      <c r="I57" s="90">
        <v>205812347016</v>
      </c>
    </row>
    <row r="58" spans="1:9">
      <c r="A58" s="226" t="s">
        <v>15</v>
      </c>
      <c r="B58" s="102" t="s">
        <v>7</v>
      </c>
      <c r="C58" s="62" t="s">
        <v>7</v>
      </c>
      <c r="D58" s="62" t="s">
        <v>7</v>
      </c>
      <c r="E58" s="56" t="s">
        <v>7</v>
      </c>
      <c r="F58" s="84" t="s">
        <v>7</v>
      </c>
      <c r="G58" s="84" t="s">
        <v>7</v>
      </c>
      <c r="H58" s="84" t="s">
        <v>7</v>
      </c>
      <c r="I58" s="84" t="s">
        <v>7</v>
      </c>
    </row>
    <row r="59" spans="1:9">
      <c r="A59" s="63">
        <v>1101</v>
      </c>
      <c r="B59" s="13" t="s">
        <v>7</v>
      </c>
      <c r="C59" s="13" t="s">
        <v>7</v>
      </c>
      <c r="D59" s="13" t="s">
        <v>7</v>
      </c>
      <c r="E59" s="64" t="s">
        <v>7</v>
      </c>
      <c r="F59" s="86">
        <v>0</v>
      </c>
      <c r="G59" s="86">
        <v>0</v>
      </c>
      <c r="H59" s="86">
        <v>0</v>
      </c>
      <c r="I59" s="86">
        <v>0</v>
      </c>
    </row>
    <row r="60" spans="1:9">
      <c r="A60" s="63">
        <v>1102</v>
      </c>
      <c r="B60" s="13" t="s">
        <v>7</v>
      </c>
      <c r="C60" s="13" t="s">
        <v>7</v>
      </c>
      <c r="D60" s="13" t="s">
        <v>7</v>
      </c>
      <c r="E60" s="64" t="s">
        <v>7</v>
      </c>
      <c r="F60" s="86">
        <v>0</v>
      </c>
      <c r="G60" s="86">
        <v>0</v>
      </c>
      <c r="H60" s="86">
        <v>0</v>
      </c>
      <c r="I60" s="86">
        <v>0</v>
      </c>
    </row>
    <row r="61" spans="1:9">
      <c r="A61" s="63">
        <v>1103</v>
      </c>
      <c r="B61" s="13" t="s">
        <v>7</v>
      </c>
      <c r="C61" s="13" t="s">
        <v>7</v>
      </c>
      <c r="D61" s="13" t="s">
        <v>7</v>
      </c>
      <c r="E61" s="64" t="s">
        <v>7</v>
      </c>
      <c r="F61" s="86">
        <v>0</v>
      </c>
      <c r="G61" s="86">
        <v>0</v>
      </c>
      <c r="H61" s="86">
        <v>0</v>
      </c>
      <c r="I61" s="86">
        <v>0</v>
      </c>
    </row>
    <row r="62" spans="1:9">
      <c r="A62" s="63">
        <v>1198</v>
      </c>
      <c r="B62" s="17" t="s">
        <v>14</v>
      </c>
      <c r="C62" s="17" t="s">
        <v>7</v>
      </c>
      <c r="D62" s="17" t="s">
        <v>7</v>
      </c>
      <c r="E62" s="64" t="s">
        <v>7</v>
      </c>
      <c r="F62" s="86">
        <v>0</v>
      </c>
      <c r="G62" s="86">
        <v>0</v>
      </c>
      <c r="H62" s="86">
        <v>0</v>
      </c>
      <c r="I62" s="86">
        <v>0</v>
      </c>
    </row>
    <row r="63" spans="1:9">
      <c r="A63" s="69">
        <v>1199</v>
      </c>
      <c r="B63" s="27" t="s">
        <v>13</v>
      </c>
      <c r="C63" s="27" t="s">
        <v>7</v>
      </c>
      <c r="D63" s="27" t="s">
        <v>7</v>
      </c>
      <c r="E63" s="70" t="s">
        <v>7</v>
      </c>
      <c r="F63" s="89">
        <v>0</v>
      </c>
      <c r="G63" s="89">
        <v>0</v>
      </c>
      <c r="H63" s="89">
        <v>0</v>
      </c>
      <c r="I63" s="89">
        <v>0</v>
      </c>
    </row>
    <row r="64" spans="1:9">
      <c r="A64" s="55">
        <v>2501</v>
      </c>
      <c r="B64" s="62" t="s">
        <v>12</v>
      </c>
      <c r="C64" s="62" t="s">
        <v>7</v>
      </c>
      <c r="D64" s="62" t="s">
        <v>7</v>
      </c>
      <c r="E64" s="56" t="s">
        <v>7</v>
      </c>
      <c r="F64" s="59">
        <v>903944319</v>
      </c>
      <c r="G64" s="59">
        <v>579658163</v>
      </c>
      <c r="H64" s="59">
        <v>324286156</v>
      </c>
      <c r="I64" s="59">
        <v>310208907</v>
      </c>
    </row>
    <row r="65" spans="1:9">
      <c r="A65" s="63">
        <v>2502</v>
      </c>
      <c r="B65" s="17" t="s">
        <v>11</v>
      </c>
      <c r="C65" s="17" t="s">
        <v>7</v>
      </c>
      <c r="D65" s="17" t="s">
        <v>7</v>
      </c>
      <c r="E65" s="64" t="s">
        <v>7</v>
      </c>
      <c r="F65" s="82">
        <v>298487275</v>
      </c>
      <c r="G65" s="86">
        <v>0</v>
      </c>
      <c r="H65" s="82">
        <v>298487275</v>
      </c>
      <c r="I65" s="82">
        <v>407019385</v>
      </c>
    </row>
    <row r="66" spans="1:9">
      <c r="A66" s="63">
        <v>2503</v>
      </c>
      <c r="B66" s="17" t="s">
        <v>10</v>
      </c>
      <c r="C66" s="17" t="s">
        <v>7</v>
      </c>
      <c r="D66" s="17" t="s">
        <v>7</v>
      </c>
      <c r="E66" s="64" t="s">
        <v>7</v>
      </c>
      <c r="F66" s="82">
        <v>174909716</v>
      </c>
      <c r="G66" s="86">
        <v>0</v>
      </c>
      <c r="H66" s="82">
        <v>174909716</v>
      </c>
      <c r="I66" s="82">
        <v>144112629</v>
      </c>
    </row>
    <row r="67" spans="1:9">
      <c r="A67" s="63">
        <v>2598</v>
      </c>
      <c r="B67" s="17" t="s">
        <v>9</v>
      </c>
      <c r="C67" s="17" t="s">
        <v>7</v>
      </c>
      <c r="D67" s="17" t="s">
        <v>7</v>
      </c>
      <c r="E67" s="64" t="s">
        <v>7</v>
      </c>
      <c r="F67" s="82">
        <v>9592613293</v>
      </c>
      <c r="G67" s="82">
        <v>9589499708</v>
      </c>
      <c r="H67" s="82">
        <v>3113585</v>
      </c>
      <c r="I67" s="82">
        <v>2890250</v>
      </c>
    </row>
    <row r="68" spans="1:9">
      <c r="A68" s="69">
        <v>2599</v>
      </c>
      <c r="B68" s="27" t="s">
        <v>8</v>
      </c>
      <c r="C68" s="27" t="s">
        <v>7</v>
      </c>
      <c r="D68" s="27" t="s">
        <v>7</v>
      </c>
      <c r="E68" s="70" t="s">
        <v>7</v>
      </c>
      <c r="F68" s="90">
        <v>10969954603</v>
      </c>
      <c r="G68" s="90">
        <v>10169157871</v>
      </c>
      <c r="H68" s="90">
        <v>800796732</v>
      </c>
      <c r="I68" s="90">
        <v>864231170</v>
      </c>
    </row>
    <row r="69" spans="1:9">
      <c r="A69" s="18">
        <v>2</v>
      </c>
      <c r="B69" s="17"/>
      <c r="C69" s="17"/>
      <c r="D69" s="17"/>
      <c r="E69" s="17"/>
      <c r="F69" s="17"/>
      <c r="G69" s="17"/>
      <c r="H69" s="17"/>
    </row>
  </sheetData>
  <mergeCells count="46">
    <mergeCell ref="A69:H69"/>
    <mergeCell ref="B63:D63"/>
    <mergeCell ref="B65:D65"/>
    <mergeCell ref="B66:D66"/>
    <mergeCell ref="B67:D67"/>
    <mergeCell ref="B68:D68"/>
    <mergeCell ref="B55:D55"/>
    <mergeCell ref="B57:C57"/>
    <mergeCell ref="A58:B58"/>
    <mergeCell ref="B62:D62"/>
    <mergeCell ref="B48:D48"/>
    <mergeCell ref="B49:D49"/>
    <mergeCell ref="B50:D50"/>
    <mergeCell ref="B52:D52"/>
    <mergeCell ref="B53:D53"/>
    <mergeCell ref="B39:D39"/>
    <mergeCell ref="B40:D40"/>
    <mergeCell ref="B41:D41"/>
    <mergeCell ref="B42:D42"/>
    <mergeCell ref="B54:D54"/>
    <mergeCell ref="B43:D43"/>
    <mergeCell ref="B44:C44"/>
    <mergeCell ref="B45:D45"/>
    <mergeCell ref="B46:D46"/>
    <mergeCell ref="B47:D47"/>
    <mergeCell ref="B31:D31"/>
    <mergeCell ref="B32:D32"/>
    <mergeCell ref="B33:D33"/>
    <mergeCell ref="B35:C35"/>
    <mergeCell ref="B34:E34"/>
    <mergeCell ref="B27:C27"/>
    <mergeCell ref="A3:K3"/>
    <mergeCell ref="A4:H4"/>
    <mergeCell ref="B6:C6"/>
    <mergeCell ref="B7:C7"/>
    <mergeCell ref="B8:C8"/>
    <mergeCell ref="B9:C9"/>
    <mergeCell ref="B10:D10"/>
    <mergeCell ref="B12:C12"/>
    <mergeCell ref="B13:C13"/>
    <mergeCell ref="B14:D14"/>
    <mergeCell ref="D15:E15"/>
    <mergeCell ref="B16:D16"/>
    <mergeCell ref="B18:D18"/>
    <mergeCell ref="D19:E19"/>
    <mergeCell ref="B26:C2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A1223-99B6-46F3-A53C-A418F2F94078}">
  <sheetPr>
    <tabColor theme="4" tint="0.59999389629810485"/>
  </sheetPr>
  <dimension ref="A3:L67"/>
  <sheetViews>
    <sheetView zoomScale="140" zoomScaleNormal="140" workbookViewId="0"/>
  </sheetViews>
  <sheetFormatPr defaultColWidth="8.88671875" defaultRowHeight="14.4"/>
  <cols>
    <col min="1" max="1" width="43.5546875" style="13" customWidth="1"/>
    <col min="2" max="2" width="21.44140625" style="13" customWidth="1"/>
    <col min="3" max="3" width="12.109375" style="13" bestFit="1" customWidth="1"/>
    <col min="4" max="4" width="5" style="13" customWidth="1"/>
    <col min="5" max="6" width="8.88671875" style="13" customWidth="1"/>
    <col min="7" max="7" width="4.77734375" style="13" customWidth="1"/>
    <col min="8" max="8" width="6" style="13" customWidth="1"/>
    <col min="9" max="9" width="10.33203125" style="13" customWidth="1"/>
    <col min="10" max="10" width="8.88671875" style="13" hidden="1" customWidth="1"/>
    <col min="11" max="12" width="16.109375" style="13" bestFit="1" customWidth="1"/>
    <col min="13" max="16384" width="8.88671875" style="13"/>
  </cols>
  <sheetData>
    <row r="3" spans="1:12" ht="13.95" customHeight="1">
      <c r="A3" s="17" t="s">
        <v>686</v>
      </c>
      <c r="B3" s="17"/>
      <c r="C3" s="17"/>
      <c r="D3" s="17"/>
      <c r="E3" s="17"/>
      <c r="F3" s="17"/>
      <c r="G3" s="17"/>
      <c r="H3" s="17"/>
      <c r="I3" s="17"/>
      <c r="J3" s="17"/>
      <c r="K3" s="17"/>
    </row>
    <row r="4" spans="1:12" ht="19.95" customHeight="1">
      <c r="A4" s="25" t="s">
        <v>7</v>
      </c>
      <c r="B4" s="28" t="s">
        <v>122</v>
      </c>
      <c r="C4" s="28"/>
      <c r="D4" s="28"/>
      <c r="E4" s="28"/>
      <c r="F4" s="28"/>
      <c r="G4" s="28"/>
      <c r="H4" s="28"/>
      <c r="I4" s="25" t="s">
        <v>7</v>
      </c>
      <c r="J4" s="25" t="s">
        <v>7</v>
      </c>
      <c r="K4" s="25" t="s">
        <v>7</v>
      </c>
      <c r="L4" s="25" t="s">
        <v>7</v>
      </c>
    </row>
    <row r="5" spans="1:12" ht="29.55" customHeight="1">
      <c r="A5" s="75" t="s">
        <v>7</v>
      </c>
      <c r="B5" s="76" t="s">
        <v>7</v>
      </c>
      <c r="C5" s="76" t="s">
        <v>7</v>
      </c>
      <c r="D5" s="76" t="s">
        <v>7</v>
      </c>
      <c r="E5" s="76" t="s">
        <v>7</v>
      </c>
      <c r="F5" s="76" t="s">
        <v>7</v>
      </c>
      <c r="G5" s="76" t="s">
        <v>7</v>
      </c>
      <c r="H5" s="76" t="s">
        <v>7</v>
      </c>
      <c r="I5" s="76" t="s">
        <v>7</v>
      </c>
      <c r="J5" s="80" t="s">
        <v>7</v>
      </c>
      <c r="K5" s="216" t="s">
        <v>121</v>
      </c>
      <c r="L5" s="216" t="s">
        <v>120</v>
      </c>
    </row>
    <row r="6" spans="1:12">
      <c r="A6" s="226" t="s">
        <v>119</v>
      </c>
      <c r="B6" s="102" t="s">
        <v>7</v>
      </c>
      <c r="C6" s="102" t="s">
        <v>7</v>
      </c>
      <c r="D6" s="62" t="s">
        <v>7</v>
      </c>
      <c r="E6" s="62" t="s">
        <v>7</v>
      </c>
      <c r="F6" s="62" t="s">
        <v>7</v>
      </c>
      <c r="G6" s="62" t="s">
        <v>7</v>
      </c>
      <c r="H6" s="62" t="s">
        <v>7</v>
      </c>
      <c r="I6" s="62" t="s">
        <v>7</v>
      </c>
      <c r="J6" s="56" t="s">
        <v>7</v>
      </c>
      <c r="K6" s="59">
        <v>33972699868</v>
      </c>
      <c r="L6" s="59">
        <v>28159891871</v>
      </c>
    </row>
    <row r="7" spans="1:12">
      <c r="A7" s="105" t="s">
        <v>118</v>
      </c>
      <c r="B7" s="17"/>
      <c r="C7" s="17"/>
      <c r="D7" s="17"/>
      <c r="E7" s="17"/>
      <c r="F7" s="17"/>
      <c r="G7" s="13" t="s">
        <v>7</v>
      </c>
      <c r="H7" s="13" t="s">
        <v>7</v>
      </c>
      <c r="I7" s="13" t="s">
        <v>7</v>
      </c>
      <c r="J7" s="64" t="s">
        <v>7</v>
      </c>
      <c r="K7" s="82">
        <v>555037794</v>
      </c>
      <c r="L7" s="82">
        <v>230750736</v>
      </c>
    </row>
    <row r="8" spans="1:12">
      <c r="A8" s="105" t="s">
        <v>117</v>
      </c>
      <c r="B8" s="17" t="s">
        <v>7</v>
      </c>
      <c r="C8" s="17" t="s">
        <v>7</v>
      </c>
      <c r="D8" s="13" t="s">
        <v>7</v>
      </c>
      <c r="E8" s="13" t="s">
        <v>7</v>
      </c>
      <c r="F8" s="13" t="s">
        <v>7</v>
      </c>
      <c r="G8" s="13" t="s">
        <v>7</v>
      </c>
      <c r="H8" s="13" t="s">
        <v>7</v>
      </c>
      <c r="I8" s="13" t="s">
        <v>7</v>
      </c>
      <c r="J8" s="64" t="s">
        <v>7</v>
      </c>
      <c r="K8" s="82">
        <v>10002396426</v>
      </c>
      <c r="L8" s="82">
        <v>9353119827</v>
      </c>
    </row>
    <row r="9" spans="1:12">
      <c r="A9" s="105" t="s">
        <v>116</v>
      </c>
      <c r="B9" s="17"/>
      <c r="C9" s="17"/>
      <c r="D9" s="17"/>
      <c r="E9" s="13" t="s">
        <v>7</v>
      </c>
      <c r="F9" s="13" t="s">
        <v>7</v>
      </c>
      <c r="G9" s="13" t="s">
        <v>7</v>
      </c>
      <c r="H9" s="13" t="s">
        <v>7</v>
      </c>
      <c r="I9" s="13" t="s">
        <v>7</v>
      </c>
      <c r="J9" s="64" t="s">
        <v>7</v>
      </c>
      <c r="K9" s="86">
        <v>0</v>
      </c>
      <c r="L9" s="86">
        <v>0</v>
      </c>
    </row>
    <row r="10" spans="1:12">
      <c r="A10" s="105" t="s">
        <v>115</v>
      </c>
      <c r="B10" s="17" t="s">
        <v>7</v>
      </c>
      <c r="C10" s="17" t="s">
        <v>7</v>
      </c>
      <c r="D10" s="13" t="s">
        <v>7</v>
      </c>
      <c r="E10" s="13" t="s">
        <v>7</v>
      </c>
      <c r="F10" s="13" t="s">
        <v>7</v>
      </c>
      <c r="G10" s="13" t="s">
        <v>7</v>
      </c>
      <c r="H10" s="13" t="s">
        <v>7</v>
      </c>
      <c r="I10" s="13" t="s">
        <v>7</v>
      </c>
      <c r="J10" s="64" t="s">
        <v>7</v>
      </c>
      <c r="K10" s="82">
        <v>5397803444</v>
      </c>
      <c r="L10" s="82">
        <v>5455873168</v>
      </c>
    </row>
    <row r="11" spans="1:12">
      <c r="A11" s="105" t="s">
        <v>114</v>
      </c>
      <c r="B11" s="17"/>
      <c r="C11" s="17"/>
      <c r="D11" s="17"/>
      <c r="E11" s="13" t="s">
        <v>7</v>
      </c>
      <c r="F11" s="13" t="s">
        <v>7</v>
      </c>
      <c r="G11" s="13" t="s">
        <v>7</v>
      </c>
      <c r="H11" s="13" t="s">
        <v>7</v>
      </c>
      <c r="I11" s="13" t="s">
        <v>7</v>
      </c>
      <c r="J11" s="64" t="s">
        <v>7</v>
      </c>
      <c r="K11" s="82">
        <v>412419732</v>
      </c>
      <c r="L11" s="82">
        <v>329095403</v>
      </c>
    </row>
    <row r="12" spans="1:12">
      <c r="A12" s="265" t="s">
        <v>688</v>
      </c>
      <c r="C12" s="13" t="s">
        <v>687</v>
      </c>
      <c r="D12" s="146">
        <v>0</v>
      </c>
      <c r="E12" s="266" t="s">
        <v>113</v>
      </c>
      <c r="F12" s="17" t="s">
        <v>7</v>
      </c>
      <c r="G12" s="13" t="s">
        <v>7</v>
      </c>
      <c r="J12" s="64" t="s">
        <v>7</v>
      </c>
      <c r="K12" s="86">
        <v>0</v>
      </c>
      <c r="L12" s="86">
        <v>0</v>
      </c>
    </row>
    <row r="13" spans="1:12">
      <c r="A13" s="265" t="s">
        <v>689</v>
      </c>
      <c r="C13" s="13" t="s">
        <v>7</v>
      </c>
      <c r="D13" s="13" t="s">
        <v>7</v>
      </c>
      <c r="E13" s="13" t="s">
        <v>7</v>
      </c>
      <c r="F13" s="13" t="s">
        <v>7</v>
      </c>
      <c r="G13" s="13" t="s">
        <v>7</v>
      </c>
      <c r="H13" s="13" t="s">
        <v>7</v>
      </c>
      <c r="I13" s="13" t="s">
        <v>7</v>
      </c>
      <c r="J13" s="64" t="s">
        <v>7</v>
      </c>
      <c r="K13" s="82">
        <v>8941633422</v>
      </c>
      <c r="L13" s="82">
        <v>8163569241</v>
      </c>
    </row>
    <row r="14" spans="1:12">
      <c r="A14" s="105" t="s">
        <v>690</v>
      </c>
      <c r="B14" s="17" t="s">
        <v>7</v>
      </c>
      <c r="C14" s="122" t="s">
        <v>50</v>
      </c>
      <c r="D14" s="146">
        <v>0</v>
      </c>
      <c r="E14" s="267" t="s">
        <v>691</v>
      </c>
      <c r="G14" s="122" t="s">
        <v>50</v>
      </c>
      <c r="H14" s="146">
        <v>0</v>
      </c>
      <c r="J14" s="64" t="s">
        <v>7</v>
      </c>
      <c r="K14" s="86">
        <v>0</v>
      </c>
      <c r="L14" s="82">
        <v>496157314</v>
      </c>
    </row>
    <row r="15" spans="1:12">
      <c r="A15" s="105" t="s">
        <v>662</v>
      </c>
      <c r="B15" s="17" t="s">
        <v>7</v>
      </c>
      <c r="C15" s="17" t="s">
        <v>7</v>
      </c>
      <c r="D15" s="17" t="s">
        <v>7</v>
      </c>
      <c r="E15" s="17" t="s">
        <v>7</v>
      </c>
      <c r="F15" s="13" t="s">
        <v>7</v>
      </c>
      <c r="G15" s="13" t="s">
        <v>7</v>
      </c>
      <c r="H15" s="13" t="s">
        <v>7</v>
      </c>
      <c r="I15" s="13" t="s">
        <v>7</v>
      </c>
      <c r="J15" s="64" t="s">
        <v>7</v>
      </c>
      <c r="K15" s="85" t="s">
        <v>7</v>
      </c>
      <c r="L15" s="85" t="s">
        <v>7</v>
      </c>
    </row>
    <row r="16" spans="1:12">
      <c r="A16" s="29"/>
      <c r="B16" s="122" t="s">
        <v>661</v>
      </c>
      <c r="C16" s="261">
        <v>373515994</v>
      </c>
      <c r="D16" s="266" t="s">
        <v>112</v>
      </c>
      <c r="E16" s="266"/>
      <c r="F16" s="266"/>
      <c r="G16" s="146">
        <v>0</v>
      </c>
      <c r="H16" s="17" t="s">
        <v>111</v>
      </c>
      <c r="I16" s="17"/>
      <c r="J16" s="106"/>
      <c r="K16" s="85" t="s">
        <v>7</v>
      </c>
      <c r="L16" s="85" t="s">
        <v>7</v>
      </c>
    </row>
    <row r="17" spans="1:12">
      <c r="A17" s="268" t="s">
        <v>110</v>
      </c>
      <c r="B17" s="266"/>
      <c r="C17" s="146">
        <v>0</v>
      </c>
      <c r="D17" s="17" t="s">
        <v>692</v>
      </c>
      <c r="E17" s="17"/>
      <c r="F17" s="17"/>
      <c r="G17" s="17"/>
      <c r="H17" s="17"/>
      <c r="I17" s="17"/>
      <c r="J17" s="106"/>
      <c r="K17" s="82">
        <v>17179490537</v>
      </c>
      <c r="L17" s="82">
        <v>13559184061</v>
      </c>
    </row>
    <row r="18" spans="1:12">
      <c r="A18" s="105" t="s">
        <v>109</v>
      </c>
      <c r="B18" s="17" t="s">
        <v>7</v>
      </c>
      <c r="C18" s="13" t="s">
        <v>7</v>
      </c>
      <c r="D18" s="13" t="s">
        <v>7</v>
      </c>
      <c r="E18" s="13" t="s">
        <v>7</v>
      </c>
      <c r="F18" s="13" t="s">
        <v>7</v>
      </c>
      <c r="G18" s="13" t="s">
        <v>7</v>
      </c>
      <c r="H18" s="13" t="s">
        <v>7</v>
      </c>
      <c r="I18" s="13" t="s">
        <v>7</v>
      </c>
      <c r="J18" s="64" t="s">
        <v>7</v>
      </c>
      <c r="K18" s="82">
        <v>365542181</v>
      </c>
      <c r="L18" s="82">
        <v>336565422</v>
      </c>
    </row>
    <row r="19" spans="1:12">
      <c r="A19" s="105" t="s">
        <v>108</v>
      </c>
      <c r="B19" s="17" t="s">
        <v>7</v>
      </c>
      <c r="C19" s="17" t="s">
        <v>7</v>
      </c>
      <c r="D19" s="13" t="s">
        <v>7</v>
      </c>
      <c r="E19" s="13" t="s">
        <v>7</v>
      </c>
      <c r="F19" s="13" t="s">
        <v>7</v>
      </c>
      <c r="G19" s="13" t="s">
        <v>7</v>
      </c>
      <c r="H19" s="13" t="s">
        <v>7</v>
      </c>
      <c r="I19" s="13" t="s">
        <v>7</v>
      </c>
      <c r="J19" s="64" t="s">
        <v>7</v>
      </c>
      <c r="K19" s="85" t="s">
        <v>7</v>
      </c>
      <c r="L19" s="85" t="s">
        <v>7</v>
      </c>
    </row>
    <row r="20" spans="1:12">
      <c r="A20" s="63" t="s">
        <v>7</v>
      </c>
      <c r="B20" s="17" t="s">
        <v>107</v>
      </c>
      <c r="C20" s="17" t="s">
        <v>7</v>
      </c>
      <c r="D20" s="13" t="s">
        <v>7</v>
      </c>
      <c r="E20" s="13" t="s">
        <v>7</v>
      </c>
      <c r="F20" s="13" t="s">
        <v>7</v>
      </c>
      <c r="G20" s="13" t="s">
        <v>7</v>
      </c>
      <c r="H20" s="13" t="s">
        <v>7</v>
      </c>
      <c r="I20" s="13" t="s">
        <v>7</v>
      </c>
      <c r="J20" s="64" t="s">
        <v>7</v>
      </c>
      <c r="K20" s="86">
        <v>0</v>
      </c>
      <c r="L20" s="86">
        <v>0</v>
      </c>
    </row>
    <row r="21" spans="1:12">
      <c r="A21" s="63" t="s">
        <v>7</v>
      </c>
      <c r="B21" s="17" t="s">
        <v>106</v>
      </c>
      <c r="C21" s="17" t="s">
        <v>7</v>
      </c>
      <c r="D21" s="13" t="s">
        <v>7</v>
      </c>
      <c r="E21" s="13" t="s">
        <v>7</v>
      </c>
      <c r="F21" s="13" t="s">
        <v>7</v>
      </c>
      <c r="G21" s="13" t="s">
        <v>7</v>
      </c>
      <c r="H21" s="13" t="s">
        <v>7</v>
      </c>
      <c r="I21" s="13" t="s">
        <v>7</v>
      </c>
      <c r="J21" s="64" t="s">
        <v>7</v>
      </c>
      <c r="K21" s="86">
        <v>0</v>
      </c>
      <c r="L21" s="86">
        <v>0</v>
      </c>
    </row>
    <row r="22" spans="1:12">
      <c r="A22" s="105" t="s">
        <v>105</v>
      </c>
      <c r="B22" s="17" t="s">
        <v>7</v>
      </c>
      <c r="C22" s="17" t="s">
        <v>7</v>
      </c>
      <c r="D22" s="13" t="s">
        <v>7</v>
      </c>
      <c r="E22" s="13" t="s">
        <v>7</v>
      </c>
      <c r="F22" s="13" t="s">
        <v>7</v>
      </c>
      <c r="G22" s="13" t="s">
        <v>7</v>
      </c>
      <c r="H22" s="13" t="s">
        <v>7</v>
      </c>
      <c r="I22" s="13" t="s">
        <v>7</v>
      </c>
      <c r="J22" s="64" t="s">
        <v>7</v>
      </c>
      <c r="K22" s="82">
        <v>259773003</v>
      </c>
      <c r="L22" s="82">
        <v>176227365</v>
      </c>
    </row>
    <row r="23" spans="1:12">
      <c r="A23" s="105" t="s">
        <v>104</v>
      </c>
      <c r="B23" s="17"/>
      <c r="C23" s="17"/>
      <c r="D23" s="17"/>
      <c r="E23" s="17"/>
      <c r="F23" s="13" t="s">
        <v>7</v>
      </c>
      <c r="G23" s="13" t="s">
        <v>7</v>
      </c>
      <c r="H23" s="13" t="s">
        <v>7</v>
      </c>
      <c r="I23" s="13" t="s">
        <v>7</v>
      </c>
      <c r="J23" s="64" t="s">
        <v>7</v>
      </c>
      <c r="K23" s="82">
        <v>66123432</v>
      </c>
      <c r="L23" s="82">
        <v>65601128</v>
      </c>
    </row>
    <row r="24" spans="1:12">
      <c r="A24" s="105" t="s">
        <v>103</v>
      </c>
      <c r="B24" s="17" t="s">
        <v>7</v>
      </c>
      <c r="C24" s="17" t="s">
        <v>7</v>
      </c>
      <c r="D24" s="13" t="s">
        <v>7</v>
      </c>
      <c r="E24" s="13" t="s">
        <v>7</v>
      </c>
      <c r="F24" s="13" t="s">
        <v>7</v>
      </c>
      <c r="G24" s="13" t="s">
        <v>7</v>
      </c>
      <c r="H24" s="13" t="s">
        <v>7</v>
      </c>
      <c r="I24" s="13" t="s">
        <v>7</v>
      </c>
      <c r="J24" s="64" t="s">
        <v>7</v>
      </c>
      <c r="K24" s="82">
        <v>2110063811</v>
      </c>
      <c r="L24" s="82">
        <v>2015468608</v>
      </c>
    </row>
    <row r="25" spans="1:12">
      <c r="A25" s="105" t="s">
        <v>102</v>
      </c>
      <c r="B25" s="17" t="s">
        <v>7</v>
      </c>
      <c r="C25" s="17" t="s">
        <v>7</v>
      </c>
      <c r="D25" s="13" t="s">
        <v>7</v>
      </c>
      <c r="E25" s="13" t="s">
        <v>7</v>
      </c>
      <c r="F25" s="13" t="s">
        <v>7</v>
      </c>
      <c r="G25" s="13" t="s">
        <v>7</v>
      </c>
      <c r="H25" s="13" t="s">
        <v>7</v>
      </c>
      <c r="I25" s="13" t="s">
        <v>7</v>
      </c>
      <c r="J25" s="64" t="s">
        <v>7</v>
      </c>
      <c r="K25" s="82">
        <v>98159944</v>
      </c>
      <c r="L25" s="82">
        <v>87718079</v>
      </c>
    </row>
    <row r="26" spans="1:12">
      <c r="A26" s="63" t="s">
        <v>693</v>
      </c>
      <c r="B26" s="122" t="s">
        <v>665</v>
      </c>
      <c r="C26" s="146">
        <v>0</v>
      </c>
      <c r="D26" s="18" t="s">
        <v>101</v>
      </c>
      <c r="E26" s="17" t="s">
        <v>7</v>
      </c>
      <c r="F26" s="17" t="s">
        <v>7</v>
      </c>
      <c r="J26" s="64" t="s">
        <v>7</v>
      </c>
      <c r="K26" s="86">
        <v>0</v>
      </c>
      <c r="L26" s="86">
        <v>0</v>
      </c>
    </row>
    <row r="27" spans="1:12">
      <c r="A27" s="105" t="s">
        <v>100</v>
      </c>
      <c r="B27" s="17"/>
      <c r="C27" s="17"/>
      <c r="D27" s="17"/>
      <c r="E27" s="13" t="s">
        <v>7</v>
      </c>
      <c r="F27" s="13" t="s">
        <v>7</v>
      </c>
      <c r="G27" s="13" t="s">
        <v>7</v>
      </c>
      <c r="H27" s="13" t="s">
        <v>7</v>
      </c>
      <c r="I27" s="13" t="s">
        <v>7</v>
      </c>
      <c r="J27" s="64" t="s">
        <v>7</v>
      </c>
      <c r="K27" s="82">
        <v>8378266</v>
      </c>
      <c r="L27" s="82">
        <v>14543357</v>
      </c>
    </row>
    <row r="28" spans="1:12">
      <c r="A28" s="105" t="s">
        <v>99</v>
      </c>
      <c r="B28" s="17" t="s">
        <v>7</v>
      </c>
      <c r="C28" s="13" t="s">
        <v>7</v>
      </c>
      <c r="D28" s="13" t="s">
        <v>7</v>
      </c>
      <c r="E28" s="13" t="s">
        <v>7</v>
      </c>
      <c r="F28" s="13" t="s">
        <v>7</v>
      </c>
      <c r="G28" s="13" t="s">
        <v>7</v>
      </c>
      <c r="H28" s="13" t="s">
        <v>7</v>
      </c>
      <c r="I28" s="13" t="s">
        <v>7</v>
      </c>
      <c r="J28" s="64" t="s">
        <v>7</v>
      </c>
      <c r="K28" s="82">
        <v>1751537527</v>
      </c>
      <c r="L28" s="82">
        <v>1619235454</v>
      </c>
    </row>
    <row r="29" spans="1:12">
      <c r="A29" s="105" t="s">
        <v>98</v>
      </c>
      <c r="B29" s="17" t="s">
        <v>7</v>
      </c>
      <c r="C29" s="17" t="s">
        <v>7</v>
      </c>
      <c r="D29" s="13" t="s">
        <v>7</v>
      </c>
      <c r="E29" s="13" t="s">
        <v>7</v>
      </c>
      <c r="F29" s="13" t="s">
        <v>7</v>
      </c>
      <c r="G29" s="13" t="s">
        <v>7</v>
      </c>
      <c r="H29" s="13" t="s">
        <v>7</v>
      </c>
      <c r="I29" s="13" t="s">
        <v>7</v>
      </c>
      <c r="J29" s="64" t="s">
        <v>7</v>
      </c>
      <c r="K29" s="82">
        <v>8340</v>
      </c>
      <c r="L29" s="82">
        <v>8682</v>
      </c>
    </row>
    <row r="30" spans="1:12">
      <c r="A30" s="63">
        <v>20</v>
      </c>
      <c r="B30" s="13" t="s">
        <v>97</v>
      </c>
      <c r="C30" s="13" t="s">
        <v>7</v>
      </c>
      <c r="D30" s="13" t="s">
        <v>7</v>
      </c>
      <c r="E30" s="13" t="s">
        <v>7</v>
      </c>
      <c r="F30" s="13" t="s">
        <v>7</v>
      </c>
      <c r="G30" s="13" t="s">
        <v>7</v>
      </c>
      <c r="H30" s="13" t="s">
        <v>7</v>
      </c>
      <c r="I30" s="13" t="s">
        <v>7</v>
      </c>
      <c r="J30" s="64" t="s">
        <v>7</v>
      </c>
      <c r="K30" s="86">
        <v>0</v>
      </c>
      <c r="L30" s="86">
        <v>0</v>
      </c>
    </row>
    <row r="31" spans="1:12">
      <c r="A31" s="105" t="s">
        <v>96</v>
      </c>
      <c r="B31" s="17" t="s">
        <v>7</v>
      </c>
      <c r="C31" s="13" t="s">
        <v>7</v>
      </c>
      <c r="D31" s="13" t="s">
        <v>7</v>
      </c>
      <c r="E31" s="13" t="s">
        <v>7</v>
      </c>
      <c r="F31" s="13" t="s">
        <v>7</v>
      </c>
      <c r="G31" s="13" t="s">
        <v>7</v>
      </c>
      <c r="H31" s="13" t="s">
        <v>7</v>
      </c>
      <c r="I31" s="13" t="s">
        <v>7</v>
      </c>
      <c r="J31" s="64" t="s">
        <v>7</v>
      </c>
      <c r="K31" s="82">
        <v>290349</v>
      </c>
      <c r="L31" s="86">
        <v>0</v>
      </c>
    </row>
    <row r="32" spans="1:12">
      <c r="A32" s="105" t="s">
        <v>95</v>
      </c>
      <c r="B32" s="17" t="s">
        <v>7</v>
      </c>
      <c r="C32" s="17" t="s">
        <v>7</v>
      </c>
      <c r="D32" s="13" t="s">
        <v>7</v>
      </c>
      <c r="E32" s="13" t="s">
        <v>7</v>
      </c>
      <c r="F32" s="13" t="s">
        <v>7</v>
      </c>
      <c r="G32" s="13" t="s">
        <v>7</v>
      </c>
      <c r="H32" s="13" t="s">
        <v>7</v>
      </c>
      <c r="I32" s="13" t="s">
        <v>7</v>
      </c>
      <c r="J32" s="64" t="s">
        <v>7</v>
      </c>
      <c r="K32" s="86">
        <v>0</v>
      </c>
      <c r="L32" s="86">
        <v>0</v>
      </c>
    </row>
    <row r="33" spans="1:12">
      <c r="A33" s="105" t="s">
        <v>94</v>
      </c>
      <c r="B33" s="17" t="s">
        <v>7</v>
      </c>
      <c r="C33" s="17" t="s">
        <v>7</v>
      </c>
      <c r="D33" s="13" t="s">
        <v>7</v>
      </c>
      <c r="E33" s="13" t="s">
        <v>7</v>
      </c>
      <c r="F33" s="13" t="s">
        <v>7</v>
      </c>
      <c r="G33" s="13" t="s">
        <v>7</v>
      </c>
      <c r="H33" s="13" t="s">
        <v>7</v>
      </c>
      <c r="I33" s="13" t="s">
        <v>7</v>
      </c>
      <c r="J33" s="64" t="s">
        <v>7</v>
      </c>
      <c r="K33" s="86">
        <v>0</v>
      </c>
      <c r="L33" s="86">
        <v>0</v>
      </c>
    </row>
    <row r="34" spans="1:12">
      <c r="A34" s="63" t="s">
        <v>93</v>
      </c>
      <c r="B34" s="122" t="s">
        <v>50</v>
      </c>
      <c r="C34" s="146">
        <v>0</v>
      </c>
      <c r="D34" s="266" t="s">
        <v>92</v>
      </c>
      <c r="E34" s="266"/>
      <c r="F34" s="13">
        <v>0</v>
      </c>
      <c r="I34" s="13" t="s">
        <v>7</v>
      </c>
      <c r="J34" s="64" t="s">
        <v>7</v>
      </c>
      <c r="K34" s="86">
        <v>0</v>
      </c>
      <c r="L34" s="86">
        <v>0</v>
      </c>
    </row>
    <row r="35" spans="1:12">
      <c r="A35" s="105" t="s">
        <v>91</v>
      </c>
      <c r="B35" s="17" t="s">
        <v>7</v>
      </c>
      <c r="C35" s="17" t="s">
        <v>7</v>
      </c>
      <c r="D35" s="13" t="s">
        <v>7</v>
      </c>
      <c r="E35" s="13" t="s">
        <v>7</v>
      </c>
      <c r="F35" s="13" t="s">
        <v>7</v>
      </c>
      <c r="G35" s="13" t="s">
        <v>7</v>
      </c>
      <c r="H35" s="13" t="s">
        <v>7</v>
      </c>
      <c r="I35" s="13" t="s">
        <v>7</v>
      </c>
      <c r="J35" s="64" t="s">
        <v>7</v>
      </c>
      <c r="K35" s="82">
        <v>4914864929</v>
      </c>
      <c r="L35" s="82">
        <v>4539951913</v>
      </c>
    </row>
    <row r="36" spans="1:12">
      <c r="A36" s="105" t="s">
        <v>90</v>
      </c>
      <c r="B36" s="17"/>
      <c r="C36" s="17"/>
      <c r="D36" s="17"/>
      <c r="E36" s="13" t="s">
        <v>7</v>
      </c>
      <c r="F36" s="13" t="s">
        <v>7</v>
      </c>
      <c r="G36" s="13" t="s">
        <v>7</v>
      </c>
      <c r="H36" s="13" t="s">
        <v>7</v>
      </c>
      <c r="I36" s="13" t="s">
        <v>7</v>
      </c>
      <c r="J36" s="64" t="s">
        <v>7</v>
      </c>
      <c r="K36" s="82">
        <v>86036223003</v>
      </c>
      <c r="L36" s="82">
        <v>74602961628</v>
      </c>
    </row>
    <row r="37" spans="1:12">
      <c r="A37" s="105" t="s">
        <v>89</v>
      </c>
      <c r="B37" s="17" t="s">
        <v>7</v>
      </c>
      <c r="C37" s="13" t="s">
        <v>7</v>
      </c>
      <c r="D37" s="13" t="s">
        <v>7</v>
      </c>
      <c r="E37" s="13" t="s">
        <v>7</v>
      </c>
      <c r="F37" s="13" t="s">
        <v>7</v>
      </c>
      <c r="G37" s="13" t="s">
        <v>7</v>
      </c>
      <c r="H37" s="13" t="s">
        <v>7</v>
      </c>
      <c r="I37" s="13" t="s">
        <v>7</v>
      </c>
      <c r="J37" s="64" t="s">
        <v>7</v>
      </c>
      <c r="K37" s="85" t="s">
        <v>7</v>
      </c>
      <c r="L37" s="86">
        <v>0</v>
      </c>
    </row>
    <row r="38" spans="1:12">
      <c r="A38" s="105" t="s">
        <v>88</v>
      </c>
      <c r="B38" s="17" t="s">
        <v>7</v>
      </c>
      <c r="C38" s="17" t="s">
        <v>7</v>
      </c>
      <c r="D38" s="13" t="s">
        <v>7</v>
      </c>
      <c r="E38" s="13" t="s">
        <v>7</v>
      </c>
      <c r="F38" s="13" t="s">
        <v>7</v>
      </c>
      <c r="G38" s="13" t="s">
        <v>7</v>
      </c>
      <c r="H38" s="13" t="s">
        <v>7</v>
      </c>
      <c r="I38" s="13" t="s">
        <v>7</v>
      </c>
      <c r="J38" s="64" t="s">
        <v>7</v>
      </c>
      <c r="K38" s="82">
        <v>86036223003</v>
      </c>
      <c r="L38" s="82">
        <v>74602961628</v>
      </c>
    </row>
    <row r="39" spans="1:12">
      <c r="A39" s="105" t="s">
        <v>87</v>
      </c>
      <c r="B39" s="17" t="s">
        <v>7</v>
      </c>
      <c r="C39" s="17" t="s">
        <v>7</v>
      </c>
      <c r="D39" s="13" t="s">
        <v>7</v>
      </c>
      <c r="E39" s="13" t="s">
        <v>7</v>
      </c>
      <c r="F39" s="13" t="s">
        <v>7</v>
      </c>
      <c r="G39" s="13" t="s">
        <v>7</v>
      </c>
      <c r="H39" s="13" t="s">
        <v>7</v>
      </c>
      <c r="I39" s="13" t="s">
        <v>7</v>
      </c>
      <c r="J39" s="64" t="s">
        <v>7</v>
      </c>
      <c r="K39" s="82">
        <v>111418257389</v>
      </c>
      <c r="L39" s="82">
        <v>103786831167</v>
      </c>
    </row>
    <row r="40" spans="1:12">
      <c r="A40" s="105" t="s">
        <v>86</v>
      </c>
      <c r="B40" s="17" t="s">
        <v>7</v>
      </c>
      <c r="C40" s="13" t="s">
        <v>7</v>
      </c>
      <c r="D40" s="13" t="s">
        <v>7</v>
      </c>
      <c r="E40" s="13" t="s">
        <v>7</v>
      </c>
      <c r="F40" s="13" t="s">
        <v>7</v>
      </c>
      <c r="G40" s="13" t="s">
        <v>7</v>
      </c>
      <c r="H40" s="13" t="s">
        <v>7</v>
      </c>
      <c r="I40" s="13" t="s">
        <v>7</v>
      </c>
      <c r="J40" s="64" t="s">
        <v>7</v>
      </c>
      <c r="K40" s="86">
        <v>0</v>
      </c>
      <c r="L40" s="86">
        <v>0</v>
      </c>
    </row>
    <row r="41" spans="1:12">
      <c r="A41" s="105" t="s">
        <v>85</v>
      </c>
      <c r="B41" s="17" t="s">
        <v>7</v>
      </c>
      <c r="C41" s="13" t="s">
        <v>7</v>
      </c>
      <c r="D41" s="13" t="s">
        <v>7</v>
      </c>
      <c r="E41" s="13" t="s">
        <v>7</v>
      </c>
      <c r="F41" s="13" t="s">
        <v>7</v>
      </c>
      <c r="G41" s="13" t="s">
        <v>7</v>
      </c>
      <c r="H41" s="13" t="s">
        <v>7</v>
      </c>
      <c r="I41" s="13" t="s">
        <v>7</v>
      </c>
      <c r="J41" s="64" t="s">
        <v>7</v>
      </c>
      <c r="K41" s="86">
        <v>0</v>
      </c>
      <c r="L41" s="86">
        <v>0</v>
      </c>
    </row>
    <row r="42" spans="1:12">
      <c r="A42" s="105" t="s">
        <v>84</v>
      </c>
      <c r="B42" s="17" t="s">
        <v>7</v>
      </c>
      <c r="C42" s="17" t="s">
        <v>7</v>
      </c>
      <c r="D42" s="13" t="s">
        <v>7</v>
      </c>
      <c r="E42" s="13" t="s">
        <v>7</v>
      </c>
      <c r="F42" s="13" t="s">
        <v>7</v>
      </c>
      <c r="G42" s="13" t="s">
        <v>7</v>
      </c>
      <c r="H42" s="13" t="s">
        <v>7</v>
      </c>
      <c r="I42" s="13" t="s">
        <v>7</v>
      </c>
      <c r="J42" s="64" t="s">
        <v>7</v>
      </c>
      <c r="K42" s="82">
        <v>10000000</v>
      </c>
      <c r="L42" s="82">
        <v>10000000</v>
      </c>
    </row>
    <row r="43" spans="1:12">
      <c r="A43" s="105" t="s">
        <v>83</v>
      </c>
      <c r="B43" s="17" t="s">
        <v>7</v>
      </c>
      <c r="C43" s="13" t="s">
        <v>7</v>
      </c>
      <c r="D43" s="13" t="s">
        <v>7</v>
      </c>
      <c r="E43" s="13" t="s">
        <v>7</v>
      </c>
      <c r="F43" s="13" t="s">
        <v>7</v>
      </c>
      <c r="G43" s="13" t="s">
        <v>7</v>
      </c>
      <c r="H43" s="13" t="s">
        <v>7</v>
      </c>
      <c r="I43" s="13" t="s">
        <v>7</v>
      </c>
      <c r="J43" s="64" t="s">
        <v>7</v>
      </c>
      <c r="K43" s="86">
        <v>0</v>
      </c>
      <c r="L43" s="86">
        <v>0</v>
      </c>
    </row>
    <row r="44" spans="1:12">
      <c r="A44" s="105" t="s">
        <v>82</v>
      </c>
      <c r="B44" s="17" t="s">
        <v>7</v>
      </c>
      <c r="C44" s="17" t="s">
        <v>7</v>
      </c>
      <c r="D44" s="13" t="s">
        <v>7</v>
      </c>
      <c r="E44" s="13" t="s">
        <v>7</v>
      </c>
      <c r="F44" s="13" t="s">
        <v>7</v>
      </c>
      <c r="G44" s="13" t="s">
        <v>7</v>
      </c>
      <c r="H44" s="13" t="s">
        <v>7</v>
      </c>
      <c r="I44" s="13" t="s">
        <v>7</v>
      </c>
      <c r="J44" s="64" t="s">
        <v>7</v>
      </c>
      <c r="K44" s="86">
        <v>0</v>
      </c>
      <c r="L44" s="86">
        <v>0</v>
      </c>
    </row>
    <row r="45" spans="1:12">
      <c r="A45" s="105" t="s">
        <v>81</v>
      </c>
      <c r="B45" s="17" t="s">
        <v>7</v>
      </c>
      <c r="C45" s="17" t="s">
        <v>7</v>
      </c>
      <c r="D45" s="13" t="s">
        <v>7</v>
      </c>
      <c r="E45" s="13" t="s">
        <v>7</v>
      </c>
      <c r="F45" s="13" t="s">
        <v>7</v>
      </c>
      <c r="G45" s="13" t="s">
        <v>7</v>
      </c>
      <c r="H45" s="13" t="s">
        <v>7</v>
      </c>
      <c r="I45" s="13" t="s">
        <v>7</v>
      </c>
      <c r="J45" s="64" t="s">
        <v>7</v>
      </c>
      <c r="K45" s="82">
        <v>23323597792</v>
      </c>
      <c r="L45" s="82">
        <v>27412554221</v>
      </c>
    </row>
    <row r="46" spans="1:12">
      <c r="A46" s="105" t="s">
        <v>80</v>
      </c>
      <c r="B46" s="17" t="s">
        <v>7</v>
      </c>
      <c r="C46" s="17" t="s">
        <v>7</v>
      </c>
      <c r="D46" s="13" t="s">
        <v>7</v>
      </c>
      <c r="E46" s="13" t="s">
        <v>7</v>
      </c>
      <c r="F46" s="13" t="s">
        <v>7</v>
      </c>
      <c r="G46" s="13" t="s">
        <v>7</v>
      </c>
      <c r="H46" s="13" t="s">
        <v>7</v>
      </c>
      <c r="I46" s="13" t="s">
        <v>7</v>
      </c>
      <c r="J46" s="64" t="s">
        <v>7</v>
      </c>
      <c r="K46" s="85" t="s">
        <v>7</v>
      </c>
      <c r="L46" s="85" t="s">
        <v>7</v>
      </c>
    </row>
    <row r="47" spans="1:12">
      <c r="A47" s="269">
        <v>36.1</v>
      </c>
      <c r="B47" s="122">
        <v>0</v>
      </c>
      <c r="C47" s="270" t="s">
        <v>79</v>
      </c>
      <c r="D47" s="270"/>
      <c r="E47" s="270"/>
      <c r="F47" s="270"/>
      <c r="G47" s="146">
        <v>0</v>
      </c>
      <c r="H47" s="13" t="s">
        <v>3</v>
      </c>
      <c r="J47" s="64"/>
      <c r="K47" s="86">
        <v>0</v>
      </c>
      <c r="L47" s="86">
        <v>0</v>
      </c>
    </row>
    <row r="48" spans="1:12">
      <c r="A48" s="269">
        <v>36.200000000000003</v>
      </c>
      <c r="B48" s="122">
        <v>0</v>
      </c>
      <c r="C48" s="270" t="s">
        <v>78</v>
      </c>
      <c r="D48" s="270"/>
      <c r="E48" s="270"/>
      <c r="F48" s="270"/>
      <c r="G48" s="146">
        <v>0</v>
      </c>
      <c r="H48" s="13" t="s">
        <v>3</v>
      </c>
      <c r="J48" s="64"/>
      <c r="K48" s="89">
        <v>0</v>
      </c>
      <c r="L48" s="89">
        <v>0</v>
      </c>
    </row>
    <row r="49" spans="1:12">
      <c r="A49" s="105" t="s">
        <v>77</v>
      </c>
      <c r="B49" s="17" t="s">
        <v>7</v>
      </c>
      <c r="C49" s="17" t="s">
        <v>7</v>
      </c>
      <c r="D49" s="13" t="s">
        <v>7</v>
      </c>
      <c r="E49" s="13" t="s">
        <v>7</v>
      </c>
      <c r="F49" s="13" t="s">
        <v>7</v>
      </c>
      <c r="G49" s="13" t="s">
        <v>7</v>
      </c>
      <c r="H49" s="13" t="s">
        <v>7</v>
      </c>
      <c r="I49" s="13" t="s">
        <v>7</v>
      </c>
      <c r="J49" s="64" t="s">
        <v>7</v>
      </c>
      <c r="K49" s="134">
        <v>134751855180</v>
      </c>
      <c r="L49" s="134">
        <v>131209385387</v>
      </c>
    </row>
    <row r="50" spans="1:12">
      <c r="A50" s="271" t="s">
        <v>76</v>
      </c>
      <c r="B50" s="27" t="s">
        <v>7</v>
      </c>
      <c r="C50" s="27" t="s">
        <v>7</v>
      </c>
      <c r="D50" s="25" t="s">
        <v>7</v>
      </c>
      <c r="E50" s="25" t="s">
        <v>7</v>
      </c>
      <c r="F50" s="25" t="s">
        <v>7</v>
      </c>
      <c r="G50" s="25" t="s">
        <v>7</v>
      </c>
      <c r="H50" s="25" t="s">
        <v>7</v>
      </c>
      <c r="I50" s="25" t="s">
        <v>7</v>
      </c>
      <c r="J50" s="70" t="s">
        <v>7</v>
      </c>
      <c r="K50" s="134">
        <v>220788078184</v>
      </c>
      <c r="L50" s="134">
        <v>205812347016</v>
      </c>
    </row>
    <row r="51" spans="1:12">
      <c r="A51" s="226" t="s">
        <v>15</v>
      </c>
      <c r="B51" s="102" t="s">
        <v>7</v>
      </c>
      <c r="C51" s="62" t="s">
        <v>7</v>
      </c>
      <c r="D51" s="62" t="s">
        <v>7</v>
      </c>
      <c r="E51" s="62" t="s">
        <v>7</v>
      </c>
      <c r="F51" s="62" t="s">
        <v>7</v>
      </c>
      <c r="G51" s="62" t="s">
        <v>7</v>
      </c>
      <c r="H51" s="62" t="s">
        <v>7</v>
      </c>
      <c r="I51" s="62" t="s">
        <v>7</v>
      </c>
      <c r="J51" s="56" t="s">
        <v>7</v>
      </c>
      <c r="K51" s="84" t="s">
        <v>7</v>
      </c>
      <c r="L51" s="84" t="s">
        <v>7</v>
      </c>
    </row>
    <row r="52" spans="1:12">
      <c r="A52" s="63">
        <v>2501</v>
      </c>
      <c r="B52" s="17" t="s">
        <v>75</v>
      </c>
      <c r="C52" s="17" t="s">
        <v>7</v>
      </c>
      <c r="D52" s="17" t="s">
        <v>7</v>
      </c>
      <c r="E52" s="13" t="s">
        <v>7</v>
      </c>
      <c r="F52" s="13" t="s">
        <v>7</v>
      </c>
      <c r="G52" s="13" t="s">
        <v>7</v>
      </c>
      <c r="H52" s="13" t="s">
        <v>7</v>
      </c>
      <c r="I52" s="13" t="s">
        <v>7</v>
      </c>
      <c r="J52" s="64" t="s">
        <v>7</v>
      </c>
      <c r="K52" s="82">
        <v>3646038765</v>
      </c>
      <c r="L52" s="82">
        <v>4083661608</v>
      </c>
    </row>
    <row r="53" spans="1:12">
      <c r="A53" s="63">
        <v>2502</v>
      </c>
      <c r="B53" s="17" t="s">
        <v>74</v>
      </c>
      <c r="C53" s="17" t="s">
        <v>7</v>
      </c>
      <c r="D53" s="13" t="s">
        <v>7</v>
      </c>
      <c r="E53" s="13" t="s">
        <v>7</v>
      </c>
      <c r="F53" s="13" t="s">
        <v>7</v>
      </c>
      <c r="G53" s="13" t="s">
        <v>7</v>
      </c>
      <c r="H53" s="13" t="s">
        <v>7</v>
      </c>
      <c r="I53" s="13" t="s">
        <v>7</v>
      </c>
      <c r="J53" s="64" t="s">
        <v>7</v>
      </c>
      <c r="K53" s="82">
        <v>2697729224</v>
      </c>
      <c r="L53" s="82">
        <v>2557072466</v>
      </c>
    </row>
    <row r="54" spans="1:12">
      <c r="A54" s="63">
        <v>2503</v>
      </c>
      <c r="B54" s="17" t="s">
        <v>73</v>
      </c>
      <c r="C54" s="17" t="s">
        <v>7</v>
      </c>
      <c r="D54" s="13" t="s">
        <v>7</v>
      </c>
      <c r="E54" s="13" t="s">
        <v>7</v>
      </c>
      <c r="F54" s="13" t="s">
        <v>7</v>
      </c>
      <c r="G54" s="13" t="s">
        <v>7</v>
      </c>
      <c r="H54" s="13" t="s">
        <v>7</v>
      </c>
      <c r="I54" s="13" t="s">
        <v>7</v>
      </c>
      <c r="J54" s="64" t="s">
        <v>7</v>
      </c>
      <c r="K54" s="82">
        <v>266732947</v>
      </c>
      <c r="L54" s="82">
        <v>171765621</v>
      </c>
    </row>
    <row r="55" spans="1:12">
      <c r="A55" s="63">
        <v>2598</v>
      </c>
      <c r="B55" s="17" t="s">
        <v>9</v>
      </c>
      <c r="C55" s="17" t="s">
        <v>7</v>
      </c>
      <c r="D55" s="17" t="s">
        <v>7</v>
      </c>
      <c r="E55" s="13" t="s">
        <v>7</v>
      </c>
      <c r="F55" s="13" t="s">
        <v>7</v>
      </c>
      <c r="G55" s="13" t="s">
        <v>7</v>
      </c>
      <c r="H55" s="13" t="s">
        <v>7</v>
      </c>
      <c r="I55" s="13" t="s">
        <v>7</v>
      </c>
      <c r="J55" s="64" t="s">
        <v>7</v>
      </c>
      <c r="K55" s="121">
        <v>-1695636007</v>
      </c>
      <c r="L55" s="121">
        <v>-2272547782</v>
      </c>
    </row>
    <row r="56" spans="1:12">
      <c r="A56" s="69">
        <v>2599</v>
      </c>
      <c r="B56" s="27" t="s">
        <v>8</v>
      </c>
      <c r="C56" s="27" t="s">
        <v>7</v>
      </c>
      <c r="D56" s="27" t="s">
        <v>7</v>
      </c>
      <c r="E56" s="25" t="s">
        <v>7</v>
      </c>
      <c r="F56" s="25" t="s">
        <v>7</v>
      </c>
      <c r="G56" s="25" t="s">
        <v>7</v>
      </c>
      <c r="H56" s="25" t="s">
        <v>7</v>
      </c>
      <c r="I56" s="25" t="s">
        <v>7</v>
      </c>
      <c r="J56" s="70" t="s">
        <v>7</v>
      </c>
      <c r="K56" s="126">
        <v>4914864929</v>
      </c>
      <c r="L56" s="126">
        <v>4539951913</v>
      </c>
    </row>
    <row r="57" spans="1:12">
      <c r="A57" s="55">
        <v>2901</v>
      </c>
      <c r="B57" s="102" t="s">
        <v>72</v>
      </c>
      <c r="C57" s="102" t="s">
        <v>7</v>
      </c>
      <c r="D57" s="102" t="s">
        <v>7</v>
      </c>
      <c r="E57" s="62" t="s">
        <v>7</v>
      </c>
      <c r="F57" s="62" t="s">
        <v>7</v>
      </c>
      <c r="G57" s="62" t="s">
        <v>7</v>
      </c>
      <c r="H57" s="62" t="s">
        <v>7</v>
      </c>
      <c r="I57" s="62" t="s">
        <v>7</v>
      </c>
      <c r="J57" s="56" t="s">
        <v>7</v>
      </c>
      <c r="K57" s="59">
        <v>56403981562</v>
      </c>
      <c r="L57" s="59">
        <v>48273851568</v>
      </c>
    </row>
    <row r="58" spans="1:12">
      <c r="A58" s="63">
        <v>2902</v>
      </c>
      <c r="B58" s="17" t="s">
        <v>71</v>
      </c>
      <c r="C58" s="17" t="s">
        <v>7</v>
      </c>
      <c r="D58" s="17" t="s">
        <v>7</v>
      </c>
      <c r="E58" s="13" t="s">
        <v>7</v>
      </c>
      <c r="F58" s="13" t="s">
        <v>7</v>
      </c>
      <c r="G58" s="13" t="s">
        <v>7</v>
      </c>
      <c r="H58" s="13" t="s">
        <v>7</v>
      </c>
      <c r="I58" s="13" t="s">
        <v>7</v>
      </c>
      <c r="J58" s="64" t="s">
        <v>7</v>
      </c>
      <c r="K58" s="82">
        <v>51871802039</v>
      </c>
      <c r="L58" s="82">
        <v>51828344668</v>
      </c>
    </row>
    <row r="59" spans="1:12">
      <c r="A59" s="63">
        <v>2903</v>
      </c>
      <c r="B59" s="17" t="s">
        <v>70</v>
      </c>
      <c r="C59" s="17" t="s">
        <v>7</v>
      </c>
      <c r="D59" s="17" t="s">
        <v>7</v>
      </c>
      <c r="E59" s="13" t="s">
        <v>7</v>
      </c>
      <c r="F59" s="13" t="s">
        <v>7</v>
      </c>
      <c r="G59" s="13" t="s">
        <v>7</v>
      </c>
      <c r="H59" s="13" t="s">
        <v>7</v>
      </c>
      <c r="I59" s="13" t="s">
        <v>7</v>
      </c>
      <c r="J59" s="64" t="s">
        <v>7</v>
      </c>
      <c r="K59" s="82">
        <v>3139868204</v>
      </c>
      <c r="L59" s="82">
        <v>3676852451</v>
      </c>
    </row>
    <row r="60" spans="1:12">
      <c r="A60" s="63">
        <v>2998</v>
      </c>
      <c r="B60" s="17" t="s">
        <v>69</v>
      </c>
      <c r="C60" s="17" t="s">
        <v>7</v>
      </c>
      <c r="D60" s="17" t="s">
        <v>7</v>
      </c>
      <c r="E60" s="13" t="s">
        <v>7</v>
      </c>
      <c r="F60" s="13" t="s">
        <v>7</v>
      </c>
      <c r="G60" s="13" t="s">
        <v>7</v>
      </c>
      <c r="H60" s="13" t="s">
        <v>7</v>
      </c>
      <c r="I60" s="13" t="s">
        <v>7</v>
      </c>
      <c r="J60" s="64" t="s">
        <v>7</v>
      </c>
      <c r="K60" s="82">
        <v>2605583</v>
      </c>
      <c r="L60" s="82">
        <v>7782481</v>
      </c>
    </row>
    <row r="61" spans="1:12">
      <c r="A61" s="69">
        <v>2999</v>
      </c>
      <c r="B61" s="27" t="s">
        <v>68</v>
      </c>
      <c r="C61" s="27" t="s">
        <v>7</v>
      </c>
      <c r="D61" s="27" t="s">
        <v>7</v>
      </c>
      <c r="E61" s="25" t="s">
        <v>7</v>
      </c>
      <c r="F61" s="25" t="s">
        <v>7</v>
      </c>
      <c r="G61" s="25" t="s">
        <v>7</v>
      </c>
      <c r="H61" s="25" t="s">
        <v>7</v>
      </c>
      <c r="I61" s="25" t="s">
        <v>7</v>
      </c>
      <c r="J61" s="70" t="s">
        <v>7</v>
      </c>
      <c r="K61" s="90">
        <v>111418257389</v>
      </c>
      <c r="L61" s="90">
        <v>103786831167</v>
      </c>
    </row>
    <row r="62" spans="1:12">
      <c r="A62" s="55">
        <v>3201</v>
      </c>
      <c r="B62" s="102" t="s">
        <v>67</v>
      </c>
      <c r="C62" s="102" t="s">
        <v>7</v>
      </c>
      <c r="D62" s="62" t="s">
        <v>7</v>
      </c>
      <c r="E62" s="62" t="s">
        <v>7</v>
      </c>
      <c r="F62" s="62" t="s">
        <v>7</v>
      </c>
      <c r="G62" s="62" t="s">
        <v>7</v>
      </c>
      <c r="H62" s="62" t="s">
        <v>7</v>
      </c>
      <c r="I62" s="62" t="s">
        <v>7</v>
      </c>
      <c r="J62" s="56" t="s">
        <v>7</v>
      </c>
      <c r="K62" s="59">
        <v>10000000</v>
      </c>
      <c r="L62" s="59">
        <v>10000000</v>
      </c>
    </row>
    <row r="63" spans="1:12">
      <c r="A63" s="63">
        <v>3202</v>
      </c>
      <c r="B63" s="13" t="s">
        <v>7</v>
      </c>
      <c r="C63" s="13" t="s">
        <v>7</v>
      </c>
      <c r="D63" s="13" t="s">
        <v>7</v>
      </c>
      <c r="E63" s="13" t="s">
        <v>7</v>
      </c>
      <c r="F63" s="13" t="s">
        <v>7</v>
      </c>
      <c r="G63" s="13" t="s">
        <v>7</v>
      </c>
      <c r="H63" s="13" t="s">
        <v>7</v>
      </c>
      <c r="I63" s="13" t="s">
        <v>7</v>
      </c>
      <c r="J63" s="64" t="s">
        <v>7</v>
      </c>
      <c r="K63" s="86">
        <v>0</v>
      </c>
      <c r="L63" s="86">
        <v>0</v>
      </c>
    </row>
    <row r="64" spans="1:12">
      <c r="A64" s="63">
        <v>3203</v>
      </c>
      <c r="B64" s="13" t="s">
        <v>7</v>
      </c>
      <c r="C64" s="13" t="s">
        <v>7</v>
      </c>
      <c r="D64" s="13" t="s">
        <v>7</v>
      </c>
      <c r="E64" s="13" t="s">
        <v>7</v>
      </c>
      <c r="F64" s="13" t="s">
        <v>7</v>
      </c>
      <c r="G64" s="13" t="s">
        <v>7</v>
      </c>
      <c r="H64" s="13" t="s">
        <v>7</v>
      </c>
      <c r="I64" s="13" t="s">
        <v>7</v>
      </c>
      <c r="J64" s="64" t="s">
        <v>7</v>
      </c>
      <c r="K64" s="86">
        <v>0</v>
      </c>
      <c r="L64" s="86">
        <v>0</v>
      </c>
    </row>
    <row r="65" spans="1:12">
      <c r="A65" s="63">
        <v>3298</v>
      </c>
      <c r="B65" s="17" t="s">
        <v>66</v>
      </c>
      <c r="C65" s="17" t="s">
        <v>7</v>
      </c>
      <c r="D65" s="17" t="s">
        <v>7</v>
      </c>
      <c r="E65" s="13" t="s">
        <v>7</v>
      </c>
      <c r="F65" s="13" t="s">
        <v>7</v>
      </c>
      <c r="G65" s="13" t="s">
        <v>7</v>
      </c>
      <c r="H65" s="13" t="s">
        <v>7</v>
      </c>
      <c r="I65" s="13" t="s">
        <v>7</v>
      </c>
      <c r="J65" s="64" t="s">
        <v>7</v>
      </c>
      <c r="K65" s="86">
        <v>0</v>
      </c>
      <c r="L65" s="86">
        <v>0</v>
      </c>
    </row>
    <row r="66" spans="1:12">
      <c r="A66" s="69">
        <v>3299</v>
      </c>
      <c r="B66" s="27" t="s">
        <v>65</v>
      </c>
      <c r="C66" s="27" t="s">
        <v>7</v>
      </c>
      <c r="D66" s="27" t="s">
        <v>7</v>
      </c>
      <c r="E66" s="25" t="s">
        <v>7</v>
      </c>
      <c r="F66" s="25" t="s">
        <v>7</v>
      </c>
      <c r="G66" s="25" t="s">
        <v>7</v>
      </c>
      <c r="H66" s="25" t="s">
        <v>7</v>
      </c>
      <c r="I66" s="25" t="s">
        <v>7</v>
      </c>
      <c r="J66" s="70" t="s">
        <v>7</v>
      </c>
      <c r="K66" s="90">
        <v>10000000</v>
      </c>
      <c r="L66" s="90">
        <v>10000000</v>
      </c>
    </row>
    <row r="67" spans="1:12">
      <c r="A67" s="18">
        <v>3</v>
      </c>
      <c r="B67" s="17"/>
      <c r="C67" s="17"/>
      <c r="D67" s="17"/>
      <c r="E67" s="17"/>
      <c r="F67" s="17"/>
      <c r="G67" s="17"/>
      <c r="H67" s="17"/>
      <c r="I67" s="17"/>
      <c r="J67" s="17"/>
      <c r="K67" s="17"/>
    </row>
  </sheetData>
  <mergeCells count="62">
    <mergeCell ref="B66:D66"/>
    <mergeCell ref="A67:K67"/>
    <mergeCell ref="B59:D59"/>
    <mergeCell ref="B60:D60"/>
    <mergeCell ref="B61:D61"/>
    <mergeCell ref="B62:C62"/>
    <mergeCell ref="B65:D65"/>
    <mergeCell ref="A49:C49"/>
    <mergeCell ref="A50:C50"/>
    <mergeCell ref="A51:B51"/>
    <mergeCell ref="B52:D52"/>
    <mergeCell ref="B53:C53"/>
    <mergeCell ref="B54:C54"/>
    <mergeCell ref="B55:D55"/>
    <mergeCell ref="B56:D56"/>
    <mergeCell ref="B57:D57"/>
    <mergeCell ref="B58:D58"/>
    <mergeCell ref="A45:C45"/>
    <mergeCell ref="A46:C46"/>
    <mergeCell ref="C47:F47"/>
    <mergeCell ref="C48:F48"/>
    <mergeCell ref="A39:C39"/>
    <mergeCell ref="A40:B40"/>
    <mergeCell ref="A41:B41"/>
    <mergeCell ref="A42:C42"/>
    <mergeCell ref="A43:B43"/>
    <mergeCell ref="A29:C29"/>
    <mergeCell ref="A31:B31"/>
    <mergeCell ref="A32:C32"/>
    <mergeCell ref="A33:C33"/>
    <mergeCell ref="A44:C44"/>
    <mergeCell ref="A35:C35"/>
    <mergeCell ref="A37:B37"/>
    <mergeCell ref="A38:C38"/>
    <mergeCell ref="D34:E34"/>
    <mergeCell ref="A36:D36"/>
    <mergeCell ref="A25:C25"/>
    <mergeCell ref="D26:F26"/>
    <mergeCell ref="A28:B28"/>
    <mergeCell ref="A27:D27"/>
    <mergeCell ref="B20:C20"/>
    <mergeCell ref="B21:C21"/>
    <mergeCell ref="A22:C22"/>
    <mergeCell ref="A24:C24"/>
    <mergeCell ref="A23:E23"/>
    <mergeCell ref="A18:B18"/>
    <mergeCell ref="A19:C19"/>
    <mergeCell ref="A17:B17"/>
    <mergeCell ref="D17:J17"/>
    <mergeCell ref="A14:B14"/>
    <mergeCell ref="A15:E15"/>
    <mergeCell ref="D16:F16"/>
    <mergeCell ref="H16:J16"/>
    <mergeCell ref="A10:C10"/>
    <mergeCell ref="E12:F12"/>
    <mergeCell ref="A9:D9"/>
    <mergeCell ref="A11:D11"/>
    <mergeCell ref="A3:K3"/>
    <mergeCell ref="A6:C6"/>
    <mergeCell ref="A8:C8"/>
    <mergeCell ref="A7:F7"/>
    <mergeCell ref="B4:H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D392-8D9B-4FC1-BA4D-0532E5D90479}">
  <sheetPr>
    <tabColor theme="4" tint="0.59999389629810485"/>
  </sheetPr>
  <dimension ref="A3:K75"/>
  <sheetViews>
    <sheetView zoomScale="140" zoomScaleNormal="140" workbookViewId="0"/>
  </sheetViews>
  <sheetFormatPr defaultColWidth="8.88671875" defaultRowHeight="14.4"/>
  <cols>
    <col min="1" max="1" width="5.44140625" style="13" bestFit="1" customWidth="1"/>
    <col min="2" max="2" width="50.33203125" style="13" customWidth="1"/>
    <col min="3" max="3" width="13.88671875" style="13" bestFit="1" customWidth="1"/>
    <col min="4" max="4" width="11.44140625" style="13" customWidth="1"/>
    <col min="5" max="5" width="9.88671875" style="13" customWidth="1"/>
    <col min="6" max="9" width="8.88671875" style="13" hidden="1" customWidth="1"/>
    <col min="10" max="11" width="16.109375" style="13" bestFit="1" customWidth="1"/>
    <col min="12" max="16384" width="8.88671875" style="13"/>
  </cols>
  <sheetData>
    <row r="3" spans="1:11" ht="13.95" customHeight="1">
      <c r="A3" s="17" t="s">
        <v>686</v>
      </c>
      <c r="B3" s="17"/>
      <c r="C3" s="17"/>
      <c r="D3" s="17"/>
      <c r="E3" s="17"/>
      <c r="F3" s="17"/>
      <c r="G3" s="17"/>
      <c r="H3" s="17"/>
      <c r="I3" s="17"/>
      <c r="J3" s="17"/>
      <c r="K3" s="17"/>
    </row>
    <row r="4" spans="1:11" ht="18" customHeight="1">
      <c r="A4" s="25" t="s">
        <v>7</v>
      </c>
      <c r="B4" s="26" t="s">
        <v>173</v>
      </c>
      <c r="C4" s="25" t="s">
        <v>7</v>
      </c>
      <c r="D4" s="25" t="s">
        <v>7</v>
      </c>
      <c r="E4" s="27"/>
      <c r="F4" s="27"/>
      <c r="G4" s="27"/>
      <c r="H4" s="25" t="s">
        <v>7</v>
      </c>
      <c r="I4" s="25" t="s">
        <v>7</v>
      </c>
      <c r="J4" s="25" t="s">
        <v>7</v>
      </c>
      <c r="K4" s="25" t="s">
        <v>7</v>
      </c>
    </row>
    <row r="5" spans="1:11" ht="28.8">
      <c r="A5" s="75" t="s">
        <v>7</v>
      </c>
      <c r="B5" s="76" t="s">
        <v>7</v>
      </c>
      <c r="C5" s="76" t="s">
        <v>7</v>
      </c>
      <c r="D5" s="76" t="s">
        <v>7</v>
      </c>
      <c r="E5" s="76" t="s">
        <v>7</v>
      </c>
      <c r="F5" s="76" t="s">
        <v>7</v>
      </c>
      <c r="G5" s="76" t="s">
        <v>7</v>
      </c>
      <c r="H5" s="76" t="s">
        <v>7</v>
      </c>
      <c r="I5" s="80" t="s">
        <v>7</v>
      </c>
      <c r="J5" s="257" t="s">
        <v>121</v>
      </c>
      <c r="K5" s="257" t="s">
        <v>120</v>
      </c>
    </row>
    <row r="6" spans="1:11">
      <c r="A6" s="55" t="s">
        <v>7</v>
      </c>
      <c r="B6" s="258" t="s">
        <v>172</v>
      </c>
      <c r="C6" s="62" t="s">
        <v>7</v>
      </c>
      <c r="D6" s="62" t="s">
        <v>7</v>
      </c>
      <c r="G6" s="62" t="s">
        <v>7</v>
      </c>
      <c r="H6" s="62" t="s">
        <v>7</v>
      </c>
      <c r="I6" s="56" t="s">
        <v>7</v>
      </c>
      <c r="J6" s="84" t="s">
        <v>7</v>
      </c>
      <c r="K6" s="84" t="s">
        <v>7</v>
      </c>
    </row>
    <row r="7" spans="1:11">
      <c r="A7" s="81">
        <v>1</v>
      </c>
      <c r="B7" s="13" t="s">
        <v>696</v>
      </c>
      <c r="C7" s="13" t="s">
        <v>7</v>
      </c>
      <c r="D7" s="13" t="s">
        <v>7</v>
      </c>
      <c r="E7" s="13" t="s">
        <v>7</v>
      </c>
      <c r="F7" s="13" t="s">
        <v>7</v>
      </c>
      <c r="G7" s="13" t="s">
        <v>7</v>
      </c>
      <c r="H7" s="13" t="s">
        <v>7</v>
      </c>
      <c r="I7" s="64" t="s">
        <v>7</v>
      </c>
      <c r="J7" s="82">
        <v>57187125239</v>
      </c>
      <c r="K7" s="82">
        <v>46592442120</v>
      </c>
    </row>
    <row r="8" spans="1:11">
      <c r="A8" s="81" t="s">
        <v>7</v>
      </c>
      <c r="B8" s="259" t="s">
        <v>171</v>
      </c>
      <c r="C8" s="13" t="s">
        <v>7</v>
      </c>
      <c r="D8" s="13" t="s">
        <v>7</v>
      </c>
      <c r="E8" s="13" t="s">
        <v>7</v>
      </c>
      <c r="F8" s="13" t="s">
        <v>7</v>
      </c>
      <c r="G8" s="13" t="s">
        <v>7</v>
      </c>
      <c r="H8" s="13" t="s">
        <v>7</v>
      </c>
      <c r="I8" s="64" t="s">
        <v>7</v>
      </c>
      <c r="J8" s="85" t="s">
        <v>7</v>
      </c>
      <c r="K8" s="85" t="s">
        <v>7</v>
      </c>
    </row>
    <row r="9" spans="1:11">
      <c r="A9" s="81">
        <v>2</v>
      </c>
      <c r="B9" s="13" t="s">
        <v>695</v>
      </c>
      <c r="C9" s="13" t="s">
        <v>7</v>
      </c>
      <c r="D9" s="13" t="s">
        <v>7</v>
      </c>
      <c r="E9" s="13" t="s">
        <v>7</v>
      </c>
      <c r="F9" s="13" t="s">
        <v>7</v>
      </c>
      <c r="G9" s="13" t="s">
        <v>7</v>
      </c>
      <c r="H9" s="13" t="s">
        <v>7</v>
      </c>
      <c r="I9" s="64" t="s">
        <v>7</v>
      </c>
      <c r="J9" s="82">
        <v>48734398358</v>
      </c>
      <c r="K9" s="82">
        <v>43120144242</v>
      </c>
    </row>
    <row r="10" spans="1:11">
      <c r="A10" s="81">
        <v>3</v>
      </c>
      <c r="B10" s="13" t="s">
        <v>694</v>
      </c>
      <c r="C10" s="13" t="s">
        <v>7</v>
      </c>
      <c r="D10" s="13" t="s">
        <v>7</v>
      </c>
      <c r="E10" s="13" t="s">
        <v>7</v>
      </c>
      <c r="F10" s="13" t="s">
        <v>7</v>
      </c>
      <c r="G10" s="13" t="s">
        <v>7</v>
      </c>
      <c r="H10" s="13" t="s">
        <v>7</v>
      </c>
      <c r="I10" s="64" t="s">
        <v>7</v>
      </c>
      <c r="J10" s="82">
        <v>6335917740</v>
      </c>
      <c r="K10" s="82">
        <v>5490025728</v>
      </c>
    </row>
    <row r="11" spans="1:11">
      <c r="A11" s="81">
        <v>4</v>
      </c>
      <c r="B11" s="13" t="s">
        <v>697</v>
      </c>
      <c r="C11" s="13" t="s">
        <v>7</v>
      </c>
      <c r="E11" s="13" t="s">
        <v>7</v>
      </c>
      <c r="F11" s="13" t="s">
        <v>7</v>
      </c>
      <c r="G11" s="13" t="s">
        <v>7</v>
      </c>
      <c r="H11" s="13" t="s">
        <v>7</v>
      </c>
      <c r="I11" s="64" t="s">
        <v>7</v>
      </c>
      <c r="J11" s="82">
        <v>12218745548</v>
      </c>
      <c r="K11" s="82">
        <v>10680419652</v>
      </c>
    </row>
    <row r="12" spans="1:11">
      <c r="A12" s="81">
        <v>5</v>
      </c>
      <c r="B12" s="13" t="s">
        <v>698</v>
      </c>
      <c r="C12" s="13" t="s">
        <v>7</v>
      </c>
      <c r="D12" s="13" t="s">
        <v>7</v>
      </c>
      <c r="E12" s="13" t="s">
        <v>7</v>
      </c>
      <c r="F12" s="13" t="s">
        <v>7</v>
      </c>
      <c r="G12" s="13" t="s">
        <v>7</v>
      </c>
      <c r="H12" s="13" t="s">
        <v>7</v>
      </c>
      <c r="I12" s="64" t="s">
        <v>7</v>
      </c>
      <c r="J12" s="82">
        <v>-296966086</v>
      </c>
      <c r="K12" s="82">
        <v>631915092</v>
      </c>
    </row>
    <row r="13" spans="1:11">
      <c r="A13" s="81">
        <v>6</v>
      </c>
      <c r="B13" s="13" t="s">
        <v>699</v>
      </c>
      <c r="C13" s="13" t="s">
        <v>7</v>
      </c>
      <c r="E13" s="13" t="s">
        <v>7</v>
      </c>
      <c r="F13" s="13" t="s">
        <v>7</v>
      </c>
      <c r="G13" s="13" t="s">
        <v>7</v>
      </c>
      <c r="H13" s="13" t="s">
        <v>7</v>
      </c>
      <c r="I13" s="64" t="s">
        <v>7</v>
      </c>
      <c r="J13" s="90">
        <v>66992095560</v>
      </c>
      <c r="K13" s="90">
        <v>59922504715</v>
      </c>
    </row>
    <row r="14" spans="1:11">
      <c r="A14" s="81">
        <v>7</v>
      </c>
      <c r="B14" s="13" t="s">
        <v>700</v>
      </c>
      <c r="C14" s="13" t="s">
        <v>7</v>
      </c>
      <c r="D14" s="13" t="s">
        <v>7</v>
      </c>
      <c r="E14" s="13" t="s">
        <v>7</v>
      </c>
      <c r="F14" s="13" t="s">
        <v>7</v>
      </c>
      <c r="G14" s="13" t="s">
        <v>7</v>
      </c>
      <c r="H14" s="13" t="s">
        <v>7</v>
      </c>
      <c r="I14" s="64" t="s">
        <v>7</v>
      </c>
      <c r="J14" s="117">
        <v>0</v>
      </c>
      <c r="K14" s="117">
        <v>0</v>
      </c>
    </row>
    <row r="15" spans="1:11">
      <c r="A15" s="81">
        <v>8</v>
      </c>
      <c r="B15" s="13" t="s">
        <v>701</v>
      </c>
      <c r="C15" s="13" t="s">
        <v>7</v>
      </c>
      <c r="D15" s="13" t="s">
        <v>7</v>
      </c>
      <c r="E15" s="13" t="s">
        <v>7</v>
      </c>
      <c r="F15" s="13" t="s">
        <v>7</v>
      </c>
      <c r="G15" s="13" t="s">
        <v>7</v>
      </c>
      <c r="H15" s="13" t="s">
        <v>7</v>
      </c>
      <c r="I15" s="64" t="s">
        <v>7</v>
      </c>
      <c r="J15" s="121">
        <v>-9804970322</v>
      </c>
      <c r="K15" s="121">
        <v>-13330062595</v>
      </c>
    </row>
    <row r="16" spans="1:11">
      <c r="A16" s="81" t="s">
        <v>7</v>
      </c>
      <c r="B16" s="260" t="s">
        <v>170</v>
      </c>
      <c r="C16" s="13" t="s">
        <v>7</v>
      </c>
      <c r="D16" s="13" t="s">
        <v>7</v>
      </c>
      <c r="G16" s="13" t="s">
        <v>7</v>
      </c>
      <c r="H16" s="13" t="s">
        <v>7</v>
      </c>
      <c r="I16" s="64" t="s">
        <v>7</v>
      </c>
      <c r="J16" s="85" t="s">
        <v>7</v>
      </c>
      <c r="K16" s="85" t="s">
        <v>7</v>
      </c>
    </row>
    <row r="17" spans="1:11">
      <c r="A17" s="81">
        <v>9</v>
      </c>
      <c r="B17" s="13" t="s">
        <v>702</v>
      </c>
      <c r="C17" s="13" t="s">
        <v>7</v>
      </c>
      <c r="D17" s="13" t="s">
        <v>7</v>
      </c>
      <c r="E17" s="13" t="s">
        <v>7</v>
      </c>
      <c r="F17" s="13" t="s">
        <v>7</v>
      </c>
      <c r="G17" s="13" t="s">
        <v>7</v>
      </c>
      <c r="H17" s="13" t="s">
        <v>7</v>
      </c>
      <c r="I17" s="64" t="s">
        <v>7</v>
      </c>
      <c r="J17" s="82">
        <v>3833862213</v>
      </c>
      <c r="K17" s="82">
        <v>3399272706</v>
      </c>
    </row>
    <row r="18" spans="1:11">
      <c r="A18" s="81">
        <v>10</v>
      </c>
      <c r="B18" s="13" t="s">
        <v>703</v>
      </c>
      <c r="C18" s="261">
        <v>195009315</v>
      </c>
      <c r="D18" s="17" t="s">
        <v>169</v>
      </c>
      <c r="E18" s="17"/>
      <c r="H18" s="13" t="s">
        <v>7</v>
      </c>
      <c r="I18" s="64" t="s">
        <v>7</v>
      </c>
      <c r="J18" s="90">
        <v>733606469</v>
      </c>
      <c r="K18" s="90">
        <v>85216308</v>
      </c>
    </row>
    <row r="19" spans="1:11">
      <c r="A19" s="81">
        <v>11</v>
      </c>
      <c r="B19" s="13" t="s">
        <v>168</v>
      </c>
      <c r="C19" s="13" t="s">
        <v>7</v>
      </c>
      <c r="D19" s="13" t="s">
        <v>7</v>
      </c>
      <c r="E19" s="13" t="s">
        <v>7</v>
      </c>
      <c r="F19" s="13" t="s">
        <v>7</v>
      </c>
      <c r="G19" s="13" t="s">
        <v>7</v>
      </c>
      <c r="H19" s="13" t="s">
        <v>7</v>
      </c>
      <c r="I19" s="64" t="s">
        <v>7</v>
      </c>
      <c r="J19" s="59">
        <v>4567468682</v>
      </c>
      <c r="K19" s="59">
        <v>3484489015</v>
      </c>
    </row>
    <row r="20" spans="1:11">
      <c r="A20" s="81" t="s">
        <v>7</v>
      </c>
      <c r="B20" s="259" t="s">
        <v>167</v>
      </c>
      <c r="C20" s="13" t="s">
        <v>7</v>
      </c>
      <c r="D20" s="13" t="s">
        <v>7</v>
      </c>
      <c r="F20" s="13" t="s">
        <v>7</v>
      </c>
      <c r="G20" s="13" t="s">
        <v>7</v>
      </c>
      <c r="H20" s="13" t="s">
        <v>7</v>
      </c>
      <c r="I20" s="64" t="s">
        <v>7</v>
      </c>
      <c r="J20" s="85" t="s">
        <v>7</v>
      </c>
      <c r="K20" s="85" t="s">
        <v>7</v>
      </c>
    </row>
    <row r="21" spans="1:11">
      <c r="A21" s="81">
        <v>12</v>
      </c>
      <c r="B21" s="13" t="s">
        <v>704</v>
      </c>
      <c r="C21" s="261">
        <v>198128</v>
      </c>
      <c r="D21" s="122"/>
      <c r="E21" s="13" t="s">
        <v>7</v>
      </c>
      <c r="F21" s="13" t="s">
        <v>7</v>
      </c>
      <c r="G21" s="13" t="s">
        <v>7</v>
      </c>
      <c r="J21" s="85" t="s">
        <v>7</v>
      </c>
      <c r="K21" s="85" t="s">
        <v>7</v>
      </c>
    </row>
    <row r="22" spans="1:11">
      <c r="A22" s="81" t="s">
        <v>7</v>
      </c>
      <c r="B22" s="122" t="s">
        <v>711</v>
      </c>
      <c r="C22" s="261">
        <v>18904562</v>
      </c>
      <c r="D22" s="13" t="s">
        <v>36</v>
      </c>
      <c r="E22" s="13" t="s">
        <v>7</v>
      </c>
      <c r="F22" s="13" t="s">
        <v>7</v>
      </c>
      <c r="G22" s="13" t="s">
        <v>7</v>
      </c>
      <c r="H22" s="13" t="s">
        <v>7</v>
      </c>
      <c r="I22" s="64" t="s">
        <v>7</v>
      </c>
      <c r="J22" s="82">
        <v>-18706434</v>
      </c>
      <c r="K22" s="82">
        <v>-8337671</v>
      </c>
    </row>
    <row r="23" spans="1:11">
      <c r="A23" s="81">
        <v>13</v>
      </c>
      <c r="B23" s="17" t="s">
        <v>166</v>
      </c>
      <c r="C23" s="17" t="s">
        <v>7</v>
      </c>
      <c r="D23" s="17" t="s">
        <v>7</v>
      </c>
      <c r="E23" s="13" t="s">
        <v>7</v>
      </c>
      <c r="F23" s="13" t="s">
        <v>7</v>
      </c>
      <c r="G23" s="13" t="s">
        <v>7</v>
      </c>
      <c r="H23" s="13" t="s">
        <v>7</v>
      </c>
      <c r="I23" s="64" t="s">
        <v>7</v>
      </c>
      <c r="J23" s="86">
        <v>37</v>
      </c>
      <c r="K23" s="121">
        <v>14425</v>
      </c>
    </row>
    <row r="24" spans="1:11">
      <c r="A24" s="81">
        <v>14</v>
      </c>
      <c r="B24" s="17" t="s">
        <v>165</v>
      </c>
      <c r="C24" s="17" t="s">
        <v>7</v>
      </c>
      <c r="D24" s="17" t="s">
        <v>7</v>
      </c>
      <c r="E24" s="13" t="s">
        <v>7</v>
      </c>
      <c r="F24" s="13" t="s">
        <v>7</v>
      </c>
      <c r="G24" s="13" t="s">
        <v>7</v>
      </c>
      <c r="H24" s="13" t="s">
        <v>7</v>
      </c>
      <c r="I24" s="64" t="s">
        <v>7</v>
      </c>
      <c r="J24" s="90">
        <v>9617005</v>
      </c>
      <c r="K24" s="90">
        <v>-751460</v>
      </c>
    </row>
    <row r="25" spans="1:11">
      <c r="A25" s="81">
        <v>15</v>
      </c>
      <c r="B25" s="17" t="s">
        <v>164</v>
      </c>
      <c r="C25" s="17" t="s">
        <v>7</v>
      </c>
      <c r="D25" s="17" t="s">
        <v>7</v>
      </c>
      <c r="E25" s="13" t="s">
        <v>7</v>
      </c>
      <c r="F25" s="13" t="s">
        <v>7</v>
      </c>
      <c r="G25" s="13" t="s">
        <v>7</v>
      </c>
      <c r="H25" s="13" t="s">
        <v>7</v>
      </c>
      <c r="I25" s="64" t="s">
        <v>7</v>
      </c>
      <c r="J25" s="134">
        <v>-9089391</v>
      </c>
      <c r="K25" s="134">
        <v>-9074706</v>
      </c>
    </row>
    <row r="26" spans="1:11">
      <c r="A26" s="81">
        <v>16</v>
      </c>
      <c r="B26" s="17" t="s">
        <v>644</v>
      </c>
      <c r="C26" s="17"/>
      <c r="D26" s="17"/>
      <c r="E26" s="13" t="s">
        <v>7</v>
      </c>
      <c r="F26" s="13" t="s">
        <v>7</v>
      </c>
      <c r="G26" s="13" t="s">
        <v>7</v>
      </c>
      <c r="H26" s="13" t="s">
        <v>7</v>
      </c>
      <c r="I26" s="64" t="s">
        <v>7</v>
      </c>
      <c r="J26" s="84" t="s">
        <v>7</v>
      </c>
      <c r="K26" s="84" t="s">
        <v>7</v>
      </c>
    </row>
    <row r="27" spans="1:11">
      <c r="A27" s="81" t="s">
        <v>7</v>
      </c>
      <c r="B27" s="13" t="s">
        <v>163</v>
      </c>
      <c r="C27" s="13" t="s">
        <v>7</v>
      </c>
      <c r="D27" s="13" t="s">
        <v>7</v>
      </c>
      <c r="E27" s="13" t="s">
        <v>7</v>
      </c>
      <c r="F27" s="13" t="s">
        <v>7</v>
      </c>
      <c r="G27" s="13" t="s">
        <v>7</v>
      </c>
      <c r="H27" s="13" t="s">
        <v>7</v>
      </c>
      <c r="I27" s="64" t="s">
        <v>7</v>
      </c>
      <c r="J27" s="82">
        <v>-5246591031</v>
      </c>
      <c r="K27" s="82">
        <v>-9854648286</v>
      </c>
    </row>
    <row r="28" spans="1:11">
      <c r="A28" s="81">
        <v>17</v>
      </c>
      <c r="B28" s="17" t="s">
        <v>162</v>
      </c>
      <c r="C28" s="17" t="s">
        <v>7</v>
      </c>
      <c r="D28" s="13" t="s">
        <v>7</v>
      </c>
      <c r="E28" s="13" t="s">
        <v>7</v>
      </c>
      <c r="F28" s="13" t="s">
        <v>7</v>
      </c>
      <c r="G28" s="13" t="s">
        <v>7</v>
      </c>
      <c r="H28" s="13" t="s">
        <v>7</v>
      </c>
      <c r="I28" s="64" t="s">
        <v>7</v>
      </c>
      <c r="J28" s="90">
        <v>7268</v>
      </c>
      <c r="K28" s="90">
        <v>7887</v>
      </c>
    </row>
    <row r="29" spans="1:11">
      <c r="A29" s="81">
        <v>18</v>
      </c>
      <c r="B29" s="17" t="s">
        <v>643</v>
      </c>
      <c r="C29" s="17"/>
      <c r="D29" s="17"/>
      <c r="E29" s="13" t="s">
        <v>7</v>
      </c>
      <c r="F29" s="13" t="s">
        <v>7</v>
      </c>
      <c r="G29" s="13" t="s">
        <v>7</v>
      </c>
      <c r="H29" s="13" t="s">
        <v>7</v>
      </c>
      <c r="I29" s="64" t="s">
        <v>7</v>
      </c>
      <c r="J29" s="84" t="s">
        <v>7</v>
      </c>
      <c r="K29" s="84" t="s">
        <v>7</v>
      </c>
    </row>
    <row r="30" spans="1:11">
      <c r="A30" s="81" t="s">
        <v>7</v>
      </c>
      <c r="B30" s="13" t="s">
        <v>161</v>
      </c>
      <c r="C30" s="13" t="s">
        <v>7</v>
      </c>
      <c r="D30" s="13" t="s">
        <v>7</v>
      </c>
      <c r="E30" s="13" t="s">
        <v>7</v>
      </c>
      <c r="F30" s="13" t="s">
        <v>7</v>
      </c>
      <c r="G30" s="13" t="s">
        <v>7</v>
      </c>
      <c r="H30" s="13" t="s">
        <v>7</v>
      </c>
      <c r="I30" s="64" t="s">
        <v>7</v>
      </c>
      <c r="J30" s="82">
        <v>-5246598300</v>
      </c>
      <c r="K30" s="82">
        <v>-9854656172</v>
      </c>
    </row>
    <row r="31" spans="1:11">
      <c r="A31" s="81">
        <v>19</v>
      </c>
      <c r="B31" s="17" t="s">
        <v>160</v>
      </c>
      <c r="C31" s="17" t="s">
        <v>7</v>
      </c>
      <c r="D31" s="17" t="s">
        <v>7</v>
      </c>
      <c r="E31" s="13" t="s">
        <v>7</v>
      </c>
      <c r="F31" s="13" t="s">
        <v>7</v>
      </c>
      <c r="G31" s="13" t="s">
        <v>7</v>
      </c>
      <c r="H31" s="13" t="s">
        <v>7</v>
      </c>
      <c r="I31" s="64" t="s">
        <v>7</v>
      </c>
      <c r="J31" s="90">
        <v>-511568309</v>
      </c>
      <c r="K31" s="90">
        <v>-1153100534</v>
      </c>
    </row>
    <row r="32" spans="1:11">
      <c r="A32" s="81">
        <v>20</v>
      </c>
      <c r="B32" s="17" t="s">
        <v>159</v>
      </c>
      <c r="C32" s="17" t="s">
        <v>7</v>
      </c>
      <c r="D32" s="17" t="s">
        <v>7</v>
      </c>
      <c r="E32" s="13" t="s">
        <v>7</v>
      </c>
      <c r="F32" s="13" t="s">
        <v>7</v>
      </c>
      <c r="G32" s="13" t="s">
        <v>7</v>
      </c>
      <c r="H32" s="13" t="s">
        <v>7</v>
      </c>
      <c r="I32" s="64" t="s">
        <v>7</v>
      </c>
      <c r="J32" s="134">
        <v>-4735029991</v>
      </c>
      <c r="K32" s="134">
        <v>-8701555638</v>
      </c>
    </row>
    <row r="33" spans="1:11">
      <c r="A33" s="81" t="s">
        <v>7</v>
      </c>
      <c r="B33" s="262" t="s">
        <v>158</v>
      </c>
      <c r="C33" s="16" t="s">
        <v>7</v>
      </c>
      <c r="D33" s="13" t="s">
        <v>7</v>
      </c>
      <c r="G33" s="13" t="s">
        <v>7</v>
      </c>
      <c r="H33" s="13" t="s">
        <v>7</v>
      </c>
      <c r="I33" s="64" t="s">
        <v>7</v>
      </c>
      <c r="J33" s="84" t="s">
        <v>7</v>
      </c>
      <c r="K33" s="84" t="s">
        <v>7</v>
      </c>
    </row>
    <row r="34" spans="1:11">
      <c r="A34" s="81">
        <v>21</v>
      </c>
      <c r="B34" s="17" t="s">
        <v>705</v>
      </c>
      <c r="C34" s="17"/>
      <c r="D34" s="13" t="s">
        <v>7</v>
      </c>
      <c r="E34" s="13" t="s">
        <v>7</v>
      </c>
      <c r="F34" s="13" t="s">
        <v>7</v>
      </c>
      <c r="G34" s="13" t="s">
        <v>7</v>
      </c>
      <c r="H34" s="13" t="s">
        <v>7</v>
      </c>
      <c r="I34" s="64" t="s">
        <v>7</v>
      </c>
      <c r="J34" s="82">
        <v>131209385387</v>
      </c>
      <c r="K34" s="82">
        <v>143179583361</v>
      </c>
    </row>
    <row r="35" spans="1:11">
      <c r="A35" s="81">
        <v>22</v>
      </c>
      <c r="B35" s="13" t="s">
        <v>157</v>
      </c>
      <c r="C35" s="13" t="s">
        <v>7</v>
      </c>
      <c r="D35" s="13" t="s">
        <v>7</v>
      </c>
      <c r="E35" s="13" t="s">
        <v>7</v>
      </c>
      <c r="F35" s="13" t="s">
        <v>7</v>
      </c>
      <c r="G35" s="13" t="s">
        <v>7</v>
      </c>
      <c r="H35" s="13" t="s">
        <v>7</v>
      </c>
      <c r="I35" s="64" t="s">
        <v>7</v>
      </c>
      <c r="J35" s="121">
        <v>-4735029991</v>
      </c>
      <c r="K35" s="82">
        <v>-8701555638</v>
      </c>
    </row>
    <row r="36" spans="1:11">
      <c r="A36" s="81">
        <v>23</v>
      </c>
      <c r="B36" s="13" t="s">
        <v>156</v>
      </c>
      <c r="C36" s="13" t="s">
        <v>7</v>
      </c>
      <c r="D36" s="13" t="s">
        <v>7</v>
      </c>
      <c r="E36" s="13" t="s">
        <v>7</v>
      </c>
      <c r="F36" s="13" t="s">
        <v>7</v>
      </c>
      <c r="G36" s="13" t="s">
        <v>7</v>
      </c>
      <c r="H36" s="13" t="s">
        <v>7</v>
      </c>
      <c r="I36" s="64" t="s">
        <v>7</v>
      </c>
      <c r="J36" s="85" t="s">
        <v>7</v>
      </c>
      <c r="K36" s="86">
        <v>0</v>
      </c>
    </row>
    <row r="37" spans="1:11">
      <c r="A37" s="81">
        <v>24</v>
      </c>
      <c r="B37" s="13" t="s">
        <v>642</v>
      </c>
      <c r="C37" s="261">
        <v>2161303557</v>
      </c>
      <c r="D37" s="13" t="s">
        <v>7</v>
      </c>
      <c r="E37" s="13" t="s">
        <v>7</v>
      </c>
      <c r="F37" s="13" t="s">
        <v>7</v>
      </c>
      <c r="H37" s="13" t="s">
        <v>7</v>
      </c>
      <c r="I37" s="64" t="s">
        <v>7</v>
      </c>
      <c r="J37" s="82">
        <v>7781793799</v>
      </c>
      <c r="K37" s="82">
        <v>-5407616167</v>
      </c>
    </row>
    <row r="38" spans="1:11">
      <c r="A38" s="81">
        <v>25</v>
      </c>
      <c r="B38" s="17" t="s">
        <v>155</v>
      </c>
      <c r="C38" s="17" t="s">
        <v>7</v>
      </c>
      <c r="D38" s="17" t="s">
        <v>7</v>
      </c>
      <c r="E38" s="13" t="s">
        <v>7</v>
      </c>
      <c r="F38" s="13" t="s">
        <v>7</v>
      </c>
      <c r="G38" s="13" t="s">
        <v>7</v>
      </c>
      <c r="H38" s="13" t="s">
        <v>7</v>
      </c>
      <c r="I38" s="64" t="s">
        <v>7</v>
      </c>
      <c r="J38" s="82">
        <v>6128911</v>
      </c>
      <c r="K38" s="82">
        <v>-59498864</v>
      </c>
    </row>
    <row r="39" spans="1:11">
      <c r="A39" s="81">
        <v>26</v>
      </c>
      <c r="B39" s="17" t="s">
        <v>154</v>
      </c>
      <c r="C39" s="17" t="s">
        <v>7</v>
      </c>
      <c r="D39" s="13" t="s">
        <v>7</v>
      </c>
      <c r="E39" s="13" t="s">
        <v>7</v>
      </c>
      <c r="F39" s="13" t="s">
        <v>7</v>
      </c>
      <c r="G39" s="13" t="s">
        <v>7</v>
      </c>
      <c r="H39" s="13" t="s">
        <v>7</v>
      </c>
      <c r="I39" s="64" t="s">
        <v>7</v>
      </c>
      <c r="J39" s="82">
        <v>1383239376</v>
      </c>
      <c r="K39" s="66">
        <v>937536437</v>
      </c>
    </row>
    <row r="40" spans="1:11">
      <c r="A40" s="81">
        <v>27</v>
      </c>
      <c r="B40" s="17" t="s">
        <v>153</v>
      </c>
      <c r="C40" s="17" t="s">
        <v>7</v>
      </c>
      <c r="D40" s="17" t="s">
        <v>7</v>
      </c>
      <c r="E40" s="13" t="s">
        <v>7</v>
      </c>
      <c r="F40" s="13" t="s">
        <v>7</v>
      </c>
      <c r="G40" s="13" t="s">
        <v>7</v>
      </c>
      <c r="H40" s="13" t="s">
        <v>7</v>
      </c>
      <c r="I40" s="64" t="s">
        <v>7</v>
      </c>
      <c r="J40" s="121">
        <v>-1632084640</v>
      </c>
      <c r="K40" s="82">
        <v>-3419305852</v>
      </c>
    </row>
    <row r="41" spans="1:11">
      <c r="A41" s="81">
        <v>28</v>
      </c>
      <c r="B41" s="17" t="s">
        <v>152</v>
      </c>
      <c r="C41" s="17" t="s">
        <v>7</v>
      </c>
      <c r="D41" s="17" t="s">
        <v>7</v>
      </c>
      <c r="E41" s="13" t="s">
        <v>7</v>
      </c>
      <c r="F41" s="13" t="s">
        <v>7</v>
      </c>
      <c r="G41" s="13" t="s">
        <v>7</v>
      </c>
      <c r="H41" s="13" t="s">
        <v>7</v>
      </c>
      <c r="I41" s="64" t="s">
        <v>7</v>
      </c>
      <c r="J41" s="86">
        <v>0</v>
      </c>
      <c r="K41" s="82">
        <v>22884</v>
      </c>
    </row>
    <row r="42" spans="1:11">
      <c r="A42" s="81">
        <v>29</v>
      </c>
      <c r="B42" s="13" t="s">
        <v>151</v>
      </c>
      <c r="C42" s="13" t="s">
        <v>7</v>
      </c>
      <c r="D42" s="13" t="s">
        <v>7</v>
      </c>
      <c r="E42" s="13" t="s">
        <v>7</v>
      </c>
      <c r="F42" s="13" t="s">
        <v>7</v>
      </c>
      <c r="G42" s="13" t="s">
        <v>7</v>
      </c>
      <c r="H42" s="13" t="s">
        <v>7</v>
      </c>
      <c r="I42" s="64" t="s">
        <v>7</v>
      </c>
      <c r="J42" s="86">
        <v>0</v>
      </c>
      <c r="K42" s="86">
        <v>0</v>
      </c>
    </row>
    <row r="43" spans="1:11">
      <c r="A43" s="81">
        <v>30</v>
      </c>
      <c r="B43" s="17" t="s">
        <v>150</v>
      </c>
      <c r="C43" s="17" t="s">
        <v>7</v>
      </c>
      <c r="D43" s="17" t="s">
        <v>7</v>
      </c>
      <c r="E43" s="13" t="s">
        <v>7</v>
      </c>
      <c r="F43" s="13" t="s">
        <v>7</v>
      </c>
      <c r="G43" s="13" t="s">
        <v>7</v>
      </c>
      <c r="H43" s="13" t="s">
        <v>7</v>
      </c>
      <c r="I43" s="64" t="s">
        <v>7</v>
      </c>
      <c r="J43" s="85" t="s">
        <v>7</v>
      </c>
      <c r="K43" s="86">
        <v>0</v>
      </c>
    </row>
    <row r="44" spans="1:11">
      <c r="A44" s="81">
        <v>31</v>
      </c>
      <c r="B44" s="17" t="s">
        <v>149</v>
      </c>
      <c r="C44" s="17" t="s">
        <v>7</v>
      </c>
      <c r="D44" s="17" t="s">
        <v>7</v>
      </c>
      <c r="E44" s="13" t="s">
        <v>7</v>
      </c>
      <c r="F44" s="13" t="s">
        <v>7</v>
      </c>
      <c r="G44" s="13" t="s">
        <v>7</v>
      </c>
      <c r="H44" s="13" t="s">
        <v>7</v>
      </c>
      <c r="I44" s="64" t="s">
        <v>7</v>
      </c>
      <c r="J44" s="86">
        <v>0</v>
      </c>
      <c r="K44" s="86">
        <v>0</v>
      </c>
    </row>
    <row r="45" spans="1:11">
      <c r="A45" s="81">
        <v>32</v>
      </c>
      <c r="B45" s="13" t="s">
        <v>148</v>
      </c>
      <c r="C45" s="13" t="s">
        <v>7</v>
      </c>
      <c r="D45" s="13" t="s">
        <v>7</v>
      </c>
      <c r="E45" s="13" t="s">
        <v>7</v>
      </c>
      <c r="F45" s="13" t="s">
        <v>7</v>
      </c>
      <c r="G45" s="13" t="s">
        <v>7</v>
      </c>
      <c r="H45" s="13" t="s">
        <v>7</v>
      </c>
      <c r="I45" s="64" t="s">
        <v>7</v>
      </c>
      <c r="J45" s="85" t="s">
        <v>7</v>
      </c>
      <c r="K45" s="85" t="s">
        <v>7</v>
      </c>
    </row>
    <row r="46" spans="1:11">
      <c r="A46" s="81" t="s">
        <v>7</v>
      </c>
      <c r="B46" s="13" t="s">
        <v>147</v>
      </c>
      <c r="C46" s="13" t="s">
        <v>7</v>
      </c>
      <c r="D46" s="13" t="s">
        <v>7</v>
      </c>
      <c r="E46" s="13" t="s">
        <v>7</v>
      </c>
      <c r="F46" s="13" t="s">
        <v>7</v>
      </c>
      <c r="G46" s="13" t="s">
        <v>7</v>
      </c>
      <c r="H46" s="13" t="s">
        <v>7</v>
      </c>
      <c r="I46" s="64" t="s">
        <v>7</v>
      </c>
      <c r="J46" s="86">
        <v>0</v>
      </c>
      <c r="K46" s="86">
        <v>0</v>
      </c>
    </row>
    <row r="47" spans="1:11">
      <c r="A47" s="81" t="s">
        <v>7</v>
      </c>
      <c r="B47" s="17" t="s">
        <v>146</v>
      </c>
      <c r="C47" s="17" t="s">
        <v>7</v>
      </c>
      <c r="D47" s="17" t="s">
        <v>7</v>
      </c>
      <c r="E47" s="13" t="s">
        <v>7</v>
      </c>
      <c r="F47" s="13" t="s">
        <v>7</v>
      </c>
      <c r="G47" s="13" t="s">
        <v>7</v>
      </c>
      <c r="H47" s="13" t="s">
        <v>7</v>
      </c>
      <c r="I47" s="64" t="s">
        <v>7</v>
      </c>
      <c r="J47" s="86">
        <v>0</v>
      </c>
      <c r="K47" s="86">
        <v>0</v>
      </c>
    </row>
    <row r="48" spans="1:11">
      <c r="A48" s="81" t="s">
        <v>7</v>
      </c>
      <c r="B48" s="17" t="s">
        <v>145</v>
      </c>
      <c r="C48" s="17" t="s">
        <v>7</v>
      </c>
      <c r="D48" s="13" t="s">
        <v>7</v>
      </c>
      <c r="E48" s="13" t="s">
        <v>7</v>
      </c>
      <c r="F48" s="13" t="s">
        <v>7</v>
      </c>
      <c r="G48" s="13" t="s">
        <v>7</v>
      </c>
      <c r="H48" s="13" t="s">
        <v>7</v>
      </c>
      <c r="I48" s="64" t="s">
        <v>7</v>
      </c>
      <c r="J48" s="86">
        <v>0</v>
      </c>
      <c r="K48" s="86">
        <v>0</v>
      </c>
    </row>
    <row r="49" spans="1:11">
      <c r="A49" s="81">
        <v>33</v>
      </c>
      <c r="B49" s="13" t="s">
        <v>144</v>
      </c>
      <c r="C49" s="13" t="s">
        <v>7</v>
      </c>
      <c r="D49" s="13" t="s">
        <v>7</v>
      </c>
      <c r="E49" s="13" t="s">
        <v>7</v>
      </c>
      <c r="F49" s="13" t="s">
        <v>7</v>
      </c>
      <c r="G49" s="13" t="s">
        <v>7</v>
      </c>
      <c r="H49" s="13" t="s">
        <v>7</v>
      </c>
      <c r="I49" s="64" t="s">
        <v>7</v>
      </c>
      <c r="J49" s="85" t="s">
        <v>7</v>
      </c>
      <c r="K49" s="85" t="s">
        <v>7</v>
      </c>
    </row>
    <row r="50" spans="1:11">
      <c r="A50" s="81" t="s">
        <v>7</v>
      </c>
      <c r="B50" s="13" t="s">
        <v>143</v>
      </c>
      <c r="C50" s="13" t="s">
        <v>7</v>
      </c>
      <c r="D50" s="13" t="s">
        <v>7</v>
      </c>
      <c r="E50" s="13" t="s">
        <v>7</v>
      </c>
      <c r="F50" s="13" t="s">
        <v>7</v>
      </c>
      <c r="G50" s="13" t="s">
        <v>7</v>
      </c>
      <c r="H50" s="13" t="s">
        <v>7</v>
      </c>
      <c r="I50" s="64" t="s">
        <v>7</v>
      </c>
      <c r="J50" s="86">
        <v>0</v>
      </c>
      <c r="K50" s="86">
        <v>0</v>
      </c>
    </row>
    <row r="51" spans="1:11">
      <c r="A51" s="81" t="s">
        <v>7</v>
      </c>
      <c r="B51" s="17" t="s">
        <v>142</v>
      </c>
      <c r="C51" s="17" t="s">
        <v>7</v>
      </c>
      <c r="D51" s="17" t="s">
        <v>7</v>
      </c>
      <c r="E51" s="13" t="s">
        <v>7</v>
      </c>
      <c r="F51" s="13" t="s">
        <v>7</v>
      </c>
      <c r="G51" s="13" t="s">
        <v>7</v>
      </c>
      <c r="H51" s="13" t="s">
        <v>7</v>
      </c>
      <c r="I51" s="64" t="s">
        <v>7</v>
      </c>
      <c r="J51" s="86">
        <v>0</v>
      </c>
      <c r="K51" s="86">
        <v>0</v>
      </c>
    </row>
    <row r="52" spans="1:11">
      <c r="A52" s="81" t="s">
        <v>7</v>
      </c>
      <c r="B52" s="17" t="s">
        <v>141</v>
      </c>
      <c r="C52" s="17" t="s">
        <v>7</v>
      </c>
      <c r="D52" s="13" t="s">
        <v>7</v>
      </c>
      <c r="E52" s="13" t="s">
        <v>7</v>
      </c>
      <c r="F52" s="13" t="s">
        <v>7</v>
      </c>
      <c r="G52" s="13" t="s">
        <v>7</v>
      </c>
      <c r="H52" s="13" t="s">
        <v>7</v>
      </c>
      <c r="I52" s="64" t="s">
        <v>7</v>
      </c>
      <c r="J52" s="86">
        <v>0</v>
      </c>
      <c r="K52" s="86">
        <v>0</v>
      </c>
    </row>
    <row r="53" spans="1:11">
      <c r="A53" s="81">
        <v>34</v>
      </c>
      <c r="B53" s="17" t="s">
        <v>140</v>
      </c>
      <c r="C53" s="17" t="s">
        <v>7</v>
      </c>
      <c r="D53" s="17" t="s">
        <v>7</v>
      </c>
      <c r="E53" s="13" t="s">
        <v>7</v>
      </c>
      <c r="F53" s="13" t="s">
        <v>7</v>
      </c>
      <c r="G53" s="13" t="s">
        <v>7</v>
      </c>
      <c r="H53" s="13" t="s">
        <v>7</v>
      </c>
      <c r="I53" s="64" t="s">
        <v>7</v>
      </c>
      <c r="J53" s="86">
        <v>0</v>
      </c>
      <c r="K53" s="86">
        <v>0</v>
      </c>
    </row>
    <row r="54" spans="1:11">
      <c r="A54" s="81">
        <v>35</v>
      </c>
      <c r="B54" s="13" t="s">
        <v>139</v>
      </c>
      <c r="C54" s="13" t="s">
        <v>7</v>
      </c>
      <c r="D54" s="13" t="s">
        <v>7</v>
      </c>
      <c r="E54" s="13" t="s">
        <v>7</v>
      </c>
      <c r="F54" s="13" t="s">
        <v>7</v>
      </c>
      <c r="G54" s="13" t="s">
        <v>7</v>
      </c>
      <c r="H54" s="13" t="s">
        <v>7</v>
      </c>
      <c r="I54" s="64" t="s">
        <v>7</v>
      </c>
      <c r="J54" s="86">
        <v>0</v>
      </c>
      <c r="K54" s="86">
        <v>0</v>
      </c>
    </row>
    <row r="55" spans="1:11">
      <c r="A55" s="81">
        <v>36</v>
      </c>
      <c r="B55" s="17" t="s">
        <v>138</v>
      </c>
      <c r="C55" s="17" t="s">
        <v>7</v>
      </c>
      <c r="D55" s="17" t="s">
        <v>7</v>
      </c>
      <c r="E55" s="13" t="s">
        <v>7</v>
      </c>
      <c r="F55" s="13" t="s">
        <v>7</v>
      </c>
      <c r="G55" s="13" t="s">
        <v>7</v>
      </c>
      <c r="H55" s="13" t="s">
        <v>7</v>
      </c>
      <c r="I55" s="64" t="s">
        <v>7</v>
      </c>
      <c r="J55" s="86">
        <v>0</v>
      </c>
      <c r="K55" s="86">
        <v>0</v>
      </c>
    </row>
    <row r="56" spans="1:11">
      <c r="A56" s="81">
        <v>37</v>
      </c>
      <c r="B56" s="17" t="s">
        <v>137</v>
      </c>
      <c r="C56" s="17" t="s">
        <v>7</v>
      </c>
      <c r="D56" s="17" t="s">
        <v>7</v>
      </c>
      <c r="E56" s="13" t="s">
        <v>7</v>
      </c>
      <c r="F56" s="13" t="s">
        <v>7</v>
      </c>
      <c r="G56" s="13" t="s">
        <v>7</v>
      </c>
      <c r="H56" s="13" t="s">
        <v>7</v>
      </c>
      <c r="I56" s="64" t="s">
        <v>7</v>
      </c>
      <c r="J56" s="90">
        <v>738422337</v>
      </c>
      <c r="K56" s="90">
        <v>4680219226</v>
      </c>
    </row>
    <row r="57" spans="1:11">
      <c r="A57" s="81">
        <v>38</v>
      </c>
      <c r="B57" s="17" t="s">
        <v>136</v>
      </c>
      <c r="C57" s="17" t="s">
        <v>7</v>
      </c>
      <c r="D57" s="17" t="s">
        <v>7</v>
      </c>
      <c r="E57" s="13" t="s">
        <v>7</v>
      </c>
      <c r="F57" s="13" t="s">
        <v>7</v>
      </c>
      <c r="G57" s="13" t="s">
        <v>7</v>
      </c>
      <c r="H57" s="13" t="s">
        <v>7</v>
      </c>
      <c r="I57" s="64" t="s">
        <v>7</v>
      </c>
      <c r="J57" s="134">
        <v>3542469793</v>
      </c>
      <c r="K57" s="136">
        <v>-11970197974</v>
      </c>
    </row>
    <row r="58" spans="1:11">
      <c r="A58" s="88">
        <v>39</v>
      </c>
      <c r="B58" s="27" t="s">
        <v>135</v>
      </c>
      <c r="C58" s="27" t="s">
        <v>7</v>
      </c>
      <c r="D58" s="27" t="s">
        <v>7</v>
      </c>
      <c r="E58" s="25" t="s">
        <v>7</v>
      </c>
      <c r="F58" s="25" t="s">
        <v>7</v>
      </c>
      <c r="G58" s="25" t="s">
        <v>7</v>
      </c>
      <c r="H58" s="25" t="s">
        <v>7</v>
      </c>
      <c r="I58" s="70" t="s">
        <v>7</v>
      </c>
      <c r="J58" s="134">
        <v>134751855180</v>
      </c>
      <c r="K58" s="134">
        <v>131209385387</v>
      </c>
    </row>
    <row r="59" spans="1:11">
      <c r="A59" s="55"/>
      <c r="B59" s="263" t="s">
        <v>15</v>
      </c>
      <c r="C59" s="263" t="s">
        <v>7</v>
      </c>
      <c r="D59" s="62" t="s">
        <v>7</v>
      </c>
      <c r="E59" s="62" t="s">
        <v>7</v>
      </c>
      <c r="F59" s="62" t="s">
        <v>7</v>
      </c>
      <c r="G59" s="62" t="s">
        <v>7</v>
      </c>
      <c r="H59" s="62" t="s">
        <v>7</v>
      </c>
      <c r="I59" s="56" t="s">
        <v>7</v>
      </c>
      <c r="J59" s="84" t="s">
        <v>7</v>
      </c>
      <c r="K59" s="84" t="s">
        <v>7</v>
      </c>
    </row>
    <row r="60" spans="1:11">
      <c r="A60" s="249" t="s">
        <v>706</v>
      </c>
      <c r="B60" s="13" t="s">
        <v>74</v>
      </c>
      <c r="C60" s="13" t="s">
        <v>7</v>
      </c>
      <c r="D60" s="13" t="s">
        <v>7</v>
      </c>
      <c r="E60" s="13" t="s">
        <v>7</v>
      </c>
      <c r="F60" s="13" t="s">
        <v>7</v>
      </c>
      <c r="G60" s="13" t="s">
        <v>7</v>
      </c>
      <c r="H60" s="13" t="s">
        <v>7</v>
      </c>
      <c r="I60" s="64" t="s">
        <v>7</v>
      </c>
      <c r="J60" s="82">
        <v>140656757</v>
      </c>
      <c r="K60" s="82">
        <v>140988427</v>
      </c>
    </row>
    <row r="61" spans="1:11">
      <c r="A61" s="249" t="s">
        <v>707</v>
      </c>
      <c r="B61" s="17" t="s">
        <v>75</v>
      </c>
      <c r="C61" s="17" t="s">
        <v>7</v>
      </c>
      <c r="D61" s="13" t="s">
        <v>7</v>
      </c>
      <c r="E61" s="13" t="s">
        <v>7</v>
      </c>
      <c r="F61" s="13" t="s">
        <v>7</v>
      </c>
      <c r="G61" s="13" t="s">
        <v>7</v>
      </c>
      <c r="H61" s="13" t="s">
        <v>7</v>
      </c>
      <c r="I61" s="64" t="s">
        <v>7</v>
      </c>
      <c r="J61" s="121">
        <v>-437622843</v>
      </c>
      <c r="K61" s="82">
        <v>490926665</v>
      </c>
    </row>
    <row r="62" spans="1:11">
      <c r="A62" s="249" t="s">
        <v>708</v>
      </c>
      <c r="B62" s="13" t="s">
        <v>7</v>
      </c>
      <c r="C62" s="13" t="s">
        <v>7</v>
      </c>
      <c r="D62" s="13" t="s">
        <v>7</v>
      </c>
      <c r="E62" s="13" t="s">
        <v>7</v>
      </c>
      <c r="F62" s="13" t="s">
        <v>7</v>
      </c>
      <c r="G62" s="13" t="s">
        <v>7</v>
      </c>
      <c r="H62" s="13" t="s">
        <v>7</v>
      </c>
      <c r="I62" s="64" t="s">
        <v>7</v>
      </c>
      <c r="J62" s="86">
        <v>0</v>
      </c>
      <c r="K62" s="86">
        <v>0</v>
      </c>
    </row>
    <row r="63" spans="1:11">
      <c r="A63" s="249" t="s">
        <v>709</v>
      </c>
      <c r="B63" s="17" t="s">
        <v>134</v>
      </c>
      <c r="C63" s="17" t="s">
        <v>7</v>
      </c>
      <c r="D63" s="17" t="s">
        <v>7</v>
      </c>
      <c r="E63" s="13" t="s">
        <v>7</v>
      </c>
      <c r="F63" s="13" t="s">
        <v>7</v>
      </c>
      <c r="G63" s="13" t="s">
        <v>7</v>
      </c>
      <c r="H63" s="13" t="s">
        <v>7</v>
      </c>
      <c r="I63" s="64" t="s">
        <v>7</v>
      </c>
      <c r="J63" s="86">
        <v>0</v>
      </c>
      <c r="K63" s="86">
        <v>0</v>
      </c>
    </row>
    <row r="64" spans="1:11">
      <c r="A64" s="264" t="s">
        <v>710</v>
      </c>
      <c r="B64" s="27" t="s">
        <v>133</v>
      </c>
      <c r="C64" s="27" t="s">
        <v>7</v>
      </c>
      <c r="D64" s="27" t="s">
        <v>7</v>
      </c>
      <c r="E64" s="25" t="s">
        <v>7</v>
      </c>
      <c r="F64" s="25" t="s">
        <v>7</v>
      </c>
      <c r="G64" s="25" t="s">
        <v>7</v>
      </c>
      <c r="H64" s="25" t="s">
        <v>7</v>
      </c>
      <c r="I64" s="70" t="s">
        <v>7</v>
      </c>
      <c r="J64" s="90">
        <v>-296966086</v>
      </c>
      <c r="K64" s="90">
        <v>631915092</v>
      </c>
    </row>
    <row r="65" spans="1:11">
      <c r="A65" s="55">
        <v>1401</v>
      </c>
      <c r="B65" s="102" t="s">
        <v>132</v>
      </c>
      <c r="C65" s="102" t="s">
        <v>7</v>
      </c>
      <c r="D65" s="62" t="s">
        <v>7</v>
      </c>
      <c r="E65" s="62" t="s">
        <v>7</v>
      </c>
      <c r="F65" s="62" t="s">
        <v>7</v>
      </c>
      <c r="G65" s="62" t="s">
        <v>7</v>
      </c>
      <c r="H65" s="62" t="s">
        <v>7</v>
      </c>
      <c r="I65" s="56" t="s">
        <v>7</v>
      </c>
      <c r="J65" s="59">
        <v>8194888</v>
      </c>
      <c r="K65" s="59">
        <v>-1358666</v>
      </c>
    </row>
    <row r="66" spans="1:11">
      <c r="A66" s="63">
        <v>1402</v>
      </c>
      <c r="B66" s="17" t="s">
        <v>131</v>
      </c>
      <c r="C66" s="17" t="s">
        <v>7</v>
      </c>
      <c r="D66" s="17" t="s">
        <v>7</v>
      </c>
      <c r="E66" s="13" t="s">
        <v>7</v>
      </c>
      <c r="F66" s="13" t="s">
        <v>7</v>
      </c>
      <c r="G66" s="13" t="s">
        <v>7</v>
      </c>
      <c r="H66" s="13" t="s">
        <v>7</v>
      </c>
      <c r="I66" s="64" t="s">
        <v>7</v>
      </c>
      <c r="J66" s="82">
        <v>620386</v>
      </c>
      <c r="K66" s="82">
        <v>447754</v>
      </c>
    </row>
    <row r="67" spans="1:11">
      <c r="A67" s="63">
        <v>1403</v>
      </c>
      <c r="B67" s="17" t="s">
        <v>130</v>
      </c>
      <c r="C67" s="17" t="s">
        <v>7</v>
      </c>
      <c r="D67" s="13" t="s">
        <v>7</v>
      </c>
      <c r="E67" s="13" t="s">
        <v>7</v>
      </c>
      <c r="F67" s="13" t="s">
        <v>7</v>
      </c>
      <c r="G67" s="13" t="s">
        <v>7</v>
      </c>
      <c r="H67" s="13" t="s">
        <v>7</v>
      </c>
      <c r="I67" s="64" t="s">
        <v>7</v>
      </c>
      <c r="J67" s="82">
        <v>558831</v>
      </c>
      <c r="K67" s="82">
        <v>2773663</v>
      </c>
    </row>
    <row r="68" spans="1:11">
      <c r="A68" s="63">
        <v>1498</v>
      </c>
      <c r="B68" s="17" t="s">
        <v>129</v>
      </c>
      <c r="C68" s="17" t="s">
        <v>7</v>
      </c>
      <c r="D68" s="17" t="s">
        <v>7</v>
      </c>
      <c r="E68" s="13" t="s">
        <v>7</v>
      </c>
      <c r="F68" s="13" t="s">
        <v>7</v>
      </c>
      <c r="G68" s="13" t="s">
        <v>7</v>
      </c>
      <c r="H68" s="13" t="s">
        <v>7</v>
      </c>
      <c r="I68" s="64" t="s">
        <v>7</v>
      </c>
      <c r="J68" s="82">
        <v>242900</v>
      </c>
      <c r="K68" s="82">
        <v>-2614210</v>
      </c>
    </row>
    <row r="69" spans="1:11">
      <c r="A69" s="69">
        <v>1499</v>
      </c>
      <c r="B69" s="27" t="s">
        <v>128</v>
      </c>
      <c r="C69" s="27" t="s">
        <v>7</v>
      </c>
      <c r="D69" s="27" t="s">
        <v>7</v>
      </c>
      <c r="E69" s="25" t="s">
        <v>7</v>
      </c>
      <c r="F69" s="25" t="s">
        <v>7</v>
      </c>
      <c r="G69" s="25" t="s">
        <v>7</v>
      </c>
      <c r="H69" s="25" t="s">
        <v>7</v>
      </c>
      <c r="I69" s="70" t="s">
        <v>7</v>
      </c>
      <c r="J69" s="90">
        <v>9617005</v>
      </c>
      <c r="K69" s="90">
        <v>-751460</v>
      </c>
    </row>
    <row r="70" spans="1:11">
      <c r="A70" s="55">
        <v>3701</v>
      </c>
      <c r="B70" s="102" t="s">
        <v>127</v>
      </c>
      <c r="C70" s="102" t="s">
        <v>7</v>
      </c>
      <c r="D70" s="102" t="s">
        <v>7</v>
      </c>
      <c r="E70" s="62" t="s">
        <v>7</v>
      </c>
      <c r="F70" s="62" t="s">
        <v>7</v>
      </c>
      <c r="G70" s="62" t="s">
        <v>7</v>
      </c>
      <c r="H70" s="62" t="s">
        <v>7</v>
      </c>
      <c r="I70" s="56" t="s">
        <v>7</v>
      </c>
      <c r="J70" s="59">
        <v>8130129995</v>
      </c>
      <c r="K70" s="59">
        <v>-6597534602</v>
      </c>
    </row>
    <row r="71" spans="1:11">
      <c r="A71" s="63">
        <v>3702</v>
      </c>
      <c r="B71" s="17" t="s">
        <v>126</v>
      </c>
      <c r="C71" s="17" t="s">
        <v>7</v>
      </c>
      <c r="D71" s="17" t="s">
        <v>7</v>
      </c>
      <c r="E71" s="13" t="s">
        <v>7</v>
      </c>
      <c r="F71" s="13" t="s">
        <v>7</v>
      </c>
      <c r="G71" s="13" t="s">
        <v>7</v>
      </c>
      <c r="H71" s="13" t="s">
        <v>7</v>
      </c>
      <c r="I71" s="64" t="s">
        <v>7</v>
      </c>
      <c r="J71" s="82">
        <v>1314199087</v>
      </c>
      <c r="K71" s="121">
        <v>2625133735</v>
      </c>
    </row>
    <row r="72" spans="1:11">
      <c r="A72" s="63">
        <v>3703</v>
      </c>
      <c r="B72" s="17" t="s">
        <v>125</v>
      </c>
      <c r="C72" s="17" t="s">
        <v>7</v>
      </c>
      <c r="D72" s="17" t="s">
        <v>7</v>
      </c>
      <c r="E72" s="13" t="s">
        <v>7</v>
      </c>
      <c r="F72" s="13" t="s">
        <v>7</v>
      </c>
      <c r="G72" s="13" t="s">
        <v>7</v>
      </c>
      <c r="H72" s="13" t="s">
        <v>7</v>
      </c>
      <c r="I72" s="64" t="s">
        <v>7</v>
      </c>
      <c r="J72" s="82">
        <v>536984246</v>
      </c>
      <c r="K72" s="82">
        <v>-364256078</v>
      </c>
    </row>
    <row r="73" spans="1:11">
      <c r="A73" s="63">
        <v>3798</v>
      </c>
      <c r="B73" s="17" t="s">
        <v>124</v>
      </c>
      <c r="C73" s="17" t="s">
        <v>7</v>
      </c>
      <c r="D73" s="17" t="s">
        <v>7</v>
      </c>
      <c r="E73" s="13" t="s">
        <v>7</v>
      </c>
      <c r="F73" s="13" t="s">
        <v>7</v>
      </c>
      <c r="G73" s="13" t="s">
        <v>7</v>
      </c>
      <c r="H73" s="13" t="s">
        <v>7</v>
      </c>
      <c r="I73" s="64" t="s">
        <v>7</v>
      </c>
      <c r="J73" s="82">
        <v>-9242890991</v>
      </c>
      <c r="K73" s="82">
        <v>9016876171</v>
      </c>
    </row>
    <row r="74" spans="1:11">
      <c r="A74" s="69">
        <v>3799</v>
      </c>
      <c r="B74" s="27" t="s">
        <v>123</v>
      </c>
      <c r="C74" s="27" t="s">
        <v>7</v>
      </c>
      <c r="D74" s="27" t="s">
        <v>7</v>
      </c>
      <c r="E74" s="25" t="s">
        <v>7</v>
      </c>
      <c r="F74" s="25" t="s">
        <v>7</v>
      </c>
      <c r="G74" s="25" t="s">
        <v>7</v>
      </c>
      <c r="H74" s="25" t="s">
        <v>7</v>
      </c>
      <c r="I74" s="70" t="s">
        <v>7</v>
      </c>
      <c r="J74" s="90">
        <v>738422337</v>
      </c>
      <c r="K74" s="90">
        <v>4680219226</v>
      </c>
    </row>
    <row r="75" spans="1:11">
      <c r="A75" s="18">
        <v>4</v>
      </c>
      <c r="B75" s="17"/>
      <c r="C75" s="17"/>
      <c r="D75" s="17"/>
      <c r="E75" s="17"/>
      <c r="F75" s="17"/>
      <c r="G75" s="17"/>
      <c r="H75" s="17"/>
      <c r="I75" s="17"/>
      <c r="J75" s="17"/>
    </row>
  </sheetData>
  <mergeCells count="42">
    <mergeCell ref="B72:D72"/>
    <mergeCell ref="B73:D73"/>
    <mergeCell ref="B74:D74"/>
    <mergeCell ref="A75:J75"/>
    <mergeCell ref="B67:C67"/>
    <mergeCell ref="B68:D68"/>
    <mergeCell ref="B69:D69"/>
    <mergeCell ref="B70:D70"/>
    <mergeCell ref="B71:D71"/>
    <mergeCell ref="B55:D55"/>
    <mergeCell ref="B56:D56"/>
    <mergeCell ref="B57:D57"/>
    <mergeCell ref="B58:D58"/>
    <mergeCell ref="B59:C59"/>
    <mergeCell ref="B61:C61"/>
    <mergeCell ref="B63:D63"/>
    <mergeCell ref="B64:D64"/>
    <mergeCell ref="B65:C65"/>
    <mergeCell ref="B66:D66"/>
    <mergeCell ref="B39:C39"/>
    <mergeCell ref="B40:D40"/>
    <mergeCell ref="B41:D41"/>
    <mergeCell ref="B43:D43"/>
    <mergeCell ref="B44:D44"/>
    <mergeCell ref="B47:D47"/>
    <mergeCell ref="B48:C48"/>
    <mergeCell ref="B51:D51"/>
    <mergeCell ref="B52:C52"/>
    <mergeCell ref="B53:D53"/>
    <mergeCell ref="B25:D25"/>
    <mergeCell ref="B38:D38"/>
    <mergeCell ref="B34:C34"/>
    <mergeCell ref="B28:C28"/>
    <mergeCell ref="B31:D31"/>
    <mergeCell ref="B32:D32"/>
    <mergeCell ref="B26:D26"/>
    <mergeCell ref="B29:D29"/>
    <mergeCell ref="E4:G4"/>
    <mergeCell ref="A3:K3"/>
    <mergeCell ref="D18:E18"/>
    <mergeCell ref="B23:D23"/>
    <mergeCell ref="B24:D24"/>
  </mergeCells>
  <pageMargins left="0.75" right="0.75" top="1" bottom="1" header="0.5" footer="0.5"/>
  <ignoredErrors>
    <ignoredError sqref="A60:A6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8509-0D14-4853-8A5F-FF2C6910FC48}">
  <sheetPr>
    <tabColor theme="4" tint="0.59999389629810485"/>
  </sheetPr>
  <dimension ref="A3:H72"/>
  <sheetViews>
    <sheetView zoomScale="130" zoomScaleNormal="130" workbookViewId="0"/>
  </sheetViews>
  <sheetFormatPr defaultColWidth="8.88671875" defaultRowHeight="14.4"/>
  <cols>
    <col min="1" max="1" width="6.77734375" style="24" customWidth="1"/>
    <col min="2" max="2" width="44.21875" style="13" customWidth="1"/>
    <col min="3" max="3" width="15" style="13" bestFit="1" customWidth="1"/>
    <col min="4" max="4" width="13.88671875" style="13" bestFit="1" customWidth="1"/>
    <col min="5" max="5" width="12.88671875" style="13" bestFit="1" customWidth="1"/>
    <col min="6" max="6" width="12.109375" style="13" bestFit="1" customWidth="1"/>
    <col min="7" max="7" width="12.88671875" style="13" bestFit="1" customWidth="1"/>
    <col min="8" max="8" width="15" style="13" bestFit="1" customWidth="1"/>
    <col min="9" max="16384" width="8.88671875" style="13"/>
  </cols>
  <sheetData>
    <row r="3" spans="1:8" ht="13.95" customHeight="1">
      <c r="A3" s="17" t="s">
        <v>686</v>
      </c>
      <c r="B3" s="17"/>
      <c r="C3" s="17"/>
      <c r="D3" s="17"/>
      <c r="E3" s="17"/>
      <c r="F3" s="17"/>
      <c r="G3" s="17"/>
    </row>
    <row r="4" spans="1:8" ht="19.95" customHeight="1">
      <c r="A4" s="18" t="s">
        <v>243</v>
      </c>
      <c r="B4" s="17"/>
      <c r="C4" s="17"/>
      <c r="D4" s="17"/>
      <c r="E4" s="17"/>
      <c r="F4" s="17"/>
      <c r="G4" s="17"/>
    </row>
    <row r="5" spans="1:8" ht="13.95" customHeight="1">
      <c r="A5" s="18" t="s">
        <v>242</v>
      </c>
      <c r="B5" s="17"/>
      <c r="C5" s="17"/>
      <c r="D5" s="17"/>
      <c r="E5" s="17"/>
      <c r="F5" s="17"/>
      <c r="G5" s="17"/>
    </row>
    <row r="6" spans="1:8" ht="10.95" customHeight="1">
      <c r="A6" s="252" t="s">
        <v>7</v>
      </c>
      <c r="B6" s="56" t="s">
        <v>7</v>
      </c>
      <c r="C6" s="57"/>
      <c r="D6" s="97" t="s">
        <v>241</v>
      </c>
      <c r="E6" s="99" t="s">
        <v>7</v>
      </c>
      <c r="F6" s="97" t="s">
        <v>240</v>
      </c>
      <c r="G6" s="99" t="s">
        <v>7</v>
      </c>
      <c r="H6" s="57">
        <v>6</v>
      </c>
    </row>
    <row r="7" spans="1:8" ht="10.050000000000001" customHeight="1">
      <c r="A7" s="253" t="s">
        <v>7</v>
      </c>
      <c r="B7" s="64" t="s">
        <v>7</v>
      </c>
      <c r="C7" s="65">
        <v>1</v>
      </c>
      <c r="D7" s="57">
        <v>2</v>
      </c>
      <c r="E7" s="57">
        <v>3</v>
      </c>
      <c r="F7" s="57">
        <v>4</v>
      </c>
      <c r="G7" s="57">
        <v>5</v>
      </c>
      <c r="H7" s="65" t="s">
        <v>239</v>
      </c>
    </row>
    <row r="8" spans="1:8" ht="29.55" customHeight="1">
      <c r="A8" s="254" t="s">
        <v>7</v>
      </c>
      <c r="B8" s="70" t="s">
        <v>238</v>
      </c>
      <c r="C8" s="200" t="s">
        <v>712</v>
      </c>
      <c r="D8" s="200" t="s">
        <v>237</v>
      </c>
      <c r="E8" s="200" t="s">
        <v>236</v>
      </c>
      <c r="F8" s="200" t="s">
        <v>235</v>
      </c>
      <c r="G8" s="200" t="s">
        <v>234</v>
      </c>
      <c r="H8" s="200" t="s">
        <v>233</v>
      </c>
    </row>
    <row r="9" spans="1:8">
      <c r="A9" s="252">
        <v>1</v>
      </c>
      <c r="B9" s="56" t="s">
        <v>232</v>
      </c>
      <c r="C9" s="117">
        <v>0</v>
      </c>
      <c r="D9" s="117">
        <v>0</v>
      </c>
      <c r="E9" s="117">
        <v>0</v>
      </c>
      <c r="F9" s="117">
        <v>0</v>
      </c>
      <c r="G9" s="117">
        <v>0</v>
      </c>
      <c r="H9" s="117">
        <v>0</v>
      </c>
    </row>
    <row r="10" spans="1:8">
      <c r="A10" s="255">
        <v>2.1</v>
      </c>
      <c r="B10" s="64" t="s">
        <v>231</v>
      </c>
      <c r="C10" s="86">
        <v>0</v>
      </c>
      <c r="D10" s="86">
        <v>0</v>
      </c>
      <c r="E10" s="86">
        <v>0</v>
      </c>
      <c r="F10" s="86">
        <v>0</v>
      </c>
      <c r="G10" s="86">
        <v>0</v>
      </c>
      <c r="H10" s="86">
        <v>0</v>
      </c>
    </row>
    <row r="11" spans="1:8">
      <c r="A11" s="255">
        <v>2.2000000000000002</v>
      </c>
      <c r="B11" s="64" t="s">
        <v>230</v>
      </c>
      <c r="C11" s="86">
        <v>0</v>
      </c>
      <c r="D11" s="86">
        <v>0</v>
      </c>
      <c r="E11" s="86">
        <v>0</v>
      </c>
      <c r="F11" s="86">
        <v>0</v>
      </c>
      <c r="G11" s="86">
        <v>0</v>
      </c>
      <c r="H11" s="86">
        <v>0</v>
      </c>
    </row>
    <row r="12" spans="1:8">
      <c r="A12" s="255">
        <v>2.2999999999999998</v>
      </c>
      <c r="B12" s="64" t="s">
        <v>229</v>
      </c>
      <c r="C12" s="86">
        <v>0</v>
      </c>
      <c r="D12" s="86">
        <v>0</v>
      </c>
      <c r="E12" s="86">
        <v>0</v>
      </c>
      <c r="F12" s="86">
        <v>0</v>
      </c>
      <c r="G12" s="86">
        <v>0</v>
      </c>
      <c r="H12" s="86">
        <v>0</v>
      </c>
    </row>
    <row r="13" spans="1:8">
      <c r="A13" s="255">
        <v>2.4</v>
      </c>
      <c r="B13" s="64" t="s">
        <v>228</v>
      </c>
      <c r="C13" s="86">
        <v>0</v>
      </c>
      <c r="D13" s="86">
        <v>0</v>
      </c>
      <c r="E13" s="86">
        <v>0</v>
      </c>
      <c r="F13" s="86">
        <v>0</v>
      </c>
      <c r="G13" s="86">
        <v>0</v>
      </c>
      <c r="H13" s="86">
        <v>0</v>
      </c>
    </row>
    <row r="14" spans="1:8">
      <c r="A14" s="255">
        <v>2.5</v>
      </c>
      <c r="B14" s="64" t="s">
        <v>227</v>
      </c>
      <c r="C14" s="86">
        <v>0</v>
      </c>
      <c r="D14" s="86">
        <v>0</v>
      </c>
      <c r="E14" s="86">
        <v>0</v>
      </c>
      <c r="F14" s="86">
        <v>0</v>
      </c>
      <c r="G14" s="86">
        <v>0</v>
      </c>
      <c r="H14" s="86">
        <v>0</v>
      </c>
    </row>
    <row r="15" spans="1:8">
      <c r="A15" s="253">
        <v>3</v>
      </c>
      <c r="B15" s="64" t="s">
        <v>226</v>
      </c>
      <c r="C15" s="86">
        <v>0</v>
      </c>
      <c r="D15" s="86">
        <v>0</v>
      </c>
      <c r="E15" s="86">
        <v>0</v>
      </c>
      <c r="F15" s="86">
        <v>0</v>
      </c>
      <c r="G15" s="86">
        <v>0</v>
      </c>
      <c r="H15" s="86">
        <v>0</v>
      </c>
    </row>
    <row r="16" spans="1:8">
      <c r="A16" s="253">
        <v>4</v>
      </c>
      <c r="B16" s="64" t="s">
        <v>225</v>
      </c>
      <c r="C16" s="86">
        <v>0</v>
      </c>
      <c r="D16" s="86">
        <v>0</v>
      </c>
      <c r="E16" s="86">
        <v>0</v>
      </c>
      <c r="F16" s="86">
        <v>0</v>
      </c>
      <c r="G16" s="86">
        <v>0</v>
      </c>
      <c r="H16" s="86">
        <v>0</v>
      </c>
    </row>
    <row r="17" spans="1:8">
      <c r="A17" s="255">
        <v>5.0999999999999996</v>
      </c>
      <c r="B17" s="64" t="s">
        <v>224</v>
      </c>
      <c r="C17" s="86">
        <v>0</v>
      </c>
      <c r="D17" s="86">
        <v>0</v>
      </c>
      <c r="E17" s="82">
        <v>184529</v>
      </c>
      <c r="F17" s="86">
        <v>0</v>
      </c>
      <c r="G17" s="86">
        <v>0</v>
      </c>
      <c r="H17" s="82">
        <v>184529</v>
      </c>
    </row>
    <row r="18" spans="1:8">
      <c r="A18" s="255">
        <v>5.2</v>
      </c>
      <c r="B18" s="64" t="s">
        <v>223</v>
      </c>
      <c r="C18" s="86">
        <v>0</v>
      </c>
      <c r="D18" s="86">
        <v>0</v>
      </c>
      <c r="E18" s="86">
        <v>0</v>
      </c>
      <c r="F18" s="86">
        <v>0</v>
      </c>
      <c r="G18" s="86">
        <v>0</v>
      </c>
      <c r="H18" s="86">
        <v>0</v>
      </c>
    </row>
    <row r="19" spans="1:8">
      <c r="A19" s="253">
        <v>6</v>
      </c>
      <c r="B19" s="64" t="s">
        <v>222</v>
      </c>
      <c r="C19" s="86">
        <v>0</v>
      </c>
      <c r="D19" s="86">
        <v>0</v>
      </c>
      <c r="E19" s="86">
        <v>0</v>
      </c>
      <c r="F19" s="86">
        <v>0</v>
      </c>
      <c r="G19" s="86">
        <v>0</v>
      </c>
      <c r="H19" s="86">
        <v>0</v>
      </c>
    </row>
    <row r="20" spans="1:8">
      <c r="A20" s="253">
        <v>8</v>
      </c>
      <c r="B20" s="64" t="s">
        <v>221</v>
      </c>
      <c r="C20" s="86">
        <v>0</v>
      </c>
      <c r="D20" s="86">
        <v>0</v>
      </c>
      <c r="E20" s="86">
        <v>0</v>
      </c>
      <c r="F20" s="86">
        <v>0</v>
      </c>
      <c r="G20" s="86">
        <v>0</v>
      </c>
      <c r="H20" s="86">
        <v>0</v>
      </c>
    </row>
    <row r="21" spans="1:8">
      <c r="A21" s="253">
        <v>9</v>
      </c>
      <c r="B21" s="64" t="s">
        <v>220</v>
      </c>
      <c r="C21" s="86">
        <v>0</v>
      </c>
      <c r="D21" s="86">
        <v>0</v>
      </c>
      <c r="E21" s="86">
        <v>0</v>
      </c>
      <c r="F21" s="86">
        <v>0</v>
      </c>
      <c r="G21" s="86">
        <v>0</v>
      </c>
      <c r="H21" s="86">
        <v>0</v>
      </c>
    </row>
    <row r="22" spans="1:8">
      <c r="A22" s="253">
        <v>10</v>
      </c>
      <c r="B22" s="64" t="s">
        <v>219</v>
      </c>
      <c r="C22" s="86">
        <v>0</v>
      </c>
      <c r="D22" s="86">
        <v>0</v>
      </c>
      <c r="E22" s="86">
        <v>0</v>
      </c>
      <c r="F22" s="86">
        <v>0</v>
      </c>
      <c r="G22" s="86">
        <v>0</v>
      </c>
      <c r="H22" s="86">
        <v>0</v>
      </c>
    </row>
    <row r="23" spans="1:8">
      <c r="A23" s="255">
        <v>11.1</v>
      </c>
      <c r="B23" s="64" t="s">
        <v>218</v>
      </c>
      <c r="C23" s="86">
        <v>0</v>
      </c>
      <c r="D23" s="86">
        <v>0</v>
      </c>
      <c r="E23" s="86">
        <v>0</v>
      </c>
      <c r="F23" s="86">
        <v>0</v>
      </c>
      <c r="G23" s="86">
        <v>0</v>
      </c>
      <c r="H23" s="86">
        <v>0</v>
      </c>
    </row>
    <row r="24" spans="1:8">
      <c r="A24" s="255">
        <v>11.2</v>
      </c>
      <c r="B24" s="64" t="s">
        <v>217</v>
      </c>
      <c r="C24" s="86">
        <v>0</v>
      </c>
      <c r="D24" s="86">
        <v>0</v>
      </c>
      <c r="E24" s="86">
        <v>0</v>
      </c>
      <c r="F24" s="86">
        <v>0</v>
      </c>
      <c r="G24" s="86">
        <v>0</v>
      </c>
      <c r="H24" s="86">
        <v>0</v>
      </c>
    </row>
    <row r="25" spans="1:8">
      <c r="A25" s="253">
        <v>12</v>
      </c>
      <c r="B25" s="64" t="s">
        <v>216</v>
      </c>
      <c r="C25" s="86">
        <v>0</v>
      </c>
      <c r="D25" s="86">
        <v>0</v>
      </c>
      <c r="E25" s="86">
        <v>0</v>
      </c>
      <c r="F25" s="86">
        <v>0</v>
      </c>
      <c r="G25" s="86">
        <v>0</v>
      </c>
      <c r="H25" s="86">
        <v>0</v>
      </c>
    </row>
    <row r="26" spans="1:8">
      <c r="A26" s="255">
        <v>13.1</v>
      </c>
      <c r="B26" s="64" t="s">
        <v>215</v>
      </c>
      <c r="C26" s="82">
        <v>132665</v>
      </c>
      <c r="D26" s="86">
        <v>0</v>
      </c>
      <c r="E26" s="86">
        <v>0</v>
      </c>
      <c r="F26" s="86">
        <v>0</v>
      </c>
      <c r="G26" s="86">
        <v>0</v>
      </c>
      <c r="H26" s="82">
        <v>132665</v>
      </c>
    </row>
    <row r="27" spans="1:8">
      <c r="A27" s="255">
        <v>13.2</v>
      </c>
      <c r="B27" s="64" t="s">
        <v>214</v>
      </c>
      <c r="C27" s="82">
        <v>338859392</v>
      </c>
      <c r="D27" s="86">
        <v>0</v>
      </c>
      <c r="E27" s="86">
        <v>0</v>
      </c>
      <c r="F27" s="86">
        <v>0</v>
      </c>
      <c r="G27" s="86">
        <v>0</v>
      </c>
      <c r="H27" s="82">
        <v>338859392</v>
      </c>
    </row>
    <row r="28" spans="1:8">
      <c r="A28" s="253">
        <v>14</v>
      </c>
      <c r="B28" s="64" t="s">
        <v>213</v>
      </c>
      <c r="C28" s="82">
        <v>-1960</v>
      </c>
      <c r="D28" s="86">
        <v>0</v>
      </c>
      <c r="E28" s="86">
        <v>0</v>
      </c>
      <c r="F28" s="86">
        <v>0</v>
      </c>
      <c r="G28" s="86">
        <v>0</v>
      </c>
      <c r="H28" s="82">
        <v>-1960</v>
      </c>
    </row>
    <row r="29" spans="1:8">
      <c r="A29" s="255">
        <v>15.1</v>
      </c>
      <c r="B29" s="64" t="s">
        <v>212</v>
      </c>
      <c r="C29" s="86">
        <v>0</v>
      </c>
      <c r="D29" s="86">
        <v>0</v>
      </c>
      <c r="E29" s="86">
        <v>0</v>
      </c>
      <c r="F29" s="86">
        <v>0</v>
      </c>
      <c r="G29" s="86">
        <v>0</v>
      </c>
      <c r="H29" s="86">
        <v>0</v>
      </c>
    </row>
    <row r="30" spans="1:8">
      <c r="A30" s="255">
        <v>15.2</v>
      </c>
      <c r="B30" s="64" t="s">
        <v>211</v>
      </c>
      <c r="C30" s="86">
        <v>0</v>
      </c>
      <c r="D30" s="86">
        <v>0</v>
      </c>
      <c r="E30" s="86">
        <v>0</v>
      </c>
      <c r="F30" s="86">
        <v>0</v>
      </c>
      <c r="G30" s="86">
        <v>0</v>
      </c>
      <c r="H30" s="86">
        <v>0</v>
      </c>
    </row>
    <row r="31" spans="1:8">
      <c r="A31" s="255">
        <v>15.3</v>
      </c>
      <c r="B31" s="64" t="s">
        <v>210</v>
      </c>
      <c r="C31" s="82">
        <v>117878542</v>
      </c>
      <c r="D31" s="86">
        <v>0</v>
      </c>
      <c r="E31" s="86">
        <v>0</v>
      </c>
      <c r="F31" s="86">
        <v>0</v>
      </c>
      <c r="G31" s="82">
        <v>1257999</v>
      </c>
      <c r="H31" s="82">
        <v>116620543</v>
      </c>
    </row>
    <row r="32" spans="1:8">
      <c r="A32" s="255">
        <v>15.4</v>
      </c>
      <c r="B32" s="64" t="s">
        <v>209</v>
      </c>
      <c r="C32" s="82">
        <v>302453029</v>
      </c>
      <c r="D32" s="86">
        <v>0</v>
      </c>
      <c r="E32" s="86">
        <v>0</v>
      </c>
      <c r="F32" s="86">
        <v>0</v>
      </c>
      <c r="G32" s="86">
        <v>0</v>
      </c>
      <c r="H32" s="82">
        <v>302453029</v>
      </c>
    </row>
    <row r="33" spans="1:8">
      <c r="A33" s="255">
        <v>15.5</v>
      </c>
      <c r="B33" s="64" t="s">
        <v>208</v>
      </c>
      <c r="C33" s="86">
        <v>0</v>
      </c>
      <c r="D33" s="86">
        <v>0</v>
      </c>
      <c r="E33" s="86">
        <v>0</v>
      </c>
      <c r="F33" s="86">
        <v>0</v>
      </c>
      <c r="G33" s="86">
        <v>0</v>
      </c>
      <c r="H33" s="86">
        <v>0</v>
      </c>
    </row>
    <row r="34" spans="1:8">
      <c r="A34" s="255">
        <v>15.6</v>
      </c>
      <c r="B34" s="64" t="s">
        <v>207</v>
      </c>
      <c r="C34" s="86">
        <v>0</v>
      </c>
      <c r="D34" s="86">
        <v>0</v>
      </c>
      <c r="E34" s="86">
        <v>0</v>
      </c>
      <c r="F34" s="86">
        <v>0</v>
      </c>
      <c r="G34" s="86">
        <v>0</v>
      </c>
      <c r="H34" s="86">
        <v>0</v>
      </c>
    </row>
    <row r="35" spans="1:8">
      <c r="A35" s="255">
        <v>15.7</v>
      </c>
      <c r="B35" s="64" t="s">
        <v>206</v>
      </c>
      <c r="C35" s="82">
        <v>222037536</v>
      </c>
      <c r="D35" s="86">
        <v>0</v>
      </c>
      <c r="E35" s="86">
        <v>0</v>
      </c>
      <c r="F35" s="86">
        <v>0</v>
      </c>
      <c r="G35" s="82">
        <v>24948979</v>
      </c>
      <c r="H35" s="82">
        <v>197088558</v>
      </c>
    </row>
    <row r="36" spans="1:8">
      <c r="A36" s="255">
        <v>15.8</v>
      </c>
      <c r="B36" s="64" t="s">
        <v>205</v>
      </c>
      <c r="C36" s="86">
        <v>0</v>
      </c>
      <c r="D36" s="86">
        <v>0</v>
      </c>
      <c r="E36" s="86">
        <v>0</v>
      </c>
      <c r="F36" s="86">
        <v>0</v>
      </c>
      <c r="G36" s="86">
        <v>0</v>
      </c>
      <c r="H36" s="86">
        <v>0</v>
      </c>
    </row>
    <row r="37" spans="1:8">
      <c r="A37" s="255">
        <v>15.9</v>
      </c>
      <c r="B37" s="64" t="s">
        <v>204</v>
      </c>
      <c r="C37" s="82">
        <v>114370655</v>
      </c>
      <c r="D37" s="86">
        <v>0</v>
      </c>
      <c r="E37" s="86">
        <v>0</v>
      </c>
      <c r="F37" s="86">
        <v>0</v>
      </c>
      <c r="G37" s="86">
        <v>0</v>
      </c>
      <c r="H37" s="82">
        <v>114370655</v>
      </c>
    </row>
    <row r="38" spans="1:8">
      <c r="A38" s="253">
        <v>16</v>
      </c>
      <c r="B38" s="64" t="s">
        <v>203</v>
      </c>
      <c r="C38" s="86">
        <v>0</v>
      </c>
      <c r="D38" s="86">
        <v>0</v>
      </c>
      <c r="E38" s="86">
        <v>0</v>
      </c>
      <c r="F38" s="86">
        <v>0</v>
      </c>
      <c r="G38" s="86">
        <v>0</v>
      </c>
      <c r="H38" s="86">
        <v>0</v>
      </c>
    </row>
    <row r="39" spans="1:8">
      <c r="A39" s="255">
        <v>17.100000000000001</v>
      </c>
      <c r="B39" s="64" t="s">
        <v>202</v>
      </c>
      <c r="C39" s="82">
        <v>3325662</v>
      </c>
      <c r="D39" s="86">
        <v>0</v>
      </c>
      <c r="E39" s="82">
        <v>2205</v>
      </c>
      <c r="F39" s="86">
        <v>0</v>
      </c>
      <c r="G39" s="82">
        <v>2551154</v>
      </c>
      <c r="H39" s="82">
        <v>776713</v>
      </c>
    </row>
    <row r="40" spans="1:8">
      <c r="A40" s="255">
        <v>17.2</v>
      </c>
      <c r="B40" s="64" t="s">
        <v>201</v>
      </c>
      <c r="C40" s="86">
        <v>0</v>
      </c>
      <c r="D40" s="86">
        <v>0</v>
      </c>
      <c r="E40" s="86">
        <v>0</v>
      </c>
      <c r="F40" s="86">
        <v>0</v>
      </c>
      <c r="G40" s="86">
        <v>0</v>
      </c>
      <c r="H40" s="86">
        <v>0</v>
      </c>
    </row>
    <row r="41" spans="1:8">
      <c r="A41" s="255">
        <v>17.3</v>
      </c>
      <c r="B41" s="64" t="s">
        <v>200</v>
      </c>
      <c r="C41" s="86">
        <v>0</v>
      </c>
      <c r="D41" s="86">
        <v>0</v>
      </c>
      <c r="E41" s="86">
        <v>0</v>
      </c>
      <c r="F41" s="86">
        <v>0</v>
      </c>
      <c r="G41" s="86">
        <v>0</v>
      </c>
      <c r="H41" s="86">
        <v>0</v>
      </c>
    </row>
    <row r="42" spans="1:8">
      <c r="A42" s="255">
        <v>18.100000000000001</v>
      </c>
      <c r="B42" s="64" t="s">
        <v>199</v>
      </c>
      <c r="C42" s="86">
        <v>0</v>
      </c>
      <c r="D42" s="86">
        <v>0</v>
      </c>
      <c r="E42" s="86">
        <v>0</v>
      </c>
      <c r="F42" s="86">
        <v>0</v>
      </c>
      <c r="G42" s="86">
        <v>0</v>
      </c>
      <c r="H42" s="86">
        <v>0</v>
      </c>
    </row>
    <row r="43" spans="1:8">
      <c r="A43" s="255">
        <v>18.2</v>
      </c>
      <c r="B43" s="64" t="s">
        <v>198</v>
      </c>
      <c r="C43" s="86">
        <v>0</v>
      </c>
      <c r="D43" s="86">
        <v>0</v>
      </c>
      <c r="E43" s="86">
        <v>0</v>
      </c>
      <c r="F43" s="86">
        <v>0</v>
      </c>
      <c r="G43" s="86">
        <v>0</v>
      </c>
      <c r="H43" s="86">
        <v>0</v>
      </c>
    </row>
    <row r="44" spans="1:8">
      <c r="A44" s="255">
        <v>19.100000000000001</v>
      </c>
      <c r="B44" s="64" t="s">
        <v>197</v>
      </c>
      <c r="C44" s="82">
        <v>2495562839</v>
      </c>
      <c r="D44" s="82">
        <v>202296957</v>
      </c>
      <c r="E44" s="82">
        <v>149018</v>
      </c>
      <c r="F44" s="86">
        <v>0</v>
      </c>
      <c r="G44" s="82">
        <v>122194668</v>
      </c>
      <c r="H44" s="82">
        <v>2575814147</v>
      </c>
    </row>
    <row r="45" spans="1:8">
      <c r="A45" s="255">
        <v>19.2</v>
      </c>
      <c r="B45" s="64" t="s">
        <v>196</v>
      </c>
      <c r="C45" s="82">
        <v>26181808282</v>
      </c>
      <c r="D45" s="82">
        <v>1560281462</v>
      </c>
      <c r="E45" s="82">
        <v>164462758</v>
      </c>
      <c r="F45" s="86">
        <v>0</v>
      </c>
      <c r="G45" s="82">
        <v>164013222</v>
      </c>
      <c r="H45" s="82">
        <v>27742539279</v>
      </c>
    </row>
    <row r="46" spans="1:8">
      <c r="A46" s="255">
        <v>19.3</v>
      </c>
      <c r="B46" s="64" t="s">
        <v>195</v>
      </c>
      <c r="C46" s="82">
        <v>16201216</v>
      </c>
      <c r="D46" s="82">
        <v>9865473</v>
      </c>
      <c r="E46" s="82">
        <v>32188</v>
      </c>
      <c r="F46" s="86">
        <v>0</v>
      </c>
      <c r="G46" s="82">
        <v>1154853</v>
      </c>
      <c r="H46" s="82">
        <v>24944023</v>
      </c>
    </row>
    <row r="47" spans="1:8">
      <c r="A47" s="255">
        <v>19.399999999999999</v>
      </c>
      <c r="B47" s="64" t="s">
        <v>194</v>
      </c>
      <c r="C47" s="82">
        <v>619927448</v>
      </c>
      <c r="D47" s="82">
        <v>636850663</v>
      </c>
      <c r="E47" s="82">
        <v>4408504</v>
      </c>
      <c r="F47" s="86">
        <v>0</v>
      </c>
      <c r="G47" s="82">
        <v>110222196</v>
      </c>
      <c r="H47" s="82">
        <v>1150964419</v>
      </c>
    </row>
    <row r="48" spans="1:8">
      <c r="A48" s="255">
        <v>21.1</v>
      </c>
      <c r="B48" s="64" t="s">
        <v>193</v>
      </c>
      <c r="C48" s="82">
        <v>25027925640</v>
      </c>
      <c r="D48" s="82">
        <v>1254249978</v>
      </c>
      <c r="E48" s="82">
        <v>578095</v>
      </c>
      <c r="F48" s="86">
        <v>0</v>
      </c>
      <c r="G48" s="86">
        <v>0</v>
      </c>
      <c r="H48" s="82">
        <v>26282753713</v>
      </c>
    </row>
    <row r="49" spans="1:8">
      <c r="A49" s="255">
        <v>21.2</v>
      </c>
      <c r="B49" s="64" t="s">
        <v>192</v>
      </c>
      <c r="C49" s="82">
        <v>280255960</v>
      </c>
      <c r="D49" s="82">
        <v>74892477</v>
      </c>
      <c r="E49" s="82">
        <v>150965</v>
      </c>
      <c r="F49" s="86">
        <v>0</v>
      </c>
      <c r="G49" s="82">
        <v>5039407</v>
      </c>
      <c r="H49" s="82">
        <v>350259995</v>
      </c>
    </row>
    <row r="50" spans="1:8">
      <c r="A50" s="253">
        <v>22</v>
      </c>
      <c r="B50" s="64" t="s">
        <v>191</v>
      </c>
      <c r="C50" s="86">
        <v>0</v>
      </c>
      <c r="D50" s="86">
        <v>0</v>
      </c>
      <c r="E50" s="86">
        <v>0</v>
      </c>
      <c r="F50" s="86">
        <v>0</v>
      </c>
      <c r="G50" s="86">
        <v>0</v>
      </c>
      <c r="H50" s="86">
        <v>0</v>
      </c>
    </row>
    <row r="51" spans="1:8">
      <c r="A51" s="253">
        <v>23</v>
      </c>
      <c r="B51" s="64" t="s">
        <v>190</v>
      </c>
      <c r="C51" s="86">
        <v>0</v>
      </c>
      <c r="D51" s="86">
        <v>0</v>
      </c>
      <c r="E51" s="86">
        <v>0</v>
      </c>
      <c r="F51" s="86">
        <v>0</v>
      </c>
      <c r="G51" s="86">
        <v>0</v>
      </c>
      <c r="H51" s="86">
        <v>0</v>
      </c>
    </row>
    <row r="52" spans="1:8">
      <c r="A52" s="253">
        <v>24</v>
      </c>
      <c r="B52" s="64" t="s">
        <v>189</v>
      </c>
      <c r="C52" s="86">
        <v>0</v>
      </c>
      <c r="D52" s="86">
        <v>0</v>
      </c>
      <c r="E52" s="86">
        <v>0</v>
      </c>
      <c r="F52" s="86">
        <v>0</v>
      </c>
      <c r="G52" s="86">
        <v>0</v>
      </c>
      <c r="H52" s="86">
        <v>0</v>
      </c>
    </row>
    <row r="53" spans="1:8">
      <c r="A53" s="253">
        <v>26</v>
      </c>
      <c r="B53" s="64" t="s">
        <v>188</v>
      </c>
      <c r="C53" s="86">
        <v>0</v>
      </c>
      <c r="D53" s="86">
        <v>0</v>
      </c>
      <c r="E53" s="86">
        <v>0</v>
      </c>
      <c r="F53" s="86">
        <v>0</v>
      </c>
      <c r="G53" s="86">
        <v>0</v>
      </c>
      <c r="H53" s="86">
        <v>0</v>
      </c>
    </row>
    <row r="54" spans="1:8">
      <c r="A54" s="253">
        <v>27</v>
      </c>
      <c r="B54" s="64" t="s">
        <v>187</v>
      </c>
      <c r="C54" s="86">
        <v>0</v>
      </c>
      <c r="D54" s="86">
        <v>0</v>
      </c>
      <c r="E54" s="86">
        <v>0</v>
      </c>
      <c r="F54" s="86">
        <v>0</v>
      </c>
      <c r="G54" s="86">
        <v>0</v>
      </c>
      <c r="H54" s="86">
        <v>0</v>
      </c>
    </row>
    <row r="55" spans="1:8">
      <c r="A55" s="253">
        <v>28</v>
      </c>
      <c r="B55" s="64" t="s">
        <v>186</v>
      </c>
      <c r="C55" s="82">
        <v>214487</v>
      </c>
      <c r="D55" s="82">
        <v>9264</v>
      </c>
      <c r="E55" s="86">
        <v>0</v>
      </c>
      <c r="F55" s="86">
        <v>0</v>
      </c>
      <c r="G55" s="86">
        <v>0</v>
      </c>
      <c r="H55" s="82">
        <v>223750</v>
      </c>
    </row>
    <row r="56" spans="1:8">
      <c r="A56" s="253">
        <v>29</v>
      </c>
      <c r="B56" s="64" t="s">
        <v>185</v>
      </c>
      <c r="C56" s="86">
        <v>0</v>
      </c>
      <c r="D56" s="86">
        <v>0</v>
      </c>
      <c r="E56" s="86">
        <v>0</v>
      </c>
      <c r="F56" s="86">
        <v>0</v>
      </c>
      <c r="G56" s="86">
        <v>0</v>
      </c>
      <c r="H56" s="86">
        <v>0</v>
      </c>
    </row>
    <row r="57" spans="1:8">
      <c r="A57" s="253">
        <v>30</v>
      </c>
      <c r="B57" s="64" t="s">
        <v>184</v>
      </c>
      <c r="C57" s="86">
        <v>0</v>
      </c>
      <c r="D57" s="86">
        <v>0</v>
      </c>
      <c r="E57" s="86">
        <v>0</v>
      </c>
      <c r="F57" s="86">
        <v>0</v>
      </c>
      <c r="G57" s="86">
        <v>0</v>
      </c>
      <c r="H57" s="86">
        <v>0</v>
      </c>
    </row>
    <row r="58" spans="1:8">
      <c r="A58" s="253">
        <v>31</v>
      </c>
      <c r="B58" s="64" t="s">
        <v>183</v>
      </c>
      <c r="C58" s="65" t="s">
        <v>180</v>
      </c>
      <c r="D58" s="82">
        <v>115438693</v>
      </c>
      <c r="E58" s="86">
        <v>0</v>
      </c>
      <c r="F58" s="82">
        <v>13382176</v>
      </c>
      <c r="G58" s="86">
        <v>0</v>
      </c>
      <c r="H58" s="82">
        <v>102056517</v>
      </c>
    </row>
    <row r="59" spans="1:8">
      <c r="A59" s="253">
        <v>32</v>
      </c>
      <c r="B59" s="64" t="s">
        <v>182</v>
      </c>
      <c r="C59" s="65" t="s">
        <v>180</v>
      </c>
      <c r="D59" s="82">
        <v>1720329570</v>
      </c>
      <c r="E59" s="86">
        <v>0</v>
      </c>
      <c r="F59" s="82">
        <v>212937824</v>
      </c>
      <c r="G59" s="86">
        <v>0</v>
      </c>
      <c r="H59" s="82">
        <v>1507391745</v>
      </c>
    </row>
    <row r="60" spans="1:8">
      <c r="A60" s="253">
        <v>33</v>
      </c>
      <c r="B60" s="64" t="s">
        <v>181</v>
      </c>
      <c r="C60" s="65" t="s">
        <v>180</v>
      </c>
      <c r="D60" s="86">
        <v>0</v>
      </c>
      <c r="E60" s="86">
        <v>0</v>
      </c>
      <c r="F60" s="86">
        <v>0</v>
      </c>
      <c r="G60" s="86">
        <v>0</v>
      </c>
      <c r="H60" s="86">
        <v>0</v>
      </c>
    </row>
    <row r="61" spans="1:8">
      <c r="A61" s="253">
        <v>34</v>
      </c>
      <c r="B61" s="64" t="s">
        <v>179</v>
      </c>
      <c r="C61" s="89">
        <v>0</v>
      </c>
      <c r="D61" s="89">
        <v>0</v>
      </c>
      <c r="E61" s="89">
        <v>0</v>
      </c>
      <c r="F61" s="89">
        <v>0</v>
      </c>
      <c r="G61" s="89">
        <v>0</v>
      </c>
      <c r="H61" s="89">
        <v>0</v>
      </c>
    </row>
    <row r="62" spans="1:8">
      <c r="A62" s="254">
        <v>35</v>
      </c>
      <c r="B62" s="70" t="s">
        <v>178</v>
      </c>
      <c r="C62" s="134">
        <v>55720951394</v>
      </c>
      <c r="D62" s="134">
        <v>5574214537</v>
      </c>
      <c r="E62" s="134">
        <v>169968263</v>
      </c>
      <c r="F62" s="134">
        <v>226320000</v>
      </c>
      <c r="G62" s="134">
        <v>431382479</v>
      </c>
      <c r="H62" s="134">
        <v>60807431715</v>
      </c>
    </row>
    <row r="63" spans="1:8">
      <c r="A63" s="226" t="s">
        <v>15</v>
      </c>
      <c r="B63" s="103" t="s">
        <v>7</v>
      </c>
      <c r="C63" s="84" t="s">
        <v>7</v>
      </c>
      <c r="D63" s="84" t="s">
        <v>7</v>
      </c>
      <c r="E63" s="84" t="s">
        <v>7</v>
      </c>
      <c r="F63" s="84" t="s">
        <v>7</v>
      </c>
      <c r="G63" s="84" t="s">
        <v>7</v>
      </c>
      <c r="H63" s="84" t="s">
        <v>7</v>
      </c>
    </row>
    <row r="64" spans="1:8">
      <c r="A64" s="253">
        <v>3401</v>
      </c>
      <c r="B64" s="64" t="s">
        <v>7</v>
      </c>
      <c r="C64" s="85" t="s">
        <v>7</v>
      </c>
      <c r="D64" s="85" t="s">
        <v>7</v>
      </c>
      <c r="E64" s="85" t="s">
        <v>7</v>
      </c>
      <c r="F64" s="85" t="s">
        <v>7</v>
      </c>
      <c r="G64" s="85" t="s">
        <v>7</v>
      </c>
      <c r="H64" s="85" t="s">
        <v>7</v>
      </c>
    </row>
    <row r="65" spans="1:8">
      <c r="A65" s="253">
        <v>3402</v>
      </c>
      <c r="B65" s="64" t="s">
        <v>7</v>
      </c>
      <c r="C65" s="85" t="s">
        <v>7</v>
      </c>
      <c r="D65" s="85" t="s">
        <v>7</v>
      </c>
      <c r="E65" s="85" t="s">
        <v>7</v>
      </c>
      <c r="F65" s="85" t="s">
        <v>7</v>
      </c>
      <c r="G65" s="85" t="s">
        <v>7</v>
      </c>
      <c r="H65" s="85" t="s">
        <v>7</v>
      </c>
    </row>
    <row r="66" spans="1:8">
      <c r="A66" s="253">
        <v>3403</v>
      </c>
      <c r="B66" s="64" t="s">
        <v>7</v>
      </c>
      <c r="C66" s="85" t="s">
        <v>7</v>
      </c>
      <c r="D66" s="85" t="s">
        <v>7</v>
      </c>
      <c r="E66" s="85" t="s">
        <v>7</v>
      </c>
      <c r="F66" s="85" t="s">
        <v>7</v>
      </c>
      <c r="G66" s="85" t="s">
        <v>7</v>
      </c>
      <c r="H66" s="85" t="s">
        <v>7</v>
      </c>
    </row>
    <row r="67" spans="1:8">
      <c r="A67" s="253">
        <v>3498</v>
      </c>
      <c r="B67" s="64" t="s">
        <v>177</v>
      </c>
      <c r="C67" s="86">
        <v>0</v>
      </c>
      <c r="D67" s="86">
        <v>0</v>
      </c>
      <c r="E67" s="86">
        <v>0</v>
      </c>
      <c r="F67" s="86">
        <v>0</v>
      </c>
      <c r="G67" s="86">
        <v>0</v>
      </c>
      <c r="H67" s="86">
        <v>0</v>
      </c>
    </row>
    <row r="68" spans="1:8">
      <c r="A68" s="254">
        <v>3499</v>
      </c>
      <c r="B68" s="70" t="s">
        <v>176</v>
      </c>
      <c r="C68" s="89">
        <v>0</v>
      </c>
      <c r="D68" s="89">
        <v>0</v>
      </c>
      <c r="E68" s="89">
        <v>0</v>
      </c>
      <c r="F68" s="89">
        <v>0</v>
      </c>
      <c r="G68" s="89">
        <v>0</v>
      </c>
      <c r="H68" s="89">
        <v>0</v>
      </c>
    </row>
    <row r="69" spans="1:8">
      <c r="A69" s="226" t="s">
        <v>175</v>
      </c>
      <c r="B69" s="102"/>
      <c r="C69" s="102"/>
      <c r="D69" s="102"/>
      <c r="E69" s="103"/>
      <c r="F69" s="101" t="s">
        <v>174</v>
      </c>
      <c r="G69" s="103" t="s">
        <v>7</v>
      </c>
      <c r="H69" s="84" t="s">
        <v>7</v>
      </c>
    </row>
    <row r="70" spans="1:8">
      <c r="A70" s="122" t="s">
        <v>714</v>
      </c>
      <c r="B70" s="13" t="s">
        <v>713</v>
      </c>
    </row>
    <row r="71" spans="1:8">
      <c r="A71" s="256" t="s">
        <v>716</v>
      </c>
      <c r="B71" s="13" t="s">
        <v>715</v>
      </c>
    </row>
    <row r="72" spans="1:8" ht="16.05" customHeight="1">
      <c r="A72" s="18">
        <v>8</v>
      </c>
      <c r="B72" s="17"/>
      <c r="C72" s="17"/>
      <c r="D72" s="17"/>
      <c r="E72" s="17"/>
      <c r="F72" s="17"/>
      <c r="G72" s="17"/>
    </row>
  </sheetData>
  <mergeCells count="9">
    <mergeCell ref="A72:G72"/>
    <mergeCell ref="A63:B63"/>
    <mergeCell ref="F69:G69"/>
    <mergeCell ref="A69:E69"/>
    <mergeCell ref="A3:G3"/>
    <mergeCell ref="A4:G4"/>
    <mergeCell ref="A5:G5"/>
    <mergeCell ref="D6:E6"/>
    <mergeCell ref="F6:G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6546C-10A7-4425-AB3F-D5AFA2269FAC}">
  <sheetPr>
    <tabColor theme="4" tint="0.59999389629810485"/>
  </sheetPr>
  <dimension ref="A3:H64"/>
  <sheetViews>
    <sheetView zoomScale="130" zoomScaleNormal="130" workbookViewId="0"/>
  </sheetViews>
  <sheetFormatPr defaultColWidth="8.88671875" defaultRowHeight="14.4"/>
  <cols>
    <col min="1" max="1" width="6.109375" style="13" customWidth="1"/>
    <col min="2" max="2" width="55.77734375" style="13" customWidth="1"/>
    <col min="3" max="3" width="9.88671875" style="13" bestFit="1" customWidth="1"/>
    <col min="4" max="4" width="15.6640625" style="13" bestFit="1" customWidth="1"/>
    <col min="5" max="5" width="17.6640625" style="13" bestFit="1" customWidth="1"/>
    <col min="6" max="6" width="12.109375" style="13" bestFit="1" customWidth="1"/>
    <col min="7" max="7" width="2.5546875" style="13" customWidth="1"/>
    <col min="8" max="8" width="15" style="13" bestFit="1" customWidth="1"/>
    <col min="9" max="16384" width="8.88671875" style="13"/>
  </cols>
  <sheetData>
    <row r="3" spans="1:8" ht="13.95" customHeight="1">
      <c r="A3" s="17" t="s">
        <v>686</v>
      </c>
      <c r="B3" s="17"/>
      <c r="C3" s="17"/>
      <c r="D3" s="17"/>
      <c r="E3" s="17"/>
      <c r="F3" s="17"/>
      <c r="G3" s="17"/>
    </row>
    <row r="4" spans="1:8" ht="19.95" customHeight="1">
      <c r="A4" s="18" t="s">
        <v>243</v>
      </c>
      <c r="B4" s="17"/>
      <c r="C4" s="17"/>
      <c r="D4" s="17"/>
      <c r="E4" s="17"/>
      <c r="F4" s="17"/>
      <c r="G4" s="17"/>
    </row>
    <row r="5" spans="1:8" ht="13.95" customHeight="1">
      <c r="A5" s="18" t="s">
        <v>270</v>
      </c>
      <c r="B5" s="17"/>
      <c r="C5" s="17"/>
      <c r="D5" s="17"/>
      <c r="E5" s="17"/>
      <c r="F5" s="17"/>
      <c r="G5" s="17"/>
    </row>
    <row r="6" spans="1:8" ht="49.95" customHeight="1">
      <c r="A6" s="75" t="s">
        <v>7</v>
      </c>
      <c r="B6" s="76" t="s">
        <v>7</v>
      </c>
      <c r="C6" s="80" t="s">
        <v>7</v>
      </c>
      <c r="D6" s="216" t="s">
        <v>269</v>
      </c>
      <c r="E6" s="216" t="s">
        <v>268</v>
      </c>
      <c r="F6" s="216" t="s">
        <v>267</v>
      </c>
      <c r="G6" s="75" t="s">
        <v>7</v>
      </c>
      <c r="H6" s="240" t="s">
        <v>266</v>
      </c>
    </row>
    <row r="7" spans="1:8">
      <c r="A7" s="55">
        <v>1</v>
      </c>
      <c r="B7" s="62" t="s">
        <v>648</v>
      </c>
      <c r="C7" s="56" t="s">
        <v>7</v>
      </c>
      <c r="D7" s="84" t="s">
        <v>7</v>
      </c>
      <c r="E7" s="84" t="s">
        <v>7</v>
      </c>
      <c r="F7" s="84" t="s">
        <v>7</v>
      </c>
      <c r="G7" s="55" t="s">
        <v>7</v>
      </c>
      <c r="H7" s="56" t="s">
        <v>7</v>
      </c>
    </row>
    <row r="8" spans="1:8">
      <c r="A8" s="81">
        <v>1.1000000000000001</v>
      </c>
      <c r="B8" s="13" t="s">
        <v>744</v>
      </c>
      <c r="C8" s="64" t="s">
        <v>7</v>
      </c>
      <c r="D8" s="172">
        <v>2231311285</v>
      </c>
      <c r="E8" s="173">
        <v>0</v>
      </c>
      <c r="F8" s="173">
        <v>0</v>
      </c>
      <c r="G8" s="241" t="s">
        <v>7</v>
      </c>
      <c r="H8" s="242">
        <v>2231311285</v>
      </c>
    </row>
    <row r="9" spans="1:8">
      <c r="A9" s="81">
        <v>1.2</v>
      </c>
      <c r="B9" s="13" t="s">
        <v>743</v>
      </c>
      <c r="C9" s="64" t="s">
        <v>7</v>
      </c>
      <c r="D9" s="172">
        <v>335948629</v>
      </c>
      <c r="E9" s="173">
        <v>0</v>
      </c>
      <c r="F9" s="173">
        <v>0</v>
      </c>
      <c r="G9" s="241" t="s">
        <v>7</v>
      </c>
      <c r="H9" s="242">
        <v>335948629</v>
      </c>
    </row>
    <row r="10" spans="1:8">
      <c r="A10" s="81">
        <v>1.3</v>
      </c>
      <c r="B10" s="13" t="s">
        <v>742</v>
      </c>
      <c r="C10" s="64" t="s">
        <v>7</v>
      </c>
      <c r="D10" s="176">
        <v>8490054</v>
      </c>
      <c r="E10" s="177">
        <v>0</v>
      </c>
      <c r="F10" s="177">
        <v>0</v>
      </c>
      <c r="G10" s="243" t="s">
        <v>7</v>
      </c>
      <c r="H10" s="244">
        <v>8490054</v>
      </c>
    </row>
    <row r="11" spans="1:8">
      <c r="A11" s="81">
        <v>1.4</v>
      </c>
      <c r="B11" s="17" t="s">
        <v>741</v>
      </c>
      <c r="C11" s="106" t="s">
        <v>7</v>
      </c>
      <c r="D11" s="168">
        <v>2558769860</v>
      </c>
      <c r="E11" s="169">
        <v>0</v>
      </c>
      <c r="F11" s="169">
        <v>0</v>
      </c>
      <c r="G11" s="245" t="s">
        <v>7</v>
      </c>
      <c r="H11" s="246">
        <v>2558769860</v>
      </c>
    </row>
    <row r="12" spans="1:8">
      <c r="A12" s="63">
        <v>2</v>
      </c>
      <c r="B12" s="13" t="s">
        <v>647</v>
      </c>
      <c r="C12" s="64" t="s">
        <v>7</v>
      </c>
      <c r="D12" s="173" t="s">
        <v>7</v>
      </c>
      <c r="E12" s="173" t="s">
        <v>7</v>
      </c>
      <c r="F12" s="173" t="s">
        <v>7</v>
      </c>
      <c r="G12" s="241" t="s">
        <v>7</v>
      </c>
      <c r="H12" s="247" t="s">
        <v>7</v>
      </c>
    </row>
    <row r="13" spans="1:8">
      <c r="A13" s="63" t="s">
        <v>7</v>
      </c>
      <c r="B13" s="17" t="s">
        <v>265</v>
      </c>
      <c r="C13" s="106" t="s">
        <v>7</v>
      </c>
      <c r="D13" s="172">
        <v>125966348</v>
      </c>
      <c r="E13" s="172">
        <v>5594501930</v>
      </c>
      <c r="F13" s="173">
        <v>0</v>
      </c>
      <c r="G13" s="241" t="s">
        <v>7</v>
      </c>
      <c r="H13" s="242">
        <v>5720468278</v>
      </c>
    </row>
    <row r="14" spans="1:8">
      <c r="A14" s="63" t="s">
        <v>7</v>
      </c>
      <c r="B14" s="17" t="s">
        <v>264</v>
      </c>
      <c r="C14" s="106" t="s">
        <v>7</v>
      </c>
      <c r="D14" s="172">
        <v>7336071</v>
      </c>
      <c r="E14" s="172">
        <v>320855280</v>
      </c>
      <c r="F14" s="173">
        <v>0</v>
      </c>
      <c r="G14" s="241" t="s">
        <v>7</v>
      </c>
      <c r="H14" s="242">
        <v>328191351</v>
      </c>
    </row>
    <row r="15" spans="1:8">
      <c r="A15" s="63" t="s">
        <v>7</v>
      </c>
      <c r="B15" s="17" t="s">
        <v>263</v>
      </c>
      <c r="C15" s="106" t="s">
        <v>7</v>
      </c>
      <c r="D15" s="172">
        <v>12244899</v>
      </c>
      <c r="E15" s="172">
        <v>63725596</v>
      </c>
      <c r="F15" s="173">
        <v>0</v>
      </c>
      <c r="G15" s="241" t="s">
        <v>7</v>
      </c>
      <c r="H15" s="242">
        <v>75970495</v>
      </c>
    </row>
    <row r="16" spans="1:8">
      <c r="A16" s="63" t="s">
        <v>7</v>
      </c>
      <c r="B16" s="13" t="s">
        <v>262</v>
      </c>
      <c r="C16" s="64" t="s">
        <v>7</v>
      </c>
      <c r="D16" s="173">
        <v>0</v>
      </c>
      <c r="E16" s="173">
        <v>0</v>
      </c>
      <c r="F16" s="173">
        <v>0</v>
      </c>
      <c r="G16" s="241" t="s">
        <v>7</v>
      </c>
      <c r="H16" s="247">
        <v>0</v>
      </c>
    </row>
    <row r="17" spans="1:8">
      <c r="A17" s="63" t="s">
        <v>7</v>
      </c>
      <c r="B17" s="17" t="s">
        <v>261</v>
      </c>
      <c r="C17" s="106" t="s">
        <v>7</v>
      </c>
      <c r="D17" s="173">
        <v>0</v>
      </c>
      <c r="E17" s="173">
        <v>0</v>
      </c>
      <c r="F17" s="173">
        <v>0</v>
      </c>
      <c r="G17" s="241" t="s">
        <v>7</v>
      </c>
      <c r="H17" s="247">
        <v>0</v>
      </c>
    </row>
    <row r="18" spans="1:8">
      <c r="A18" s="63" t="s">
        <v>7</v>
      </c>
      <c r="B18" s="17" t="s">
        <v>260</v>
      </c>
      <c r="C18" s="106" t="s">
        <v>7</v>
      </c>
      <c r="D18" s="173">
        <v>0</v>
      </c>
      <c r="E18" s="173">
        <v>0</v>
      </c>
      <c r="F18" s="173">
        <v>0</v>
      </c>
      <c r="G18" s="241" t="s">
        <v>7</v>
      </c>
      <c r="H18" s="247">
        <v>0</v>
      </c>
    </row>
    <row r="19" spans="1:8">
      <c r="A19" s="63" t="s">
        <v>7</v>
      </c>
      <c r="B19" s="17" t="s">
        <v>259</v>
      </c>
      <c r="C19" s="106" t="s">
        <v>7</v>
      </c>
      <c r="D19" s="177">
        <v>0</v>
      </c>
      <c r="E19" s="177">
        <v>0</v>
      </c>
      <c r="F19" s="177">
        <v>0</v>
      </c>
      <c r="G19" s="243" t="s">
        <v>7</v>
      </c>
      <c r="H19" s="248">
        <v>0</v>
      </c>
    </row>
    <row r="20" spans="1:8">
      <c r="A20" s="63" t="s">
        <v>7</v>
      </c>
      <c r="B20" s="17" t="s">
        <v>258</v>
      </c>
      <c r="C20" s="106" t="s">
        <v>7</v>
      </c>
      <c r="D20" s="168">
        <v>121057519</v>
      </c>
      <c r="E20" s="168">
        <v>5851631615</v>
      </c>
      <c r="F20" s="169">
        <v>0</v>
      </c>
      <c r="G20" s="245" t="s">
        <v>7</v>
      </c>
      <c r="H20" s="246">
        <v>5972689134</v>
      </c>
    </row>
    <row r="21" spans="1:8">
      <c r="A21" s="63">
        <v>3</v>
      </c>
      <c r="B21" s="13" t="s">
        <v>749</v>
      </c>
      <c r="C21" s="64" t="s">
        <v>7</v>
      </c>
      <c r="D21" s="172">
        <v>1089412</v>
      </c>
      <c r="E21" s="172">
        <v>942811829</v>
      </c>
      <c r="F21" s="172">
        <v>20697</v>
      </c>
      <c r="G21" s="241" t="s">
        <v>7</v>
      </c>
      <c r="H21" s="242">
        <v>943921938</v>
      </c>
    </row>
    <row r="22" spans="1:8">
      <c r="A22" s="63">
        <v>4</v>
      </c>
      <c r="B22" s="13" t="s">
        <v>748</v>
      </c>
      <c r="C22" s="64" t="s">
        <v>7</v>
      </c>
      <c r="D22" s="173">
        <v>0</v>
      </c>
      <c r="E22" s="172">
        <v>576508452</v>
      </c>
      <c r="F22" s="173">
        <v>0</v>
      </c>
      <c r="G22" s="241" t="s">
        <v>7</v>
      </c>
      <c r="H22" s="242">
        <v>576508452</v>
      </c>
    </row>
    <row r="23" spans="1:8">
      <c r="A23" s="63">
        <v>5</v>
      </c>
      <c r="B23" s="13" t="s">
        <v>747</v>
      </c>
      <c r="C23" s="64" t="s">
        <v>7</v>
      </c>
      <c r="D23" s="172">
        <v>110246271</v>
      </c>
      <c r="E23" s="172">
        <v>37517501</v>
      </c>
      <c r="F23" s="173">
        <v>0</v>
      </c>
      <c r="G23" s="241" t="s">
        <v>7</v>
      </c>
      <c r="H23" s="242">
        <v>147763772</v>
      </c>
    </row>
    <row r="24" spans="1:8">
      <c r="A24" s="63">
        <v>6</v>
      </c>
      <c r="B24" s="13" t="s">
        <v>746</v>
      </c>
      <c r="C24" s="64" t="s">
        <v>7</v>
      </c>
      <c r="D24" s="173">
        <v>713</v>
      </c>
      <c r="E24" s="172">
        <v>296822767</v>
      </c>
      <c r="F24" s="173">
        <v>0</v>
      </c>
      <c r="G24" s="241" t="s">
        <v>7</v>
      </c>
      <c r="H24" s="242">
        <v>296823479</v>
      </c>
    </row>
    <row r="25" spans="1:8">
      <c r="A25" s="63">
        <v>7</v>
      </c>
      <c r="B25" s="13" t="s">
        <v>745</v>
      </c>
      <c r="C25" s="64" t="s">
        <v>7</v>
      </c>
      <c r="D25" s="173">
        <v>0</v>
      </c>
      <c r="E25" s="173">
        <v>0</v>
      </c>
      <c r="F25" s="173">
        <v>0</v>
      </c>
      <c r="G25" s="241" t="s">
        <v>7</v>
      </c>
      <c r="H25" s="247">
        <v>0</v>
      </c>
    </row>
    <row r="26" spans="1:8">
      <c r="A26" s="63">
        <v>8</v>
      </c>
      <c r="B26" s="13" t="s">
        <v>257</v>
      </c>
      <c r="C26" s="64" t="s">
        <v>7</v>
      </c>
      <c r="D26" s="173" t="s">
        <v>7</v>
      </c>
      <c r="E26" s="173" t="s">
        <v>7</v>
      </c>
      <c r="F26" s="173" t="s">
        <v>7</v>
      </c>
      <c r="G26" s="241" t="s">
        <v>7</v>
      </c>
      <c r="H26" s="247" t="s">
        <v>7</v>
      </c>
    </row>
    <row r="27" spans="1:8">
      <c r="A27" s="81">
        <v>8.1</v>
      </c>
      <c r="B27" s="13" t="s">
        <v>722</v>
      </c>
      <c r="C27" s="64" t="s">
        <v>7</v>
      </c>
      <c r="D27" s="172">
        <v>2268353319</v>
      </c>
      <c r="E27" s="172">
        <v>1402389794</v>
      </c>
      <c r="F27" s="172">
        <v>18241896</v>
      </c>
      <c r="G27" s="241" t="s">
        <v>7</v>
      </c>
      <c r="H27" s="242">
        <v>3688985009</v>
      </c>
    </row>
    <row r="28" spans="1:8">
      <c r="A28" s="81">
        <v>8.1999999999999993</v>
      </c>
      <c r="B28" s="13" t="s">
        <v>723</v>
      </c>
      <c r="C28" s="64" t="s">
        <v>7</v>
      </c>
      <c r="D28" s="172">
        <v>169660193</v>
      </c>
      <c r="E28" s="172">
        <v>102453359</v>
      </c>
      <c r="F28" s="172">
        <v>1188612</v>
      </c>
      <c r="G28" s="241" t="s">
        <v>7</v>
      </c>
      <c r="H28" s="242">
        <v>273302164</v>
      </c>
    </row>
    <row r="29" spans="1:8">
      <c r="A29" s="249">
        <v>9</v>
      </c>
      <c r="B29" s="17" t="s">
        <v>256</v>
      </c>
      <c r="C29" s="106" t="s">
        <v>7</v>
      </c>
      <c r="D29" s="172">
        <v>234193945</v>
      </c>
      <c r="E29" s="172">
        <v>120401599</v>
      </c>
      <c r="F29" s="172">
        <v>966613</v>
      </c>
      <c r="G29" s="241" t="s">
        <v>7</v>
      </c>
      <c r="H29" s="242">
        <v>355562156</v>
      </c>
    </row>
    <row r="30" spans="1:8">
      <c r="A30" s="63">
        <v>10</v>
      </c>
      <c r="B30" s="13" t="s">
        <v>255</v>
      </c>
      <c r="C30" s="64" t="s">
        <v>7</v>
      </c>
      <c r="D30" s="82">
        <v>3803605</v>
      </c>
      <c r="E30" s="82">
        <v>2100000</v>
      </c>
      <c r="F30" s="82">
        <v>20803</v>
      </c>
      <c r="G30" s="81" t="s">
        <v>7</v>
      </c>
      <c r="H30" s="123">
        <v>5924408</v>
      </c>
    </row>
    <row r="31" spans="1:8">
      <c r="A31" s="63">
        <v>11</v>
      </c>
      <c r="B31" s="13" t="s">
        <v>254</v>
      </c>
      <c r="C31" s="64" t="s">
        <v>7</v>
      </c>
      <c r="D31" s="82">
        <v>1845212</v>
      </c>
      <c r="E31" s="82">
        <v>1404320</v>
      </c>
      <c r="F31" s="82">
        <v>16329</v>
      </c>
      <c r="G31" s="81" t="s">
        <v>7</v>
      </c>
      <c r="H31" s="123">
        <v>3265861</v>
      </c>
    </row>
    <row r="32" spans="1:8">
      <c r="A32" s="63">
        <v>12</v>
      </c>
      <c r="B32" s="13" t="s">
        <v>724</v>
      </c>
      <c r="C32" s="64" t="s">
        <v>7</v>
      </c>
      <c r="D32" s="82">
        <v>23070260</v>
      </c>
      <c r="E32" s="82">
        <v>39058208</v>
      </c>
      <c r="F32" s="82">
        <v>265442</v>
      </c>
      <c r="G32" s="81" t="s">
        <v>7</v>
      </c>
      <c r="H32" s="123">
        <v>62393910</v>
      </c>
    </row>
    <row r="33" spans="1:8">
      <c r="A33" s="63">
        <v>13</v>
      </c>
      <c r="B33" s="13" t="s">
        <v>725</v>
      </c>
      <c r="C33" s="64" t="s">
        <v>7</v>
      </c>
      <c r="D33" s="82">
        <v>240424780</v>
      </c>
      <c r="E33" s="82">
        <v>132494587</v>
      </c>
      <c r="F33" s="82">
        <v>2075754</v>
      </c>
      <c r="G33" s="81" t="s">
        <v>7</v>
      </c>
      <c r="H33" s="123">
        <v>374995122</v>
      </c>
    </row>
    <row r="34" spans="1:8">
      <c r="A34" s="63">
        <v>14</v>
      </c>
      <c r="B34" s="13" t="s">
        <v>726</v>
      </c>
      <c r="C34" s="64" t="s">
        <v>7</v>
      </c>
      <c r="D34" s="82">
        <v>8208349</v>
      </c>
      <c r="E34" s="82">
        <v>19587532</v>
      </c>
      <c r="F34" s="82">
        <v>4306693</v>
      </c>
      <c r="G34" s="81" t="s">
        <v>7</v>
      </c>
      <c r="H34" s="123">
        <v>32102574</v>
      </c>
    </row>
    <row r="35" spans="1:8">
      <c r="A35" s="63">
        <v>15</v>
      </c>
      <c r="B35" s="13" t="s">
        <v>727</v>
      </c>
      <c r="C35" s="64" t="s">
        <v>7</v>
      </c>
      <c r="D35" s="82">
        <v>211470148</v>
      </c>
      <c r="E35" s="82">
        <v>451362560</v>
      </c>
      <c r="F35" s="82">
        <v>3653525</v>
      </c>
      <c r="G35" s="81" t="s">
        <v>7</v>
      </c>
      <c r="H35" s="123">
        <v>666486234</v>
      </c>
    </row>
    <row r="36" spans="1:8">
      <c r="A36" s="63">
        <v>16</v>
      </c>
      <c r="B36" s="13" t="s">
        <v>728</v>
      </c>
      <c r="C36" s="64" t="s">
        <v>7</v>
      </c>
      <c r="D36" s="82">
        <v>19426532</v>
      </c>
      <c r="E36" s="82">
        <v>16294226</v>
      </c>
      <c r="F36" s="82">
        <v>671294</v>
      </c>
      <c r="G36" s="81" t="s">
        <v>7</v>
      </c>
      <c r="H36" s="123">
        <v>36392051</v>
      </c>
    </row>
    <row r="37" spans="1:8">
      <c r="A37" s="63">
        <v>17</v>
      </c>
      <c r="B37" s="13" t="s">
        <v>729</v>
      </c>
      <c r="C37" s="64" t="s">
        <v>7</v>
      </c>
      <c r="D37" s="82">
        <v>58066364</v>
      </c>
      <c r="E37" s="82">
        <v>529815113</v>
      </c>
      <c r="F37" s="82">
        <v>3953082</v>
      </c>
      <c r="G37" s="81" t="s">
        <v>7</v>
      </c>
      <c r="H37" s="123">
        <v>591834559</v>
      </c>
    </row>
    <row r="38" spans="1:8">
      <c r="A38" s="63">
        <v>18</v>
      </c>
      <c r="B38" s="13" t="s">
        <v>730</v>
      </c>
      <c r="C38" s="64" t="s">
        <v>7</v>
      </c>
      <c r="D38" s="90">
        <v>5558302</v>
      </c>
      <c r="E38" s="90">
        <v>49428958</v>
      </c>
      <c r="F38" s="90">
        <v>3457499</v>
      </c>
      <c r="G38" s="88" t="s">
        <v>7</v>
      </c>
      <c r="H38" s="128">
        <v>58444759</v>
      </c>
    </row>
    <row r="39" spans="1:8">
      <c r="A39" s="63">
        <v>19</v>
      </c>
      <c r="B39" s="13" t="s">
        <v>731</v>
      </c>
      <c r="C39" s="64" t="s">
        <v>7</v>
      </c>
      <c r="D39" s="59">
        <v>3355417405</v>
      </c>
      <c r="E39" s="59">
        <v>4720450806</v>
      </c>
      <c r="F39" s="59">
        <v>38838239</v>
      </c>
      <c r="G39" s="95" t="s">
        <v>7</v>
      </c>
      <c r="H39" s="119">
        <v>8114706450</v>
      </c>
    </row>
    <row r="40" spans="1:8">
      <c r="A40" s="63">
        <v>20</v>
      </c>
      <c r="B40" s="13" t="s">
        <v>646</v>
      </c>
      <c r="C40" s="64" t="s">
        <v>7</v>
      </c>
      <c r="D40" s="86" t="s">
        <v>7</v>
      </c>
      <c r="E40" s="86" t="s">
        <v>7</v>
      </c>
      <c r="F40" s="86" t="s">
        <v>7</v>
      </c>
      <c r="G40" s="81" t="s">
        <v>7</v>
      </c>
      <c r="H40" s="141" t="s">
        <v>7</v>
      </c>
    </row>
    <row r="41" spans="1:8">
      <c r="A41" s="81">
        <v>20.100000000000001</v>
      </c>
      <c r="B41" s="17" t="s">
        <v>717</v>
      </c>
      <c r="C41" s="106" t="s">
        <v>7</v>
      </c>
      <c r="D41" s="86" t="s">
        <v>7</v>
      </c>
      <c r="E41" s="86" t="s">
        <v>7</v>
      </c>
      <c r="F41" s="86" t="s">
        <v>7</v>
      </c>
      <c r="G41" s="81" t="s">
        <v>7</v>
      </c>
      <c r="H41" s="141" t="s">
        <v>7</v>
      </c>
    </row>
    <row r="42" spans="1:8">
      <c r="A42" s="81" t="s">
        <v>7</v>
      </c>
      <c r="B42" s="122" t="s">
        <v>253</v>
      </c>
      <c r="C42" s="250">
        <v>5851344</v>
      </c>
      <c r="D42" s="86">
        <v>0</v>
      </c>
      <c r="E42" s="82">
        <v>1152831069</v>
      </c>
      <c r="F42" s="86">
        <v>0</v>
      </c>
      <c r="G42" s="81" t="s">
        <v>7</v>
      </c>
      <c r="H42" s="123">
        <v>1152831069</v>
      </c>
    </row>
    <row r="43" spans="1:8">
      <c r="A43" s="81">
        <v>20.2</v>
      </c>
      <c r="B43" s="17" t="s">
        <v>718</v>
      </c>
      <c r="C43" s="106" t="s">
        <v>7</v>
      </c>
      <c r="D43" s="86">
        <v>0</v>
      </c>
      <c r="E43" s="82">
        <v>27716877</v>
      </c>
      <c r="F43" s="86">
        <v>0</v>
      </c>
      <c r="G43" s="81" t="s">
        <v>7</v>
      </c>
      <c r="H43" s="123">
        <v>27716877</v>
      </c>
    </row>
    <row r="44" spans="1:8">
      <c r="A44" s="81">
        <v>20.3</v>
      </c>
      <c r="B44" s="17" t="s">
        <v>719</v>
      </c>
      <c r="C44" s="106" t="s">
        <v>7</v>
      </c>
      <c r="D44" s="86">
        <v>0</v>
      </c>
      <c r="E44" s="82">
        <v>16444347</v>
      </c>
      <c r="F44" s="86">
        <v>0</v>
      </c>
      <c r="G44" s="81" t="s">
        <v>7</v>
      </c>
      <c r="H44" s="123">
        <v>16444347</v>
      </c>
    </row>
    <row r="45" spans="1:8">
      <c r="A45" s="81">
        <v>20.399999999999999</v>
      </c>
      <c r="B45" s="17" t="s">
        <v>720</v>
      </c>
      <c r="C45" s="106" t="s">
        <v>7</v>
      </c>
      <c r="D45" s="89">
        <v>0</v>
      </c>
      <c r="E45" s="90">
        <v>41259695</v>
      </c>
      <c r="F45" s="89">
        <v>0</v>
      </c>
      <c r="G45" s="88" t="s">
        <v>7</v>
      </c>
      <c r="H45" s="128">
        <v>41259695</v>
      </c>
    </row>
    <row r="46" spans="1:8">
      <c r="A46" s="81">
        <v>20.5</v>
      </c>
      <c r="B46" s="17" t="s">
        <v>721</v>
      </c>
      <c r="C46" s="106" t="s">
        <v>7</v>
      </c>
      <c r="D46" s="117">
        <v>0</v>
      </c>
      <c r="E46" s="59">
        <v>1238251987</v>
      </c>
      <c r="F46" s="117">
        <v>0</v>
      </c>
      <c r="G46" s="95" t="s">
        <v>7</v>
      </c>
      <c r="H46" s="119">
        <v>1238251987</v>
      </c>
    </row>
    <row r="47" spans="1:8">
      <c r="A47" s="63">
        <v>21</v>
      </c>
      <c r="B47" s="13" t="s">
        <v>740</v>
      </c>
      <c r="C47" s="64" t="s">
        <v>7</v>
      </c>
      <c r="D47" s="86">
        <v>0</v>
      </c>
      <c r="E47" s="86">
        <v>0</v>
      </c>
      <c r="F47" s="82">
        <v>44640592</v>
      </c>
      <c r="G47" s="81" t="s">
        <v>7</v>
      </c>
      <c r="H47" s="123">
        <v>44640592</v>
      </c>
    </row>
    <row r="48" spans="1:8">
      <c r="A48" s="63">
        <v>22</v>
      </c>
      <c r="B48" s="13" t="s">
        <v>739</v>
      </c>
      <c r="C48" s="64" t="s">
        <v>7</v>
      </c>
      <c r="D48" s="86">
        <v>0</v>
      </c>
      <c r="E48" s="86">
        <v>0</v>
      </c>
      <c r="F48" s="82">
        <v>15399554</v>
      </c>
      <c r="G48" s="81" t="s">
        <v>7</v>
      </c>
      <c r="H48" s="123">
        <v>15399554</v>
      </c>
    </row>
    <row r="49" spans="1:8">
      <c r="A49" s="63">
        <v>23</v>
      </c>
      <c r="B49" s="13" t="s">
        <v>738</v>
      </c>
      <c r="C49" s="64" t="s">
        <v>7</v>
      </c>
      <c r="D49" s="86">
        <v>0</v>
      </c>
      <c r="E49" s="86">
        <v>0</v>
      </c>
      <c r="F49" s="86">
        <v>0</v>
      </c>
      <c r="G49" s="81" t="s">
        <v>7</v>
      </c>
      <c r="H49" s="141">
        <v>0</v>
      </c>
    </row>
    <row r="50" spans="1:8">
      <c r="A50" s="63">
        <v>24</v>
      </c>
      <c r="B50" s="13" t="s">
        <v>737</v>
      </c>
      <c r="C50" s="64" t="s">
        <v>7</v>
      </c>
      <c r="D50" s="82">
        <v>300672955</v>
      </c>
      <c r="E50" s="82">
        <v>408411140</v>
      </c>
      <c r="F50" s="82">
        <v>117397077</v>
      </c>
      <c r="G50" s="81" t="s">
        <v>7</v>
      </c>
      <c r="H50" s="123">
        <v>826481172</v>
      </c>
    </row>
    <row r="51" spans="1:8">
      <c r="A51" s="63">
        <v>25</v>
      </c>
      <c r="B51" s="13" t="s">
        <v>736</v>
      </c>
      <c r="C51" s="64" t="s">
        <v>7</v>
      </c>
      <c r="D51" s="82">
        <v>6335917740</v>
      </c>
      <c r="E51" s="82">
        <v>12218745548</v>
      </c>
      <c r="F51" s="82">
        <v>216275462</v>
      </c>
      <c r="G51" s="81" t="s">
        <v>252</v>
      </c>
      <c r="H51" s="123">
        <v>18770938750</v>
      </c>
    </row>
    <row r="52" spans="1:8">
      <c r="A52" s="63">
        <v>26</v>
      </c>
      <c r="B52" s="13" t="s">
        <v>735</v>
      </c>
      <c r="C52" s="64" t="s">
        <v>7</v>
      </c>
      <c r="D52" s="82">
        <v>10002396426</v>
      </c>
      <c r="E52" s="82">
        <v>5738937474</v>
      </c>
      <c r="F52" s="82">
        <v>71285703</v>
      </c>
      <c r="G52" s="81" t="s">
        <v>7</v>
      </c>
      <c r="H52" s="123">
        <v>15812619602</v>
      </c>
    </row>
    <row r="53" spans="1:8">
      <c r="A53" s="63">
        <v>27</v>
      </c>
      <c r="B53" s="13" t="s">
        <v>734</v>
      </c>
      <c r="C53" s="64" t="s">
        <v>7</v>
      </c>
      <c r="D53" s="82">
        <v>9353119827</v>
      </c>
      <c r="E53" s="82">
        <v>5710959383</v>
      </c>
      <c r="F53" s="82">
        <v>74009188</v>
      </c>
      <c r="G53" s="81" t="s">
        <v>7</v>
      </c>
      <c r="H53" s="123">
        <v>15138088397</v>
      </c>
    </row>
    <row r="54" spans="1:8">
      <c r="A54" s="63">
        <v>28</v>
      </c>
      <c r="B54" s="13" t="s">
        <v>733</v>
      </c>
      <c r="C54" s="64" t="s">
        <v>7</v>
      </c>
      <c r="D54" s="86">
        <v>0</v>
      </c>
      <c r="E54" s="86">
        <v>0</v>
      </c>
      <c r="F54" s="86">
        <v>0</v>
      </c>
      <c r="G54" s="81" t="s">
        <v>7</v>
      </c>
      <c r="H54" s="141">
        <v>0</v>
      </c>
    </row>
    <row r="55" spans="1:8">
      <c r="A55" s="63">
        <v>29</v>
      </c>
      <c r="B55" s="13" t="s">
        <v>732</v>
      </c>
      <c r="C55" s="64" t="s">
        <v>7</v>
      </c>
      <c r="D55" s="89">
        <v>0</v>
      </c>
      <c r="E55" s="89">
        <v>0</v>
      </c>
      <c r="F55" s="89">
        <v>0</v>
      </c>
      <c r="G55" s="88" t="s">
        <v>7</v>
      </c>
      <c r="H55" s="142">
        <v>0</v>
      </c>
    </row>
    <row r="56" spans="1:8">
      <c r="A56" s="69">
        <v>30</v>
      </c>
      <c r="B56" s="25" t="s">
        <v>645</v>
      </c>
      <c r="C56" s="70" t="s">
        <v>7</v>
      </c>
      <c r="D56" s="134">
        <v>5686641141</v>
      </c>
      <c r="E56" s="134">
        <v>12190767457</v>
      </c>
      <c r="F56" s="134">
        <v>218998947</v>
      </c>
      <c r="G56" s="251" t="s">
        <v>7</v>
      </c>
      <c r="H56" s="158">
        <v>18096407545</v>
      </c>
    </row>
    <row r="57" spans="1:8">
      <c r="A57" s="226" t="s">
        <v>15</v>
      </c>
      <c r="B57" s="102" t="s">
        <v>7</v>
      </c>
      <c r="C57" s="56" t="s">
        <v>7</v>
      </c>
      <c r="D57" s="117" t="s">
        <v>7</v>
      </c>
      <c r="E57" s="117" t="s">
        <v>7</v>
      </c>
      <c r="F57" s="117" t="s">
        <v>7</v>
      </c>
      <c r="G57" s="95" t="s">
        <v>7</v>
      </c>
      <c r="H57" s="140" t="s">
        <v>7</v>
      </c>
    </row>
    <row r="58" spans="1:8">
      <c r="A58" s="63">
        <v>2401</v>
      </c>
      <c r="B58" s="13" t="s">
        <v>251</v>
      </c>
      <c r="C58" s="64" t="s">
        <v>7</v>
      </c>
      <c r="D58" s="82">
        <v>154019279</v>
      </c>
      <c r="E58" s="82">
        <v>420001110</v>
      </c>
      <c r="F58" s="82">
        <v>117507265</v>
      </c>
      <c r="G58" s="81" t="s">
        <v>7</v>
      </c>
      <c r="H58" s="123">
        <v>691527655</v>
      </c>
    </row>
    <row r="59" spans="1:8">
      <c r="A59" s="63">
        <v>2402</v>
      </c>
      <c r="B59" s="17" t="s">
        <v>250</v>
      </c>
      <c r="C59" s="106" t="s">
        <v>7</v>
      </c>
      <c r="D59" s="82">
        <v>165554323</v>
      </c>
      <c r="E59" s="86" t="s">
        <v>7</v>
      </c>
      <c r="F59" s="86" t="s">
        <v>7</v>
      </c>
      <c r="G59" s="81" t="s">
        <v>7</v>
      </c>
      <c r="H59" s="123">
        <v>165554323</v>
      </c>
    </row>
    <row r="60" spans="1:8">
      <c r="A60" s="63">
        <v>2403</v>
      </c>
      <c r="B60" s="17" t="s">
        <v>249</v>
      </c>
      <c r="C60" s="106" t="s">
        <v>7</v>
      </c>
      <c r="D60" s="82">
        <v>-18900647</v>
      </c>
      <c r="E60" s="82">
        <v>-11589970</v>
      </c>
      <c r="F60" s="82">
        <v>-110189</v>
      </c>
      <c r="G60" s="81" t="s">
        <v>7</v>
      </c>
      <c r="H60" s="123">
        <v>-30600806</v>
      </c>
    </row>
    <row r="61" spans="1:8">
      <c r="A61" s="63">
        <v>2498</v>
      </c>
      <c r="B61" s="17" t="s">
        <v>248</v>
      </c>
      <c r="C61" s="106" t="s">
        <v>7</v>
      </c>
      <c r="D61" s="86">
        <v>0</v>
      </c>
      <c r="E61" s="86">
        <v>0</v>
      </c>
      <c r="F61" s="86">
        <v>0</v>
      </c>
      <c r="G61" s="81" t="s">
        <v>7</v>
      </c>
      <c r="H61" s="141">
        <v>0</v>
      </c>
    </row>
    <row r="62" spans="1:8">
      <c r="A62" s="69">
        <v>2499</v>
      </c>
      <c r="B62" s="27" t="s">
        <v>247</v>
      </c>
      <c r="C62" s="145" t="s">
        <v>7</v>
      </c>
      <c r="D62" s="90">
        <v>300672955</v>
      </c>
      <c r="E62" s="90">
        <v>408411140</v>
      </c>
      <c r="F62" s="90">
        <v>117397077</v>
      </c>
      <c r="G62" s="88" t="s">
        <v>7</v>
      </c>
      <c r="H62" s="128">
        <v>826481172</v>
      </c>
    </row>
    <row r="63" spans="1:8">
      <c r="A63" s="62" t="s">
        <v>246</v>
      </c>
      <c r="B63" s="62" t="s">
        <v>245</v>
      </c>
      <c r="C63" s="102" t="s">
        <v>244</v>
      </c>
      <c r="D63" s="102" t="s">
        <v>7</v>
      </c>
      <c r="E63" s="102" t="s">
        <v>7</v>
      </c>
    </row>
    <row r="64" spans="1:8" ht="16.05" customHeight="1">
      <c r="A64" s="18">
        <v>11</v>
      </c>
      <c r="B64" s="17"/>
      <c r="C64" s="17"/>
      <c r="D64" s="17"/>
      <c r="E64" s="17"/>
      <c r="F64" s="17"/>
      <c r="G64" s="17"/>
    </row>
  </sheetData>
  <mergeCells count="24">
    <mergeCell ref="B61:C61"/>
    <mergeCell ref="B62:C62"/>
    <mergeCell ref="C63:E63"/>
    <mergeCell ref="A64:G64"/>
    <mergeCell ref="A57:B57"/>
    <mergeCell ref="B59:C59"/>
    <mergeCell ref="B43:C43"/>
    <mergeCell ref="B44:C44"/>
    <mergeCell ref="B45:C45"/>
    <mergeCell ref="B46:C46"/>
    <mergeCell ref="B60:C60"/>
    <mergeCell ref="B29:C29"/>
    <mergeCell ref="B18:C18"/>
    <mergeCell ref="B19:C19"/>
    <mergeCell ref="B20:C20"/>
    <mergeCell ref="B41:C41"/>
    <mergeCell ref="B13:C13"/>
    <mergeCell ref="B14:C14"/>
    <mergeCell ref="B15:C15"/>
    <mergeCell ref="B17:C17"/>
    <mergeCell ref="A3:G3"/>
    <mergeCell ref="A4:G4"/>
    <mergeCell ref="A5:G5"/>
    <mergeCell ref="B11:C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B2C54-1819-478B-8EE1-72148C354DC4}">
  <sheetPr>
    <tabColor theme="4" tint="0.59999389629810485"/>
  </sheetPr>
  <dimension ref="A3:G81"/>
  <sheetViews>
    <sheetView zoomScale="130" zoomScaleNormal="130" workbookViewId="0">
      <selection activeCell="D2" sqref="D2"/>
    </sheetView>
  </sheetViews>
  <sheetFormatPr defaultColWidth="8.88671875" defaultRowHeight="14.4"/>
  <cols>
    <col min="1" max="1" width="2.33203125" style="13" customWidth="1"/>
    <col min="2" max="2" width="43.88671875" style="13" customWidth="1"/>
    <col min="3" max="7" width="16.109375" style="13" bestFit="1" customWidth="1"/>
    <col min="8" max="16384" width="8.88671875" style="13"/>
  </cols>
  <sheetData>
    <row r="3" spans="1:7" ht="13.95" customHeight="1">
      <c r="A3" s="17" t="s">
        <v>686</v>
      </c>
      <c r="B3" s="17"/>
      <c r="C3" s="17"/>
      <c r="D3" s="17"/>
      <c r="E3" s="17"/>
      <c r="F3" s="17"/>
    </row>
    <row r="4" spans="1:7" ht="19.95" customHeight="1">
      <c r="A4" s="18" t="s">
        <v>338</v>
      </c>
      <c r="B4" s="17"/>
      <c r="C4" s="17"/>
      <c r="D4" s="17"/>
      <c r="E4" s="17"/>
      <c r="F4" s="17"/>
    </row>
    <row r="5" spans="1:7" ht="10.050000000000001" customHeight="1">
      <c r="A5" s="18" t="s">
        <v>337</v>
      </c>
      <c r="B5" s="17"/>
      <c r="C5" s="17"/>
      <c r="D5" s="17"/>
      <c r="E5" s="17"/>
      <c r="F5" s="17"/>
    </row>
    <row r="6" spans="1:7" ht="22.95" customHeight="1">
      <c r="A6" s="75" t="s">
        <v>7</v>
      </c>
      <c r="B6" s="80" t="s">
        <v>7</v>
      </c>
      <c r="C6" s="216" t="s">
        <v>336</v>
      </c>
      <c r="D6" s="216" t="s">
        <v>335</v>
      </c>
      <c r="E6" s="216" t="s">
        <v>334</v>
      </c>
      <c r="F6" s="216" t="s">
        <v>333</v>
      </c>
      <c r="G6" s="216" t="s">
        <v>332</v>
      </c>
    </row>
    <row r="7" spans="1:7">
      <c r="A7" s="230" t="s">
        <v>331</v>
      </c>
      <c r="B7" s="231" t="s">
        <v>7</v>
      </c>
      <c r="C7" s="84" t="s">
        <v>7</v>
      </c>
      <c r="D7" s="84" t="s">
        <v>7</v>
      </c>
      <c r="E7" s="84" t="s">
        <v>7</v>
      </c>
      <c r="F7" s="84" t="s">
        <v>7</v>
      </c>
      <c r="G7" s="84" t="s">
        <v>7</v>
      </c>
    </row>
    <row r="8" spans="1:7">
      <c r="A8" s="232" t="s">
        <v>750</v>
      </c>
      <c r="B8" s="106" t="s">
        <v>7</v>
      </c>
      <c r="C8" s="82">
        <v>31895174675</v>
      </c>
      <c r="D8" s="82">
        <v>26469932866</v>
      </c>
      <c r="E8" s="82">
        <v>23898761680</v>
      </c>
      <c r="F8" s="82">
        <v>23574482038</v>
      </c>
      <c r="G8" s="82">
        <v>24580893295</v>
      </c>
    </row>
    <row r="9" spans="1:7">
      <c r="A9" s="105" t="s">
        <v>330</v>
      </c>
      <c r="B9" s="106" t="s">
        <v>7</v>
      </c>
      <c r="C9" s="82">
        <v>26638053115</v>
      </c>
      <c r="D9" s="82">
        <v>20541690227</v>
      </c>
      <c r="E9" s="82">
        <v>17850435311</v>
      </c>
      <c r="F9" s="82">
        <v>16770358290</v>
      </c>
      <c r="G9" s="82">
        <v>16690274933</v>
      </c>
    </row>
    <row r="10" spans="1:7">
      <c r="A10" s="232" t="s">
        <v>751</v>
      </c>
      <c r="B10" s="106" t="s">
        <v>7</v>
      </c>
      <c r="C10" s="82">
        <v>184529</v>
      </c>
      <c r="D10" s="82">
        <v>81181</v>
      </c>
      <c r="E10" s="86">
        <v>0</v>
      </c>
      <c r="F10" s="86">
        <v>0</v>
      </c>
      <c r="G10" s="86">
        <v>0</v>
      </c>
    </row>
    <row r="11" spans="1:7">
      <c r="A11" s="232" t="s">
        <v>752</v>
      </c>
      <c r="B11" s="106" t="s">
        <v>7</v>
      </c>
      <c r="C11" s="82">
        <v>1095953611</v>
      </c>
      <c r="D11" s="82">
        <v>1054359923</v>
      </c>
      <c r="E11" s="82">
        <v>1063647505</v>
      </c>
      <c r="F11" s="82">
        <v>1015487919</v>
      </c>
      <c r="G11" s="82">
        <v>1019680931</v>
      </c>
    </row>
    <row r="12" spans="1:7">
      <c r="A12" s="105" t="s">
        <v>753</v>
      </c>
      <c r="B12" s="106" t="s">
        <v>7</v>
      </c>
      <c r="C12" s="90">
        <v>1835768263</v>
      </c>
      <c r="D12" s="90">
        <v>1118068071</v>
      </c>
      <c r="E12" s="90">
        <v>874041889</v>
      </c>
      <c r="F12" s="90">
        <v>679285494</v>
      </c>
      <c r="G12" s="90">
        <v>514130097</v>
      </c>
    </row>
    <row r="13" spans="1:7">
      <c r="A13" s="63">
        <v>6</v>
      </c>
      <c r="B13" s="64" t="s">
        <v>320</v>
      </c>
      <c r="C13" s="59">
        <v>61465134193</v>
      </c>
      <c r="D13" s="59">
        <v>49184132266</v>
      </c>
      <c r="E13" s="59">
        <v>43686886385</v>
      </c>
      <c r="F13" s="59">
        <v>42039613741</v>
      </c>
      <c r="G13" s="59">
        <v>42804979256</v>
      </c>
    </row>
    <row r="14" spans="1:7">
      <c r="A14" s="233" t="s">
        <v>329</v>
      </c>
      <c r="B14" s="234" t="s">
        <v>7</v>
      </c>
      <c r="C14" s="85" t="s">
        <v>7</v>
      </c>
      <c r="D14" s="85" t="s">
        <v>7</v>
      </c>
      <c r="E14" s="85" t="s">
        <v>7</v>
      </c>
      <c r="F14" s="85" t="s">
        <v>7</v>
      </c>
      <c r="G14" s="85" t="s">
        <v>7</v>
      </c>
    </row>
    <row r="15" spans="1:7" ht="43.2">
      <c r="A15" s="81">
        <v>7</v>
      </c>
      <c r="B15" s="235" t="s">
        <v>328</v>
      </c>
      <c r="C15" s="82">
        <v>31495038581</v>
      </c>
      <c r="D15" s="82">
        <v>26183688960</v>
      </c>
      <c r="E15" s="82">
        <v>23669278616</v>
      </c>
      <c r="F15" s="82">
        <v>23336406632</v>
      </c>
      <c r="G15" s="82">
        <v>24204266377</v>
      </c>
    </row>
    <row r="16" spans="1:7">
      <c r="A16" s="81">
        <v>8</v>
      </c>
      <c r="B16" s="64" t="s">
        <v>327</v>
      </c>
      <c r="C16" s="82">
        <v>26633013709</v>
      </c>
      <c r="D16" s="82">
        <v>20539527117</v>
      </c>
      <c r="E16" s="82">
        <v>17850340401</v>
      </c>
      <c r="F16" s="82">
        <v>16770358290</v>
      </c>
      <c r="G16" s="82">
        <v>16690274934</v>
      </c>
    </row>
    <row r="17" spans="1:7">
      <c r="A17" s="81">
        <v>9</v>
      </c>
      <c r="B17" s="64" t="s">
        <v>326</v>
      </c>
      <c r="C17" s="85" t="s">
        <v>7</v>
      </c>
      <c r="D17" s="85" t="s">
        <v>7</v>
      </c>
      <c r="E17" s="85" t="s">
        <v>7</v>
      </c>
      <c r="F17" s="85" t="s">
        <v>7</v>
      </c>
      <c r="G17" s="85" t="s">
        <v>7</v>
      </c>
    </row>
    <row r="18" spans="1:7">
      <c r="A18" s="63" t="s">
        <v>7</v>
      </c>
      <c r="B18" s="64" t="s">
        <v>325</v>
      </c>
      <c r="C18" s="82">
        <v>184529</v>
      </c>
      <c r="D18" s="82">
        <v>81181</v>
      </c>
      <c r="E18" s="86">
        <v>0</v>
      </c>
      <c r="F18" s="86">
        <v>0</v>
      </c>
      <c r="G18" s="86">
        <v>0</v>
      </c>
    </row>
    <row r="19" spans="1:7">
      <c r="A19" s="81">
        <v>10</v>
      </c>
      <c r="B19" s="64" t="s">
        <v>324</v>
      </c>
      <c r="C19" s="85" t="s">
        <v>7</v>
      </c>
      <c r="D19" s="85" t="s">
        <v>7</v>
      </c>
      <c r="E19" s="85" t="s">
        <v>7</v>
      </c>
      <c r="F19" s="85" t="s">
        <v>7</v>
      </c>
      <c r="G19" s="85" t="s">
        <v>7</v>
      </c>
    </row>
    <row r="20" spans="1:7">
      <c r="A20" s="63" t="s">
        <v>7</v>
      </c>
      <c r="B20" s="64" t="s">
        <v>323</v>
      </c>
      <c r="C20" s="82">
        <v>1069746633</v>
      </c>
      <c r="D20" s="82">
        <v>1027058404</v>
      </c>
      <c r="E20" s="82">
        <v>1035700683</v>
      </c>
      <c r="F20" s="82">
        <v>986430273</v>
      </c>
      <c r="G20" s="82">
        <v>990829736</v>
      </c>
    </row>
    <row r="21" spans="1:7">
      <c r="A21" s="81">
        <v>11</v>
      </c>
      <c r="B21" s="64" t="s">
        <v>322</v>
      </c>
      <c r="C21" s="85" t="s">
        <v>7</v>
      </c>
      <c r="D21" s="85" t="s">
        <v>7</v>
      </c>
      <c r="E21" s="85" t="s">
        <v>7</v>
      </c>
      <c r="F21" s="85" t="s">
        <v>7</v>
      </c>
      <c r="G21" s="85" t="s">
        <v>7</v>
      </c>
    </row>
    <row r="22" spans="1:7">
      <c r="A22" s="63" t="s">
        <v>7</v>
      </c>
      <c r="B22" s="64" t="s">
        <v>321</v>
      </c>
      <c r="C22" s="90">
        <v>1609448263</v>
      </c>
      <c r="D22" s="90">
        <v>943243071</v>
      </c>
      <c r="E22" s="90">
        <v>723391889</v>
      </c>
      <c r="F22" s="90">
        <v>559285494</v>
      </c>
      <c r="G22" s="90">
        <v>349058097</v>
      </c>
    </row>
    <row r="23" spans="1:7">
      <c r="A23" s="81">
        <v>12</v>
      </c>
      <c r="B23" s="64" t="s">
        <v>320</v>
      </c>
      <c r="C23" s="59">
        <v>60807431715</v>
      </c>
      <c r="D23" s="59">
        <v>48693598733</v>
      </c>
      <c r="E23" s="59">
        <v>43278711589</v>
      </c>
      <c r="F23" s="59">
        <v>41652480688</v>
      </c>
      <c r="G23" s="59">
        <v>42234429145</v>
      </c>
    </row>
    <row r="24" spans="1:7">
      <c r="A24" s="233" t="s">
        <v>319</v>
      </c>
      <c r="B24" s="234" t="s">
        <v>7</v>
      </c>
      <c r="C24" s="85" t="s">
        <v>7</v>
      </c>
      <c r="D24" s="85" t="s">
        <v>7</v>
      </c>
      <c r="E24" s="85" t="s">
        <v>7</v>
      </c>
      <c r="F24" s="85" t="s">
        <v>7</v>
      </c>
      <c r="G24" s="85" t="s">
        <v>7</v>
      </c>
    </row>
    <row r="25" spans="1:7">
      <c r="A25" s="105" t="s">
        <v>318</v>
      </c>
      <c r="B25" s="106" t="s">
        <v>7</v>
      </c>
      <c r="C25" s="66">
        <v>-9804970322</v>
      </c>
      <c r="D25" s="121">
        <v>-13330062595</v>
      </c>
      <c r="E25" s="66">
        <v>-4200368738</v>
      </c>
      <c r="F25" s="82">
        <v>4414524645</v>
      </c>
      <c r="G25" s="82">
        <v>-762535901</v>
      </c>
    </row>
    <row r="26" spans="1:7">
      <c r="A26" s="105" t="s">
        <v>317</v>
      </c>
      <c r="B26" s="106" t="s">
        <v>7</v>
      </c>
      <c r="C26" s="121">
        <v>4567468682</v>
      </c>
      <c r="D26" s="121">
        <v>3484489015</v>
      </c>
      <c r="E26" s="82">
        <v>3413412713</v>
      </c>
      <c r="F26" s="82">
        <v>2652775512</v>
      </c>
      <c r="G26" s="82">
        <v>3231147950</v>
      </c>
    </row>
    <row r="27" spans="1:7">
      <c r="A27" s="105" t="s">
        <v>316</v>
      </c>
      <c r="B27" s="106" t="s">
        <v>7</v>
      </c>
      <c r="C27" s="82">
        <v>-9089391</v>
      </c>
      <c r="D27" s="82">
        <v>-9074706</v>
      </c>
      <c r="E27" s="82">
        <v>13291080</v>
      </c>
      <c r="F27" s="82">
        <v>6355853</v>
      </c>
      <c r="G27" s="82">
        <v>224401850</v>
      </c>
    </row>
    <row r="28" spans="1:7">
      <c r="A28" s="105" t="s">
        <v>315</v>
      </c>
      <c r="B28" s="106" t="s">
        <v>7</v>
      </c>
      <c r="C28" s="82">
        <v>7268</v>
      </c>
      <c r="D28" s="82">
        <v>7887</v>
      </c>
      <c r="E28" s="82">
        <v>401426186</v>
      </c>
      <c r="F28" s="82">
        <v>1928837966</v>
      </c>
      <c r="G28" s="82">
        <v>10923</v>
      </c>
    </row>
    <row r="29" spans="1:7">
      <c r="A29" s="105" t="s">
        <v>314</v>
      </c>
      <c r="B29" s="106" t="s">
        <v>7</v>
      </c>
      <c r="C29" s="85" t="s">
        <v>7</v>
      </c>
      <c r="D29" s="85" t="s">
        <v>7</v>
      </c>
      <c r="E29" s="85" t="s">
        <v>7</v>
      </c>
      <c r="F29" s="85" t="s">
        <v>7</v>
      </c>
      <c r="G29" s="85" t="s">
        <v>7</v>
      </c>
    </row>
    <row r="30" spans="1:7">
      <c r="A30" s="63" t="s">
        <v>7</v>
      </c>
      <c r="B30" s="64" t="s">
        <v>313</v>
      </c>
      <c r="C30" s="90">
        <v>-511568309</v>
      </c>
      <c r="D30" s="90">
        <v>-1153100534</v>
      </c>
      <c r="E30" s="126">
        <v>-452768287</v>
      </c>
      <c r="F30" s="90">
        <v>927220624</v>
      </c>
      <c r="G30" s="90">
        <v>383083434</v>
      </c>
    </row>
    <row r="31" spans="1:7">
      <c r="A31" s="105" t="s">
        <v>312</v>
      </c>
      <c r="B31" s="106" t="s">
        <v>7</v>
      </c>
      <c r="C31" s="59">
        <v>-4735029991</v>
      </c>
      <c r="D31" s="59">
        <v>-8701555638</v>
      </c>
      <c r="E31" s="58">
        <v>-722322844</v>
      </c>
      <c r="F31" s="59">
        <v>4217597421</v>
      </c>
      <c r="G31" s="59">
        <v>2309919542</v>
      </c>
    </row>
    <row r="32" spans="1:7">
      <c r="A32" s="233" t="s">
        <v>311</v>
      </c>
      <c r="B32" s="234" t="s">
        <v>7</v>
      </c>
      <c r="C32" s="85" t="s">
        <v>7</v>
      </c>
      <c r="D32" s="85" t="s">
        <v>7</v>
      </c>
      <c r="E32" s="85" t="s">
        <v>7</v>
      </c>
      <c r="F32" s="85" t="s">
        <v>7</v>
      </c>
      <c r="G32" s="85" t="s">
        <v>7</v>
      </c>
    </row>
    <row r="33" spans="1:7">
      <c r="A33" s="105" t="s">
        <v>310</v>
      </c>
      <c r="B33" s="106" t="s">
        <v>7</v>
      </c>
      <c r="C33" s="85" t="s">
        <v>7</v>
      </c>
      <c r="D33" s="85" t="s">
        <v>7</v>
      </c>
      <c r="E33" s="85" t="s">
        <v>7</v>
      </c>
      <c r="F33" s="85" t="s">
        <v>7</v>
      </c>
      <c r="G33" s="85" t="s">
        <v>7</v>
      </c>
    </row>
    <row r="34" spans="1:7">
      <c r="A34" s="63" t="s">
        <v>7</v>
      </c>
      <c r="B34" s="64" t="s">
        <v>309</v>
      </c>
      <c r="C34" s="82">
        <v>220788078184</v>
      </c>
      <c r="D34" s="82">
        <v>205812347016</v>
      </c>
      <c r="E34" s="82">
        <v>214493498015</v>
      </c>
      <c r="F34" s="82">
        <v>193934682694</v>
      </c>
      <c r="G34" s="82">
        <v>178475800796</v>
      </c>
    </row>
    <row r="35" spans="1:7">
      <c r="A35" s="105" t="s">
        <v>308</v>
      </c>
      <c r="B35" s="106" t="s">
        <v>7</v>
      </c>
      <c r="C35" s="85" t="s">
        <v>7</v>
      </c>
      <c r="D35" s="85" t="s">
        <v>7</v>
      </c>
      <c r="E35" s="85" t="s">
        <v>7</v>
      </c>
      <c r="F35" s="85" t="s">
        <v>7</v>
      </c>
      <c r="G35" s="85" t="s">
        <v>7</v>
      </c>
    </row>
    <row r="36" spans="1:7">
      <c r="A36" s="63" t="s">
        <v>7</v>
      </c>
      <c r="B36" s="64" t="s">
        <v>307</v>
      </c>
      <c r="C36" s="82">
        <v>476433032</v>
      </c>
      <c r="D36" s="82">
        <v>370211791</v>
      </c>
      <c r="E36" s="82">
        <v>294631113</v>
      </c>
      <c r="F36" s="82">
        <v>269149246</v>
      </c>
      <c r="G36" s="82">
        <v>317471831</v>
      </c>
    </row>
    <row r="37" spans="1:7">
      <c r="A37" s="63" t="s">
        <v>7</v>
      </c>
      <c r="B37" s="64" t="s">
        <v>306</v>
      </c>
      <c r="C37" s="82">
        <v>12033761687</v>
      </c>
      <c r="D37" s="82">
        <v>9184157266</v>
      </c>
      <c r="E37" s="82">
        <v>7460609175</v>
      </c>
      <c r="F37" s="82">
        <v>6639705694</v>
      </c>
      <c r="G37" s="82">
        <v>6921316278</v>
      </c>
    </row>
    <row r="38" spans="1:7">
      <c r="A38" s="63" t="s">
        <v>7</v>
      </c>
      <c r="B38" s="64" t="s">
        <v>305</v>
      </c>
      <c r="C38" s="86">
        <v>0</v>
      </c>
      <c r="D38" s="86">
        <v>0</v>
      </c>
      <c r="E38" s="86">
        <v>0</v>
      </c>
      <c r="F38" s="86">
        <v>0</v>
      </c>
      <c r="G38" s="86">
        <v>0</v>
      </c>
    </row>
    <row r="39" spans="1:7">
      <c r="A39" s="105" t="s">
        <v>304</v>
      </c>
      <c r="B39" s="106" t="s">
        <v>7</v>
      </c>
      <c r="C39" s="85" t="s">
        <v>7</v>
      </c>
      <c r="D39" s="85" t="s">
        <v>7</v>
      </c>
      <c r="E39" s="85" t="s">
        <v>7</v>
      </c>
      <c r="F39" s="85" t="s">
        <v>7</v>
      </c>
      <c r="G39" s="85" t="s">
        <v>7</v>
      </c>
    </row>
    <row r="40" spans="1:7">
      <c r="A40" s="63" t="s">
        <v>7</v>
      </c>
      <c r="B40" s="64" t="s">
        <v>303</v>
      </c>
      <c r="C40" s="82">
        <v>86036223003</v>
      </c>
      <c r="D40" s="82">
        <v>74602961628</v>
      </c>
      <c r="E40" s="82">
        <v>71313914654</v>
      </c>
      <c r="F40" s="82">
        <v>67882571075</v>
      </c>
      <c r="G40" s="82">
        <v>62317640736</v>
      </c>
    </row>
    <row r="41" spans="1:7">
      <c r="A41" s="105" t="s">
        <v>302</v>
      </c>
      <c r="B41" s="106" t="s">
        <v>7</v>
      </c>
      <c r="C41" s="82">
        <v>33972699868</v>
      </c>
      <c r="D41" s="82">
        <v>28159891871</v>
      </c>
      <c r="E41" s="82">
        <v>21709769011</v>
      </c>
      <c r="F41" s="82">
        <v>19600120688</v>
      </c>
      <c r="G41" s="82">
        <v>20482159922</v>
      </c>
    </row>
    <row r="42" spans="1:7">
      <c r="A42" s="105" t="s">
        <v>301</v>
      </c>
      <c r="B42" s="106" t="s">
        <v>7</v>
      </c>
      <c r="C42" s="82">
        <v>10002396426</v>
      </c>
      <c r="D42" s="82">
        <v>9353119827</v>
      </c>
      <c r="E42" s="82">
        <v>8748868449</v>
      </c>
      <c r="F42" s="82">
        <v>8562275478</v>
      </c>
      <c r="G42" s="82">
        <v>8478672059</v>
      </c>
    </row>
    <row r="43" spans="1:7">
      <c r="A43" s="105" t="s">
        <v>300</v>
      </c>
      <c r="B43" s="106" t="s">
        <v>7</v>
      </c>
      <c r="C43" s="82">
        <v>17179490537</v>
      </c>
      <c r="D43" s="82">
        <v>13559184061</v>
      </c>
      <c r="E43" s="82">
        <v>11458027448</v>
      </c>
      <c r="F43" s="82">
        <v>12687850001</v>
      </c>
      <c r="G43" s="82">
        <v>13021618773</v>
      </c>
    </row>
    <row r="44" spans="1:7">
      <c r="A44" s="105" t="s">
        <v>299</v>
      </c>
      <c r="B44" s="106" t="s">
        <v>7</v>
      </c>
      <c r="C44" s="86">
        <v>0</v>
      </c>
      <c r="D44" s="86">
        <v>0</v>
      </c>
      <c r="E44" s="86">
        <v>0</v>
      </c>
      <c r="F44" s="86">
        <v>0</v>
      </c>
      <c r="G44" s="86">
        <v>0</v>
      </c>
    </row>
    <row r="45" spans="1:7">
      <c r="A45" s="105" t="s">
        <v>298</v>
      </c>
      <c r="B45" s="106" t="s">
        <v>7</v>
      </c>
      <c r="C45" s="82">
        <v>134751855180</v>
      </c>
      <c r="D45" s="82">
        <v>131209385387</v>
      </c>
      <c r="E45" s="82">
        <v>143179583361</v>
      </c>
      <c r="F45" s="82">
        <v>126052111619</v>
      </c>
      <c r="G45" s="82">
        <v>116158160060</v>
      </c>
    </row>
    <row r="46" spans="1:7">
      <c r="A46" s="233" t="s">
        <v>297</v>
      </c>
      <c r="B46" s="234" t="s">
        <v>7</v>
      </c>
      <c r="C46" s="85" t="s">
        <v>7</v>
      </c>
      <c r="D46" s="85" t="s">
        <v>7</v>
      </c>
      <c r="E46" s="85" t="s">
        <v>7</v>
      </c>
      <c r="F46" s="85" t="s">
        <v>7</v>
      </c>
      <c r="G46" s="85" t="s">
        <v>7</v>
      </c>
    </row>
    <row r="47" spans="1:7">
      <c r="A47" s="105" t="s">
        <v>296</v>
      </c>
      <c r="B47" s="106" t="s">
        <v>7</v>
      </c>
      <c r="C47" s="82">
        <v>3436588672</v>
      </c>
      <c r="D47" s="82">
        <v>-955194618</v>
      </c>
      <c r="E47" s="82">
        <v>1506937919</v>
      </c>
      <c r="F47" s="82">
        <v>5404020956</v>
      </c>
      <c r="G47" s="82">
        <v>3432336289</v>
      </c>
    </row>
    <row r="48" spans="1:7">
      <c r="A48" s="233" t="s">
        <v>295</v>
      </c>
      <c r="B48" s="234" t="s">
        <v>7</v>
      </c>
      <c r="C48" s="85" t="s">
        <v>7</v>
      </c>
      <c r="D48" s="85" t="s">
        <v>7</v>
      </c>
      <c r="E48" s="85" t="s">
        <v>7</v>
      </c>
      <c r="F48" s="85" t="s">
        <v>7</v>
      </c>
      <c r="G48" s="85" t="s">
        <v>7</v>
      </c>
    </row>
    <row r="49" spans="1:7">
      <c r="A49" s="105" t="s">
        <v>294</v>
      </c>
      <c r="B49" s="106" t="s">
        <v>7</v>
      </c>
      <c r="C49" s="82">
        <v>138516152211</v>
      </c>
      <c r="D49" s="82">
        <v>133968034915</v>
      </c>
      <c r="E49" s="82">
        <v>146491046481</v>
      </c>
      <c r="F49" s="82">
        <v>128724770883</v>
      </c>
      <c r="G49" s="82">
        <v>118477694450</v>
      </c>
    </row>
    <row r="50" spans="1:7">
      <c r="A50" s="105" t="s">
        <v>293</v>
      </c>
      <c r="B50" s="106" t="s">
        <v>7</v>
      </c>
      <c r="C50" s="82">
        <v>18033398401</v>
      </c>
      <c r="D50" s="82">
        <v>15497209411</v>
      </c>
      <c r="E50" s="82">
        <v>16045173277</v>
      </c>
      <c r="F50" s="82">
        <v>13995616567</v>
      </c>
      <c r="G50" s="82">
        <v>12739230656</v>
      </c>
    </row>
    <row r="51" spans="1:7" ht="43.2">
      <c r="A51" s="236"/>
      <c r="B51" s="237" t="s">
        <v>754</v>
      </c>
      <c r="C51" s="85" t="s">
        <v>7</v>
      </c>
      <c r="D51" s="85" t="s">
        <v>7</v>
      </c>
      <c r="E51" s="85" t="s">
        <v>7</v>
      </c>
      <c r="F51" s="85" t="s">
        <v>7</v>
      </c>
      <c r="G51" s="85" t="s">
        <v>7</v>
      </c>
    </row>
    <row r="52" spans="1:7">
      <c r="A52" s="63" t="s">
        <v>7</v>
      </c>
      <c r="B52" s="237" t="s">
        <v>755</v>
      </c>
      <c r="C52" s="85" t="s">
        <v>7</v>
      </c>
      <c r="D52" s="85" t="s">
        <v>7</v>
      </c>
      <c r="E52" s="85" t="s">
        <v>7</v>
      </c>
      <c r="F52" s="85" t="s">
        <v>7</v>
      </c>
      <c r="G52" s="85" t="s">
        <v>7</v>
      </c>
    </row>
    <row r="53" spans="1:7">
      <c r="A53" s="105" t="s">
        <v>292</v>
      </c>
      <c r="B53" s="106" t="s">
        <v>7</v>
      </c>
      <c r="C53" s="148">
        <v>28.7</v>
      </c>
      <c r="D53" s="148">
        <v>29.4</v>
      </c>
      <c r="E53" s="148">
        <v>29.9</v>
      </c>
      <c r="F53" s="148">
        <v>32</v>
      </c>
      <c r="G53" s="148">
        <v>33.1</v>
      </c>
    </row>
    <row r="54" spans="1:7">
      <c r="A54" s="105" t="s">
        <v>291</v>
      </c>
      <c r="B54" s="106" t="s">
        <v>7</v>
      </c>
      <c r="C54" s="148">
        <v>65.3</v>
      </c>
      <c r="D54" s="148">
        <v>64.7</v>
      </c>
      <c r="E54" s="148">
        <v>64.599999999999994</v>
      </c>
      <c r="F54" s="148">
        <v>59.3</v>
      </c>
      <c r="G54" s="148">
        <v>61.5</v>
      </c>
    </row>
    <row r="55" spans="1:7">
      <c r="A55" s="105" t="s">
        <v>290</v>
      </c>
      <c r="B55" s="106" t="s">
        <v>7</v>
      </c>
      <c r="C55" s="148">
        <v>1.2</v>
      </c>
      <c r="D55" s="148">
        <v>0.9</v>
      </c>
      <c r="E55" s="148">
        <v>0.5</v>
      </c>
      <c r="F55" s="148">
        <v>0.2</v>
      </c>
      <c r="G55" s="148">
        <v>0</v>
      </c>
    </row>
    <row r="56" spans="1:7">
      <c r="A56" s="105" t="s">
        <v>289</v>
      </c>
      <c r="B56" s="106" t="s">
        <v>7</v>
      </c>
      <c r="C56" s="148">
        <v>0.2</v>
      </c>
      <c r="D56" s="148">
        <v>0.2</v>
      </c>
      <c r="E56" s="148">
        <v>0.2</v>
      </c>
      <c r="F56" s="148">
        <v>0.2</v>
      </c>
      <c r="G56" s="148">
        <v>0.2</v>
      </c>
    </row>
    <row r="57" spans="1:7">
      <c r="A57" s="105" t="s">
        <v>756</v>
      </c>
      <c r="B57" s="106" t="s">
        <v>7</v>
      </c>
      <c r="C57" s="148">
        <v>1</v>
      </c>
      <c r="D57" s="148">
        <v>0.8</v>
      </c>
      <c r="E57" s="148">
        <v>0</v>
      </c>
      <c r="F57" s="148">
        <v>2.2000000000000002</v>
      </c>
      <c r="G57" s="148">
        <v>1.4</v>
      </c>
    </row>
    <row r="58" spans="1:7">
      <c r="A58" s="105" t="s">
        <v>288</v>
      </c>
      <c r="B58" s="106" t="s">
        <v>7</v>
      </c>
      <c r="C58" s="148">
        <v>0</v>
      </c>
      <c r="D58" s="148">
        <v>0</v>
      </c>
      <c r="E58" s="148">
        <v>0</v>
      </c>
      <c r="F58" s="148">
        <v>0</v>
      </c>
      <c r="G58" s="148">
        <v>0</v>
      </c>
    </row>
    <row r="59" spans="1:7">
      <c r="A59" s="105" t="s">
        <v>287</v>
      </c>
      <c r="B59" s="106" t="s">
        <v>7</v>
      </c>
      <c r="C59" s="148">
        <v>0</v>
      </c>
      <c r="D59" s="148">
        <v>0</v>
      </c>
      <c r="E59" s="148">
        <v>0</v>
      </c>
      <c r="F59" s="148">
        <v>0</v>
      </c>
      <c r="G59" s="148">
        <v>0</v>
      </c>
    </row>
    <row r="60" spans="1:7">
      <c r="A60" s="105" t="s">
        <v>286</v>
      </c>
      <c r="B60" s="106" t="s">
        <v>7</v>
      </c>
      <c r="C60" s="148">
        <v>3.6</v>
      </c>
      <c r="D60" s="148">
        <v>4</v>
      </c>
      <c r="E60" s="148">
        <v>4.9000000000000004</v>
      </c>
      <c r="F60" s="148">
        <v>6.2</v>
      </c>
      <c r="G60" s="148">
        <v>3.7</v>
      </c>
    </row>
    <row r="61" spans="1:7">
      <c r="A61" s="105" t="s">
        <v>285</v>
      </c>
      <c r="B61" s="106" t="s">
        <v>7</v>
      </c>
      <c r="C61" s="148">
        <v>0</v>
      </c>
      <c r="D61" s="148">
        <v>0</v>
      </c>
      <c r="E61" s="148">
        <v>0</v>
      </c>
      <c r="F61" s="148">
        <v>0</v>
      </c>
      <c r="G61" s="148">
        <v>0</v>
      </c>
    </row>
    <row r="62" spans="1:7">
      <c r="A62" s="105" t="s">
        <v>284</v>
      </c>
      <c r="B62" s="106" t="s">
        <v>7</v>
      </c>
      <c r="C62" s="85" t="s">
        <v>7</v>
      </c>
      <c r="D62" s="85" t="s">
        <v>7</v>
      </c>
      <c r="E62" s="85" t="s">
        <v>7</v>
      </c>
      <c r="F62" s="85" t="s">
        <v>7</v>
      </c>
      <c r="G62" s="85" t="s">
        <v>7</v>
      </c>
    </row>
    <row r="63" spans="1:7">
      <c r="A63" s="63" t="s">
        <v>7</v>
      </c>
      <c r="B63" s="64" t="s">
        <v>283</v>
      </c>
      <c r="C63" s="148">
        <v>0</v>
      </c>
      <c r="D63" s="148">
        <v>0</v>
      </c>
      <c r="E63" s="148">
        <v>0</v>
      </c>
      <c r="F63" s="148">
        <v>0</v>
      </c>
      <c r="G63" s="148">
        <v>0</v>
      </c>
    </row>
    <row r="64" spans="1:7">
      <c r="A64" s="105" t="s">
        <v>282</v>
      </c>
      <c r="B64" s="106" t="s">
        <v>7</v>
      </c>
      <c r="C64" s="150">
        <v>0</v>
      </c>
      <c r="D64" s="150">
        <v>0</v>
      </c>
      <c r="E64" s="150">
        <v>0</v>
      </c>
      <c r="F64" s="150">
        <v>0</v>
      </c>
      <c r="G64" s="150">
        <v>0</v>
      </c>
    </row>
    <row r="65" spans="1:7">
      <c r="A65" s="105" t="s">
        <v>757</v>
      </c>
      <c r="B65" s="106" t="s">
        <v>7</v>
      </c>
      <c r="C65" s="238">
        <v>100</v>
      </c>
      <c r="D65" s="238">
        <v>100</v>
      </c>
      <c r="E65" s="238">
        <v>100</v>
      </c>
      <c r="F65" s="238">
        <v>100</v>
      </c>
      <c r="G65" s="238">
        <v>100</v>
      </c>
    </row>
    <row r="66" spans="1:7" s="23" customFormat="1">
      <c r="A66" s="233" t="s">
        <v>281</v>
      </c>
      <c r="B66" s="234" t="s">
        <v>7</v>
      </c>
      <c r="C66" s="239" t="s">
        <v>7</v>
      </c>
      <c r="D66" s="239" t="s">
        <v>7</v>
      </c>
      <c r="E66" s="239" t="s">
        <v>7</v>
      </c>
      <c r="F66" s="239" t="s">
        <v>7</v>
      </c>
      <c r="G66" s="239" t="s">
        <v>7</v>
      </c>
    </row>
    <row r="67" spans="1:7">
      <c r="A67" s="105" t="s">
        <v>280</v>
      </c>
      <c r="B67" s="106" t="s">
        <v>7</v>
      </c>
      <c r="C67" s="86">
        <v>0</v>
      </c>
      <c r="D67" s="86">
        <v>0</v>
      </c>
      <c r="E67" s="86">
        <v>0</v>
      </c>
      <c r="F67" s="86">
        <v>0</v>
      </c>
      <c r="G67" s="86">
        <v>0</v>
      </c>
    </row>
    <row r="68" spans="1:7">
      <c r="A68" s="105" t="s">
        <v>279</v>
      </c>
      <c r="B68" s="106" t="s">
        <v>7</v>
      </c>
      <c r="C68" s="85" t="s">
        <v>7</v>
      </c>
      <c r="D68" s="85" t="s">
        <v>7</v>
      </c>
      <c r="E68" s="85" t="s">
        <v>7</v>
      </c>
      <c r="F68" s="85" t="s">
        <v>7</v>
      </c>
      <c r="G68" s="85" t="s">
        <v>7</v>
      </c>
    </row>
    <row r="69" spans="1:7">
      <c r="A69" s="63" t="s">
        <v>7</v>
      </c>
      <c r="B69" s="64" t="s">
        <v>278</v>
      </c>
      <c r="C69" s="86">
        <v>0</v>
      </c>
      <c r="D69" s="86">
        <v>0</v>
      </c>
      <c r="E69" s="86">
        <v>0</v>
      </c>
      <c r="F69" s="86">
        <v>0</v>
      </c>
      <c r="G69" s="86">
        <v>0</v>
      </c>
    </row>
    <row r="70" spans="1:7">
      <c r="A70" s="105" t="s">
        <v>277</v>
      </c>
      <c r="B70" s="106" t="s">
        <v>7</v>
      </c>
      <c r="C70" s="85" t="s">
        <v>7</v>
      </c>
      <c r="D70" s="85" t="s">
        <v>7</v>
      </c>
      <c r="E70" s="85" t="s">
        <v>7</v>
      </c>
      <c r="F70" s="85" t="s">
        <v>7</v>
      </c>
      <c r="G70" s="85" t="s">
        <v>7</v>
      </c>
    </row>
    <row r="71" spans="1:7">
      <c r="A71" s="63" t="s">
        <v>7</v>
      </c>
      <c r="B71" s="64" t="s">
        <v>276</v>
      </c>
      <c r="C71" s="82">
        <v>48313325931</v>
      </c>
      <c r="D71" s="82">
        <v>48602389399</v>
      </c>
      <c r="E71" s="82">
        <v>47718729645</v>
      </c>
      <c r="F71" s="82">
        <v>43820084892</v>
      </c>
      <c r="G71" s="82">
        <v>44734514405</v>
      </c>
    </row>
    <row r="72" spans="1:7">
      <c r="A72" s="105" t="s">
        <v>275</v>
      </c>
      <c r="B72" s="106" t="s">
        <v>7</v>
      </c>
      <c r="C72" s="85" t="s">
        <v>7</v>
      </c>
      <c r="D72" s="85" t="s">
        <v>7</v>
      </c>
      <c r="E72" s="85" t="s">
        <v>7</v>
      </c>
      <c r="F72" s="85" t="s">
        <v>7</v>
      </c>
      <c r="G72" s="85" t="s">
        <v>7</v>
      </c>
    </row>
    <row r="73" spans="1:7">
      <c r="A73" s="63" t="s">
        <v>7</v>
      </c>
      <c r="B73" s="64" t="s">
        <v>274</v>
      </c>
      <c r="C73" s="86">
        <v>0</v>
      </c>
      <c r="D73" s="86">
        <v>0</v>
      </c>
      <c r="E73" s="86">
        <v>0</v>
      </c>
      <c r="F73" s="86">
        <v>0</v>
      </c>
      <c r="G73" s="86">
        <v>0</v>
      </c>
    </row>
    <row r="74" spans="1:7">
      <c r="A74" s="105" t="s">
        <v>273</v>
      </c>
      <c r="B74" s="106" t="s">
        <v>7</v>
      </c>
      <c r="C74" s="85" t="s">
        <v>7</v>
      </c>
      <c r="D74" s="86">
        <v>0</v>
      </c>
      <c r="E74" s="86">
        <v>0</v>
      </c>
      <c r="F74" s="86">
        <v>0</v>
      </c>
      <c r="G74" s="86">
        <v>0</v>
      </c>
    </row>
    <row r="75" spans="1:7">
      <c r="A75" s="105" t="s">
        <v>272</v>
      </c>
      <c r="B75" s="106" t="s">
        <v>7</v>
      </c>
      <c r="C75" s="90">
        <v>7728624609</v>
      </c>
      <c r="D75" s="90">
        <v>8601381857</v>
      </c>
      <c r="E75" s="90">
        <v>9695740759</v>
      </c>
      <c r="F75" s="90">
        <v>13202336230</v>
      </c>
      <c r="G75" s="90">
        <v>7682824179</v>
      </c>
    </row>
    <row r="76" spans="1:7">
      <c r="A76" s="105" t="s">
        <v>271</v>
      </c>
      <c r="B76" s="106" t="s">
        <v>7</v>
      </c>
      <c r="C76" s="134">
        <v>56041950540</v>
      </c>
      <c r="D76" s="134">
        <v>57203771256</v>
      </c>
      <c r="E76" s="134">
        <v>57414470404</v>
      </c>
      <c r="F76" s="134">
        <v>57022421122</v>
      </c>
      <c r="G76" s="134">
        <v>52417338584</v>
      </c>
    </row>
    <row r="77" spans="1:7">
      <c r="A77" s="105" t="s">
        <v>758</v>
      </c>
      <c r="B77" s="106" t="s">
        <v>7</v>
      </c>
      <c r="C77" s="86">
        <v>0</v>
      </c>
      <c r="D77" s="86">
        <v>0</v>
      </c>
      <c r="E77" s="86">
        <v>0</v>
      </c>
      <c r="F77" s="86">
        <v>0</v>
      </c>
      <c r="G77" s="86">
        <v>0</v>
      </c>
    </row>
    <row r="78" spans="1:7">
      <c r="A78" s="232" t="s">
        <v>759</v>
      </c>
      <c r="B78" s="106" t="s">
        <v>7</v>
      </c>
      <c r="C78" s="85" t="s">
        <v>7</v>
      </c>
      <c r="D78" s="85" t="s">
        <v>7</v>
      </c>
      <c r="E78" s="85" t="s">
        <v>7</v>
      </c>
      <c r="F78" s="85" t="s">
        <v>7</v>
      </c>
      <c r="G78" s="85" t="s">
        <v>7</v>
      </c>
    </row>
    <row r="79" spans="1:7">
      <c r="A79" s="63" t="s">
        <v>7</v>
      </c>
      <c r="B79" s="64" t="s">
        <v>760</v>
      </c>
      <c r="C79" s="85" t="s">
        <v>7</v>
      </c>
      <c r="D79" s="85" t="s">
        <v>7</v>
      </c>
      <c r="E79" s="85" t="s">
        <v>7</v>
      </c>
      <c r="F79" s="85" t="s">
        <v>7</v>
      </c>
      <c r="G79" s="85" t="s">
        <v>7</v>
      </c>
    </row>
    <row r="80" spans="1:7">
      <c r="A80" s="69" t="s">
        <v>7</v>
      </c>
      <c r="B80" s="70" t="s">
        <v>761</v>
      </c>
      <c r="C80" s="150">
        <v>41.6</v>
      </c>
      <c r="D80" s="150">
        <v>43.6</v>
      </c>
      <c r="E80" s="150">
        <v>40.1</v>
      </c>
      <c r="F80" s="150">
        <v>45.2</v>
      </c>
      <c r="G80" s="150">
        <v>45.1</v>
      </c>
    </row>
    <row r="81" spans="1:6">
      <c r="A81" s="18">
        <v>17</v>
      </c>
      <c r="B81" s="17"/>
      <c r="C81" s="17"/>
      <c r="D81" s="17"/>
      <c r="E81" s="17"/>
      <c r="F81" s="17"/>
    </row>
  </sheetData>
  <mergeCells count="54">
    <mergeCell ref="A67:B67"/>
    <mergeCell ref="A68:B68"/>
    <mergeCell ref="A70:B70"/>
    <mergeCell ref="A72:B72"/>
    <mergeCell ref="A74:B74"/>
    <mergeCell ref="A75:B75"/>
    <mergeCell ref="A76:B76"/>
    <mergeCell ref="A77:B77"/>
    <mergeCell ref="A78:B78"/>
    <mergeCell ref="A81:F81"/>
    <mergeCell ref="A56:B56"/>
    <mergeCell ref="A57:B57"/>
    <mergeCell ref="A58:B58"/>
    <mergeCell ref="A59:B59"/>
    <mergeCell ref="A60:B60"/>
    <mergeCell ref="A61:B61"/>
    <mergeCell ref="A62:B62"/>
    <mergeCell ref="A64:B64"/>
    <mergeCell ref="A65:B65"/>
    <mergeCell ref="A66:B66"/>
    <mergeCell ref="A50:B50"/>
    <mergeCell ref="A53:B53"/>
    <mergeCell ref="A54:B54"/>
    <mergeCell ref="A55:B55"/>
    <mergeCell ref="A45:B45"/>
    <mergeCell ref="A46:B46"/>
    <mergeCell ref="A47:B47"/>
    <mergeCell ref="A48:B48"/>
    <mergeCell ref="A49:B49"/>
    <mergeCell ref="A29:B29"/>
    <mergeCell ref="A31:B31"/>
    <mergeCell ref="A32:B32"/>
    <mergeCell ref="A33:B33"/>
    <mergeCell ref="A35:B35"/>
    <mergeCell ref="A39:B39"/>
    <mergeCell ref="A41:B41"/>
    <mergeCell ref="A42:B42"/>
    <mergeCell ref="A43:B43"/>
    <mergeCell ref="A44:B44"/>
    <mergeCell ref="A9:B9"/>
    <mergeCell ref="A10:B10"/>
    <mergeCell ref="A11:B11"/>
    <mergeCell ref="A14:B14"/>
    <mergeCell ref="A12:B12"/>
    <mergeCell ref="A24:B24"/>
    <mergeCell ref="A25:B25"/>
    <mergeCell ref="A26:B26"/>
    <mergeCell ref="A27:B27"/>
    <mergeCell ref="A28:B28"/>
    <mergeCell ref="A3:F3"/>
    <mergeCell ref="A4:F4"/>
    <mergeCell ref="A5:F5"/>
    <mergeCell ref="A7:B7"/>
    <mergeCell ref="A8:B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760FE-C8EA-4E27-954A-E47EBC9A0D4B}">
  <sheetPr>
    <tabColor theme="4" tint="0.59999389629810485"/>
  </sheetPr>
  <dimension ref="A3:T41"/>
  <sheetViews>
    <sheetView zoomScaleNormal="100" workbookViewId="0">
      <selection activeCell="D2" sqref="D2"/>
    </sheetView>
  </sheetViews>
  <sheetFormatPr defaultColWidth="8.88671875" defaultRowHeight="14.4"/>
  <cols>
    <col min="1" max="1" width="81" style="13" customWidth="1"/>
    <col min="2" max="2" width="13.109375" style="13" hidden="1" customWidth="1"/>
    <col min="3" max="3" width="8.88671875" style="13" hidden="1" customWidth="1"/>
    <col min="4" max="4" width="6.77734375" style="13" hidden="1" customWidth="1"/>
    <col min="5" max="5" width="25.6640625" style="13" hidden="1" customWidth="1"/>
    <col min="6" max="6" width="10.109375" style="13" customWidth="1"/>
    <col min="7" max="10" width="8.88671875" style="13" customWidth="1"/>
    <col min="11" max="20" width="11.6640625" style="13" customWidth="1"/>
    <col min="21" max="16384" width="8.88671875" style="13"/>
  </cols>
  <sheetData>
    <row r="3" spans="1:20" ht="13.95" customHeight="1">
      <c r="A3" s="18" t="s">
        <v>686</v>
      </c>
      <c r="B3" s="17"/>
      <c r="C3" s="17"/>
      <c r="D3" s="17"/>
      <c r="E3" s="17"/>
      <c r="F3" s="17"/>
      <c r="G3" s="17"/>
      <c r="H3" s="17"/>
      <c r="I3" s="17"/>
      <c r="J3" s="17"/>
      <c r="K3" s="17"/>
      <c r="L3" s="17"/>
      <c r="M3" s="17"/>
      <c r="N3" s="17"/>
      <c r="O3" s="17"/>
      <c r="P3" s="17"/>
      <c r="Q3" s="17"/>
      <c r="R3" s="17"/>
      <c r="S3" s="17"/>
    </row>
    <row r="4" spans="1:20" ht="19.95" customHeight="1">
      <c r="A4" s="18" t="s">
        <v>398</v>
      </c>
      <c r="B4" s="17"/>
      <c r="C4" s="17"/>
      <c r="D4" s="17"/>
      <c r="E4" s="17"/>
      <c r="F4" s="17"/>
      <c r="G4" s="17"/>
      <c r="H4" s="17"/>
      <c r="I4" s="17"/>
      <c r="J4" s="17"/>
      <c r="K4" s="17"/>
      <c r="L4" s="17"/>
      <c r="M4" s="17"/>
      <c r="N4" s="17"/>
      <c r="O4" s="17"/>
      <c r="P4" s="17"/>
      <c r="Q4" s="17"/>
      <c r="R4" s="17"/>
      <c r="S4" s="17"/>
    </row>
    <row r="5" spans="1:20">
      <c r="A5" s="18" t="s">
        <v>397</v>
      </c>
      <c r="B5" s="17"/>
      <c r="C5" s="17"/>
      <c r="D5" s="17"/>
      <c r="E5" s="17"/>
      <c r="F5" s="17"/>
      <c r="G5" s="17"/>
      <c r="H5" s="17"/>
      <c r="I5" s="17"/>
      <c r="J5" s="17"/>
      <c r="K5" s="17"/>
      <c r="L5" s="17"/>
      <c r="M5" s="17"/>
      <c r="N5" s="17"/>
      <c r="O5" s="17"/>
      <c r="P5" s="17"/>
      <c r="Q5" s="17"/>
      <c r="R5" s="17"/>
      <c r="S5" s="17"/>
    </row>
    <row r="6" spans="1:20">
      <c r="A6" s="57">
        <v>1</v>
      </c>
      <c r="B6" s="57">
        <v>2</v>
      </c>
      <c r="C6" s="57">
        <v>3</v>
      </c>
      <c r="D6" s="57">
        <v>4</v>
      </c>
      <c r="E6" s="57">
        <v>5</v>
      </c>
      <c r="F6" s="57">
        <v>6</v>
      </c>
      <c r="G6" s="75" t="s">
        <v>7</v>
      </c>
      <c r="H6" s="76" t="s">
        <v>7</v>
      </c>
      <c r="I6" s="76" t="s">
        <v>7</v>
      </c>
      <c r="J6" s="98" t="s">
        <v>396</v>
      </c>
      <c r="K6" s="98" t="s">
        <v>7</v>
      </c>
      <c r="L6" s="98" t="s">
        <v>7</v>
      </c>
      <c r="M6" s="76" t="s">
        <v>7</v>
      </c>
      <c r="N6" s="76" t="s">
        <v>7</v>
      </c>
      <c r="O6" s="80" t="s">
        <v>7</v>
      </c>
      <c r="P6" s="57">
        <v>16</v>
      </c>
      <c r="Q6" s="97" t="s">
        <v>395</v>
      </c>
      <c r="R6" s="99" t="s">
        <v>7</v>
      </c>
      <c r="S6" s="57">
        <v>19</v>
      </c>
      <c r="T6" s="57">
        <v>20</v>
      </c>
    </row>
    <row r="7" spans="1:20">
      <c r="A7" s="85" t="s">
        <v>7</v>
      </c>
      <c r="B7" s="85" t="s">
        <v>7</v>
      </c>
      <c r="C7" s="85" t="s">
        <v>7</v>
      </c>
      <c r="D7" s="85" t="s">
        <v>7</v>
      </c>
      <c r="E7" s="85" t="s">
        <v>7</v>
      </c>
      <c r="F7" s="85" t="s">
        <v>7</v>
      </c>
      <c r="G7" s="57">
        <v>7</v>
      </c>
      <c r="H7" s="57">
        <v>8</v>
      </c>
      <c r="I7" s="57">
        <v>9</v>
      </c>
      <c r="J7" s="57">
        <v>10</v>
      </c>
      <c r="K7" s="57">
        <v>11</v>
      </c>
      <c r="L7" s="57">
        <v>12</v>
      </c>
      <c r="M7" s="57">
        <v>13</v>
      </c>
      <c r="N7" s="57">
        <v>14</v>
      </c>
      <c r="O7" s="57">
        <v>15</v>
      </c>
      <c r="P7" s="85" t="s">
        <v>7</v>
      </c>
      <c r="Q7" s="57">
        <v>17</v>
      </c>
      <c r="R7" s="57">
        <v>18</v>
      </c>
      <c r="S7" s="85" t="s">
        <v>7</v>
      </c>
      <c r="T7" s="85" t="s">
        <v>7</v>
      </c>
    </row>
    <row r="8" spans="1:20">
      <c r="A8" s="85" t="s">
        <v>7</v>
      </c>
      <c r="B8" s="85" t="s">
        <v>7</v>
      </c>
      <c r="C8" s="85" t="s">
        <v>7</v>
      </c>
      <c r="D8" s="85" t="s">
        <v>7</v>
      </c>
      <c r="E8" s="85" t="s">
        <v>7</v>
      </c>
      <c r="F8" s="85" t="s">
        <v>7</v>
      </c>
      <c r="G8" s="85" t="s">
        <v>7</v>
      </c>
      <c r="H8" s="85" t="s">
        <v>7</v>
      </c>
      <c r="I8" s="85" t="s">
        <v>7</v>
      </c>
      <c r="J8" s="85" t="s">
        <v>7</v>
      </c>
      <c r="K8" s="85" t="s">
        <v>7</v>
      </c>
      <c r="L8" s="85" t="s">
        <v>7</v>
      </c>
      <c r="M8" s="85" t="s">
        <v>7</v>
      </c>
      <c r="N8" s="85" t="s">
        <v>7</v>
      </c>
      <c r="O8" s="85" t="s">
        <v>7</v>
      </c>
      <c r="P8" s="85" t="s">
        <v>7</v>
      </c>
      <c r="Q8" s="85" t="s">
        <v>7</v>
      </c>
      <c r="R8" s="85" t="s">
        <v>7</v>
      </c>
      <c r="S8" s="65" t="s">
        <v>394</v>
      </c>
      <c r="T8" s="85" t="s">
        <v>7</v>
      </c>
    </row>
    <row r="9" spans="1:20" ht="57.6">
      <c r="A9" s="85" t="s">
        <v>7</v>
      </c>
      <c r="B9" s="65" t="s">
        <v>393</v>
      </c>
      <c r="C9" s="85" t="s">
        <v>7</v>
      </c>
      <c r="D9" s="85" t="s">
        <v>7</v>
      </c>
      <c r="E9" s="85" t="s">
        <v>7</v>
      </c>
      <c r="F9" s="111" t="s">
        <v>392</v>
      </c>
      <c r="G9" s="85" t="s">
        <v>7</v>
      </c>
      <c r="H9" s="85" t="s">
        <v>7</v>
      </c>
      <c r="I9" s="111" t="s">
        <v>391</v>
      </c>
      <c r="J9" s="65" t="s">
        <v>390</v>
      </c>
      <c r="K9" s="85" t="s">
        <v>7</v>
      </c>
      <c r="L9" s="85" t="s">
        <v>7</v>
      </c>
      <c r="M9" s="85" t="s">
        <v>7</v>
      </c>
      <c r="N9" s="65" t="s">
        <v>389</v>
      </c>
      <c r="O9" s="65" t="s">
        <v>388</v>
      </c>
      <c r="P9" s="111" t="s">
        <v>387</v>
      </c>
      <c r="Q9" s="65" t="s">
        <v>386</v>
      </c>
      <c r="R9" s="111" t="s">
        <v>385</v>
      </c>
      <c r="S9" s="111" t="s">
        <v>384</v>
      </c>
      <c r="T9" s="111" t="s">
        <v>383</v>
      </c>
    </row>
    <row r="10" spans="1:20" ht="57.6">
      <c r="A10" s="200" t="s">
        <v>382</v>
      </c>
      <c r="B10" s="200" t="s">
        <v>381</v>
      </c>
      <c r="C10" s="200" t="s">
        <v>380</v>
      </c>
      <c r="D10" s="200" t="s">
        <v>379</v>
      </c>
      <c r="E10" s="200" t="s">
        <v>378</v>
      </c>
      <c r="F10" s="200" t="s">
        <v>377</v>
      </c>
      <c r="G10" s="200" t="s">
        <v>376</v>
      </c>
      <c r="H10" s="200" t="s">
        <v>375</v>
      </c>
      <c r="I10" s="200" t="s">
        <v>374</v>
      </c>
      <c r="J10" s="200" t="s">
        <v>373</v>
      </c>
      <c r="K10" s="200" t="s">
        <v>372</v>
      </c>
      <c r="L10" s="200" t="s">
        <v>371</v>
      </c>
      <c r="M10" s="200" t="s">
        <v>370</v>
      </c>
      <c r="N10" s="200" t="s">
        <v>369</v>
      </c>
      <c r="O10" s="200" t="s">
        <v>368</v>
      </c>
      <c r="P10" s="200" t="s">
        <v>367</v>
      </c>
      <c r="Q10" s="200" t="s">
        <v>366</v>
      </c>
      <c r="R10" s="200" t="s">
        <v>365</v>
      </c>
      <c r="S10" s="200" t="s">
        <v>364</v>
      </c>
      <c r="T10" s="200" t="s">
        <v>363</v>
      </c>
    </row>
    <row r="11" spans="1:20">
      <c r="A11" s="201" t="s">
        <v>362</v>
      </c>
      <c r="B11" s="202" t="s">
        <v>7</v>
      </c>
      <c r="C11" s="203" t="s">
        <v>7</v>
      </c>
      <c r="D11" s="203" t="s">
        <v>7</v>
      </c>
      <c r="E11" s="203" t="s">
        <v>7</v>
      </c>
      <c r="F11" s="203" t="s">
        <v>7</v>
      </c>
      <c r="G11" s="84" t="s">
        <v>7</v>
      </c>
      <c r="H11" s="84" t="s">
        <v>7</v>
      </c>
      <c r="I11" s="84" t="s">
        <v>7</v>
      </c>
      <c r="J11" s="84" t="s">
        <v>7</v>
      </c>
      <c r="K11" s="84" t="s">
        <v>7</v>
      </c>
      <c r="L11" s="84" t="s">
        <v>7</v>
      </c>
      <c r="M11" s="84" t="s">
        <v>7</v>
      </c>
      <c r="N11" s="84" t="s">
        <v>7</v>
      </c>
      <c r="O11" s="84" t="s">
        <v>7</v>
      </c>
      <c r="P11" s="84" t="s">
        <v>7</v>
      </c>
      <c r="Q11" s="84" t="s">
        <v>7</v>
      </c>
      <c r="R11" s="84" t="s">
        <v>7</v>
      </c>
      <c r="S11" s="84" t="s">
        <v>7</v>
      </c>
      <c r="T11" s="84" t="s">
        <v>7</v>
      </c>
    </row>
    <row r="12" spans="1:20">
      <c r="A12" s="131" t="s">
        <v>771</v>
      </c>
      <c r="B12" s="132">
        <v>10340</v>
      </c>
      <c r="C12" s="131" t="s">
        <v>762</v>
      </c>
      <c r="D12" s="132" t="s">
        <v>357</v>
      </c>
      <c r="E12" s="131" t="s">
        <v>7</v>
      </c>
      <c r="F12" s="134">
        <v>226320</v>
      </c>
      <c r="G12" s="135">
        <v>787</v>
      </c>
      <c r="H12" s="135">
        <v>139</v>
      </c>
      <c r="I12" s="134">
        <v>1511</v>
      </c>
      <c r="J12" s="131" t="s">
        <v>7</v>
      </c>
      <c r="K12" s="134">
        <v>12309</v>
      </c>
      <c r="L12" s="131" t="s">
        <v>7</v>
      </c>
      <c r="M12" s="134">
        <v>113160</v>
      </c>
      <c r="N12" s="131" t="s">
        <v>7</v>
      </c>
      <c r="O12" s="134">
        <v>127906</v>
      </c>
      <c r="P12" s="131" t="s">
        <v>7</v>
      </c>
      <c r="Q12" s="134">
        <v>113160</v>
      </c>
      <c r="R12" s="131" t="s">
        <v>7</v>
      </c>
      <c r="S12" s="134">
        <v>14746</v>
      </c>
      <c r="T12" s="131" t="s">
        <v>7</v>
      </c>
    </row>
    <row r="13" spans="1:20">
      <c r="A13" s="137" t="s">
        <v>361</v>
      </c>
      <c r="B13" s="99" t="s">
        <v>7</v>
      </c>
      <c r="C13" s="204" t="s">
        <v>7</v>
      </c>
      <c r="D13" s="204" t="s">
        <v>7</v>
      </c>
      <c r="E13" s="204" t="s">
        <v>7</v>
      </c>
      <c r="F13" s="134">
        <v>226320</v>
      </c>
      <c r="G13" s="135">
        <v>787</v>
      </c>
      <c r="H13" s="135">
        <v>139</v>
      </c>
      <c r="I13" s="134">
        <v>1511</v>
      </c>
      <c r="J13" s="135">
        <v>0</v>
      </c>
      <c r="K13" s="134">
        <v>12309</v>
      </c>
      <c r="L13" s="135">
        <v>0</v>
      </c>
      <c r="M13" s="134">
        <v>113160</v>
      </c>
      <c r="N13" s="135">
        <v>0</v>
      </c>
      <c r="O13" s="134">
        <v>127906</v>
      </c>
      <c r="P13" s="135">
        <v>0</v>
      </c>
      <c r="Q13" s="134">
        <v>113160</v>
      </c>
      <c r="R13" s="135">
        <v>0</v>
      </c>
      <c r="S13" s="134">
        <v>14746</v>
      </c>
      <c r="T13" s="135">
        <v>0</v>
      </c>
    </row>
    <row r="14" spans="1:20">
      <c r="A14" s="137" t="s">
        <v>360</v>
      </c>
      <c r="B14" s="98" t="s">
        <v>7</v>
      </c>
      <c r="C14" s="98" t="s">
        <v>7</v>
      </c>
      <c r="D14" s="98" t="s">
        <v>7</v>
      </c>
      <c r="E14" s="99" t="s">
        <v>7</v>
      </c>
      <c r="F14" s="134">
        <v>226320</v>
      </c>
      <c r="G14" s="135">
        <v>787</v>
      </c>
      <c r="H14" s="135">
        <v>139</v>
      </c>
      <c r="I14" s="134">
        <v>1511</v>
      </c>
      <c r="J14" s="135">
        <v>0</v>
      </c>
      <c r="K14" s="134">
        <v>12309</v>
      </c>
      <c r="L14" s="135">
        <v>0</v>
      </c>
      <c r="M14" s="134">
        <v>113160</v>
      </c>
      <c r="N14" s="135">
        <v>0</v>
      </c>
      <c r="O14" s="134">
        <v>127906</v>
      </c>
      <c r="P14" s="135">
        <v>0</v>
      </c>
      <c r="Q14" s="134">
        <v>113160</v>
      </c>
      <c r="R14" s="135">
        <v>0</v>
      </c>
      <c r="S14" s="134">
        <v>14746</v>
      </c>
      <c r="T14" s="135">
        <v>0</v>
      </c>
    </row>
    <row r="15" spans="1:20">
      <c r="A15" s="137" t="s">
        <v>359</v>
      </c>
      <c r="B15" s="98" t="s">
        <v>7</v>
      </c>
      <c r="C15" s="98" t="s">
        <v>7</v>
      </c>
      <c r="D15" s="98" t="s">
        <v>7</v>
      </c>
      <c r="E15" s="99" t="s">
        <v>7</v>
      </c>
      <c r="F15" s="134">
        <v>226320</v>
      </c>
      <c r="G15" s="135">
        <v>787</v>
      </c>
      <c r="H15" s="135">
        <v>139</v>
      </c>
      <c r="I15" s="134">
        <v>1511</v>
      </c>
      <c r="J15" s="135">
        <v>0</v>
      </c>
      <c r="K15" s="134">
        <v>12309</v>
      </c>
      <c r="L15" s="135">
        <v>0</v>
      </c>
      <c r="M15" s="134">
        <v>113160</v>
      </c>
      <c r="N15" s="135">
        <v>0</v>
      </c>
      <c r="O15" s="134">
        <v>127906</v>
      </c>
      <c r="P15" s="135">
        <v>0</v>
      </c>
      <c r="Q15" s="134">
        <v>113160</v>
      </c>
      <c r="R15" s="135">
        <v>0</v>
      </c>
      <c r="S15" s="134">
        <v>14746</v>
      </c>
      <c r="T15" s="135">
        <v>0</v>
      </c>
    </row>
    <row r="16" spans="1:20">
      <c r="A16" s="205" t="s">
        <v>358</v>
      </c>
      <c r="B16" s="206" t="s">
        <v>7</v>
      </c>
      <c r="C16" s="206" t="s">
        <v>7</v>
      </c>
      <c r="D16" s="206" t="s">
        <v>7</v>
      </c>
      <c r="E16" s="207" t="s">
        <v>7</v>
      </c>
      <c r="F16" s="208" t="s">
        <v>7</v>
      </c>
      <c r="G16" s="131" t="s">
        <v>7</v>
      </c>
      <c r="H16" s="131" t="s">
        <v>7</v>
      </c>
      <c r="I16" s="131" t="s">
        <v>7</v>
      </c>
      <c r="J16" s="131" t="s">
        <v>7</v>
      </c>
      <c r="K16" s="131" t="s">
        <v>7</v>
      </c>
      <c r="L16" s="131" t="s">
        <v>7</v>
      </c>
      <c r="M16" s="131" t="s">
        <v>7</v>
      </c>
      <c r="N16" s="131" t="s">
        <v>7</v>
      </c>
      <c r="O16" s="131" t="s">
        <v>7</v>
      </c>
      <c r="P16" s="131" t="s">
        <v>7</v>
      </c>
      <c r="Q16" s="131" t="s">
        <v>7</v>
      </c>
      <c r="R16" s="131" t="s">
        <v>7</v>
      </c>
      <c r="S16" s="131" t="s">
        <v>7</v>
      </c>
      <c r="T16" s="131" t="s">
        <v>7</v>
      </c>
    </row>
    <row r="17" spans="1:20">
      <c r="A17" s="84" t="s">
        <v>772</v>
      </c>
      <c r="B17" s="57">
        <v>22440</v>
      </c>
      <c r="C17" s="84" t="s">
        <v>763</v>
      </c>
      <c r="D17" s="57" t="s">
        <v>357</v>
      </c>
      <c r="E17" s="84" t="s">
        <v>7</v>
      </c>
      <c r="F17" s="59">
        <v>24949</v>
      </c>
      <c r="G17" s="59">
        <v>4368</v>
      </c>
      <c r="H17" s="84" t="s">
        <v>7</v>
      </c>
      <c r="I17" s="59">
        <v>196852</v>
      </c>
      <c r="J17" s="84" t="s">
        <v>7</v>
      </c>
      <c r="K17" s="59">
        <v>35853</v>
      </c>
      <c r="L17" s="84" t="s">
        <v>7</v>
      </c>
      <c r="M17" s="59">
        <v>5038</v>
      </c>
      <c r="N17" s="84" t="s">
        <v>7</v>
      </c>
      <c r="O17" s="59">
        <v>242111</v>
      </c>
      <c r="P17" s="84" t="s">
        <v>7</v>
      </c>
      <c r="Q17" s="59">
        <v>1799</v>
      </c>
      <c r="R17" s="84" t="s">
        <v>7</v>
      </c>
      <c r="S17" s="59">
        <v>240312</v>
      </c>
      <c r="T17" s="84" t="s">
        <v>7</v>
      </c>
    </row>
    <row r="18" spans="1:20">
      <c r="A18" s="85" t="s">
        <v>773</v>
      </c>
      <c r="B18" s="65">
        <v>86860</v>
      </c>
      <c r="C18" s="85" t="s">
        <v>764</v>
      </c>
      <c r="D18" s="65" t="s">
        <v>350</v>
      </c>
      <c r="E18" s="85" t="s">
        <v>7</v>
      </c>
      <c r="F18" s="82">
        <v>1237</v>
      </c>
      <c r="G18" s="86">
        <v>5</v>
      </c>
      <c r="H18" s="85" t="s">
        <v>7</v>
      </c>
      <c r="I18" s="82">
        <v>4742</v>
      </c>
      <c r="J18" s="85" t="s">
        <v>7</v>
      </c>
      <c r="K18" s="86">
        <v>158</v>
      </c>
      <c r="L18" s="85" t="s">
        <v>7</v>
      </c>
      <c r="M18" s="86">
        <v>520</v>
      </c>
      <c r="N18" s="85" t="s">
        <v>7</v>
      </c>
      <c r="O18" s="82">
        <v>5424</v>
      </c>
      <c r="P18" s="85" t="s">
        <v>7</v>
      </c>
      <c r="Q18" s="85" t="s">
        <v>7</v>
      </c>
      <c r="R18" s="85" t="s">
        <v>7</v>
      </c>
      <c r="S18" s="82">
        <v>5424</v>
      </c>
      <c r="T18" s="85" t="s">
        <v>7</v>
      </c>
    </row>
    <row r="19" spans="1:20">
      <c r="A19" s="92" t="s">
        <v>774</v>
      </c>
      <c r="B19" s="71">
        <v>56760</v>
      </c>
      <c r="C19" s="92" t="s">
        <v>765</v>
      </c>
      <c r="D19" s="71" t="s">
        <v>356</v>
      </c>
      <c r="E19" s="92" t="s">
        <v>7</v>
      </c>
      <c r="F19" s="89">
        <v>21</v>
      </c>
      <c r="G19" s="89">
        <v>2</v>
      </c>
      <c r="H19" s="92" t="s">
        <v>7</v>
      </c>
      <c r="I19" s="92" t="s">
        <v>7</v>
      </c>
      <c r="J19" s="92" t="s">
        <v>7</v>
      </c>
      <c r="K19" s="89">
        <v>8</v>
      </c>
      <c r="L19" s="92" t="s">
        <v>7</v>
      </c>
      <c r="M19" s="89">
        <v>9</v>
      </c>
      <c r="N19" s="92" t="s">
        <v>7</v>
      </c>
      <c r="O19" s="89">
        <v>19</v>
      </c>
      <c r="P19" s="92" t="s">
        <v>7</v>
      </c>
      <c r="Q19" s="92" t="s">
        <v>7</v>
      </c>
      <c r="R19" s="92" t="s">
        <v>7</v>
      </c>
      <c r="S19" s="89">
        <v>19</v>
      </c>
      <c r="T19" s="92" t="s">
        <v>7</v>
      </c>
    </row>
    <row r="20" spans="1:20">
      <c r="A20" s="137" t="s">
        <v>355</v>
      </c>
      <c r="B20" s="99" t="s">
        <v>7</v>
      </c>
      <c r="C20" s="204" t="s">
        <v>7</v>
      </c>
      <c r="D20" s="204" t="s">
        <v>7</v>
      </c>
      <c r="E20" s="204" t="s">
        <v>7</v>
      </c>
      <c r="F20" s="134">
        <v>26207</v>
      </c>
      <c r="G20" s="134">
        <v>4375</v>
      </c>
      <c r="H20" s="135">
        <v>0</v>
      </c>
      <c r="I20" s="134">
        <v>201594</v>
      </c>
      <c r="J20" s="135">
        <v>0</v>
      </c>
      <c r="K20" s="134">
        <v>36018</v>
      </c>
      <c r="L20" s="135">
        <v>0</v>
      </c>
      <c r="M20" s="134">
        <v>5566</v>
      </c>
      <c r="N20" s="135">
        <v>0</v>
      </c>
      <c r="O20" s="134">
        <v>247554</v>
      </c>
      <c r="P20" s="135">
        <v>0</v>
      </c>
      <c r="Q20" s="134">
        <v>1799</v>
      </c>
      <c r="R20" s="135">
        <v>0</v>
      </c>
      <c r="S20" s="134">
        <v>245755</v>
      </c>
      <c r="T20" s="135">
        <v>0</v>
      </c>
    </row>
    <row r="21" spans="1:20">
      <c r="A21" s="205" t="s">
        <v>354</v>
      </c>
      <c r="B21" s="206" t="s">
        <v>7</v>
      </c>
      <c r="C21" s="206" t="s">
        <v>7</v>
      </c>
      <c r="D21" s="209" t="s">
        <v>7</v>
      </c>
      <c r="E21" s="207" t="s">
        <v>7</v>
      </c>
      <c r="F21" s="208" t="s">
        <v>7</v>
      </c>
      <c r="G21" s="131" t="s">
        <v>7</v>
      </c>
      <c r="H21" s="131" t="s">
        <v>7</v>
      </c>
      <c r="I21" s="131" t="s">
        <v>7</v>
      </c>
      <c r="J21" s="131" t="s">
        <v>7</v>
      </c>
      <c r="K21" s="131" t="s">
        <v>7</v>
      </c>
      <c r="L21" s="131" t="s">
        <v>7</v>
      </c>
      <c r="M21" s="131" t="s">
        <v>7</v>
      </c>
      <c r="N21" s="131" t="s">
        <v>7</v>
      </c>
      <c r="O21" s="131" t="s">
        <v>7</v>
      </c>
      <c r="P21" s="131" t="s">
        <v>7</v>
      </c>
      <c r="Q21" s="131" t="s">
        <v>7</v>
      </c>
      <c r="R21" s="131" t="s">
        <v>7</v>
      </c>
      <c r="S21" s="131" t="s">
        <v>7</v>
      </c>
      <c r="T21" s="131" t="s">
        <v>7</v>
      </c>
    </row>
    <row r="22" spans="1:20">
      <c r="A22" s="75" t="s">
        <v>776</v>
      </c>
      <c r="B22" s="210" t="s">
        <v>781</v>
      </c>
      <c r="C22" s="211"/>
      <c r="D22" s="100" t="s">
        <v>782</v>
      </c>
      <c r="E22" s="212"/>
      <c r="F22" s="213"/>
      <c r="G22" s="214" t="s">
        <v>779</v>
      </c>
      <c r="H22" s="213"/>
      <c r="I22" s="213"/>
      <c r="J22" s="213"/>
      <c r="K22" s="213"/>
      <c r="L22" s="213"/>
      <c r="M22" s="213"/>
      <c r="N22" s="213"/>
      <c r="O22" s="214" t="s">
        <v>779</v>
      </c>
      <c r="P22" s="213"/>
      <c r="Q22" s="213"/>
      <c r="R22" s="213"/>
      <c r="S22" s="214" t="s">
        <v>779</v>
      </c>
      <c r="T22" s="213"/>
    </row>
    <row r="23" spans="1:20">
      <c r="A23" s="75" t="s">
        <v>777</v>
      </c>
      <c r="B23" s="210" t="s">
        <v>781</v>
      </c>
      <c r="C23" s="211"/>
      <c r="D23" s="100" t="s">
        <v>783</v>
      </c>
      <c r="E23" s="212"/>
      <c r="F23" s="213"/>
      <c r="G23" s="213">
        <v>220512</v>
      </c>
      <c r="H23" s="213"/>
      <c r="I23" s="213">
        <v>9380937</v>
      </c>
      <c r="J23" s="213"/>
      <c r="K23" s="213"/>
      <c r="L23" s="213"/>
      <c r="M23" s="213"/>
      <c r="N23" s="213"/>
      <c r="O23" s="213">
        <v>9744158</v>
      </c>
      <c r="P23" s="213"/>
      <c r="Q23" s="213"/>
      <c r="R23" s="213"/>
      <c r="S23" s="213">
        <v>9680292</v>
      </c>
      <c r="T23" s="213"/>
    </row>
    <row r="24" spans="1:20">
      <c r="A24" s="75" t="s">
        <v>778</v>
      </c>
      <c r="B24" s="210" t="s">
        <v>781</v>
      </c>
      <c r="C24" s="211"/>
      <c r="D24" s="100" t="s">
        <v>784</v>
      </c>
      <c r="E24" s="212"/>
      <c r="F24" s="213">
        <v>122948</v>
      </c>
      <c r="G24" s="213">
        <v>996</v>
      </c>
      <c r="H24" s="213"/>
      <c r="I24" s="213">
        <v>28942</v>
      </c>
      <c r="J24" s="213"/>
      <c r="K24" s="213">
        <v>78843</v>
      </c>
      <c r="L24" s="213"/>
      <c r="M24" s="213">
        <v>63866</v>
      </c>
      <c r="N24" s="213"/>
      <c r="O24" s="213">
        <v>29920</v>
      </c>
      <c r="P24" s="213"/>
      <c r="Q24" s="213">
        <v>63866</v>
      </c>
      <c r="R24" s="213"/>
      <c r="S24" s="213">
        <v>29920</v>
      </c>
      <c r="T24" s="213"/>
    </row>
    <row r="25" spans="1:20">
      <c r="A25" s="215" t="s">
        <v>780</v>
      </c>
      <c r="B25" s="210" t="s">
        <v>781</v>
      </c>
      <c r="C25" s="215" t="s">
        <v>766</v>
      </c>
      <c r="D25" s="216" t="s">
        <v>785</v>
      </c>
      <c r="E25" s="132" t="s">
        <v>7</v>
      </c>
      <c r="F25" s="134">
        <v>168055</v>
      </c>
      <c r="G25" s="213">
        <v>29283</v>
      </c>
      <c r="H25" s="213" t="s">
        <v>7</v>
      </c>
      <c r="I25" s="213">
        <v>117867</v>
      </c>
      <c r="J25" s="213" t="s">
        <v>7</v>
      </c>
      <c r="K25" s="217">
        <v>50104</v>
      </c>
      <c r="L25" s="213" t="s">
        <v>7</v>
      </c>
      <c r="M25" s="213">
        <v>45723</v>
      </c>
      <c r="N25" s="213" t="s">
        <v>7</v>
      </c>
      <c r="O25" s="213">
        <v>242977</v>
      </c>
      <c r="P25" s="213" t="s">
        <v>7</v>
      </c>
      <c r="Q25" s="213">
        <v>19542</v>
      </c>
      <c r="R25" s="213" t="s">
        <v>7</v>
      </c>
      <c r="S25" s="213">
        <v>223435</v>
      </c>
      <c r="T25" s="213" t="s">
        <v>7</v>
      </c>
    </row>
    <row r="26" spans="1:20">
      <c r="A26" s="137" t="s">
        <v>353</v>
      </c>
      <c r="B26" s="99" t="s">
        <v>7</v>
      </c>
      <c r="C26" s="204" t="s">
        <v>7</v>
      </c>
      <c r="D26" s="204" t="s">
        <v>7</v>
      </c>
      <c r="E26" s="204" t="s">
        <v>7</v>
      </c>
      <c r="F26" s="134">
        <v>291003</v>
      </c>
      <c r="G26" s="134">
        <v>250785</v>
      </c>
      <c r="H26" s="135">
        <v>0</v>
      </c>
      <c r="I26" s="134">
        <v>9527728</v>
      </c>
      <c r="J26" s="135">
        <v>0</v>
      </c>
      <c r="K26" s="134">
        <v>128947</v>
      </c>
      <c r="L26" s="135">
        <v>0</v>
      </c>
      <c r="M26" s="134">
        <v>109590</v>
      </c>
      <c r="N26" s="135">
        <v>0</v>
      </c>
      <c r="O26" s="134">
        <v>10017050</v>
      </c>
      <c r="P26" s="135">
        <v>0</v>
      </c>
      <c r="Q26" s="134">
        <v>83409</v>
      </c>
      <c r="R26" s="135">
        <v>0</v>
      </c>
      <c r="S26" s="134">
        <v>9933642</v>
      </c>
      <c r="T26" s="135">
        <v>0</v>
      </c>
    </row>
    <row r="27" spans="1:20">
      <c r="A27" s="218" t="s">
        <v>352</v>
      </c>
      <c r="B27" s="219" t="s">
        <v>7</v>
      </c>
      <c r="C27" s="219" t="s">
        <v>7</v>
      </c>
      <c r="D27" s="219" t="s">
        <v>7</v>
      </c>
      <c r="E27" s="220" t="s">
        <v>7</v>
      </c>
      <c r="F27" s="221" t="s">
        <v>7</v>
      </c>
      <c r="G27" s="131" t="s">
        <v>7</v>
      </c>
      <c r="H27" s="131" t="s">
        <v>7</v>
      </c>
      <c r="I27" s="131" t="s">
        <v>7</v>
      </c>
      <c r="J27" s="131" t="s">
        <v>7</v>
      </c>
      <c r="K27" s="131" t="s">
        <v>7</v>
      </c>
      <c r="L27" s="131" t="s">
        <v>7</v>
      </c>
      <c r="M27" s="131" t="s">
        <v>7</v>
      </c>
      <c r="N27" s="131" t="s">
        <v>7</v>
      </c>
      <c r="O27" s="131" t="s">
        <v>7</v>
      </c>
      <c r="P27" s="131" t="s">
        <v>7</v>
      </c>
      <c r="Q27" s="131" t="s">
        <v>7</v>
      </c>
      <c r="R27" s="131" t="s">
        <v>7</v>
      </c>
      <c r="S27" s="131" t="s">
        <v>7</v>
      </c>
      <c r="T27" s="131" t="s">
        <v>7</v>
      </c>
    </row>
    <row r="28" spans="1:20">
      <c r="A28" s="131" t="s">
        <v>351</v>
      </c>
      <c r="B28" s="132">
        <v>0</v>
      </c>
      <c r="C28" s="131" t="s">
        <v>767</v>
      </c>
      <c r="D28" s="132" t="s">
        <v>350</v>
      </c>
      <c r="E28" s="131" t="s">
        <v>7</v>
      </c>
      <c r="F28" s="134">
        <v>2551</v>
      </c>
      <c r="G28" s="131" t="s">
        <v>7</v>
      </c>
      <c r="H28" s="131" t="s">
        <v>7</v>
      </c>
      <c r="I28" s="131" t="s">
        <v>7</v>
      </c>
      <c r="J28" s="131" t="s">
        <v>7</v>
      </c>
      <c r="K28" s="131" t="s">
        <v>7</v>
      </c>
      <c r="L28" s="135">
        <v>105</v>
      </c>
      <c r="M28" s="134">
        <v>60179</v>
      </c>
      <c r="N28" s="131" t="s">
        <v>7</v>
      </c>
      <c r="O28" s="134">
        <v>60284</v>
      </c>
      <c r="P28" s="131" t="s">
        <v>7</v>
      </c>
      <c r="Q28" s="131" t="s">
        <v>7</v>
      </c>
      <c r="R28" s="131" t="s">
        <v>7</v>
      </c>
      <c r="S28" s="134">
        <v>60284</v>
      </c>
      <c r="T28" s="134">
        <v>66123</v>
      </c>
    </row>
    <row r="29" spans="1:20">
      <c r="A29" s="137" t="s">
        <v>349</v>
      </c>
      <c r="B29" s="99" t="s">
        <v>7</v>
      </c>
      <c r="C29" s="204" t="s">
        <v>7</v>
      </c>
      <c r="D29" s="204" t="s">
        <v>7</v>
      </c>
      <c r="E29" s="204" t="s">
        <v>7</v>
      </c>
      <c r="F29" s="134">
        <v>2551</v>
      </c>
      <c r="G29" s="135">
        <v>0</v>
      </c>
      <c r="H29" s="135">
        <v>0</v>
      </c>
      <c r="I29" s="135">
        <v>0</v>
      </c>
      <c r="J29" s="135">
        <v>0</v>
      </c>
      <c r="K29" s="135">
        <v>0</v>
      </c>
      <c r="L29" s="135">
        <v>105</v>
      </c>
      <c r="M29" s="134">
        <v>60179</v>
      </c>
      <c r="N29" s="135">
        <v>0</v>
      </c>
      <c r="O29" s="134">
        <v>60284</v>
      </c>
      <c r="P29" s="135">
        <v>0</v>
      </c>
      <c r="Q29" s="135">
        <v>0</v>
      </c>
      <c r="R29" s="135">
        <v>0</v>
      </c>
      <c r="S29" s="134">
        <v>60284</v>
      </c>
      <c r="T29" s="134">
        <v>66123</v>
      </c>
    </row>
    <row r="30" spans="1:20">
      <c r="A30" s="137" t="s">
        <v>348</v>
      </c>
      <c r="B30" s="98" t="s">
        <v>7</v>
      </c>
      <c r="C30" s="98" t="s">
        <v>7</v>
      </c>
      <c r="D30" s="98" t="s">
        <v>7</v>
      </c>
      <c r="E30" s="99" t="s">
        <v>7</v>
      </c>
      <c r="F30" s="134">
        <v>546081</v>
      </c>
      <c r="G30" s="134">
        <v>255948</v>
      </c>
      <c r="H30" s="135">
        <v>139</v>
      </c>
      <c r="I30" s="134">
        <v>9730832</v>
      </c>
      <c r="J30" s="135">
        <v>0</v>
      </c>
      <c r="K30" s="134">
        <v>177275</v>
      </c>
      <c r="L30" s="135">
        <v>105</v>
      </c>
      <c r="M30" s="134">
        <v>288495</v>
      </c>
      <c r="N30" s="135">
        <v>0</v>
      </c>
      <c r="O30" s="134">
        <v>10452794</v>
      </c>
      <c r="P30" s="135">
        <v>0</v>
      </c>
      <c r="Q30" s="134">
        <v>198367</v>
      </c>
      <c r="R30" s="135">
        <v>0</v>
      </c>
      <c r="S30" s="134">
        <v>10254427</v>
      </c>
      <c r="T30" s="134">
        <v>66123</v>
      </c>
    </row>
    <row r="31" spans="1:20">
      <c r="A31" s="222" t="s">
        <v>347</v>
      </c>
      <c r="B31" s="223" t="s">
        <v>7</v>
      </c>
      <c r="C31" s="223" t="s">
        <v>7</v>
      </c>
      <c r="D31" s="223" t="s">
        <v>7</v>
      </c>
      <c r="E31" s="224" t="s">
        <v>7</v>
      </c>
      <c r="F31" s="225" t="s">
        <v>7</v>
      </c>
      <c r="G31" s="84" t="s">
        <v>7</v>
      </c>
      <c r="H31" s="84" t="s">
        <v>7</v>
      </c>
      <c r="I31" s="84" t="s">
        <v>7</v>
      </c>
      <c r="J31" s="84" t="s">
        <v>7</v>
      </c>
      <c r="K31" s="84" t="s">
        <v>7</v>
      </c>
      <c r="L31" s="84" t="s">
        <v>7</v>
      </c>
      <c r="M31" s="84" t="s">
        <v>7</v>
      </c>
      <c r="N31" s="84" t="s">
        <v>7</v>
      </c>
      <c r="O31" s="84" t="s">
        <v>7</v>
      </c>
      <c r="P31" s="84" t="s">
        <v>7</v>
      </c>
      <c r="Q31" s="84" t="s">
        <v>7</v>
      </c>
      <c r="R31" s="84" t="s">
        <v>7</v>
      </c>
      <c r="S31" s="84" t="s">
        <v>7</v>
      </c>
      <c r="T31" s="84" t="s">
        <v>7</v>
      </c>
    </row>
    <row r="32" spans="1:20">
      <c r="A32" s="131" t="s">
        <v>346</v>
      </c>
      <c r="B32" s="132">
        <v>21120</v>
      </c>
      <c r="C32" s="131" t="s">
        <v>768</v>
      </c>
      <c r="D32" s="132" t="s">
        <v>345</v>
      </c>
      <c r="E32" s="131" t="s">
        <v>7</v>
      </c>
      <c r="F32" s="134">
        <v>111621</v>
      </c>
      <c r="G32" s="135">
        <v>960</v>
      </c>
      <c r="H32" s="135">
        <v>89</v>
      </c>
      <c r="I32" s="134">
        <v>41362</v>
      </c>
      <c r="J32" s="131" t="s">
        <v>7</v>
      </c>
      <c r="K32" s="134">
        <v>1260</v>
      </c>
      <c r="L32" s="134">
        <v>8150</v>
      </c>
      <c r="M32" s="134">
        <v>85021</v>
      </c>
      <c r="N32" s="131" t="s">
        <v>7</v>
      </c>
      <c r="O32" s="134">
        <v>136842</v>
      </c>
      <c r="P32" s="131" t="s">
        <v>7</v>
      </c>
      <c r="Q32" s="134">
        <v>61406</v>
      </c>
      <c r="R32" s="131" t="s">
        <v>7</v>
      </c>
      <c r="S32" s="134">
        <v>75436</v>
      </c>
      <c r="T32" s="131" t="s">
        <v>7</v>
      </c>
    </row>
    <row r="33" spans="1:20">
      <c r="A33" s="137" t="s">
        <v>344</v>
      </c>
      <c r="B33" s="99" t="s">
        <v>7</v>
      </c>
      <c r="C33" s="204" t="s">
        <v>7</v>
      </c>
      <c r="D33" s="204" t="s">
        <v>7</v>
      </c>
      <c r="E33" s="204" t="s">
        <v>7</v>
      </c>
      <c r="F33" s="134">
        <v>111621</v>
      </c>
      <c r="G33" s="135">
        <v>960</v>
      </c>
      <c r="H33" s="135">
        <v>89</v>
      </c>
      <c r="I33" s="134">
        <v>41362</v>
      </c>
      <c r="J33" s="135">
        <v>0</v>
      </c>
      <c r="K33" s="134">
        <v>1260</v>
      </c>
      <c r="L33" s="134">
        <v>8150</v>
      </c>
      <c r="M33" s="134">
        <v>85021</v>
      </c>
      <c r="N33" s="135">
        <v>0</v>
      </c>
      <c r="O33" s="134">
        <v>136842</v>
      </c>
      <c r="P33" s="135">
        <v>0</v>
      </c>
      <c r="Q33" s="134">
        <v>61406</v>
      </c>
      <c r="R33" s="135">
        <v>0</v>
      </c>
      <c r="S33" s="134">
        <v>75436</v>
      </c>
      <c r="T33" s="135">
        <v>0</v>
      </c>
    </row>
    <row r="34" spans="1:20">
      <c r="A34" s="218" t="s">
        <v>343</v>
      </c>
      <c r="B34" s="219" t="s">
        <v>7</v>
      </c>
      <c r="C34" s="219" t="s">
        <v>7</v>
      </c>
      <c r="D34" s="219" t="s">
        <v>7</v>
      </c>
      <c r="E34" s="220" t="s">
        <v>7</v>
      </c>
      <c r="F34" s="221" t="s">
        <v>7</v>
      </c>
      <c r="G34" s="131" t="s">
        <v>7</v>
      </c>
      <c r="H34" s="131" t="s">
        <v>7</v>
      </c>
      <c r="I34" s="131" t="s">
        <v>7</v>
      </c>
      <c r="J34" s="131" t="s">
        <v>7</v>
      </c>
      <c r="K34" s="131" t="s">
        <v>7</v>
      </c>
      <c r="L34" s="131" t="s">
        <v>7</v>
      </c>
      <c r="M34" s="131" t="s">
        <v>7</v>
      </c>
      <c r="N34" s="131" t="s">
        <v>7</v>
      </c>
      <c r="O34" s="131" t="s">
        <v>7</v>
      </c>
      <c r="P34" s="131" t="s">
        <v>7</v>
      </c>
      <c r="Q34" s="131" t="s">
        <v>7</v>
      </c>
      <c r="R34" s="131" t="s">
        <v>7</v>
      </c>
      <c r="S34" s="131" t="s">
        <v>7</v>
      </c>
      <c r="T34" s="131" t="s">
        <v>7</v>
      </c>
    </row>
    <row r="35" spans="1:20">
      <c r="A35" s="131" t="s">
        <v>770</v>
      </c>
      <c r="B35" s="132">
        <v>0</v>
      </c>
      <c r="C35" s="131" t="s">
        <v>769</v>
      </c>
      <c r="D35" s="132" t="s">
        <v>342</v>
      </c>
      <c r="E35" s="131" t="s">
        <v>7</v>
      </c>
      <c r="F35" s="131" t="s">
        <v>7</v>
      </c>
      <c r="G35" s="131" t="s">
        <v>7</v>
      </c>
      <c r="H35" s="131" t="s">
        <v>7</v>
      </c>
      <c r="I35" s="134">
        <v>28211</v>
      </c>
      <c r="J35" s="131" t="s">
        <v>7</v>
      </c>
      <c r="K35" s="131" t="s">
        <v>7</v>
      </c>
      <c r="L35" s="134">
        <v>10620</v>
      </c>
      <c r="M35" s="131" t="s">
        <v>7</v>
      </c>
      <c r="N35" s="131" t="s">
        <v>7</v>
      </c>
      <c r="O35" s="134">
        <v>38831</v>
      </c>
      <c r="P35" s="131" t="s">
        <v>7</v>
      </c>
      <c r="Q35" s="131" t="s">
        <v>7</v>
      </c>
      <c r="R35" s="131" t="s">
        <v>7</v>
      </c>
      <c r="S35" s="134">
        <v>38831</v>
      </c>
      <c r="T35" s="131" t="s">
        <v>7</v>
      </c>
    </row>
    <row r="36" spans="1:20">
      <c r="A36" s="137" t="s">
        <v>341</v>
      </c>
      <c r="B36" s="99" t="s">
        <v>7</v>
      </c>
      <c r="C36" s="204" t="s">
        <v>7</v>
      </c>
      <c r="D36" s="204" t="s">
        <v>7</v>
      </c>
      <c r="E36" s="204" t="s">
        <v>7</v>
      </c>
      <c r="F36" s="135">
        <v>0</v>
      </c>
      <c r="G36" s="135">
        <v>0</v>
      </c>
      <c r="H36" s="135">
        <v>0</v>
      </c>
      <c r="I36" s="134">
        <v>28211</v>
      </c>
      <c r="J36" s="135">
        <v>0</v>
      </c>
      <c r="K36" s="135">
        <v>0</v>
      </c>
      <c r="L36" s="134">
        <v>10620</v>
      </c>
      <c r="M36" s="135">
        <v>0</v>
      </c>
      <c r="N36" s="135">
        <v>0</v>
      </c>
      <c r="O36" s="134">
        <v>38831</v>
      </c>
      <c r="P36" s="135">
        <v>0</v>
      </c>
      <c r="Q36" s="135">
        <v>0</v>
      </c>
      <c r="R36" s="135">
        <v>0</v>
      </c>
      <c r="S36" s="134">
        <v>38831</v>
      </c>
      <c r="T36" s="135">
        <v>0</v>
      </c>
    </row>
    <row r="37" spans="1:20">
      <c r="A37" s="226" t="s">
        <v>775</v>
      </c>
      <c r="B37" s="102" t="s">
        <v>7</v>
      </c>
      <c r="C37" s="102" t="s">
        <v>7</v>
      </c>
      <c r="D37" s="102" t="s">
        <v>7</v>
      </c>
      <c r="E37" s="103" t="s">
        <v>7</v>
      </c>
      <c r="F37" s="227" t="s">
        <v>7</v>
      </c>
      <c r="G37" s="227" t="s">
        <v>7</v>
      </c>
      <c r="H37" s="227" t="s">
        <v>7</v>
      </c>
      <c r="I37" s="84" t="s">
        <v>7</v>
      </c>
      <c r="J37" s="84" t="s">
        <v>7</v>
      </c>
      <c r="K37" s="84" t="s">
        <v>7</v>
      </c>
      <c r="L37" s="84" t="s">
        <v>7</v>
      </c>
      <c r="M37" s="84" t="s">
        <v>7</v>
      </c>
      <c r="N37" s="84" t="s">
        <v>7</v>
      </c>
      <c r="O37" s="84" t="s">
        <v>7</v>
      </c>
      <c r="P37" s="84" t="s">
        <v>7</v>
      </c>
      <c r="Q37" s="84" t="s">
        <v>7</v>
      </c>
      <c r="R37" s="84" t="s">
        <v>7</v>
      </c>
      <c r="S37" s="84" t="s">
        <v>7</v>
      </c>
      <c r="T37" s="84" t="s">
        <v>7</v>
      </c>
    </row>
    <row r="38" spans="1:20">
      <c r="A38" s="228" t="s">
        <v>787</v>
      </c>
      <c r="C38" s="25" t="s">
        <v>7</v>
      </c>
      <c r="D38" s="25" t="s">
        <v>7</v>
      </c>
      <c r="E38" s="70" t="s">
        <v>7</v>
      </c>
      <c r="F38" s="90">
        <v>111621</v>
      </c>
      <c r="G38" s="89">
        <v>960</v>
      </c>
      <c r="H38" s="89">
        <v>89</v>
      </c>
      <c r="I38" s="90">
        <v>69574</v>
      </c>
      <c r="J38" s="89">
        <v>0</v>
      </c>
      <c r="K38" s="90">
        <v>1260</v>
      </c>
      <c r="L38" s="90">
        <v>18770</v>
      </c>
      <c r="M38" s="90">
        <v>85021</v>
      </c>
      <c r="N38" s="89">
        <v>0</v>
      </c>
      <c r="O38" s="90">
        <v>175673</v>
      </c>
      <c r="P38" s="89">
        <v>0</v>
      </c>
      <c r="Q38" s="90">
        <v>61406</v>
      </c>
      <c r="R38" s="89">
        <v>0</v>
      </c>
      <c r="S38" s="90">
        <v>114267</v>
      </c>
      <c r="T38" s="89">
        <v>0</v>
      </c>
    </row>
    <row r="39" spans="1:20">
      <c r="A39" s="226" t="s">
        <v>340</v>
      </c>
      <c r="B39" s="102" t="s">
        <v>7</v>
      </c>
      <c r="C39" s="102" t="s">
        <v>7</v>
      </c>
      <c r="D39" s="102" t="s">
        <v>7</v>
      </c>
      <c r="E39" s="103" t="s">
        <v>7</v>
      </c>
      <c r="F39" s="227" t="s">
        <v>7</v>
      </c>
      <c r="G39" s="227" t="s">
        <v>7</v>
      </c>
      <c r="H39" s="227" t="s">
        <v>7</v>
      </c>
      <c r="I39" s="84" t="s">
        <v>7</v>
      </c>
      <c r="J39" s="84" t="s">
        <v>7</v>
      </c>
      <c r="K39" s="84" t="s">
        <v>7</v>
      </c>
      <c r="L39" s="84" t="s">
        <v>7</v>
      </c>
      <c r="M39" s="84" t="s">
        <v>7</v>
      </c>
      <c r="N39" s="84" t="s">
        <v>7</v>
      </c>
      <c r="O39" s="84" t="s">
        <v>7</v>
      </c>
      <c r="P39" s="84" t="s">
        <v>7</v>
      </c>
      <c r="Q39" s="84" t="s">
        <v>7</v>
      </c>
      <c r="R39" s="84" t="s">
        <v>7</v>
      </c>
      <c r="S39" s="84" t="s">
        <v>7</v>
      </c>
      <c r="T39" s="84" t="s">
        <v>7</v>
      </c>
    </row>
    <row r="40" spans="1:20">
      <c r="A40" s="229" t="s">
        <v>786</v>
      </c>
      <c r="B40" s="27"/>
      <c r="C40" s="27" t="s">
        <v>7</v>
      </c>
      <c r="D40" s="27" t="s">
        <v>7</v>
      </c>
      <c r="E40" s="145" t="s">
        <v>7</v>
      </c>
      <c r="F40" s="90">
        <v>657702</v>
      </c>
      <c r="G40" s="90">
        <v>256908</v>
      </c>
      <c r="H40" s="89">
        <v>228</v>
      </c>
      <c r="I40" s="90">
        <v>9800406</v>
      </c>
      <c r="J40" s="89">
        <v>0</v>
      </c>
      <c r="K40" s="90">
        <v>178535</v>
      </c>
      <c r="L40" s="90">
        <v>18875</v>
      </c>
      <c r="M40" s="90">
        <v>373516</v>
      </c>
      <c r="N40" s="89">
        <v>0</v>
      </c>
      <c r="O40" s="90">
        <v>10628467</v>
      </c>
      <c r="P40" s="89">
        <v>0</v>
      </c>
      <c r="Q40" s="90">
        <v>259773</v>
      </c>
      <c r="R40" s="89">
        <v>0</v>
      </c>
      <c r="S40" s="90">
        <v>10368694</v>
      </c>
      <c r="T40" s="90">
        <v>66123</v>
      </c>
    </row>
    <row r="41" spans="1:20">
      <c r="A41" s="137" t="s">
        <v>339</v>
      </c>
      <c r="B41" s="98" t="s">
        <v>7</v>
      </c>
      <c r="C41" s="98" t="s">
        <v>7</v>
      </c>
      <c r="D41" s="98" t="s">
        <v>7</v>
      </c>
      <c r="E41" s="80" t="s">
        <v>7</v>
      </c>
      <c r="F41" s="134">
        <v>657702</v>
      </c>
      <c r="G41" s="134">
        <v>256908</v>
      </c>
      <c r="H41" s="135">
        <v>228</v>
      </c>
      <c r="I41" s="134">
        <v>9800406</v>
      </c>
      <c r="J41" s="135">
        <v>0</v>
      </c>
      <c r="K41" s="134">
        <v>178535</v>
      </c>
      <c r="L41" s="134">
        <v>18875</v>
      </c>
      <c r="M41" s="134">
        <v>373516</v>
      </c>
      <c r="N41" s="135">
        <v>0</v>
      </c>
      <c r="O41" s="134">
        <v>10628467</v>
      </c>
      <c r="P41" s="135">
        <v>0</v>
      </c>
      <c r="Q41" s="134">
        <v>259773</v>
      </c>
      <c r="R41" s="135">
        <v>0</v>
      </c>
      <c r="S41" s="134">
        <v>10368694</v>
      </c>
      <c r="T41" s="134">
        <v>66123</v>
      </c>
    </row>
  </sheetData>
  <mergeCells count="24">
    <mergeCell ref="A37:H37"/>
    <mergeCell ref="A39:H39"/>
    <mergeCell ref="B40:E40"/>
    <mergeCell ref="A41:D41"/>
    <mergeCell ref="A30:E30"/>
    <mergeCell ref="A31:F31"/>
    <mergeCell ref="A33:E33"/>
    <mergeCell ref="A34:F34"/>
    <mergeCell ref="A36:E36"/>
    <mergeCell ref="A11:F11"/>
    <mergeCell ref="A13:E13"/>
    <mergeCell ref="A14:E14"/>
    <mergeCell ref="A15:E15"/>
    <mergeCell ref="A16:F16"/>
    <mergeCell ref="A20:E20"/>
    <mergeCell ref="A21:F21"/>
    <mergeCell ref="A26:E26"/>
    <mergeCell ref="A27:F27"/>
    <mergeCell ref="A29:E29"/>
    <mergeCell ref="A3:S3"/>
    <mergeCell ref="A4:S4"/>
    <mergeCell ref="A5:S5"/>
    <mergeCell ref="J6:L6"/>
    <mergeCell ref="Q6:R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3D081-7E8B-4753-9076-9B975F75D0DB}">
  <sheetPr>
    <tabColor theme="4" tint="0.59999389629810485"/>
  </sheetPr>
  <dimension ref="A3:O57"/>
  <sheetViews>
    <sheetView zoomScale="130" zoomScaleNormal="130" workbookViewId="0"/>
  </sheetViews>
  <sheetFormatPr defaultColWidth="8.88671875" defaultRowHeight="14.4"/>
  <cols>
    <col min="1" max="2" width="8.88671875" style="13"/>
    <col min="3" max="12" width="11" style="13" bestFit="1" customWidth="1"/>
    <col min="13" max="14" width="9.6640625" style="13" customWidth="1"/>
    <col min="15" max="16384" width="8.88671875" style="13"/>
  </cols>
  <sheetData>
    <row r="3" spans="1:14" ht="13.95" customHeight="1">
      <c r="A3" s="17" t="s">
        <v>686</v>
      </c>
      <c r="B3" s="17"/>
      <c r="C3" s="17"/>
      <c r="D3" s="17"/>
      <c r="E3" s="17"/>
      <c r="F3" s="17"/>
      <c r="G3" s="17"/>
      <c r="H3" s="17"/>
      <c r="I3" s="17"/>
      <c r="J3" s="17"/>
      <c r="K3" s="17"/>
      <c r="L3" s="17"/>
      <c r="M3" s="17"/>
    </row>
    <row r="4" spans="1:14" ht="19.95" customHeight="1">
      <c r="A4" s="28" t="s">
        <v>418</v>
      </c>
      <c r="B4" s="28"/>
      <c r="C4" s="28"/>
      <c r="D4" s="28"/>
      <c r="E4" s="28"/>
      <c r="F4" s="28"/>
      <c r="G4" s="28"/>
      <c r="H4" s="28"/>
      <c r="I4" s="28"/>
      <c r="J4" s="28"/>
      <c r="K4" s="28"/>
      <c r="L4" s="28"/>
      <c r="M4" s="28"/>
      <c r="N4" s="28"/>
    </row>
    <row r="5" spans="1:14">
      <c r="A5" s="55" t="s">
        <v>7</v>
      </c>
      <c r="B5" s="56" t="s">
        <v>7</v>
      </c>
      <c r="C5" s="101" t="s">
        <v>649</v>
      </c>
      <c r="D5" s="184" t="s">
        <v>7</v>
      </c>
      <c r="E5" s="184" t="s">
        <v>7</v>
      </c>
      <c r="F5" s="184" t="s">
        <v>7</v>
      </c>
      <c r="G5" s="184" t="s">
        <v>7</v>
      </c>
      <c r="H5" s="184" t="s">
        <v>7</v>
      </c>
      <c r="I5" s="184" t="s">
        <v>7</v>
      </c>
      <c r="J5" s="184" t="s">
        <v>7</v>
      </c>
      <c r="K5" s="184" t="s">
        <v>7</v>
      </c>
      <c r="L5" s="195" t="s">
        <v>7</v>
      </c>
      <c r="M5" s="97" t="s">
        <v>416</v>
      </c>
      <c r="N5" s="157"/>
    </row>
    <row r="6" spans="1:14">
      <c r="A6" s="107" t="s">
        <v>403</v>
      </c>
      <c r="B6" s="106" t="s">
        <v>7</v>
      </c>
      <c r="C6" s="57">
        <v>1</v>
      </c>
      <c r="D6" s="57">
        <v>2</v>
      </c>
      <c r="E6" s="57">
        <v>3</v>
      </c>
      <c r="F6" s="57">
        <v>4</v>
      </c>
      <c r="G6" s="57">
        <v>5</v>
      </c>
      <c r="H6" s="57">
        <v>6</v>
      </c>
      <c r="I6" s="57">
        <v>7</v>
      </c>
      <c r="J6" s="57">
        <v>8</v>
      </c>
      <c r="K6" s="57">
        <v>9</v>
      </c>
      <c r="L6" s="57">
        <v>10</v>
      </c>
      <c r="M6" s="57">
        <v>11</v>
      </c>
      <c r="N6" s="57">
        <v>12</v>
      </c>
    </row>
    <row r="7" spans="1:14">
      <c r="A7" s="107" t="s">
        <v>401</v>
      </c>
      <c r="B7" s="106" t="s">
        <v>7</v>
      </c>
      <c r="C7" s="85" t="s">
        <v>7</v>
      </c>
      <c r="D7" s="85" t="s">
        <v>7</v>
      </c>
      <c r="E7" s="85" t="s">
        <v>7</v>
      </c>
      <c r="F7" s="85" t="s">
        <v>7</v>
      </c>
      <c r="G7" s="85" t="s">
        <v>7</v>
      </c>
      <c r="H7" s="85" t="s">
        <v>7</v>
      </c>
      <c r="I7" s="85" t="s">
        <v>7</v>
      </c>
      <c r="J7" s="85" t="s">
        <v>7</v>
      </c>
      <c r="K7" s="85" t="s">
        <v>7</v>
      </c>
      <c r="L7" s="85" t="s">
        <v>7</v>
      </c>
      <c r="M7" s="85" t="s">
        <v>7</v>
      </c>
      <c r="N7" s="85" t="s">
        <v>7</v>
      </c>
    </row>
    <row r="8" spans="1:14">
      <c r="A8" s="144" t="s">
        <v>400</v>
      </c>
      <c r="B8" s="145" t="s">
        <v>7</v>
      </c>
      <c r="C8" s="71">
        <v>2014</v>
      </c>
      <c r="D8" s="71">
        <v>2015</v>
      </c>
      <c r="E8" s="71">
        <v>2016</v>
      </c>
      <c r="F8" s="71">
        <v>2017</v>
      </c>
      <c r="G8" s="71">
        <v>2018</v>
      </c>
      <c r="H8" s="71">
        <v>2019</v>
      </c>
      <c r="I8" s="71">
        <v>2020</v>
      </c>
      <c r="J8" s="71">
        <v>2021</v>
      </c>
      <c r="K8" s="71">
        <v>2022</v>
      </c>
      <c r="L8" s="71">
        <v>2023</v>
      </c>
      <c r="M8" s="71" t="s">
        <v>415</v>
      </c>
      <c r="N8" s="71" t="s">
        <v>414</v>
      </c>
    </row>
    <row r="9" spans="1:14">
      <c r="A9" s="95">
        <v>1</v>
      </c>
      <c r="B9" s="56" t="s">
        <v>399</v>
      </c>
      <c r="C9" s="59">
        <v>12737372</v>
      </c>
      <c r="D9" s="59">
        <v>12867612</v>
      </c>
      <c r="E9" s="59">
        <v>12621166</v>
      </c>
      <c r="F9" s="59">
        <v>12502399</v>
      </c>
      <c r="G9" s="59">
        <v>12237190</v>
      </c>
      <c r="H9" s="59">
        <v>12028138</v>
      </c>
      <c r="I9" s="59">
        <v>11825370</v>
      </c>
      <c r="J9" s="59">
        <v>11754395</v>
      </c>
      <c r="K9" s="59">
        <v>11680868</v>
      </c>
      <c r="L9" s="59">
        <v>11559814</v>
      </c>
      <c r="M9" s="59">
        <v>-121054</v>
      </c>
      <c r="N9" s="59">
        <v>-194581</v>
      </c>
    </row>
    <row r="10" spans="1:14">
      <c r="A10" s="81">
        <v>2</v>
      </c>
      <c r="B10" s="64">
        <v>2014</v>
      </c>
      <c r="C10" s="82">
        <v>25940299</v>
      </c>
      <c r="D10" s="82">
        <v>25414860</v>
      </c>
      <c r="E10" s="82">
        <v>25582654</v>
      </c>
      <c r="F10" s="82">
        <v>25604978</v>
      </c>
      <c r="G10" s="82">
        <v>25508450</v>
      </c>
      <c r="H10" s="82">
        <v>25498109</v>
      </c>
      <c r="I10" s="82">
        <v>25455426</v>
      </c>
      <c r="J10" s="82">
        <v>25436179</v>
      </c>
      <c r="K10" s="82">
        <v>25431396</v>
      </c>
      <c r="L10" s="82">
        <v>25425455</v>
      </c>
      <c r="M10" s="82">
        <v>-5941</v>
      </c>
      <c r="N10" s="82">
        <v>-10723</v>
      </c>
    </row>
    <row r="11" spans="1:14">
      <c r="A11" s="81">
        <v>3</v>
      </c>
      <c r="B11" s="64">
        <v>2015</v>
      </c>
      <c r="C11" s="65" t="s">
        <v>180</v>
      </c>
      <c r="D11" s="82">
        <v>26720851</v>
      </c>
      <c r="E11" s="82">
        <v>27092754</v>
      </c>
      <c r="F11" s="82">
        <v>27417017</v>
      </c>
      <c r="G11" s="82">
        <v>27434128</v>
      </c>
      <c r="H11" s="82">
        <v>27421136</v>
      </c>
      <c r="I11" s="82">
        <v>27396977</v>
      </c>
      <c r="J11" s="82">
        <v>27384290</v>
      </c>
      <c r="K11" s="82">
        <v>27403586</v>
      </c>
      <c r="L11" s="82">
        <v>27393498</v>
      </c>
      <c r="M11" s="82">
        <v>-10088</v>
      </c>
      <c r="N11" s="82">
        <v>9208</v>
      </c>
    </row>
    <row r="12" spans="1:14">
      <c r="A12" s="81">
        <v>4</v>
      </c>
      <c r="B12" s="64">
        <v>2016</v>
      </c>
      <c r="C12" s="65" t="s">
        <v>180</v>
      </c>
      <c r="D12" s="65" t="s">
        <v>180</v>
      </c>
      <c r="E12" s="82">
        <v>30925567</v>
      </c>
      <c r="F12" s="82">
        <v>30404730</v>
      </c>
      <c r="G12" s="82">
        <v>30487231</v>
      </c>
      <c r="H12" s="82">
        <v>30499042</v>
      </c>
      <c r="I12" s="82">
        <v>30505185</v>
      </c>
      <c r="J12" s="82">
        <v>30487326</v>
      </c>
      <c r="K12" s="82">
        <v>30581916</v>
      </c>
      <c r="L12" s="82">
        <v>30600892</v>
      </c>
      <c r="M12" s="82">
        <v>18976</v>
      </c>
      <c r="N12" s="82">
        <v>113566</v>
      </c>
    </row>
    <row r="13" spans="1:14">
      <c r="A13" s="81">
        <v>5</v>
      </c>
      <c r="B13" s="64">
        <v>2017</v>
      </c>
      <c r="C13" s="65" t="s">
        <v>180</v>
      </c>
      <c r="D13" s="65" t="s">
        <v>180</v>
      </c>
      <c r="E13" s="65" t="s">
        <v>180</v>
      </c>
      <c r="F13" s="82">
        <v>31547038</v>
      </c>
      <c r="G13" s="82">
        <v>30067337</v>
      </c>
      <c r="H13" s="82">
        <v>29980111</v>
      </c>
      <c r="I13" s="82">
        <v>29629178</v>
      </c>
      <c r="J13" s="82">
        <v>29566289</v>
      </c>
      <c r="K13" s="82">
        <v>29779541</v>
      </c>
      <c r="L13" s="82">
        <v>29803695</v>
      </c>
      <c r="M13" s="82">
        <v>24155</v>
      </c>
      <c r="N13" s="82">
        <v>237407</v>
      </c>
    </row>
    <row r="14" spans="1:14">
      <c r="A14" s="81">
        <v>6</v>
      </c>
      <c r="B14" s="64">
        <v>2018</v>
      </c>
      <c r="C14" s="65" t="s">
        <v>180</v>
      </c>
      <c r="D14" s="65" t="s">
        <v>180</v>
      </c>
      <c r="E14" s="65" t="s">
        <v>180</v>
      </c>
      <c r="F14" s="65" t="s">
        <v>180</v>
      </c>
      <c r="G14" s="82">
        <v>29305423</v>
      </c>
      <c r="H14" s="82">
        <v>28469087</v>
      </c>
      <c r="I14" s="82">
        <v>28294210</v>
      </c>
      <c r="J14" s="82">
        <v>28303404</v>
      </c>
      <c r="K14" s="82">
        <v>28674223</v>
      </c>
      <c r="L14" s="82">
        <v>28687032</v>
      </c>
      <c r="M14" s="82">
        <v>12809</v>
      </c>
      <c r="N14" s="82">
        <v>383628</v>
      </c>
    </row>
    <row r="15" spans="1:14">
      <c r="A15" s="81">
        <v>7</v>
      </c>
      <c r="B15" s="64">
        <v>2019</v>
      </c>
      <c r="C15" s="65" t="s">
        <v>180</v>
      </c>
      <c r="D15" s="65" t="s">
        <v>180</v>
      </c>
      <c r="E15" s="65" t="s">
        <v>180</v>
      </c>
      <c r="F15" s="65" t="s">
        <v>180</v>
      </c>
      <c r="G15" s="65" t="s">
        <v>180</v>
      </c>
      <c r="H15" s="82">
        <v>29956136</v>
      </c>
      <c r="I15" s="82">
        <v>28947049</v>
      </c>
      <c r="J15" s="82">
        <v>29031544</v>
      </c>
      <c r="K15" s="82">
        <v>29685920</v>
      </c>
      <c r="L15" s="82">
        <v>29712913</v>
      </c>
      <c r="M15" s="82">
        <v>26993</v>
      </c>
      <c r="N15" s="82">
        <v>681369</v>
      </c>
    </row>
    <row r="16" spans="1:14">
      <c r="A16" s="81">
        <v>8</v>
      </c>
      <c r="B16" s="64">
        <v>2020</v>
      </c>
      <c r="C16" s="65" t="s">
        <v>180</v>
      </c>
      <c r="D16" s="65" t="s">
        <v>180</v>
      </c>
      <c r="E16" s="65" t="s">
        <v>180</v>
      </c>
      <c r="F16" s="65" t="s">
        <v>180</v>
      </c>
      <c r="G16" s="65" t="s">
        <v>180</v>
      </c>
      <c r="H16" s="65" t="s">
        <v>180</v>
      </c>
      <c r="I16" s="82">
        <v>26071823</v>
      </c>
      <c r="J16" s="82">
        <v>25658154</v>
      </c>
      <c r="K16" s="82">
        <v>26163035</v>
      </c>
      <c r="L16" s="82">
        <v>26173169</v>
      </c>
      <c r="M16" s="82">
        <v>10134</v>
      </c>
      <c r="N16" s="82">
        <v>515015</v>
      </c>
    </row>
    <row r="17" spans="1:14">
      <c r="A17" s="81">
        <v>9</v>
      </c>
      <c r="B17" s="64">
        <v>2021</v>
      </c>
      <c r="C17" s="65" t="s">
        <v>180</v>
      </c>
      <c r="D17" s="65" t="s">
        <v>180</v>
      </c>
      <c r="E17" s="65" t="s">
        <v>180</v>
      </c>
      <c r="F17" s="65" t="s">
        <v>180</v>
      </c>
      <c r="G17" s="65" t="s">
        <v>180</v>
      </c>
      <c r="H17" s="65" t="s">
        <v>180</v>
      </c>
      <c r="I17" s="65" t="s">
        <v>180</v>
      </c>
      <c r="J17" s="82">
        <v>33038603</v>
      </c>
      <c r="K17" s="82">
        <v>34702409</v>
      </c>
      <c r="L17" s="82">
        <v>35203898</v>
      </c>
      <c r="M17" s="82">
        <v>501489</v>
      </c>
      <c r="N17" s="82">
        <v>2165295</v>
      </c>
    </row>
    <row r="18" spans="1:14">
      <c r="A18" s="81">
        <v>10</v>
      </c>
      <c r="B18" s="64">
        <v>2022</v>
      </c>
      <c r="C18" s="65" t="s">
        <v>180</v>
      </c>
      <c r="D18" s="65" t="s">
        <v>180</v>
      </c>
      <c r="E18" s="65" t="s">
        <v>180</v>
      </c>
      <c r="F18" s="65" t="s">
        <v>180</v>
      </c>
      <c r="G18" s="65" t="s">
        <v>180</v>
      </c>
      <c r="H18" s="65" t="s">
        <v>180</v>
      </c>
      <c r="I18" s="65" t="s">
        <v>180</v>
      </c>
      <c r="J18" s="65" t="s">
        <v>180</v>
      </c>
      <c r="K18" s="82">
        <v>41304845</v>
      </c>
      <c r="L18" s="82">
        <v>41813354</v>
      </c>
      <c r="M18" s="82">
        <v>508509</v>
      </c>
      <c r="N18" s="65" t="s">
        <v>180</v>
      </c>
    </row>
    <row r="19" spans="1:14">
      <c r="A19" s="88">
        <v>11</v>
      </c>
      <c r="B19" s="70">
        <v>2023</v>
      </c>
      <c r="C19" s="71" t="s">
        <v>180</v>
      </c>
      <c r="D19" s="71" t="s">
        <v>180</v>
      </c>
      <c r="E19" s="71" t="s">
        <v>180</v>
      </c>
      <c r="F19" s="71" t="s">
        <v>180</v>
      </c>
      <c r="G19" s="71" t="s">
        <v>180</v>
      </c>
      <c r="H19" s="71" t="s">
        <v>180</v>
      </c>
      <c r="I19" s="71" t="s">
        <v>180</v>
      </c>
      <c r="J19" s="71" t="s">
        <v>180</v>
      </c>
      <c r="K19" s="71" t="s">
        <v>180</v>
      </c>
      <c r="L19" s="90">
        <v>49647136</v>
      </c>
      <c r="M19" s="92" t="s">
        <v>180</v>
      </c>
      <c r="N19" s="71" t="s">
        <v>180</v>
      </c>
    </row>
    <row r="20" spans="1:14">
      <c r="A20" s="62" t="s">
        <v>7</v>
      </c>
      <c r="B20" s="62" t="s">
        <v>7</v>
      </c>
      <c r="C20" s="62" t="s">
        <v>7</v>
      </c>
      <c r="D20" s="62" t="s">
        <v>7</v>
      </c>
      <c r="E20" s="62" t="s">
        <v>7</v>
      </c>
      <c r="F20" s="62" t="s">
        <v>7</v>
      </c>
      <c r="G20" s="62" t="s">
        <v>7</v>
      </c>
      <c r="H20" s="62" t="s">
        <v>7</v>
      </c>
      <c r="I20" s="62" t="s">
        <v>7</v>
      </c>
      <c r="J20" s="62" t="s">
        <v>7</v>
      </c>
      <c r="K20" s="62" t="s">
        <v>7</v>
      </c>
      <c r="L20" s="56" t="s">
        <v>413</v>
      </c>
      <c r="M20" s="134">
        <v>965982</v>
      </c>
      <c r="N20" s="134">
        <v>3900183</v>
      </c>
    </row>
    <row r="21" spans="1:14">
      <c r="M21" s="196"/>
      <c r="N21" s="196"/>
    </row>
    <row r="22" spans="1:14">
      <c r="A22" s="28" t="s">
        <v>412</v>
      </c>
      <c r="B22" s="28"/>
      <c r="C22" s="28"/>
      <c r="D22" s="28"/>
      <c r="E22" s="28"/>
      <c r="F22" s="28"/>
      <c r="G22" s="28"/>
      <c r="H22" s="28"/>
      <c r="I22" s="28"/>
      <c r="J22" s="28"/>
      <c r="K22" s="28"/>
      <c r="L22" s="28"/>
      <c r="M22" s="28"/>
      <c r="N22" s="28"/>
    </row>
    <row r="23" spans="1:14">
      <c r="A23" s="55" t="s">
        <v>7</v>
      </c>
      <c r="B23" s="56" t="s">
        <v>7</v>
      </c>
      <c r="C23" s="101" t="s">
        <v>788</v>
      </c>
      <c r="D23" s="102" t="s">
        <v>7</v>
      </c>
      <c r="E23" s="102" t="s">
        <v>7</v>
      </c>
      <c r="F23" s="102" t="s">
        <v>7</v>
      </c>
      <c r="G23" s="102" t="s">
        <v>7</v>
      </c>
      <c r="H23" s="102" t="s">
        <v>7</v>
      </c>
      <c r="I23" s="102" t="s">
        <v>7</v>
      </c>
      <c r="J23" s="102" t="s">
        <v>7</v>
      </c>
      <c r="K23" s="102" t="s">
        <v>7</v>
      </c>
      <c r="L23" s="103" t="s">
        <v>7</v>
      </c>
      <c r="M23" s="57">
        <v>11</v>
      </c>
      <c r="N23" s="57">
        <v>12</v>
      </c>
    </row>
    <row r="24" spans="1:14">
      <c r="A24" s="63" t="s">
        <v>7</v>
      </c>
      <c r="B24" s="64" t="s">
        <v>7</v>
      </c>
      <c r="C24" s="69" t="s">
        <v>7</v>
      </c>
      <c r="D24" s="25" t="s">
        <v>7</v>
      </c>
      <c r="E24" s="25" t="s">
        <v>7</v>
      </c>
      <c r="F24" s="25" t="s">
        <v>7</v>
      </c>
      <c r="G24" s="28" t="s">
        <v>411</v>
      </c>
      <c r="H24" s="27" t="s">
        <v>7</v>
      </c>
      <c r="I24" s="25" t="s">
        <v>7</v>
      </c>
      <c r="J24" s="25" t="s">
        <v>7</v>
      </c>
      <c r="K24" s="25" t="s">
        <v>7</v>
      </c>
      <c r="L24" s="70" t="s">
        <v>7</v>
      </c>
      <c r="M24" s="85" t="s">
        <v>7</v>
      </c>
      <c r="N24" s="65" t="s">
        <v>410</v>
      </c>
    </row>
    <row r="25" spans="1:14">
      <c r="A25" s="63" t="s">
        <v>7</v>
      </c>
      <c r="B25" s="64" t="s">
        <v>7</v>
      </c>
      <c r="C25" s="57">
        <v>1</v>
      </c>
      <c r="D25" s="57">
        <v>2</v>
      </c>
      <c r="E25" s="57">
        <v>3</v>
      </c>
      <c r="F25" s="57">
        <v>4</v>
      </c>
      <c r="G25" s="57">
        <v>5</v>
      </c>
      <c r="H25" s="57">
        <v>6</v>
      </c>
      <c r="I25" s="57">
        <v>7</v>
      </c>
      <c r="J25" s="57">
        <v>8</v>
      </c>
      <c r="K25" s="57">
        <v>9</v>
      </c>
      <c r="L25" s="57">
        <v>10</v>
      </c>
      <c r="M25" s="65" t="s">
        <v>410</v>
      </c>
      <c r="N25" s="65" t="s">
        <v>409</v>
      </c>
    </row>
    <row r="26" spans="1:14">
      <c r="A26" s="63" t="s">
        <v>7</v>
      </c>
      <c r="B26" s="64" t="s">
        <v>7</v>
      </c>
      <c r="C26" s="85" t="s">
        <v>7</v>
      </c>
      <c r="D26" s="85" t="s">
        <v>7</v>
      </c>
      <c r="E26" s="85" t="s">
        <v>7</v>
      </c>
      <c r="F26" s="85" t="s">
        <v>7</v>
      </c>
      <c r="G26" s="85" t="s">
        <v>7</v>
      </c>
      <c r="H26" s="85" t="s">
        <v>7</v>
      </c>
      <c r="I26" s="85" t="s">
        <v>7</v>
      </c>
      <c r="J26" s="85" t="s">
        <v>7</v>
      </c>
      <c r="K26" s="85" t="s">
        <v>7</v>
      </c>
      <c r="L26" s="85" t="s">
        <v>7</v>
      </c>
      <c r="M26" s="65" t="s">
        <v>409</v>
      </c>
      <c r="N26" s="65" t="s">
        <v>4</v>
      </c>
    </row>
    <row r="27" spans="1:14">
      <c r="A27" s="107" t="s">
        <v>403</v>
      </c>
      <c r="B27" s="106" t="s">
        <v>7</v>
      </c>
      <c r="C27" s="85" t="s">
        <v>7</v>
      </c>
      <c r="D27" s="85" t="s">
        <v>7</v>
      </c>
      <c r="E27" s="85" t="s">
        <v>7</v>
      </c>
      <c r="F27" s="85" t="s">
        <v>7</v>
      </c>
      <c r="G27" s="85" t="s">
        <v>7</v>
      </c>
      <c r="H27" s="85" t="s">
        <v>7</v>
      </c>
      <c r="I27" s="85" t="s">
        <v>7</v>
      </c>
      <c r="J27" s="85" t="s">
        <v>7</v>
      </c>
      <c r="K27" s="85" t="s">
        <v>7</v>
      </c>
      <c r="L27" s="85" t="s">
        <v>7</v>
      </c>
      <c r="M27" s="65" t="s">
        <v>408</v>
      </c>
      <c r="N27" s="65" t="s">
        <v>407</v>
      </c>
    </row>
    <row r="28" spans="1:14">
      <c r="A28" s="107" t="s">
        <v>401</v>
      </c>
      <c r="B28" s="106" t="s">
        <v>7</v>
      </c>
      <c r="C28" s="85" t="s">
        <v>7</v>
      </c>
      <c r="D28" s="85" t="s">
        <v>7</v>
      </c>
      <c r="E28" s="85" t="s">
        <v>7</v>
      </c>
      <c r="F28" s="85" t="s">
        <v>7</v>
      </c>
      <c r="G28" s="85" t="s">
        <v>7</v>
      </c>
      <c r="H28" s="85" t="s">
        <v>7</v>
      </c>
      <c r="I28" s="85" t="s">
        <v>7</v>
      </c>
      <c r="J28" s="85" t="s">
        <v>7</v>
      </c>
      <c r="K28" s="85" t="s">
        <v>7</v>
      </c>
      <c r="L28" s="85" t="s">
        <v>7</v>
      </c>
      <c r="M28" s="65" t="s">
        <v>406</v>
      </c>
      <c r="N28" s="65" t="s">
        <v>406</v>
      </c>
    </row>
    <row r="29" spans="1:14">
      <c r="A29" s="144" t="s">
        <v>400</v>
      </c>
      <c r="B29" s="145" t="s">
        <v>7</v>
      </c>
      <c r="C29" s="71">
        <v>2014</v>
      </c>
      <c r="D29" s="71">
        <v>2015</v>
      </c>
      <c r="E29" s="71">
        <v>2016</v>
      </c>
      <c r="F29" s="71">
        <v>2017</v>
      </c>
      <c r="G29" s="71">
        <v>2018</v>
      </c>
      <c r="H29" s="71">
        <v>2019</v>
      </c>
      <c r="I29" s="71">
        <v>2020</v>
      </c>
      <c r="J29" s="71">
        <v>2021</v>
      </c>
      <c r="K29" s="71">
        <v>2022</v>
      </c>
      <c r="L29" s="71">
        <v>2023</v>
      </c>
      <c r="M29" s="71" t="s">
        <v>405</v>
      </c>
      <c r="N29" s="71" t="s">
        <v>405</v>
      </c>
    </row>
    <row r="30" spans="1:14">
      <c r="A30" s="95">
        <v>1</v>
      </c>
      <c r="B30" s="56" t="s">
        <v>399</v>
      </c>
      <c r="C30" s="117">
        <v>0</v>
      </c>
      <c r="D30" s="59">
        <v>4863771</v>
      </c>
      <c r="E30" s="59">
        <v>7652533</v>
      </c>
      <c r="F30" s="59">
        <v>9082476</v>
      </c>
      <c r="G30" s="59">
        <v>9811584</v>
      </c>
      <c r="H30" s="59">
        <v>10268532</v>
      </c>
      <c r="I30" s="59">
        <v>10499906</v>
      </c>
      <c r="J30" s="59">
        <v>10689090</v>
      </c>
      <c r="K30" s="59">
        <v>10832734</v>
      </c>
      <c r="L30" s="59">
        <v>10938009</v>
      </c>
      <c r="M30" s="57" t="s">
        <v>180</v>
      </c>
      <c r="N30" s="57" t="s">
        <v>180</v>
      </c>
    </row>
    <row r="31" spans="1:14">
      <c r="A31" s="81">
        <v>2</v>
      </c>
      <c r="B31" s="64">
        <v>2014</v>
      </c>
      <c r="C31" s="82">
        <v>16035447</v>
      </c>
      <c r="D31" s="82">
        <v>20807703</v>
      </c>
      <c r="E31" s="82">
        <v>22801057</v>
      </c>
      <c r="F31" s="82">
        <v>23985603</v>
      </c>
      <c r="G31" s="82">
        <v>24628822</v>
      </c>
      <c r="H31" s="82">
        <v>24961005</v>
      </c>
      <c r="I31" s="82">
        <v>25109882</v>
      </c>
      <c r="J31" s="82">
        <v>25202700</v>
      </c>
      <c r="K31" s="82">
        <v>25267247</v>
      </c>
      <c r="L31" s="82">
        <v>25300236</v>
      </c>
      <c r="M31" s="65" t="s">
        <v>180</v>
      </c>
      <c r="N31" s="65" t="s">
        <v>180</v>
      </c>
    </row>
    <row r="32" spans="1:14">
      <c r="A32" s="81">
        <v>3</v>
      </c>
      <c r="B32" s="64">
        <v>2015</v>
      </c>
      <c r="C32" s="65" t="s">
        <v>180</v>
      </c>
      <c r="D32" s="82">
        <v>17062524</v>
      </c>
      <c r="E32" s="82">
        <v>22678759</v>
      </c>
      <c r="F32" s="82">
        <v>24823963</v>
      </c>
      <c r="G32" s="82">
        <v>25997648</v>
      </c>
      <c r="H32" s="82">
        <v>26691385</v>
      </c>
      <c r="I32" s="82">
        <v>26971755</v>
      </c>
      <c r="J32" s="82">
        <v>27132741</v>
      </c>
      <c r="K32" s="82">
        <v>27235363</v>
      </c>
      <c r="L32" s="82">
        <v>27284159</v>
      </c>
      <c r="M32" s="65" t="s">
        <v>180</v>
      </c>
      <c r="N32" s="65" t="s">
        <v>180</v>
      </c>
    </row>
    <row r="33" spans="1:15">
      <c r="A33" s="81">
        <v>4</v>
      </c>
      <c r="B33" s="64">
        <v>2016</v>
      </c>
      <c r="C33" s="65" t="s">
        <v>180</v>
      </c>
      <c r="D33" s="65" t="s">
        <v>180</v>
      </c>
      <c r="E33" s="82">
        <v>19530873</v>
      </c>
      <c r="F33" s="82">
        <v>25435926</v>
      </c>
      <c r="G33" s="82">
        <v>27589831</v>
      </c>
      <c r="H33" s="82">
        <v>28986264</v>
      </c>
      <c r="I33" s="82">
        <v>29673534</v>
      </c>
      <c r="J33" s="82">
        <v>30054187</v>
      </c>
      <c r="K33" s="82">
        <v>30302161</v>
      </c>
      <c r="L33" s="82">
        <v>30423014</v>
      </c>
      <c r="M33" s="65" t="s">
        <v>180</v>
      </c>
      <c r="N33" s="65" t="s">
        <v>180</v>
      </c>
    </row>
    <row r="34" spans="1:15">
      <c r="A34" s="81">
        <v>5</v>
      </c>
      <c r="B34" s="64">
        <v>2017</v>
      </c>
      <c r="C34" s="65" t="s">
        <v>180</v>
      </c>
      <c r="D34" s="65" t="s">
        <v>180</v>
      </c>
      <c r="E34" s="65" t="s">
        <v>180</v>
      </c>
      <c r="F34" s="82">
        <v>18746237</v>
      </c>
      <c r="G34" s="82">
        <v>24617304</v>
      </c>
      <c r="H34" s="82">
        <v>27039790</v>
      </c>
      <c r="I34" s="82">
        <v>27957425</v>
      </c>
      <c r="J34" s="82">
        <v>28696511</v>
      </c>
      <c r="K34" s="82">
        <v>29245062</v>
      </c>
      <c r="L34" s="82">
        <v>29494373</v>
      </c>
      <c r="M34" s="65" t="s">
        <v>180</v>
      </c>
      <c r="N34" s="65" t="s">
        <v>180</v>
      </c>
    </row>
    <row r="35" spans="1:15">
      <c r="A35" s="81">
        <v>6</v>
      </c>
      <c r="B35" s="64">
        <v>2018</v>
      </c>
      <c r="C35" s="65" t="s">
        <v>180</v>
      </c>
      <c r="D35" s="65" t="s">
        <v>180</v>
      </c>
      <c r="E35" s="65" t="s">
        <v>180</v>
      </c>
      <c r="F35" s="65" t="s">
        <v>180</v>
      </c>
      <c r="G35" s="82">
        <v>17723228</v>
      </c>
      <c r="H35" s="82">
        <v>23274768</v>
      </c>
      <c r="I35" s="82">
        <v>25311346</v>
      </c>
      <c r="J35" s="82">
        <v>26669131</v>
      </c>
      <c r="K35" s="82">
        <v>27622114</v>
      </c>
      <c r="L35" s="82">
        <v>28121017</v>
      </c>
      <c r="M35" s="65" t="s">
        <v>180</v>
      </c>
      <c r="N35" s="65" t="s">
        <v>180</v>
      </c>
    </row>
    <row r="36" spans="1:15">
      <c r="A36" s="81">
        <v>7</v>
      </c>
      <c r="B36" s="64">
        <v>2019</v>
      </c>
      <c r="C36" s="65" t="s">
        <v>180</v>
      </c>
      <c r="D36" s="65" t="s">
        <v>180</v>
      </c>
      <c r="E36" s="65" t="s">
        <v>180</v>
      </c>
      <c r="F36" s="65" t="s">
        <v>180</v>
      </c>
      <c r="G36" s="65" t="s">
        <v>180</v>
      </c>
      <c r="H36" s="82">
        <v>18270209</v>
      </c>
      <c r="I36" s="82">
        <v>23563320</v>
      </c>
      <c r="J36" s="82">
        <v>25919716</v>
      </c>
      <c r="K36" s="82">
        <v>27602042</v>
      </c>
      <c r="L36" s="82">
        <v>28641826</v>
      </c>
      <c r="M36" s="65" t="s">
        <v>180</v>
      </c>
      <c r="N36" s="65" t="s">
        <v>180</v>
      </c>
    </row>
    <row r="37" spans="1:15">
      <c r="A37" s="81">
        <v>8</v>
      </c>
      <c r="B37" s="64">
        <v>2020</v>
      </c>
      <c r="C37" s="65" t="s">
        <v>180</v>
      </c>
      <c r="D37" s="65" t="s">
        <v>180</v>
      </c>
      <c r="E37" s="65" t="s">
        <v>180</v>
      </c>
      <c r="F37" s="65" t="s">
        <v>180</v>
      </c>
      <c r="G37" s="65" t="s">
        <v>180</v>
      </c>
      <c r="H37" s="65" t="s">
        <v>180</v>
      </c>
      <c r="I37" s="82">
        <v>15365048</v>
      </c>
      <c r="J37" s="82">
        <v>20216911</v>
      </c>
      <c r="K37" s="82">
        <v>22663518</v>
      </c>
      <c r="L37" s="82">
        <v>24168258</v>
      </c>
      <c r="M37" s="65" t="s">
        <v>180</v>
      </c>
      <c r="N37" s="65" t="s">
        <v>180</v>
      </c>
    </row>
    <row r="38" spans="1:15">
      <c r="A38" s="81">
        <v>9</v>
      </c>
      <c r="B38" s="64">
        <v>2021</v>
      </c>
      <c r="C38" s="65" t="s">
        <v>180</v>
      </c>
      <c r="D38" s="65" t="s">
        <v>180</v>
      </c>
      <c r="E38" s="65" t="s">
        <v>180</v>
      </c>
      <c r="F38" s="65" t="s">
        <v>180</v>
      </c>
      <c r="G38" s="65" t="s">
        <v>180</v>
      </c>
      <c r="H38" s="65" t="s">
        <v>180</v>
      </c>
      <c r="I38" s="65" t="s">
        <v>180</v>
      </c>
      <c r="J38" s="82">
        <v>20232990</v>
      </c>
      <c r="K38" s="82">
        <v>27832007</v>
      </c>
      <c r="L38" s="82">
        <v>30753363</v>
      </c>
      <c r="M38" s="65" t="s">
        <v>180</v>
      </c>
      <c r="N38" s="65" t="s">
        <v>180</v>
      </c>
    </row>
    <row r="39" spans="1:15">
      <c r="A39" s="81">
        <v>10</v>
      </c>
      <c r="B39" s="64">
        <v>2022</v>
      </c>
      <c r="C39" s="65" t="s">
        <v>180</v>
      </c>
      <c r="D39" s="65" t="s">
        <v>180</v>
      </c>
      <c r="E39" s="65" t="s">
        <v>180</v>
      </c>
      <c r="F39" s="65" t="s">
        <v>180</v>
      </c>
      <c r="G39" s="65" t="s">
        <v>180</v>
      </c>
      <c r="H39" s="65" t="s">
        <v>180</v>
      </c>
      <c r="I39" s="65" t="s">
        <v>180</v>
      </c>
      <c r="J39" s="65" t="s">
        <v>180</v>
      </c>
      <c r="K39" s="82">
        <v>24199650</v>
      </c>
      <c r="L39" s="82">
        <v>33552140</v>
      </c>
      <c r="M39" s="65" t="s">
        <v>180</v>
      </c>
      <c r="N39" s="65" t="s">
        <v>180</v>
      </c>
    </row>
    <row r="40" spans="1:15">
      <c r="A40" s="88">
        <v>11</v>
      </c>
      <c r="B40" s="70">
        <v>2023</v>
      </c>
      <c r="C40" s="71" t="s">
        <v>180</v>
      </c>
      <c r="D40" s="71" t="s">
        <v>180</v>
      </c>
      <c r="E40" s="71" t="s">
        <v>180</v>
      </c>
      <c r="F40" s="71" t="s">
        <v>180</v>
      </c>
      <c r="G40" s="71" t="s">
        <v>180</v>
      </c>
      <c r="H40" s="71" t="s">
        <v>180</v>
      </c>
      <c r="I40" s="71" t="s">
        <v>180</v>
      </c>
      <c r="J40" s="71" t="s">
        <v>180</v>
      </c>
      <c r="K40" s="71" t="s">
        <v>180</v>
      </c>
      <c r="L40" s="90">
        <v>28448152</v>
      </c>
      <c r="M40" s="71" t="s">
        <v>180</v>
      </c>
      <c r="N40" s="71" t="s">
        <v>180</v>
      </c>
    </row>
    <row r="41" spans="1:15">
      <c r="A41" s="122"/>
      <c r="C41" s="146"/>
      <c r="D41" s="146"/>
      <c r="E41" s="146"/>
      <c r="F41" s="146"/>
      <c r="G41" s="146"/>
      <c r="H41" s="146"/>
      <c r="I41" s="146"/>
      <c r="J41" s="146"/>
      <c r="K41" s="146"/>
      <c r="L41" s="196"/>
      <c r="M41" s="146"/>
      <c r="N41" s="146"/>
    </row>
    <row r="42" spans="1:15">
      <c r="A42" s="18" t="s">
        <v>404</v>
      </c>
      <c r="B42" s="18"/>
      <c r="C42" s="18"/>
      <c r="D42" s="18"/>
      <c r="E42" s="18"/>
      <c r="F42" s="18"/>
      <c r="G42" s="18"/>
      <c r="H42" s="18"/>
      <c r="I42" s="18"/>
      <c r="J42" s="18"/>
      <c r="K42" s="18"/>
      <c r="L42" s="18"/>
      <c r="M42" s="146"/>
      <c r="N42" s="146"/>
    </row>
    <row r="43" spans="1:15">
      <c r="A43" s="101" t="s">
        <v>403</v>
      </c>
      <c r="B43" s="102" t="s">
        <v>7</v>
      </c>
      <c r="C43" s="197" t="s">
        <v>402</v>
      </c>
      <c r="D43" s="198"/>
      <c r="E43" s="198"/>
      <c r="F43" s="198"/>
      <c r="G43" s="198"/>
      <c r="H43" s="198"/>
      <c r="I43" s="198"/>
      <c r="J43" s="198"/>
      <c r="K43" s="198"/>
      <c r="L43" s="199"/>
    </row>
    <row r="44" spans="1:15">
      <c r="A44" s="107" t="s">
        <v>401</v>
      </c>
      <c r="B44" s="106" t="s">
        <v>7</v>
      </c>
      <c r="C44" s="65">
        <v>1</v>
      </c>
      <c r="D44" s="65">
        <v>2</v>
      </c>
      <c r="E44" s="65">
        <v>3</v>
      </c>
      <c r="F44" s="65">
        <v>4</v>
      </c>
      <c r="G44" s="65">
        <v>5</v>
      </c>
      <c r="H44" s="65">
        <v>6</v>
      </c>
      <c r="I44" s="65">
        <v>7</v>
      </c>
      <c r="J44" s="65">
        <v>8</v>
      </c>
      <c r="K44" s="109">
        <v>9</v>
      </c>
      <c r="L44" s="68">
        <v>10</v>
      </c>
      <c r="M44" s="13" t="s">
        <v>7</v>
      </c>
      <c r="N44" s="13" t="s">
        <v>7</v>
      </c>
      <c r="O44" s="13" t="s">
        <v>7</v>
      </c>
    </row>
    <row r="45" spans="1:15">
      <c r="A45" s="144" t="s">
        <v>400</v>
      </c>
      <c r="B45" s="145" t="s">
        <v>7</v>
      </c>
      <c r="C45" s="71">
        <v>2014</v>
      </c>
      <c r="D45" s="71">
        <v>2015</v>
      </c>
      <c r="E45" s="71">
        <v>2016</v>
      </c>
      <c r="F45" s="71">
        <v>2017</v>
      </c>
      <c r="G45" s="71">
        <v>2018</v>
      </c>
      <c r="H45" s="71">
        <v>2019</v>
      </c>
      <c r="I45" s="71">
        <v>2020</v>
      </c>
      <c r="J45" s="71">
        <v>2021</v>
      </c>
      <c r="K45" s="73">
        <v>2022</v>
      </c>
      <c r="L45" s="116">
        <v>2023</v>
      </c>
      <c r="N45" s="13" t="s">
        <v>7</v>
      </c>
      <c r="O45" s="13" t="s">
        <v>7</v>
      </c>
    </row>
    <row r="46" spans="1:15">
      <c r="A46" s="95">
        <v>1</v>
      </c>
      <c r="B46" s="56" t="s">
        <v>399</v>
      </c>
      <c r="C46" s="59">
        <v>7393164</v>
      </c>
      <c r="D46" s="59">
        <v>4665307</v>
      </c>
      <c r="E46" s="59">
        <v>2811675</v>
      </c>
      <c r="F46" s="59">
        <v>1977792</v>
      </c>
      <c r="G46" s="59">
        <v>1426416</v>
      </c>
      <c r="H46" s="59">
        <v>1001154</v>
      </c>
      <c r="I46" s="59">
        <v>665450</v>
      </c>
      <c r="J46" s="59">
        <v>499301</v>
      </c>
      <c r="K46" s="60">
        <v>388090</v>
      </c>
      <c r="L46" s="61">
        <v>273012</v>
      </c>
      <c r="N46" s="13" t="s">
        <v>7</v>
      </c>
      <c r="O46" s="13" t="s">
        <v>7</v>
      </c>
    </row>
    <row r="47" spans="1:15">
      <c r="A47" s="81">
        <v>2</v>
      </c>
      <c r="B47" s="64">
        <v>2014</v>
      </c>
      <c r="C47" s="82">
        <v>5117179</v>
      </c>
      <c r="D47" s="82">
        <v>2812843</v>
      </c>
      <c r="E47" s="82">
        <v>1733366</v>
      </c>
      <c r="F47" s="82">
        <v>953168</v>
      </c>
      <c r="G47" s="82">
        <v>510959</v>
      </c>
      <c r="H47" s="82">
        <v>326191</v>
      </c>
      <c r="I47" s="82">
        <v>198155</v>
      </c>
      <c r="J47" s="82">
        <v>135613</v>
      </c>
      <c r="K47" s="67">
        <v>99641</v>
      </c>
      <c r="L47" s="83">
        <v>80063</v>
      </c>
      <c r="N47" s="13" t="s">
        <v>7</v>
      </c>
      <c r="O47" s="13" t="s">
        <v>7</v>
      </c>
    </row>
    <row r="48" spans="1:15">
      <c r="A48" s="81">
        <v>3</v>
      </c>
      <c r="B48" s="64">
        <v>2015</v>
      </c>
      <c r="C48" s="65" t="s">
        <v>180</v>
      </c>
      <c r="D48" s="82">
        <v>4891822</v>
      </c>
      <c r="E48" s="82">
        <v>2701945</v>
      </c>
      <c r="F48" s="82">
        <v>1602113</v>
      </c>
      <c r="G48" s="82">
        <v>867514</v>
      </c>
      <c r="H48" s="82">
        <v>428066</v>
      </c>
      <c r="I48" s="82">
        <v>231285</v>
      </c>
      <c r="J48" s="82">
        <v>123927</v>
      </c>
      <c r="K48" s="67">
        <v>87519</v>
      </c>
      <c r="L48" s="83">
        <v>51411</v>
      </c>
      <c r="N48" s="13" t="s">
        <v>7</v>
      </c>
      <c r="O48" s="13" t="s">
        <v>7</v>
      </c>
    </row>
    <row r="49" spans="1:15">
      <c r="A49" s="81">
        <v>4</v>
      </c>
      <c r="B49" s="64">
        <v>2016</v>
      </c>
      <c r="C49" s="65" t="s">
        <v>180</v>
      </c>
      <c r="D49" s="65" t="s">
        <v>180</v>
      </c>
      <c r="E49" s="82">
        <v>6444746</v>
      </c>
      <c r="F49" s="82">
        <v>3145355</v>
      </c>
      <c r="G49" s="82">
        <v>1785643</v>
      </c>
      <c r="H49" s="82">
        <v>891816</v>
      </c>
      <c r="I49" s="82">
        <v>468719</v>
      </c>
      <c r="J49" s="82">
        <v>207152</v>
      </c>
      <c r="K49" s="67">
        <v>148866</v>
      </c>
      <c r="L49" s="83">
        <v>100475</v>
      </c>
      <c r="N49" s="13" t="s">
        <v>7</v>
      </c>
      <c r="O49" s="13" t="s">
        <v>7</v>
      </c>
    </row>
    <row r="50" spans="1:15">
      <c r="A50" s="81">
        <v>5</v>
      </c>
      <c r="B50" s="64">
        <v>2017</v>
      </c>
      <c r="C50" s="65" t="s">
        <v>180</v>
      </c>
      <c r="D50" s="65" t="s">
        <v>180</v>
      </c>
      <c r="E50" s="65" t="s">
        <v>180</v>
      </c>
      <c r="F50" s="82">
        <v>8160891</v>
      </c>
      <c r="G50" s="82">
        <v>3528741</v>
      </c>
      <c r="H50" s="82">
        <v>1784983</v>
      </c>
      <c r="I50" s="82">
        <v>957321</v>
      </c>
      <c r="J50" s="82">
        <v>419178</v>
      </c>
      <c r="K50" s="67">
        <v>291833</v>
      </c>
      <c r="L50" s="83">
        <v>166869</v>
      </c>
      <c r="N50" s="13" t="s">
        <v>7</v>
      </c>
      <c r="O50" s="13" t="s">
        <v>7</v>
      </c>
    </row>
    <row r="51" spans="1:15">
      <c r="A51" s="81">
        <v>6</v>
      </c>
      <c r="B51" s="64">
        <v>2018</v>
      </c>
      <c r="C51" s="65" t="s">
        <v>180</v>
      </c>
      <c r="D51" s="65" t="s">
        <v>180</v>
      </c>
      <c r="E51" s="65" t="s">
        <v>180</v>
      </c>
      <c r="F51" s="65" t="s">
        <v>180</v>
      </c>
      <c r="G51" s="82">
        <v>7340084</v>
      </c>
      <c r="H51" s="82">
        <v>3274978</v>
      </c>
      <c r="I51" s="82">
        <v>1780484</v>
      </c>
      <c r="J51" s="82">
        <v>874529</v>
      </c>
      <c r="K51" s="67">
        <v>627118</v>
      </c>
      <c r="L51" s="83">
        <v>288178</v>
      </c>
      <c r="N51" s="13" t="s">
        <v>7</v>
      </c>
      <c r="O51" s="13" t="s">
        <v>7</v>
      </c>
    </row>
    <row r="52" spans="1:15">
      <c r="A52" s="81">
        <v>7</v>
      </c>
      <c r="B52" s="64">
        <v>2019</v>
      </c>
      <c r="C52" s="65" t="s">
        <v>180</v>
      </c>
      <c r="D52" s="65" t="s">
        <v>180</v>
      </c>
      <c r="E52" s="65" t="s">
        <v>180</v>
      </c>
      <c r="F52" s="65" t="s">
        <v>180</v>
      </c>
      <c r="G52" s="65" t="s">
        <v>180</v>
      </c>
      <c r="H52" s="82">
        <v>6942125</v>
      </c>
      <c r="I52" s="82">
        <v>3301436</v>
      </c>
      <c r="J52" s="82">
        <v>1715230</v>
      </c>
      <c r="K52" s="67">
        <v>1256210</v>
      </c>
      <c r="L52" s="83">
        <v>533742</v>
      </c>
      <c r="N52" s="13" t="s">
        <v>7</v>
      </c>
      <c r="O52" s="13" t="s">
        <v>7</v>
      </c>
    </row>
    <row r="53" spans="1:15">
      <c r="A53" s="81">
        <v>8</v>
      </c>
      <c r="B53" s="64">
        <v>2020</v>
      </c>
      <c r="C53" s="65" t="s">
        <v>180</v>
      </c>
      <c r="D53" s="65" t="s">
        <v>180</v>
      </c>
      <c r="E53" s="65" t="s">
        <v>180</v>
      </c>
      <c r="F53" s="65" t="s">
        <v>180</v>
      </c>
      <c r="G53" s="65" t="s">
        <v>180</v>
      </c>
      <c r="H53" s="65" t="s">
        <v>180</v>
      </c>
      <c r="I53" s="82">
        <v>6957429</v>
      </c>
      <c r="J53" s="82">
        <v>3528573</v>
      </c>
      <c r="K53" s="67">
        <v>2310726</v>
      </c>
      <c r="L53" s="83">
        <v>1177762</v>
      </c>
      <c r="N53" s="13" t="s">
        <v>7</v>
      </c>
      <c r="O53" s="13" t="s">
        <v>7</v>
      </c>
    </row>
    <row r="54" spans="1:15">
      <c r="A54" s="81">
        <v>9</v>
      </c>
      <c r="B54" s="64">
        <v>2021</v>
      </c>
      <c r="C54" s="65" t="s">
        <v>180</v>
      </c>
      <c r="D54" s="65" t="s">
        <v>180</v>
      </c>
      <c r="E54" s="65" t="s">
        <v>180</v>
      </c>
      <c r="F54" s="65" t="s">
        <v>180</v>
      </c>
      <c r="G54" s="65" t="s">
        <v>180</v>
      </c>
      <c r="H54" s="65" t="s">
        <v>180</v>
      </c>
      <c r="I54" s="65" t="s">
        <v>180</v>
      </c>
      <c r="J54" s="82">
        <v>7464288</v>
      </c>
      <c r="K54" s="67">
        <v>4467295</v>
      </c>
      <c r="L54" s="83">
        <v>2574900</v>
      </c>
      <c r="N54" s="13" t="s">
        <v>7</v>
      </c>
      <c r="O54" s="13" t="s">
        <v>7</v>
      </c>
    </row>
    <row r="55" spans="1:15">
      <c r="A55" s="81">
        <v>10</v>
      </c>
      <c r="B55" s="64">
        <v>2022</v>
      </c>
      <c r="C55" s="65" t="s">
        <v>180</v>
      </c>
      <c r="D55" s="65" t="s">
        <v>180</v>
      </c>
      <c r="E55" s="65" t="s">
        <v>180</v>
      </c>
      <c r="F55" s="65" t="s">
        <v>180</v>
      </c>
      <c r="G55" s="65" t="s">
        <v>180</v>
      </c>
      <c r="H55" s="65" t="s">
        <v>180</v>
      </c>
      <c r="I55" s="65" t="s">
        <v>180</v>
      </c>
      <c r="J55" s="65" t="s">
        <v>180</v>
      </c>
      <c r="K55" s="67">
        <v>10869218</v>
      </c>
      <c r="L55" s="83">
        <v>4795448</v>
      </c>
      <c r="N55" s="13" t="s">
        <v>7</v>
      </c>
      <c r="O55" s="13" t="s">
        <v>7</v>
      </c>
    </row>
    <row r="56" spans="1:15">
      <c r="A56" s="88">
        <v>11</v>
      </c>
      <c r="B56" s="70">
        <v>2023</v>
      </c>
      <c r="C56" s="71" t="s">
        <v>180</v>
      </c>
      <c r="D56" s="71" t="s">
        <v>180</v>
      </c>
      <c r="E56" s="71" t="s">
        <v>180</v>
      </c>
      <c r="F56" s="71" t="s">
        <v>180</v>
      </c>
      <c r="G56" s="71" t="s">
        <v>180</v>
      </c>
      <c r="H56" s="71" t="s">
        <v>180</v>
      </c>
      <c r="I56" s="71" t="s">
        <v>180</v>
      </c>
      <c r="J56" s="71" t="s">
        <v>180</v>
      </c>
      <c r="K56" s="73" t="s">
        <v>180</v>
      </c>
      <c r="L56" s="155">
        <v>11169832</v>
      </c>
      <c r="N56" s="13" t="s">
        <v>7</v>
      </c>
      <c r="O56" s="13" t="s">
        <v>7</v>
      </c>
    </row>
    <row r="57" spans="1:15" ht="16.05" customHeight="1">
      <c r="A57" s="18">
        <v>34</v>
      </c>
      <c r="B57" s="17"/>
      <c r="C57" s="17"/>
      <c r="D57" s="17"/>
      <c r="E57" s="17"/>
      <c r="F57" s="17"/>
      <c r="G57" s="17"/>
      <c r="H57" s="17"/>
      <c r="I57" s="17"/>
      <c r="J57" s="17"/>
      <c r="K57" s="17"/>
      <c r="L57" s="17"/>
      <c r="M57" s="17"/>
    </row>
  </sheetData>
  <mergeCells count="19">
    <mergeCell ref="A44:B44"/>
    <mergeCell ref="A45:B45"/>
    <mergeCell ref="A42:L42"/>
    <mergeCell ref="A57:M57"/>
    <mergeCell ref="A27:B27"/>
    <mergeCell ref="A28:B28"/>
    <mergeCell ref="A29:B29"/>
    <mergeCell ref="A43:B43"/>
    <mergeCell ref="C43:L43"/>
    <mergeCell ref="A3:M3"/>
    <mergeCell ref="C5:L5"/>
    <mergeCell ref="A4:N4"/>
    <mergeCell ref="M5:N5"/>
    <mergeCell ref="G24:H24"/>
    <mergeCell ref="A6:B6"/>
    <mergeCell ref="A7:B7"/>
    <mergeCell ref="A8:B8"/>
    <mergeCell ref="C23:L23"/>
    <mergeCell ref="A22:N2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69247-9528-4318-B978-8048E0EE3FA2}">
  <sheetPr>
    <tabColor theme="5" tint="0.39997558519241921"/>
  </sheetPr>
  <dimension ref="A1:A15"/>
  <sheetViews>
    <sheetView workbookViewId="0"/>
  </sheetViews>
  <sheetFormatPr defaultColWidth="8.88671875" defaultRowHeight="14.4"/>
  <cols>
    <col min="1" max="16384" width="8.88671875" style="13"/>
  </cols>
  <sheetData>
    <row r="1" spans="1:1">
      <c r="A1" s="275" t="s">
        <v>824</v>
      </c>
    </row>
    <row r="3" spans="1:1">
      <c r="A3" s="14" t="s">
        <v>0</v>
      </c>
    </row>
    <row r="4" spans="1:1">
      <c r="A4" s="15" t="s">
        <v>515</v>
      </c>
    </row>
    <row r="6" spans="1:1">
      <c r="A6" s="49" t="s">
        <v>810</v>
      </c>
    </row>
    <row r="7" spans="1:1">
      <c r="A7" s="16" t="s">
        <v>5</v>
      </c>
    </row>
    <row r="9" spans="1:1">
      <c r="A9" s="16" t="s">
        <v>682</v>
      </c>
    </row>
    <row r="11" spans="1:1">
      <c r="A11" s="16" t="s">
        <v>650</v>
      </c>
    </row>
    <row r="13" spans="1:1">
      <c r="A13" s="16" t="s">
        <v>655</v>
      </c>
    </row>
    <row r="15" spans="1:1">
      <c r="A15" s="16" t="s">
        <v>654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546FB-6587-42D4-9696-D151C0073A45}">
  <sheetPr>
    <tabColor theme="4" tint="0.59999389629810485"/>
  </sheetPr>
  <dimension ref="A3:O63"/>
  <sheetViews>
    <sheetView zoomScale="130" zoomScaleNormal="130" workbookViewId="0">
      <selection activeCell="D2" sqref="D2"/>
    </sheetView>
  </sheetViews>
  <sheetFormatPr defaultColWidth="8.88671875" defaultRowHeight="14.4"/>
  <cols>
    <col min="1" max="1" width="9" style="13" bestFit="1" customWidth="1"/>
    <col min="2" max="2" width="11" style="13" bestFit="1" customWidth="1"/>
    <col min="3" max="3" width="9.88671875" style="13" bestFit="1" customWidth="1"/>
    <col min="4" max="4" width="11" style="13" bestFit="1" customWidth="1"/>
    <col min="5" max="5" width="12.109375" style="13" bestFit="1" customWidth="1"/>
    <col min="6" max="7" width="9.88671875" style="13" bestFit="1" customWidth="1"/>
    <col min="8" max="8" width="9" style="13" bestFit="1" customWidth="1"/>
    <col min="9" max="9" width="11" style="13" bestFit="1" customWidth="1"/>
    <col min="10" max="10" width="9" style="13" bestFit="1" customWidth="1"/>
    <col min="11" max="11" width="9.88671875" style="13" bestFit="1" customWidth="1"/>
    <col min="12" max="12" width="11.21875" style="13" customWidth="1"/>
    <col min="13" max="14" width="11" style="13" bestFit="1" customWidth="1"/>
    <col min="15" max="15" width="9" style="13" bestFit="1" customWidth="1"/>
    <col min="16" max="16384" width="8.88671875" style="13"/>
  </cols>
  <sheetData>
    <row r="3" spans="1:15" ht="13.95" customHeight="1">
      <c r="A3" s="18" t="s">
        <v>686</v>
      </c>
      <c r="B3" s="18"/>
      <c r="C3" s="18"/>
      <c r="D3" s="18"/>
      <c r="E3" s="18"/>
      <c r="F3" s="18"/>
      <c r="G3" s="18"/>
      <c r="H3" s="18"/>
      <c r="I3" s="18"/>
      <c r="J3" s="18"/>
      <c r="K3" s="18"/>
      <c r="L3" s="18"/>
      <c r="M3" s="18"/>
      <c r="N3" s="18"/>
    </row>
    <row r="4" spans="1:15" ht="19.95" customHeight="1">
      <c r="A4" s="18" t="s">
        <v>612</v>
      </c>
      <c r="B4" s="17"/>
      <c r="C4" s="17"/>
      <c r="D4" s="17"/>
      <c r="E4" s="17"/>
      <c r="F4" s="17"/>
      <c r="G4" s="17"/>
      <c r="H4" s="17"/>
      <c r="I4" s="17"/>
      <c r="J4" s="17"/>
      <c r="K4" s="17"/>
      <c r="L4" s="17"/>
      <c r="M4" s="17"/>
      <c r="N4" s="17"/>
    </row>
    <row r="5" spans="1:15" ht="19.95" customHeight="1">
      <c r="A5" s="18" t="s">
        <v>611</v>
      </c>
      <c r="B5" s="17"/>
      <c r="C5" s="17"/>
      <c r="D5" s="17"/>
      <c r="E5" s="17"/>
      <c r="F5" s="17"/>
      <c r="G5" s="17"/>
      <c r="H5" s="17"/>
      <c r="I5" s="17"/>
      <c r="J5" s="17"/>
      <c r="K5" s="17"/>
      <c r="L5" s="17"/>
      <c r="M5" s="17"/>
      <c r="N5" s="17"/>
    </row>
    <row r="6" spans="1:15" ht="10.050000000000001" customHeight="1">
      <c r="A6" s="18" t="s">
        <v>417</v>
      </c>
      <c r="B6" s="17"/>
      <c r="C6" s="17"/>
      <c r="D6" s="17"/>
      <c r="E6" s="17"/>
      <c r="F6" s="17"/>
      <c r="G6" s="17"/>
      <c r="H6" s="17"/>
      <c r="I6" s="17"/>
      <c r="J6" s="17"/>
      <c r="K6" s="17"/>
      <c r="L6" s="17"/>
      <c r="M6" s="17"/>
      <c r="N6" s="17"/>
    </row>
    <row r="7" spans="1:15">
      <c r="A7" s="57" t="s">
        <v>610</v>
      </c>
      <c r="B7" s="97" t="s">
        <v>609</v>
      </c>
      <c r="C7" s="98" t="s">
        <v>7</v>
      </c>
      <c r="D7" s="99" t="s">
        <v>7</v>
      </c>
      <c r="E7" s="75" t="s">
        <v>7</v>
      </c>
      <c r="F7" s="76" t="s">
        <v>7</v>
      </c>
      <c r="G7" s="98" t="s">
        <v>608</v>
      </c>
      <c r="H7" s="98" t="s">
        <v>7</v>
      </c>
      <c r="I7" s="98" t="s">
        <v>7</v>
      </c>
      <c r="J7" s="76" t="s">
        <v>7</v>
      </c>
      <c r="K7" s="76" t="s">
        <v>7</v>
      </c>
      <c r="L7" s="76" t="s">
        <v>7</v>
      </c>
      <c r="M7" s="120">
        <v>12</v>
      </c>
      <c r="N7" s="13" t="s">
        <v>7</v>
      </c>
      <c r="O7" s="13" t="s">
        <v>7</v>
      </c>
    </row>
    <row r="8" spans="1:15">
      <c r="A8" s="65" t="s">
        <v>607</v>
      </c>
      <c r="B8" s="57">
        <v>1</v>
      </c>
      <c r="C8" s="57">
        <v>2</v>
      </c>
      <c r="D8" s="57">
        <v>3</v>
      </c>
      <c r="E8" s="55" t="s">
        <v>7</v>
      </c>
      <c r="F8" s="56" t="s">
        <v>7</v>
      </c>
      <c r="G8" s="101" t="s">
        <v>606</v>
      </c>
      <c r="H8" s="103" t="s">
        <v>7</v>
      </c>
      <c r="I8" s="101" t="s">
        <v>605</v>
      </c>
      <c r="J8" s="103" t="s">
        <v>7</v>
      </c>
      <c r="K8" s="57">
        <v>10</v>
      </c>
      <c r="L8" s="104">
        <v>11</v>
      </c>
      <c r="M8" s="20" t="s">
        <v>7</v>
      </c>
      <c r="N8" s="13" t="s">
        <v>7</v>
      </c>
      <c r="O8" s="13" t="s">
        <v>7</v>
      </c>
    </row>
    <row r="9" spans="1:15">
      <c r="A9" s="65" t="s">
        <v>604</v>
      </c>
      <c r="B9" s="85" t="s">
        <v>7</v>
      </c>
      <c r="C9" s="85" t="s">
        <v>7</v>
      </c>
      <c r="D9" s="85" t="s">
        <v>7</v>
      </c>
      <c r="E9" s="105" t="s">
        <v>603</v>
      </c>
      <c r="F9" s="106" t="s">
        <v>7</v>
      </c>
      <c r="G9" s="107" t="s">
        <v>602</v>
      </c>
      <c r="H9" s="106" t="s">
        <v>7</v>
      </c>
      <c r="I9" s="107" t="s">
        <v>601</v>
      </c>
      <c r="J9" s="106" t="s">
        <v>7</v>
      </c>
      <c r="K9" s="85" t="s">
        <v>7</v>
      </c>
      <c r="L9" s="63" t="s">
        <v>7</v>
      </c>
      <c r="M9" s="20" t="s">
        <v>7</v>
      </c>
      <c r="N9" s="13" t="s">
        <v>7</v>
      </c>
      <c r="O9" s="13" t="s">
        <v>7</v>
      </c>
    </row>
    <row r="10" spans="1:15">
      <c r="A10" s="65" t="s">
        <v>597</v>
      </c>
      <c r="B10" s="85" t="s">
        <v>7</v>
      </c>
      <c r="C10" s="85" t="s">
        <v>7</v>
      </c>
      <c r="D10" s="85" t="s">
        <v>7</v>
      </c>
      <c r="E10" s="57">
        <v>4</v>
      </c>
      <c r="F10" s="57">
        <v>5</v>
      </c>
      <c r="G10" s="57">
        <v>6</v>
      </c>
      <c r="H10" s="57">
        <v>7</v>
      </c>
      <c r="I10" s="57">
        <v>8</v>
      </c>
      <c r="J10" s="57">
        <v>9</v>
      </c>
      <c r="K10" s="85" t="s">
        <v>7</v>
      </c>
      <c r="L10" s="109" t="s">
        <v>1</v>
      </c>
      <c r="M10" s="68" t="s">
        <v>410</v>
      </c>
      <c r="N10" s="13" t="s">
        <v>7</v>
      </c>
      <c r="O10" s="13" t="s">
        <v>7</v>
      </c>
    </row>
    <row r="11" spans="1:15" ht="43.2">
      <c r="A11" s="111" t="s">
        <v>600</v>
      </c>
      <c r="B11" s="85" t="s">
        <v>7</v>
      </c>
      <c r="C11" s="85" t="s">
        <v>7</v>
      </c>
      <c r="D11" s="85" t="s">
        <v>7</v>
      </c>
      <c r="E11" s="85" t="s">
        <v>7</v>
      </c>
      <c r="F11" s="85" t="s">
        <v>7</v>
      </c>
      <c r="G11" s="85" t="s">
        <v>7</v>
      </c>
      <c r="H11" s="85" t="s">
        <v>7</v>
      </c>
      <c r="I11" s="85" t="s">
        <v>7</v>
      </c>
      <c r="J11" s="85" t="s">
        <v>7</v>
      </c>
      <c r="K11" s="111" t="s">
        <v>576</v>
      </c>
      <c r="L11" s="112" t="s">
        <v>599</v>
      </c>
      <c r="M11" s="113" t="s">
        <v>598</v>
      </c>
      <c r="N11" s="13" t="s">
        <v>7</v>
      </c>
      <c r="O11" s="13" t="s">
        <v>7</v>
      </c>
    </row>
    <row r="12" spans="1:15">
      <c r="A12" s="65" t="s">
        <v>597</v>
      </c>
      <c r="B12" s="65" t="s">
        <v>562</v>
      </c>
      <c r="C12" s="85" t="s">
        <v>7</v>
      </c>
      <c r="D12" s="65" t="s">
        <v>557</v>
      </c>
      <c r="E12" s="65" t="s">
        <v>562</v>
      </c>
      <c r="F12" s="85" t="s">
        <v>7</v>
      </c>
      <c r="G12" s="65" t="s">
        <v>562</v>
      </c>
      <c r="H12" s="85" t="s">
        <v>7</v>
      </c>
      <c r="I12" s="65" t="s">
        <v>562</v>
      </c>
      <c r="J12" s="85" t="s">
        <v>7</v>
      </c>
      <c r="K12" s="65" t="s">
        <v>573</v>
      </c>
      <c r="L12" s="109" t="s">
        <v>596</v>
      </c>
      <c r="M12" s="68" t="s">
        <v>562</v>
      </c>
      <c r="N12" s="13" t="s">
        <v>7</v>
      </c>
      <c r="O12" s="13" t="s">
        <v>7</v>
      </c>
    </row>
    <row r="13" spans="1:15">
      <c r="A13" s="71" t="s">
        <v>400</v>
      </c>
      <c r="B13" s="71" t="s">
        <v>558</v>
      </c>
      <c r="C13" s="71" t="s">
        <v>386</v>
      </c>
      <c r="D13" s="71" t="s">
        <v>595</v>
      </c>
      <c r="E13" s="71" t="s">
        <v>558</v>
      </c>
      <c r="F13" s="71" t="s">
        <v>386</v>
      </c>
      <c r="G13" s="71" t="s">
        <v>558</v>
      </c>
      <c r="H13" s="71" t="s">
        <v>386</v>
      </c>
      <c r="I13" s="71" t="s">
        <v>558</v>
      </c>
      <c r="J13" s="71" t="s">
        <v>386</v>
      </c>
      <c r="K13" s="71" t="s">
        <v>594</v>
      </c>
      <c r="L13" s="73" t="s">
        <v>593</v>
      </c>
      <c r="M13" s="74" t="s">
        <v>558</v>
      </c>
      <c r="N13" s="13" t="s">
        <v>7</v>
      </c>
      <c r="O13" s="13" t="s">
        <v>7</v>
      </c>
    </row>
    <row r="14" spans="1:15">
      <c r="A14" s="84" t="s">
        <v>592</v>
      </c>
      <c r="B14" s="57" t="s">
        <v>180</v>
      </c>
      <c r="C14" s="57" t="s">
        <v>180</v>
      </c>
      <c r="D14" s="57" t="s">
        <v>180</v>
      </c>
      <c r="E14" s="168">
        <v>249692</v>
      </c>
      <c r="F14" s="168">
        <v>170140</v>
      </c>
      <c r="G14" s="168">
        <v>15732</v>
      </c>
      <c r="H14" s="169">
        <v>69</v>
      </c>
      <c r="I14" s="168">
        <v>2853</v>
      </c>
      <c r="J14" s="169">
        <v>0</v>
      </c>
      <c r="K14" s="168">
        <v>6519</v>
      </c>
      <c r="L14" s="170">
        <v>98068</v>
      </c>
      <c r="M14" s="171" t="s">
        <v>180</v>
      </c>
      <c r="N14" s="13" t="s">
        <v>7</v>
      </c>
      <c r="O14" s="13" t="s">
        <v>7</v>
      </c>
    </row>
    <row r="15" spans="1:15">
      <c r="A15" s="85" t="s">
        <v>591</v>
      </c>
      <c r="B15" s="82">
        <v>21373152</v>
      </c>
      <c r="C15" s="82">
        <v>327238</v>
      </c>
      <c r="D15" s="82">
        <v>21045914</v>
      </c>
      <c r="E15" s="172">
        <v>13917660</v>
      </c>
      <c r="F15" s="172">
        <v>144198</v>
      </c>
      <c r="G15" s="172">
        <v>1020017</v>
      </c>
      <c r="H15" s="173">
        <v>999</v>
      </c>
      <c r="I15" s="172">
        <v>2804284</v>
      </c>
      <c r="J15" s="173">
        <v>0</v>
      </c>
      <c r="K15" s="172">
        <v>376173</v>
      </c>
      <c r="L15" s="174">
        <v>17596764</v>
      </c>
      <c r="M15" s="175">
        <v>2949810</v>
      </c>
      <c r="N15" s="13" t="s">
        <v>7</v>
      </c>
      <c r="O15" s="13" t="s">
        <v>7</v>
      </c>
    </row>
    <row r="16" spans="1:15">
      <c r="A16" s="85" t="s">
        <v>590</v>
      </c>
      <c r="B16" s="82">
        <v>21669620</v>
      </c>
      <c r="C16" s="82">
        <v>515744</v>
      </c>
      <c r="D16" s="82">
        <v>21153876</v>
      </c>
      <c r="E16" s="172">
        <v>15347464</v>
      </c>
      <c r="F16" s="172">
        <v>309877</v>
      </c>
      <c r="G16" s="172">
        <v>1061904</v>
      </c>
      <c r="H16" s="172">
        <v>10676</v>
      </c>
      <c r="I16" s="172">
        <v>2796729</v>
      </c>
      <c r="J16" s="172">
        <v>20418</v>
      </c>
      <c r="K16" s="172">
        <v>374915</v>
      </c>
      <c r="L16" s="174">
        <v>18865126</v>
      </c>
      <c r="M16" s="175">
        <v>3108730</v>
      </c>
      <c r="N16" s="13" t="s">
        <v>7</v>
      </c>
      <c r="O16" s="13" t="s">
        <v>7</v>
      </c>
    </row>
    <row r="17" spans="1:15">
      <c r="A17" s="85" t="s">
        <v>589</v>
      </c>
      <c r="B17" s="82">
        <v>22749664</v>
      </c>
      <c r="C17" s="82">
        <v>283967</v>
      </c>
      <c r="D17" s="82">
        <v>22465697</v>
      </c>
      <c r="E17" s="172">
        <v>16430665</v>
      </c>
      <c r="F17" s="172">
        <v>250805</v>
      </c>
      <c r="G17" s="172">
        <v>1166656</v>
      </c>
      <c r="H17" s="173">
        <v>513</v>
      </c>
      <c r="I17" s="172">
        <v>2788864</v>
      </c>
      <c r="J17" s="173">
        <v>0</v>
      </c>
      <c r="K17" s="172">
        <v>384881</v>
      </c>
      <c r="L17" s="174">
        <v>20134867</v>
      </c>
      <c r="M17" s="175">
        <v>3178634</v>
      </c>
      <c r="N17" s="13" t="s">
        <v>7</v>
      </c>
      <c r="O17" s="13" t="s">
        <v>7</v>
      </c>
    </row>
    <row r="18" spans="1:15">
      <c r="A18" s="85" t="s">
        <v>588</v>
      </c>
      <c r="B18" s="82">
        <v>24516722</v>
      </c>
      <c r="C18" s="82">
        <v>308802</v>
      </c>
      <c r="D18" s="82">
        <v>24207920</v>
      </c>
      <c r="E18" s="172">
        <v>15654302</v>
      </c>
      <c r="F18" s="172">
        <v>215455</v>
      </c>
      <c r="G18" s="172">
        <v>1248733</v>
      </c>
      <c r="H18" s="173">
        <v>478</v>
      </c>
      <c r="I18" s="172">
        <v>2469788</v>
      </c>
      <c r="J18" s="173">
        <v>0</v>
      </c>
      <c r="K18" s="172">
        <v>390774</v>
      </c>
      <c r="L18" s="174">
        <v>19156890</v>
      </c>
      <c r="M18" s="175">
        <v>2976036</v>
      </c>
      <c r="N18" s="13" t="s">
        <v>7</v>
      </c>
      <c r="O18" s="13" t="s">
        <v>7</v>
      </c>
    </row>
    <row r="19" spans="1:15">
      <c r="A19" s="85" t="s">
        <v>587</v>
      </c>
      <c r="B19" s="82">
        <v>25069399</v>
      </c>
      <c r="C19" s="82">
        <v>320330</v>
      </c>
      <c r="D19" s="82">
        <v>24749070</v>
      </c>
      <c r="E19" s="172">
        <v>15107945</v>
      </c>
      <c r="F19" s="172">
        <v>197664</v>
      </c>
      <c r="G19" s="172">
        <v>1175171</v>
      </c>
      <c r="H19" s="173">
        <v>260</v>
      </c>
      <c r="I19" s="172">
        <v>2253449</v>
      </c>
      <c r="J19" s="173">
        <v>0</v>
      </c>
      <c r="K19" s="172">
        <v>404178</v>
      </c>
      <c r="L19" s="174">
        <v>18338641</v>
      </c>
      <c r="M19" s="175">
        <v>2934834</v>
      </c>
      <c r="N19" s="13" t="s">
        <v>7</v>
      </c>
      <c r="O19" s="13" t="s">
        <v>7</v>
      </c>
    </row>
    <row r="20" spans="1:15">
      <c r="A20" s="85" t="s">
        <v>586</v>
      </c>
      <c r="B20" s="82">
        <v>24096619</v>
      </c>
      <c r="C20" s="82">
        <v>347998</v>
      </c>
      <c r="D20" s="82">
        <v>23748621</v>
      </c>
      <c r="E20" s="172">
        <v>15188448</v>
      </c>
      <c r="F20" s="172">
        <v>174470</v>
      </c>
      <c r="G20" s="172">
        <v>1098658</v>
      </c>
      <c r="H20" s="173">
        <v>259</v>
      </c>
      <c r="I20" s="172">
        <v>1998517</v>
      </c>
      <c r="J20" s="173">
        <v>0</v>
      </c>
      <c r="K20" s="172">
        <v>399806</v>
      </c>
      <c r="L20" s="174">
        <v>18110895</v>
      </c>
      <c r="M20" s="175">
        <v>2996179</v>
      </c>
      <c r="N20" s="13" t="s">
        <v>7</v>
      </c>
      <c r="O20" s="13" t="s">
        <v>7</v>
      </c>
    </row>
    <row r="21" spans="1:15">
      <c r="A21" s="85" t="s">
        <v>585</v>
      </c>
      <c r="B21" s="82">
        <v>23570646</v>
      </c>
      <c r="C21" s="82">
        <v>306794</v>
      </c>
      <c r="D21" s="82">
        <v>23263852</v>
      </c>
      <c r="E21" s="172">
        <v>11862550</v>
      </c>
      <c r="F21" s="172">
        <v>132934</v>
      </c>
      <c r="G21" s="172">
        <v>717705</v>
      </c>
      <c r="H21" s="173">
        <v>124</v>
      </c>
      <c r="I21" s="172">
        <v>1642595</v>
      </c>
      <c r="J21" s="173">
        <v>0</v>
      </c>
      <c r="K21" s="172">
        <v>336815</v>
      </c>
      <c r="L21" s="174">
        <v>14089791</v>
      </c>
      <c r="M21" s="175">
        <v>2324286</v>
      </c>
      <c r="N21" s="13" t="s">
        <v>7</v>
      </c>
      <c r="O21" s="13" t="s">
        <v>7</v>
      </c>
    </row>
    <row r="22" spans="1:15">
      <c r="A22" s="85" t="s">
        <v>584</v>
      </c>
      <c r="B22" s="82">
        <v>22913597</v>
      </c>
      <c r="C22" s="82">
        <v>224279</v>
      </c>
      <c r="D22" s="82">
        <v>22689319</v>
      </c>
      <c r="E22" s="172">
        <v>14407964</v>
      </c>
      <c r="F22" s="172">
        <v>135648</v>
      </c>
      <c r="G22" s="172">
        <v>550226</v>
      </c>
      <c r="H22" s="173">
        <v>8</v>
      </c>
      <c r="I22" s="172">
        <v>1815866</v>
      </c>
      <c r="J22" s="173">
        <v>0</v>
      </c>
      <c r="K22" s="172">
        <v>415631</v>
      </c>
      <c r="L22" s="174">
        <v>16638399</v>
      </c>
      <c r="M22" s="175">
        <v>2865968</v>
      </c>
      <c r="N22" s="13" t="s">
        <v>7</v>
      </c>
      <c r="O22" s="13" t="s">
        <v>7</v>
      </c>
    </row>
    <row r="23" spans="1:15">
      <c r="A23" s="85" t="s">
        <v>583</v>
      </c>
      <c r="B23" s="82">
        <v>24765621</v>
      </c>
      <c r="C23" s="82">
        <v>226452</v>
      </c>
      <c r="D23" s="82">
        <v>24539169</v>
      </c>
      <c r="E23" s="172">
        <v>14243874</v>
      </c>
      <c r="F23" s="172">
        <v>124442</v>
      </c>
      <c r="G23" s="172">
        <v>289418</v>
      </c>
      <c r="H23" s="173">
        <v>3</v>
      </c>
      <c r="I23" s="172">
        <v>1818522</v>
      </c>
      <c r="J23" s="173">
        <v>0</v>
      </c>
      <c r="K23" s="172">
        <v>394721</v>
      </c>
      <c r="L23" s="174">
        <v>16227368</v>
      </c>
      <c r="M23" s="175">
        <v>2957577</v>
      </c>
      <c r="N23" s="13" t="s">
        <v>7</v>
      </c>
      <c r="O23" s="13" t="s">
        <v>7</v>
      </c>
    </row>
    <row r="24" spans="1:15">
      <c r="A24" s="92" t="s">
        <v>582</v>
      </c>
      <c r="B24" s="90">
        <v>29165978</v>
      </c>
      <c r="C24" s="90">
        <v>256762</v>
      </c>
      <c r="D24" s="90">
        <v>28909216</v>
      </c>
      <c r="E24" s="176">
        <v>8694757</v>
      </c>
      <c r="F24" s="176">
        <v>77542</v>
      </c>
      <c r="G24" s="176">
        <v>54296</v>
      </c>
      <c r="H24" s="177">
        <v>0</v>
      </c>
      <c r="I24" s="176">
        <v>1552022</v>
      </c>
      <c r="J24" s="177">
        <v>0</v>
      </c>
      <c r="K24" s="176">
        <v>278800</v>
      </c>
      <c r="L24" s="178">
        <v>10223532</v>
      </c>
      <c r="M24" s="179">
        <v>2890781</v>
      </c>
      <c r="N24" s="13" t="s">
        <v>7</v>
      </c>
      <c r="O24" s="13" t="s">
        <v>7</v>
      </c>
    </row>
    <row r="25" spans="1:15">
      <c r="A25" s="131" t="s">
        <v>413</v>
      </c>
      <c r="B25" s="132" t="s">
        <v>180</v>
      </c>
      <c r="C25" s="132" t="s">
        <v>180</v>
      </c>
      <c r="D25" s="132" t="s">
        <v>180</v>
      </c>
      <c r="E25" s="134">
        <v>141105320</v>
      </c>
      <c r="F25" s="134">
        <v>1933177</v>
      </c>
      <c r="G25" s="134">
        <v>8398517</v>
      </c>
      <c r="H25" s="134">
        <v>13389</v>
      </c>
      <c r="I25" s="134">
        <v>21943489</v>
      </c>
      <c r="J25" s="134">
        <v>20418</v>
      </c>
      <c r="K25" s="134">
        <v>3763213</v>
      </c>
      <c r="L25" s="93">
        <v>169480342</v>
      </c>
      <c r="M25" s="180" t="s">
        <v>180</v>
      </c>
      <c r="N25" s="13" t="s">
        <v>7</v>
      </c>
      <c r="O25" s="13" t="s">
        <v>7</v>
      </c>
    </row>
    <row r="26" spans="1:15">
      <c r="A26" s="84"/>
      <c r="B26" s="181"/>
      <c r="C26" s="182"/>
      <c r="D26" s="182"/>
      <c r="E26" s="158"/>
      <c r="F26" s="93"/>
      <c r="G26" s="183"/>
      <c r="H26" s="183"/>
      <c r="I26" s="183"/>
      <c r="J26" s="158"/>
      <c r="K26" s="93"/>
      <c r="L26" s="183"/>
      <c r="M26" s="146"/>
    </row>
    <row r="27" spans="1:15" ht="28.95" customHeight="1">
      <c r="A27" s="84" t="s">
        <v>7</v>
      </c>
      <c r="B27" s="75" t="s">
        <v>7</v>
      </c>
      <c r="C27" s="156" t="s">
        <v>581</v>
      </c>
      <c r="D27" s="156"/>
      <c r="E27" s="80" t="s">
        <v>7</v>
      </c>
      <c r="F27" s="97" t="s">
        <v>580</v>
      </c>
      <c r="G27" s="156"/>
      <c r="H27" s="184"/>
      <c r="I27" s="156"/>
      <c r="J27" s="157"/>
      <c r="K27" s="138" t="s">
        <v>579</v>
      </c>
      <c r="L27" s="98" t="s">
        <v>7</v>
      </c>
      <c r="M27" s="120">
        <v>23</v>
      </c>
      <c r="N27" s="120">
        <v>24</v>
      </c>
      <c r="O27" s="120">
        <v>25</v>
      </c>
    </row>
    <row r="28" spans="1:15">
      <c r="A28" s="85" t="s">
        <v>7</v>
      </c>
      <c r="B28" s="97" t="s">
        <v>578</v>
      </c>
      <c r="C28" s="99" t="s">
        <v>7</v>
      </c>
      <c r="D28" s="97" t="s">
        <v>577</v>
      </c>
      <c r="E28" s="99" t="s">
        <v>7</v>
      </c>
      <c r="F28" s="97" t="s">
        <v>578</v>
      </c>
      <c r="G28" s="184"/>
      <c r="H28" s="22" t="s">
        <v>7</v>
      </c>
      <c r="I28" s="156" t="s">
        <v>577</v>
      </c>
      <c r="J28" s="157"/>
      <c r="K28" s="57">
        <v>21</v>
      </c>
      <c r="L28" s="104">
        <v>22</v>
      </c>
      <c r="M28" s="20" t="s">
        <v>7</v>
      </c>
      <c r="N28" s="20" t="s">
        <v>7</v>
      </c>
      <c r="O28" s="20" t="s">
        <v>7</v>
      </c>
    </row>
    <row r="29" spans="1:15">
      <c r="A29" s="85" t="s">
        <v>7</v>
      </c>
      <c r="B29" s="57">
        <v>13</v>
      </c>
      <c r="C29" s="57">
        <v>14</v>
      </c>
      <c r="D29" s="57">
        <v>15</v>
      </c>
      <c r="E29" s="57">
        <v>16</v>
      </c>
      <c r="F29" s="104">
        <v>17</v>
      </c>
      <c r="G29" s="120">
        <v>18</v>
      </c>
      <c r="H29" s="64" t="s">
        <v>7</v>
      </c>
      <c r="I29" s="57">
        <v>19</v>
      </c>
      <c r="J29" s="57">
        <v>20</v>
      </c>
      <c r="K29" s="85" t="s">
        <v>7</v>
      </c>
      <c r="L29" s="63" t="s">
        <v>7</v>
      </c>
      <c r="M29" s="20" t="s">
        <v>7</v>
      </c>
      <c r="N29" s="68" t="s">
        <v>1</v>
      </c>
      <c r="O29" s="68" t="s">
        <v>410</v>
      </c>
    </row>
    <row r="30" spans="1:15" ht="43.2">
      <c r="A30" s="85" t="s">
        <v>7</v>
      </c>
      <c r="B30" s="85" t="s">
        <v>7</v>
      </c>
      <c r="C30" s="85" t="s">
        <v>7</v>
      </c>
      <c r="D30" s="85" t="s">
        <v>7</v>
      </c>
      <c r="E30" s="85" t="s">
        <v>7</v>
      </c>
      <c r="F30" s="63" t="s">
        <v>7</v>
      </c>
      <c r="G30" s="20" t="s">
        <v>7</v>
      </c>
      <c r="H30" s="64" t="s">
        <v>7</v>
      </c>
      <c r="I30" s="85" t="s">
        <v>7</v>
      </c>
      <c r="J30" s="85" t="s">
        <v>7</v>
      </c>
      <c r="K30" s="85" t="s">
        <v>7</v>
      </c>
      <c r="L30" s="63" t="s">
        <v>7</v>
      </c>
      <c r="M30" s="113" t="s">
        <v>576</v>
      </c>
      <c r="N30" s="113" t="s">
        <v>575</v>
      </c>
      <c r="O30" s="113" t="s">
        <v>574</v>
      </c>
    </row>
    <row r="31" spans="1:15">
      <c r="A31" s="85" t="s">
        <v>7</v>
      </c>
      <c r="B31" s="65" t="s">
        <v>562</v>
      </c>
      <c r="C31" s="85" t="s">
        <v>7</v>
      </c>
      <c r="D31" s="65" t="s">
        <v>562</v>
      </c>
      <c r="E31" s="85" t="s">
        <v>7</v>
      </c>
      <c r="F31" s="109" t="s">
        <v>562</v>
      </c>
      <c r="G31" s="20" t="s">
        <v>7</v>
      </c>
      <c r="H31" s="64" t="s">
        <v>7</v>
      </c>
      <c r="I31" s="65" t="s">
        <v>562</v>
      </c>
      <c r="J31" s="85" t="s">
        <v>7</v>
      </c>
      <c r="K31" s="65" t="s">
        <v>562</v>
      </c>
      <c r="L31" s="63" t="s">
        <v>7</v>
      </c>
      <c r="M31" s="68" t="s">
        <v>573</v>
      </c>
      <c r="N31" s="68" t="s">
        <v>559</v>
      </c>
      <c r="O31" s="68" t="s">
        <v>562</v>
      </c>
    </row>
    <row r="32" spans="1:15">
      <c r="A32" s="92" t="s">
        <v>7</v>
      </c>
      <c r="B32" s="71" t="s">
        <v>558</v>
      </c>
      <c r="C32" s="71" t="s">
        <v>386</v>
      </c>
      <c r="D32" s="71" t="s">
        <v>558</v>
      </c>
      <c r="E32" s="71" t="s">
        <v>386</v>
      </c>
      <c r="F32" s="73" t="s">
        <v>558</v>
      </c>
      <c r="G32" s="116" t="s">
        <v>386</v>
      </c>
      <c r="H32" s="70" t="s">
        <v>7</v>
      </c>
      <c r="I32" s="71" t="s">
        <v>558</v>
      </c>
      <c r="J32" s="71" t="s">
        <v>386</v>
      </c>
      <c r="K32" s="71" t="s">
        <v>558</v>
      </c>
      <c r="L32" s="73" t="s">
        <v>386</v>
      </c>
      <c r="M32" s="116" t="s">
        <v>572</v>
      </c>
      <c r="N32" s="116" t="s">
        <v>554</v>
      </c>
      <c r="O32" s="116" t="s">
        <v>558</v>
      </c>
    </row>
    <row r="33" spans="1:15">
      <c r="A33" s="117">
        <v>1</v>
      </c>
      <c r="B33" s="59">
        <v>5293857</v>
      </c>
      <c r="C33" s="59">
        <v>5015909</v>
      </c>
      <c r="D33" s="59">
        <v>251300</v>
      </c>
      <c r="E33" s="59">
        <v>114000</v>
      </c>
      <c r="F33" s="117">
        <v>0</v>
      </c>
      <c r="G33" s="141">
        <v>0</v>
      </c>
      <c r="I33" s="59">
        <v>132865</v>
      </c>
      <c r="J33" s="117">
        <v>0</v>
      </c>
      <c r="K33" s="59">
        <v>16629</v>
      </c>
      <c r="L33" s="117">
        <v>0</v>
      </c>
      <c r="M33" s="86">
        <v>0</v>
      </c>
      <c r="N33" s="82">
        <v>564743</v>
      </c>
      <c r="O33" s="82">
        <v>3597</v>
      </c>
    </row>
    <row r="34" spans="1:15">
      <c r="A34" s="86">
        <v>2</v>
      </c>
      <c r="B34" s="82">
        <v>147892</v>
      </c>
      <c r="C34" s="82">
        <v>117686</v>
      </c>
      <c r="D34" s="82">
        <v>159374</v>
      </c>
      <c r="E34" s="82">
        <v>103166</v>
      </c>
      <c r="F34" s="86">
        <v>0</v>
      </c>
      <c r="G34" s="141">
        <v>0</v>
      </c>
      <c r="I34" s="82">
        <v>22350</v>
      </c>
      <c r="J34" s="86">
        <v>0</v>
      </c>
      <c r="K34" s="82">
        <v>2404</v>
      </c>
      <c r="L34" s="86">
        <v>0</v>
      </c>
      <c r="M34" s="86">
        <v>0</v>
      </c>
      <c r="N34" s="82">
        <v>111168</v>
      </c>
      <c r="O34" s="86">
        <v>715</v>
      </c>
    </row>
    <row r="35" spans="1:15">
      <c r="A35" s="86">
        <v>3</v>
      </c>
      <c r="B35" s="82">
        <v>377687</v>
      </c>
      <c r="C35" s="82">
        <v>335635</v>
      </c>
      <c r="D35" s="82">
        <v>145629</v>
      </c>
      <c r="E35" s="82">
        <v>121054</v>
      </c>
      <c r="F35" s="86">
        <v>0</v>
      </c>
      <c r="G35" s="141">
        <v>0</v>
      </c>
      <c r="I35" s="82">
        <v>30935</v>
      </c>
      <c r="J35" s="82">
        <v>5124</v>
      </c>
      <c r="K35" s="82">
        <v>8748</v>
      </c>
      <c r="L35" s="82">
        <v>4917</v>
      </c>
      <c r="M35" s="86">
        <v>0</v>
      </c>
      <c r="N35" s="82">
        <v>96269</v>
      </c>
      <c r="O35" s="82">
        <v>1159</v>
      </c>
    </row>
    <row r="36" spans="1:15">
      <c r="A36" s="86">
        <v>4</v>
      </c>
      <c r="B36" s="82">
        <v>658883</v>
      </c>
      <c r="C36" s="82">
        <v>608839</v>
      </c>
      <c r="D36" s="82">
        <v>103629</v>
      </c>
      <c r="E36" s="82">
        <v>41530</v>
      </c>
      <c r="F36" s="86">
        <v>0</v>
      </c>
      <c r="G36" s="141">
        <v>0</v>
      </c>
      <c r="I36" s="82">
        <v>35173</v>
      </c>
      <c r="J36" s="86">
        <v>0</v>
      </c>
      <c r="K36" s="82">
        <v>7481</v>
      </c>
      <c r="L36" s="86">
        <v>0</v>
      </c>
      <c r="M36" s="86">
        <v>0</v>
      </c>
      <c r="N36" s="82">
        <v>154796</v>
      </c>
      <c r="O36" s="82">
        <v>2141</v>
      </c>
    </row>
    <row r="37" spans="1:15">
      <c r="A37" s="86">
        <v>5</v>
      </c>
      <c r="B37" s="82">
        <v>537922</v>
      </c>
      <c r="C37" s="82">
        <v>442165</v>
      </c>
      <c r="D37" s="82">
        <v>97536</v>
      </c>
      <c r="E37" s="82">
        <v>12977</v>
      </c>
      <c r="F37" s="86">
        <v>0</v>
      </c>
      <c r="G37" s="141">
        <v>0</v>
      </c>
      <c r="I37" s="82">
        <v>62895</v>
      </c>
      <c r="J37" s="86">
        <v>0</v>
      </c>
      <c r="K37" s="82">
        <v>15943</v>
      </c>
      <c r="L37" s="86">
        <v>0</v>
      </c>
      <c r="M37" s="86">
        <v>0</v>
      </c>
      <c r="N37" s="82">
        <v>259155</v>
      </c>
      <c r="O37" s="82">
        <v>4607</v>
      </c>
    </row>
    <row r="38" spans="1:15">
      <c r="A38" s="86">
        <v>6</v>
      </c>
      <c r="B38" s="82">
        <v>568740</v>
      </c>
      <c r="C38" s="82">
        <v>363937</v>
      </c>
      <c r="D38" s="82">
        <v>399326</v>
      </c>
      <c r="E38" s="82">
        <v>240879</v>
      </c>
      <c r="F38" s="86">
        <v>0</v>
      </c>
      <c r="G38" s="141">
        <v>0</v>
      </c>
      <c r="I38" s="82">
        <v>120192</v>
      </c>
      <c r="J38" s="86">
        <v>0</v>
      </c>
      <c r="K38" s="82">
        <v>31183</v>
      </c>
      <c r="L38" s="86">
        <v>0</v>
      </c>
      <c r="M38" s="86">
        <v>0</v>
      </c>
      <c r="N38" s="82">
        <v>514625</v>
      </c>
      <c r="O38" s="82">
        <v>8858</v>
      </c>
    </row>
    <row r="39" spans="1:15">
      <c r="A39" s="86">
        <v>7</v>
      </c>
      <c r="B39" s="82">
        <v>667197</v>
      </c>
      <c r="C39" s="82">
        <v>241019</v>
      </c>
      <c r="D39" s="82">
        <v>416741</v>
      </c>
      <c r="E39" s="82">
        <v>131619</v>
      </c>
      <c r="F39" s="86">
        <v>0</v>
      </c>
      <c r="G39" s="141">
        <v>0</v>
      </c>
      <c r="I39" s="82">
        <v>224100</v>
      </c>
      <c r="J39" s="86">
        <v>0</v>
      </c>
      <c r="K39" s="82">
        <v>55394</v>
      </c>
      <c r="L39" s="86">
        <v>0</v>
      </c>
      <c r="M39" s="86">
        <v>0</v>
      </c>
      <c r="N39" s="82">
        <v>990794</v>
      </c>
      <c r="O39" s="82">
        <v>16002</v>
      </c>
    </row>
    <row r="40" spans="1:15">
      <c r="A40" s="86">
        <v>8</v>
      </c>
      <c r="B40" s="82">
        <v>881474</v>
      </c>
      <c r="C40" s="82">
        <v>196973</v>
      </c>
      <c r="D40" s="82">
        <v>680026</v>
      </c>
      <c r="E40" s="82">
        <v>157407</v>
      </c>
      <c r="F40" s="86">
        <v>0</v>
      </c>
      <c r="G40" s="141">
        <v>0</v>
      </c>
      <c r="I40" s="82">
        <v>443624</v>
      </c>
      <c r="J40" s="86">
        <v>0</v>
      </c>
      <c r="K40" s="82">
        <v>81836</v>
      </c>
      <c r="L40" s="86">
        <v>0</v>
      </c>
      <c r="M40" s="86">
        <v>0</v>
      </c>
      <c r="N40" s="121">
        <v>1732580</v>
      </c>
      <c r="O40" s="82">
        <v>23729</v>
      </c>
    </row>
    <row r="41" spans="1:15">
      <c r="A41" s="86">
        <v>9</v>
      </c>
      <c r="B41" s="82">
        <v>1823230</v>
      </c>
      <c r="C41" s="82">
        <v>210890</v>
      </c>
      <c r="D41" s="82">
        <v>1570239</v>
      </c>
      <c r="E41" s="82">
        <v>200628</v>
      </c>
      <c r="F41" s="86">
        <v>0</v>
      </c>
      <c r="G41" s="141">
        <v>0</v>
      </c>
      <c r="I41" s="82">
        <v>774570</v>
      </c>
      <c r="J41" s="86">
        <v>0</v>
      </c>
      <c r="K41" s="82">
        <v>211081</v>
      </c>
      <c r="L41" s="86">
        <v>0</v>
      </c>
      <c r="M41" s="86">
        <v>0</v>
      </c>
      <c r="N41" s="121">
        <v>3967602</v>
      </c>
      <c r="O41" s="82">
        <v>61446</v>
      </c>
    </row>
    <row r="42" spans="1:15">
      <c r="A42" s="86">
        <v>10</v>
      </c>
      <c r="B42" s="82">
        <v>3212710</v>
      </c>
      <c r="C42" s="82">
        <v>97658</v>
      </c>
      <c r="D42" s="82">
        <v>3435678</v>
      </c>
      <c r="E42" s="82">
        <v>349131</v>
      </c>
      <c r="F42" s="86">
        <v>0</v>
      </c>
      <c r="G42" s="141">
        <v>0</v>
      </c>
      <c r="I42" s="82">
        <v>1203080</v>
      </c>
      <c r="J42" s="86">
        <v>0</v>
      </c>
      <c r="K42" s="82">
        <v>502232</v>
      </c>
      <c r="L42" s="86">
        <v>0</v>
      </c>
      <c r="M42" s="86">
        <v>0</v>
      </c>
      <c r="N42" s="121">
        <v>7906911</v>
      </c>
      <c r="O42" s="82">
        <v>147513</v>
      </c>
    </row>
    <row r="43" spans="1:15">
      <c r="A43" s="89">
        <v>11</v>
      </c>
      <c r="B43" s="90">
        <v>6949910</v>
      </c>
      <c r="C43" s="90">
        <v>70555</v>
      </c>
      <c r="D43" s="90">
        <v>7978579</v>
      </c>
      <c r="E43" s="90">
        <v>479018</v>
      </c>
      <c r="F43" s="89">
        <v>0</v>
      </c>
      <c r="G43" s="142">
        <v>0</v>
      </c>
      <c r="I43" s="90">
        <v>1626647</v>
      </c>
      <c r="J43" s="89">
        <v>0</v>
      </c>
      <c r="K43" s="90">
        <v>2094546</v>
      </c>
      <c r="L43" s="89">
        <v>0</v>
      </c>
      <c r="M43" s="89">
        <v>0</v>
      </c>
      <c r="N43" s="72">
        <v>18100111</v>
      </c>
      <c r="O43" s="90">
        <v>616827</v>
      </c>
    </row>
    <row r="44" spans="1:15">
      <c r="A44" s="135">
        <v>12</v>
      </c>
      <c r="B44" s="136">
        <v>21119503</v>
      </c>
      <c r="C44" s="134">
        <v>7701266</v>
      </c>
      <c r="D44" s="136">
        <v>15238058</v>
      </c>
      <c r="E44" s="134">
        <v>1951410</v>
      </c>
      <c r="F44" s="135">
        <v>0</v>
      </c>
      <c r="G44" s="153">
        <v>0</v>
      </c>
      <c r="H44" s="22"/>
      <c r="I44" s="158">
        <v>4676430</v>
      </c>
      <c r="J44" s="134">
        <v>5124</v>
      </c>
      <c r="K44" s="134">
        <v>3027480</v>
      </c>
      <c r="L44" s="134">
        <v>4917</v>
      </c>
      <c r="M44" s="135">
        <v>0</v>
      </c>
      <c r="N44" s="136">
        <v>34398752</v>
      </c>
      <c r="O44" s="59">
        <v>886594</v>
      </c>
    </row>
    <row r="45" spans="1:15">
      <c r="A45" s="84" t="s">
        <v>7</v>
      </c>
      <c r="B45" s="55" t="s">
        <v>7</v>
      </c>
      <c r="C45" s="143" t="s">
        <v>1</v>
      </c>
      <c r="D45" s="56" t="s">
        <v>7</v>
      </c>
      <c r="E45" s="101" t="s">
        <v>571</v>
      </c>
      <c r="F45" s="102" t="s">
        <v>7</v>
      </c>
      <c r="G45" s="103" t="s">
        <v>7</v>
      </c>
      <c r="H45" s="63" t="s">
        <v>7</v>
      </c>
      <c r="I45" s="62" t="s">
        <v>7</v>
      </c>
      <c r="J45" s="62" t="s">
        <v>7</v>
      </c>
      <c r="K45" s="56" t="s">
        <v>7</v>
      </c>
      <c r="L45" s="57">
        <v>34</v>
      </c>
      <c r="M45" s="101" t="s">
        <v>570</v>
      </c>
      <c r="N45" s="102" t="s">
        <v>7</v>
      </c>
      <c r="O45" s="19" t="s">
        <v>7</v>
      </c>
    </row>
    <row r="46" spans="1:15">
      <c r="A46" s="85" t="s">
        <v>7</v>
      </c>
      <c r="B46" s="144" t="s">
        <v>569</v>
      </c>
      <c r="C46" s="27" t="s">
        <v>7</v>
      </c>
      <c r="D46" s="145" t="s">
        <v>7</v>
      </c>
      <c r="E46" s="144" t="s">
        <v>568</v>
      </c>
      <c r="F46" s="28"/>
      <c r="G46" s="161"/>
      <c r="H46" s="107" t="s">
        <v>567</v>
      </c>
      <c r="I46" s="27" t="s">
        <v>7</v>
      </c>
      <c r="J46" s="13" t="s">
        <v>7</v>
      </c>
      <c r="K46" s="70" t="s">
        <v>7</v>
      </c>
      <c r="L46" s="65" t="s">
        <v>566</v>
      </c>
      <c r="M46" s="144" t="s">
        <v>565</v>
      </c>
      <c r="N46" s="17" t="s">
        <v>7</v>
      </c>
      <c r="O46" s="185" t="s">
        <v>7</v>
      </c>
    </row>
    <row r="47" spans="1:15">
      <c r="A47" s="85" t="s">
        <v>7</v>
      </c>
      <c r="B47" s="57">
        <v>26</v>
      </c>
      <c r="C47" s="57">
        <v>27</v>
      </c>
      <c r="D47" s="57">
        <v>28</v>
      </c>
      <c r="E47" s="57">
        <v>29</v>
      </c>
      <c r="F47" s="57">
        <v>30</v>
      </c>
      <c r="G47" s="104">
        <v>31</v>
      </c>
      <c r="H47" s="120">
        <v>32</v>
      </c>
      <c r="I47" s="62" t="s">
        <v>7</v>
      </c>
      <c r="J47" s="120">
        <v>33</v>
      </c>
      <c r="K47" s="56" t="s">
        <v>7</v>
      </c>
      <c r="L47" s="65" t="s">
        <v>564</v>
      </c>
      <c r="M47" s="104">
        <v>35</v>
      </c>
      <c r="N47" s="186">
        <v>36</v>
      </c>
      <c r="O47" s="187" t="s">
        <v>7</v>
      </c>
    </row>
    <row r="48" spans="1:15">
      <c r="A48" s="85" t="s">
        <v>7</v>
      </c>
      <c r="B48" s="85" t="s">
        <v>7</v>
      </c>
      <c r="C48" s="85" t="s">
        <v>7</v>
      </c>
      <c r="D48" s="85" t="s">
        <v>7</v>
      </c>
      <c r="E48" s="85" t="s">
        <v>7</v>
      </c>
      <c r="F48" s="85" t="s">
        <v>7</v>
      </c>
      <c r="G48" s="63" t="s">
        <v>7</v>
      </c>
      <c r="H48" s="20" t="s">
        <v>7</v>
      </c>
      <c r="I48" s="13" t="s">
        <v>7</v>
      </c>
      <c r="J48" s="20" t="s">
        <v>7</v>
      </c>
      <c r="K48" s="64" t="s">
        <v>7</v>
      </c>
      <c r="L48" s="65" t="s">
        <v>563</v>
      </c>
      <c r="M48" s="63" t="s">
        <v>7</v>
      </c>
      <c r="N48" s="188" t="s">
        <v>406</v>
      </c>
      <c r="O48" s="20" t="s">
        <v>7</v>
      </c>
    </row>
    <row r="49" spans="1:15">
      <c r="A49" s="85" t="s">
        <v>7</v>
      </c>
      <c r="B49" s="65" t="s">
        <v>562</v>
      </c>
      <c r="C49" s="85" t="s">
        <v>7</v>
      </c>
      <c r="D49" s="85" t="s">
        <v>7</v>
      </c>
      <c r="E49" s="65" t="s">
        <v>562</v>
      </c>
      <c r="F49" s="85" t="s">
        <v>7</v>
      </c>
      <c r="G49" s="63" t="s">
        <v>7</v>
      </c>
      <c r="H49" s="20" t="s">
        <v>7</v>
      </c>
      <c r="I49" s="13" t="s">
        <v>7</v>
      </c>
      <c r="J49" s="68" t="s">
        <v>406</v>
      </c>
      <c r="K49" s="64" t="s">
        <v>7</v>
      </c>
      <c r="L49" s="65" t="s">
        <v>561</v>
      </c>
      <c r="M49" s="109" t="s">
        <v>560</v>
      </c>
      <c r="N49" s="188" t="s">
        <v>559</v>
      </c>
      <c r="O49" s="20" t="s">
        <v>7</v>
      </c>
    </row>
    <row r="50" spans="1:15">
      <c r="A50" s="92" t="s">
        <v>7</v>
      </c>
      <c r="B50" s="71" t="s">
        <v>558</v>
      </c>
      <c r="C50" s="71" t="s">
        <v>386</v>
      </c>
      <c r="D50" s="71" t="s">
        <v>557</v>
      </c>
      <c r="E50" s="71" t="s">
        <v>558</v>
      </c>
      <c r="F50" s="71" t="s">
        <v>386</v>
      </c>
      <c r="G50" s="73" t="s">
        <v>557</v>
      </c>
      <c r="H50" s="116" t="s">
        <v>406</v>
      </c>
      <c r="I50" s="13" t="s">
        <v>7</v>
      </c>
      <c r="J50" s="116" t="s">
        <v>556</v>
      </c>
      <c r="K50" s="70" t="s">
        <v>7</v>
      </c>
      <c r="L50" s="71" t="s">
        <v>555</v>
      </c>
      <c r="M50" s="73" t="s">
        <v>554</v>
      </c>
      <c r="N50" s="189" t="s">
        <v>554</v>
      </c>
      <c r="O50" s="185" t="s">
        <v>7</v>
      </c>
    </row>
    <row r="51" spans="1:15">
      <c r="A51" s="117">
        <v>1</v>
      </c>
      <c r="B51" s="57" t="s">
        <v>180</v>
      </c>
      <c r="C51" s="57" t="s">
        <v>180</v>
      </c>
      <c r="D51" s="57" t="s">
        <v>180</v>
      </c>
      <c r="E51" s="57" t="s">
        <v>180</v>
      </c>
      <c r="F51" s="57" t="s">
        <v>180</v>
      </c>
      <c r="G51" s="57" t="s">
        <v>180</v>
      </c>
      <c r="H51" s="122">
        <v>0</v>
      </c>
      <c r="I51" s="165"/>
      <c r="J51" s="165">
        <v>0</v>
      </c>
      <c r="L51" s="57" t="s">
        <v>180</v>
      </c>
      <c r="M51" s="60">
        <v>415248</v>
      </c>
      <c r="N51" s="190">
        <v>149495</v>
      </c>
      <c r="O51" s="187" t="s">
        <v>7</v>
      </c>
    </row>
    <row r="52" spans="1:15">
      <c r="A52" s="86">
        <v>2</v>
      </c>
      <c r="B52" s="82">
        <v>18073981</v>
      </c>
      <c r="C52" s="82">
        <v>366049</v>
      </c>
      <c r="D52" s="82">
        <v>17707932</v>
      </c>
      <c r="E52" s="148">
        <v>84.6</v>
      </c>
      <c r="F52" s="148">
        <v>111.9</v>
      </c>
      <c r="G52" s="148">
        <v>84.1</v>
      </c>
      <c r="H52" s="122">
        <v>0</v>
      </c>
      <c r="I52" s="87"/>
      <c r="J52" s="87">
        <v>0</v>
      </c>
      <c r="L52" s="148">
        <v>0</v>
      </c>
      <c r="M52" s="67">
        <v>86414</v>
      </c>
      <c r="N52" s="191">
        <v>24754</v>
      </c>
      <c r="O52" s="20" t="s">
        <v>7</v>
      </c>
    </row>
    <row r="53" spans="1:15">
      <c r="A53" s="86">
        <v>3</v>
      </c>
      <c r="B53" s="82">
        <v>19769096</v>
      </c>
      <c r="C53" s="82">
        <v>807701</v>
      </c>
      <c r="D53" s="82">
        <v>18961395</v>
      </c>
      <c r="E53" s="148">
        <v>91.2</v>
      </c>
      <c r="F53" s="148">
        <v>156.6</v>
      </c>
      <c r="G53" s="148">
        <v>89.6</v>
      </c>
      <c r="H53" s="122">
        <v>0</v>
      </c>
      <c r="I53" s="87"/>
      <c r="J53" s="87">
        <v>0</v>
      </c>
      <c r="L53" s="148">
        <v>0</v>
      </c>
      <c r="M53" s="67">
        <v>66627</v>
      </c>
      <c r="N53" s="191">
        <v>29641</v>
      </c>
      <c r="O53" s="20" t="s">
        <v>7</v>
      </c>
    </row>
    <row r="54" spans="1:15">
      <c r="A54" s="86">
        <v>4</v>
      </c>
      <c r="B54" s="82">
        <v>21191350</v>
      </c>
      <c r="C54" s="82">
        <v>901687</v>
      </c>
      <c r="D54" s="82">
        <v>20289664</v>
      </c>
      <c r="E54" s="148">
        <v>93.2</v>
      </c>
      <c r="F54" s="148">
        <v>317.5</v>
      </c>
      <c r="G54" s="148">
        <v>90.3</v>
      </c>
      <c r="H54" s="122">
        <v>0</v>
      </c>
      <c r="I54" s="87"/>
      <c r="J54" s="87">
        <v>0</v>
      </c>
      <c r="L54" s="148">
        <v>0</v>
      </c>
      <c r="M54" s="67">
        <v>112143</v>
      </c>
      <c r="N54" s="191">
        <v>42654</v>
      </c>
      <c r="O54" s="20" t="s">
        <v>7</v>
      </c>
    </row>
    <row r="55" spans="1:15">
      <c r="A55" s="86">
        <v>5</v>
      </c>
      <c r="B55" s="82">
        <v>20087120</v>
      </c>
      <c r="C55" s="82">
        <v>671075</v>
      </c>
      <c r="D55" s="82">
        <v>19416045</v>
      </c>
      <c r="E55" s="148">
        <v>81.900000000000006</v>
      </c>
      <c r="F55" s="148">
        <v>217.3</v>
      </c>
      <c r="G55" s="148">
        <v>80.2</v>
      </c>
      <c r="H55" s="122">
        <v>0</v>
      </c>
      <c r="I55" s="87"/>
      <c r="J55" s="87">
        <v>0</v>
      </c>
      <c r="L55" s="148">
        <v>0</v>
      </c>
      <c r="M55" s="67">
        <v>180317</v>
      </c>
      <c r="N55" s="191">
        <v>78838</v>
      </c>
      <c r="O55" s="20" t="s">
        <v>7</v>
      </c>
    </row>
    <row r="56" spans="1:15">
      <c r="A56" s="86">
        <v>6</v>
      </c>
      <c r="B56" s="82">
        <v>19656008</v>
      </c>
      <c r="C56" s="82">
        <v>802741</v>
      </c>
      <c r="D56" s="82">
        <v>18853267</v>
      </c>
      <c r="E56" s="148">
        <v>78.400000000000006</v>
      </c>
      <c r="F56" s="148">
        <v>250.6</v>
      </c>
      <c r="G56" s="148">
        <v>76.2</v>
      </c>
      <c r="H56" s="122">
        <v>0</v>
      </c>
      <c r="I56" s="87"/>
      <c r="J56" s="87">
        <v>0</v>
      </c>
      <c r="L56" s="148">
        <v>0</v>
      </c>
      <c r="M56" s="67">
        <v>363250</v>
      </c>
      <c r="N56" s="191">
        <v>151376</v>
      </c>
      <c r="O56" s="20" t="s">
        <v>7</v>
      </c>
    </row>
    <row r="57" spans="1:15">
      <c r="A57" s="86">
        <v>7</v>
      </c>
      <c r="B57" s="82">
        <v>19649056</v>
      </c>
      <c r="C57" s="82">
        <v>547367</v>
      </c>
      <c r="D57" s="82">
        <v>19101689</v>
      </c>
      <c r="E57" s="148">
        <v>81.5</v>
      </c>
      <c r="F57" s="148">
        <v>157.30000000000001</v>
      </c>
      <c r="G57" s="148">
        <v>80.400000000000006</v>
      </c>
      <c r="H57" s="122">
        <v>0</v>
      </c>
      <c r="I57" s="87"/>
      <c r="J57" s="87">
        <v>0</v>
      </c>
      <c r="L57" s="148">
        <v>0</v>
      </c>
      <c r="M57" s="67">
        <v>711300</v>
      </c>
      <c r="N57" s="191">
        <v>279494</v>
      </c>
      <c r="O57" s="20" t="s">
        <v>7</v>
      </c>
    </row>
    <row r="58" spans="1:15">
      <c r="A58" s="86">
        <v>8</v>
      </c>
      <c r="B58" s="82">
        <v>16309809</v>
      </c>
      <c r="C58" s="82">
        <v>487439</v>
      </c>
      <c r="D58" s="82">
        <v>15822371</v>
      </c>
      <c r="E58" s="148">
        <v>69.2</v>
      </c>
      <c r="F58" s="148">
        <v>158.9</v>
      </c>
      <c r="G58" s="148">
        <v>68</v>
      </c>
      <c r="H58" s="122">
        <v>0</v>
      </c>
      <c r="I58" s="87"/>
      <c r="J58" s="87">
        <v>0</v>
      </c>
      <c r="L58" s="148">
        <v>0</v>
      </c>
      <c r="M58" s="67">
        <v>1207120</v>
      </c>
      <c r="N58" s="191">
        <v>525459</v>
      </c>
      <c r="O58" s="20" t="s">
        <v>7</v>
      </c>
    </row>
    <row r="59" spans="1:15">
      <c r="A59" s="86">
        <v>9</v>
      </c>
      <c r="B59" s="82">
        <v>21153175</v>
      </c>
      <c r="C59" s="82">
        <v>547175</v>
      </c>
      <c r="D59" s="82">
        <v>20606000</v>
      </c>
      <c r="E59" s="148">
        <v>92.3</v>
      </c>
      <c r="F59" s="148">
        <v>244</v>
      </c>
      <c r="G59" s="148">
        <v>90.8</v>
      </c>
      <c r="H59" s="122">
        <v>0</v>
      </c>
      <c r="I59" s="87"/>
      <c r="J59" s="87">
        <v>0</v>
      </c>
      <c r="L59" s="148">
        <v>0</v>
      </c>
      <c r="M59" s="67">
        <v>2981951</v>
      </c>
      <c r="N59" s="191">
        <v>985651</v>
      </c>
      <c r="O59" s="20" t="s">
        <v>7</v>
      </c>
    </row>
    <row r="60" spans="1:15">
      <c r="A60" s="86">
        <v>10</v>
      </c>
      <c r="B60" s="82">
        <v>24705514</v>
      </c>
      <c r="C60" s="82">
        <v>571235</v>
      </c>
      <c r="D60" s="82">
        <v>24134279</v>
      </c>
      <c r="E60" s="148">
        <v>99.8</v>
      </c>
      <c r="F60" s="148">
        <v>252.3</v>
      </c>
      <c r="G60" s="148">
        <v>98.4</v>
      </c>
      <c r="H60" s="122">
        <v>0</v>
      </c>
      <c r="I60" s="87"/>
      <c r="J60" s="87">
        <v>0</v>
      </c>
      <c r="L60" s="148">
        <v>0</v>
      </c>
      <c r="M60" s="67">
        <v>6201598</v>
      </c>
      <c r="N60" s="191">
        <v>1705312</v>
      </c>
      <c r="O60" s="20" t="s">
        <v>7</v>
      </c>
    </row>
    <row r="61" spans="1:15">
      <c r="A61" s="89">
        <v>11</v>
      </c>
      <c r="B61" s="90">
        <v>28950757</v>
      </c>
      <c r="C61" s="90">
        <v>627115</v>
      </c>
      <c r="D61" s="90">
        <v>28323643</v>
      </c>
      <c r="E61" s="150">
        <v>99.3</v>
      </c>
      <c r="F61" s="150">
        <v>244.2</v>
      </c>
      <c r="G61" s="150">
        <v>98</v>
      </c>
      <c r="H61" s="127">
        <v>0</v>
      </c>
      <c r="I61" s="87"/>
      <c r="J61" s="87">
        <v>0</v>
      </c>
      <c r="L61" s="150">
        <v>0</v>
      </c>
      <c r="M61" s="152">
        <v>14378917</v>
      </c>
      <c r="N61" s="192">
        <v>3721194</v>
      </c>
      <c r="O61" s="185" t="s">
        <v>7</v>
      </c>
    </row>
    <row r="62" spans="1:15">
      <c r="A62" s="135">
        <v>12</v>
      </c>
      <c r="B62" s="132" t="s">
        <v>180</v>
      </c>
      <c r="C62" s="132" t="s">
        <v>180</v>
      </c>
      <c r="D62" s="132" t="s">
        <v>180</v>
      </c>
      <c r="E62" s="132" t="s">
        <v>180</v>
      </c>
      <c r="F62" s="132" t="s">
        <v>180</v>
      </c>
      <c r="G62" s="132" t="s">
        <v>180</v>
      </c>
      <c r="H62" s="153">
        <v>0</v>
      </c>
      <c r="I62" s="154"/>
      <c r="J62" s="154">
        <v>0</v>
      </c>
      <c r="K62" s="22"/>
      <c r="L62" s="77" t="s">
        <v>180</v>
      </c>
      <c r="M62" s="93">
        <v>26704884</v>
      </c>
      <c r="N62" s="193">
        <v>7693868</v>
      </c>
      <c r="O62" s="194" t="s">
        <v>7</v>
      </c>
    </row>
    <row r="63" spans="1:15">
      <c r="A63" s="18">
        <v>36</v>
      </c>
      <c r="B63" s="17"/>
      <c r="C63" s="17"/>
      <c r="D63" s="17"/>
      <c r="E63" s="17"/>
      <c r="F63" s="17"/>
      <c r="G63" s="17"/>
      <c r="H63" s="17"/>
      <c r="I63" s="17"/>
      <c r="J63" s="17"/>
      <c r="K63" s="17"/>
      <c r="L63" s="17"/>
      <c r="M63" s="17"/>
      <c r="N63" s="17"/>
    </row>
  </sheetData>
  <mergeCells count="25">
    <mergeCell ref="A3:N3"/>
    <mergeCell ref="A4:N4"/>
    <mergeCell ref="A5:N5"/>
    <mergeCell ref="A6:N6"/>
    <mergeCell ref="B7:D7"/>
    <mergeCell ref="G7:I7"/>
    <mergeCell ref="G8:H8"/>
    <mergeCell ref="I8:J8"/>
    <mergeCell ref="E9:F9"/>
    <mergeCell ref="G9:H9"/>
    <mergeCell ref="I9:J9"/>
    <mergeCell ref="F27:J27"/>
    <mergeCell ref="E46:G46"/>
    <mergeCell ref="A63:N63"/>
    <mergeCell ref="E45:G45"/>
    <mergeCell ref="M45:N45"/>
    <mergeCell ref="B46:D46"/>
    <mergeCell ref="H46:I46"/>
    <mergeCell ref="M46:N46"/>
    <mergeCell ref="C27:D27"/>
    <mergeCell ref="K27:L27"/>
    <mergeCell ref="B28:C28"/>
    <mergeCell ref="D28:E28"/>
    <mergeCell ref="F28:G28"/>
    <mergeCell ref="I28:J2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64875-EBA9-45D4-8D43-16670834FB13}">
  <sheetPr>
    <tabColor theme="4" tint="0.59999389629810485"/>
  </sheetPr>
  <dimension ref="A3:O62"/>
  <sheetViews>
    <sheetView zoomScale="130" zoomScaleNormal="130" workbookViewId="0"/>
  </sheetViews>
  <sheetFormatPr defaultColWidth="8.88671875" defaultRowHeight="14.4"/>
  <cols>
    <col min="1" max="1" width="9" style="13" bestFit="1" customWidth="1"/>
    <col min="2" max="2" width="9.88671875" style="13" bestFit="1" customWidth="1"/>
    <col min="3" max="4" width="9" style="13" bestFit="1" customWidth="1"/>
    <col min="5" max="5" width="9.88671875" style="13" bestFit="1" customWidth="1"/>
    <col min="6" max="11" width="9" style="13" bestFit="1" customWidth="1"/>
    <col min="12" max="14" width="9.88671875" style="13" bestFit="1" customWidth="1"/>
    <col min="15" max="15" width="9" style="13" bestFit="1" customWidth="1"/>
    <col min="16" max="16384" width="8.88671875" style="13"/>
  </cols>
  <sheetData>
    <row r="3" spans="1:15">
      <c r="A3" s="17" t="s">
        <v>686</v>
      </c>
      <c r="B3" s="17"/>
      <c r="C3" s="17"/>
      <c r="D3" s="17"/>
      <c r="E3" s="17"/>
      <c r="F3" s="17"/>
      <c r="G3" s="17"/>
      <c r="H3" s="17"/>
      <c r="I3" s="17"/>
      <c r="J3" s="17"/>
      <c r="K3" s="17"/>
      <c r="L3" s="17"/>
      <c r="M3" s="17"/>
      <c r="N3" s="17"/>
    </row>
    <row r="4" spans="1:15">
      <c r="A4" s="18" t="s">
        <v>613</v>
      </c>
      <c r="B4" s="17"/>
      <c r="C4" s="17"/>
      <c r="D4" s="17"/>
      <c r="E4" s="17"/>
      <c r="F4" s="17"/>
      <c r="G4" s="17"/>
      <c r="H4" s="17"/>
      <c r="I4" s="17"/>
      <c r="J4" s="17"/>
      <c r="K4" s="17"/>
      <c r="L4" s="17"/>
      <c r="M4" s="17"/>
      <c r="N4" s="17"/>
    </row>
    <row r="5" spans="1:15">
      <c r="A5" s="18" t="s">
        <v>611</v>
      </c>
      <c r="B5" s="17"/>
      <c r="C5" s="17"/>
      <c r="D5" s="17"/>
      <c r="E5" s="17"/>
      <c r="F5" s="17"/>
      <c r="G5" s="17"/>
      <c r="H5" s="17"/>
      <c r="I5" s="17"/>
      <c r="J5" s="17"/>
      <c r="K5" s="17"/>
      <c r="L5" s="17"/>
      <c r="M5" s="17"/>
      <c r="N5" s="17"/>
    </row>
    <row r="6" spans="1:15">
      <c r="A6" s="18" t="s">
        <v>417</v>
      </c>
      <c r="B6" s="17"/>
      <c r="C6" s="17"/>
      <c r="D6" s="17"/>
      <c r="E6" s="17"/>
      <c r="F6" s="17"/>
      <c r="G6" s="17"/>
      <c r="H6" s="17"/>
      <c r="I6" s="17"/>
      <c r="J6" s="17"/>
      <c r="K6" s="17"/>
      <c r="L6" s="17"/>
      <c r="M6" s="17"/>
      <c r="N6" s="17"/>
    </row>
    <row r="7" spans="1:15">
      <c r="A7" s="57" t="s">
        <v>610</v>
      </c>
      <c r="B7" s="97" t="s">
        <v>609</v>
      </c>
      <c r="C7" s="98" t="s">
        <v>7</v>
      </c>
      <c r="D7" s="80" t="s">
        <v>7</v>
      </c>
      <c r="E7" s="75" t="s">
        <v>7</v>
      </c>
      <c r="F7" s="76" t="s">
        <v>7</v>
      </c>
      <c r="G7" s="98" t="s">
        <v>608</v>
      </c>
      <c r="H7" s="98" t="s">
        <v>7</v>
      </c>
      <c r="I7" s="98" t="s">
        <v>7</v>
      </c>
      <c r="J7" s="76" t="s">
        <v>7</v>
      </c>
      <c r="K7" s="76" t="s">
        <v>7</v>
      </c>
      <c r="L7" s="76" t="s">
        <v>7</v>
      </c>
      <c r="M7" s="100">
        <v>12</v>
      </c>
      <c r="N7" s="80" t="s">
        <v>7</v>
      </c>
      <c r="O7" s="84" t="s">
        <v>7</v>
      </c>
    </row>
    <row r="8" spans="1:15">
      <c r="A8" s="65" t="s">
        <v>607</v>
      </c>
      <c r="B8" s="57">
        <v>1</v>
      </c>
      <c r="C8" s="57">
        <v>2</v>
      </c>
      <c r="D8" s="57">
        <v>3</v>
      </c>
      <c r="E8" s="55" t="s">
        <v>7</v>
      </c>
      <c r="F8" s="56" t="s">
        <v>7</v>
      </c>
      <c r="G8" s="101" t="s">
        <v>606</v>
      </c>
      <c r="H8" s="103" t="s">
        <v>7</v>
      </c>
      <c r="I8" s="101" t="s">
        <v>605</v>
      </c>
      <c r="J8" s="103" t="s">
        <v>7</v>
      </c>
      <c r="K8" s="57">
        <v>10</v>
      </c>
      <c r="L8" s="104">
        <v>11</v>
      </c>
      <c r="M8" s="20" t="s">
        <v>7</v>
      </c>
      <c r="N8" s="56" t="s">
        <v>7</v>
      </c>
      <c r="O8" s="85" t="s">
        <v>7</v>
      </c>
    </row>
    <row r="9" spans="1:15">
      <c r="A9" s="65" t="s">
        <v>604</v>
      </c>
      <c r="B9" s="85" t="s">
        <v>7</v>
      </c>
      <c r="C9" s="85" t="s">
        <v>7</v>
      </c>
      <c r="D9" s="85" t="s">
        <v>7</v>
      </c>
      <c r="E9" s="105" t="s">
        <v>603</v>
      </c>
      <c r="F9" s="106" t="s">
        <v>7</v>
      </c>
      <c r="G9" s="107" t="s">
        <v>602</v>
      </c>
      <c r="H9" s="106" t="s">
        <v>7</v>
      </c>
      <c r="I9" s="107" t="s">
        <v>601</v>
      </c>
      <c r="J9" s="106" t="s">
        <v>7</v>
      </c>
      <c r="K9" s="85" t="s">
        <v>7</v>
      </c>
      <c r="L9" s="63" t="s">
        <v>7</v>
      </c>
      <c r="M9" s="20" t="s">
        <v>7</v>
      </c>
      <c r="N9" s="64" t="s">
        <v>7</v>
      </c>
      <c r="O9" s="85" t="s">
        <v>7</v>
      </c>
    </row>
    <row r="10" spans="1:15">
      <c r="A10" s="65" t="s">
        <v>597</v>
      </c>
      <c r="B10" s="85" t="s">
        <v>7</v>
      </c>
      <c r="C10" s="85" t="s">
        <v>7</v>
      </c>
      <c r="D10" s="85" t="s">
        <v>7</v>
      </c>
      <c r="E10" s="57">
        <v>4</v>
      </c>
      <c r="F10" s="57">
        <v>5</v>
      </c>
      <c r="G10" s="57">
        <v>6</v>
      </c>
      <c r="H10" s="57">
        <v>7</v>
      </c>
      <c r="I10" s="57">
        <v>8</v>
      </c>
      <c r="J10" s="57">
        <v>9</v>
      </c>
      <c r="K10" s="85" t="s">
        <v>7</v>
      </c>
      <c r="L10" s="109" t="s">
        <v>1</v>
      </c>
      <c r="M10" s="68" t="s">
        <v>410</v>
      </c>
      <c r="N10" s="64" t="s">
        <v>7</v>
      </c>
      <c r="O10" s="85" t="s">
        <v>7</v>
      </c>
    </row>
    <row r="11" spans="1:15" ht="43.2">
      <c r="A11" s="111" t="s">
        <v>600</v>
      </c>
      <c r="B11" s="85" t="s">
        <v>7</v>
      </c>
      <c r="C11" s="85" t="s">
        <v>7</v>
      </c>
      <c r="D11" s="85" t="s">
        <v>7</v>
      </c>
      <c r="E11" s="85" t="s">
        <v>7</v>
      </c>
      <c r="F11" s="85" t="s">
        <v>7</v>
      </c>
      <c r="G11" s="85" t="s">
        <v>7</v>
      </c>
      <c r="H11" s="85" t="s">
        <v>7</v>
      </c>
      <c r="I11" s="85" t="s">
        <v>7</v>
      </c>
      <c r="J11" s="85" t="s">
        <v>7</v>
      </c>
      <c r="K11" s="111" t="s">
        <v>576</v>
      </c>
      <c r="L11" s="112" t="s">
        <v>599</v>
      </c>
      <c r="M11" s="113" t="s">
        <v>598</v>
      </c>
      <c r="N11" s="64" t="s">
        <v>7</v>
      </c>
      <c r="O11" s="85" t="s">
        <v>7</v>
      </c>
    </row>
    <row r="12" spans="1:15">
      <c r="A12" s="65" t="s">
        <v>597</v>
      </c>
      <c r="B12" s="65" t="s">
        <v>562</v>
      </c>
      <c r="C12" s="85" t="s">
        <v>7</v>
      </c>
      <c r="D12" s="65" t="s">
        <v>557</v>
      </c>
      <c r="E12" s="65" t="s">
        <v>562</v>
      </c>
      <c r="F12" s="85" t="s">
        <v>7</v>
      </c>
      <c r="G12" s="65" t="s">
        <v>562</v>
      </c>
      <c r="H12" s="85" t="s">
        <v>7</v>
      </c>
      <c r="I12" s="65" t="s">
        <v>562</v>
      </c>
      <c r="J12" s="85" t="s">
        <v>7</v>
      </c>
      <c r="K12" s="65" t="s">
        <v>573</v>
      </c>
      <c r="L12" s="109" t="s">
        <v>596</v>
      </c>
      <c r="M12" s="68" t="s">
        <v>562</v>
      </c>
      <c r="N12" s="64" t="s">
        <v>7</v>
      </c>
      <c r="O12" s="85" t="s">
        <v>7</v>
      </c>
    </row>
    <row r="13" spans="1:15">
      <c r="A13" s="71" t="s">
        <v>400</v>
      </c>
      <c r="B13" s="71" t="s">
        <v>558</v>
      </c>
      <c r="C13" s="71" t="s">
        <v>386</v>
      </c>
      <c r="D13" s="71" t="s">
        <v>595</v>
      </c>
      <c r="E13" s="71" t="s">
        <v>558</v>
      </c>
      <c r="F13" s="71" t="s">
        <v>386</v>
      </c>
      <c r="G13" s="71" t="s">
        <v>558</v>
      </c>
      <c r="H13" s="71" t="s">
        <v>386</v>
      </c>
      <c r="I13" s="71" t="s">
        <v>558</v>
      </c>
      <c r="J13" s="71" t="s">
        <v>386</v>
      </c>
      <c r="K13" s="71" t="s">
        <v>594</v>
      </c>
      <c r="L13" s="73" t="s">
        <v>593</v>
      </c>
      <c r="M13" s="116" t="s">
        <v>558</v>
      </c>
      <c r="N13" s="70" t="s">
        <v>7</v>
      </c>
      <c r="O13" s="92" t="s">
        <v>7</v>
      </c>
    </row>
    <row r="14" spans="1:15">
      <c r="A14" s="57" t="s">
        <v>592</v>
      </c>
      <c r="B14" s="57" t="s">
        <v>180</v>
      </c>
      <c r="C14" s="57" t="s">
        <v>180</v>
      </c>
      <c r="D14" s="57" t="s">
        <v>180</v>
      </c>
      <c r="E14" s="59">
        <v>1795</v>
      </c>
      <c r="F14" s="117">
        <v>702</v>
      </c>
      <c r="G14" s="117">
        <v>173</v>
      </c>
      <c r="H14" s="117">
        <v>1</v>
      </c>
      <c r="I14" s="117">
        <v>80</v>
      </c>
      <c r="J14" s="117">
        <v>0</v>
      </c>
      <c r="K14" s="117">
        <v>15</v>
      </c>
      <c r="L14" s="60">
        <v>1345</v>
      </c>
      <c r="M14" s="120" t="s">
        <v>180</v>
      </c>
      <c r="N14" s="56" t="s">
        <v>7</v>
      </c>
      <c r="O14" s="84" t="s">
        <v>7</v>
      </c>
    </row>
    <row r="15" spans="1:15">
      <c r="A15" s="85" t="s">
        <v>591</v>
      </c>
      <c r="B15" s="82">
        <v>314798</v>
      </c>
      <c r="C15" s="82">
        <v>10486</v>
      </c>
      <c r="D15" s="82">
        <v>304312</v>
      </c>
      <c r="E15" s="82">
        <v>254346</v>
      </c>
      <c r="F15" s="82">
        <v>1582</v>
      </c>
      <c r="G15" s="82">
        <v>26342</v>
      </c>
      <c r="H15" s="86">
        <v>0</v>
      </c>
      <c r="I15" s="82">
        <v>40272</v>
      </c>
      <c r="J15" s="86">
        <v>0</v>
      </c>
      <c r="K15" s="82">
        <v>2887</v>
      </c>
      <c r="L15" s="67">
        <v>319378</v>
      </c>
      <c r="M15" s="83">
        <v>25854</v>
      </c>
      <c r="N15" s="64" t="s">
        <v>7</v>
      </c>
      <c r="O15" s="85" t="s">
        <v>7</v>
      </c>
    </row>
    <row r="16" spans="1:15">
      <c r="A16" s="85" t="s">
        <v>590</v>
      </c>
      <c r="B16" s="82">
        <v>324335</v>
      </c>
      <c r="C16" s="82">
        <v>27147</v>
      </c>
      <c r="D16" s="82">
        <v>297188</v>
      </c>
      <c r="E16" s="82">
        <v>275837</v>
      </c>
      <c r="F16" s="82">
        <v>3716</v>
      </c>
      <c r="G16" s="82">
        <v>30444</v>
      </c>
      <c r="H16" s="86">
        <v>263</v>
      </c>
      <c r="I16" s="82">
        <v>42849</v>
      </c>
      <c r="J16" s="86">
        <v>463</v>
      </c>
      <c r="K16" s="82">
        <v>2832</v>
      </c>
      <c r="L16" s="67">
        <v>344688</v>
      </c>
      <c r="M16" s="83">
        <v>27167</v>
      </c>
      <c r="N16" s="64" t="s">
        <v>7</v>
      </c>
      <c r="O16" s="85" t="s">
        <v>7</v>
      </c>
    </row>
    <row r="17" spans="1:15">
      <c r="A17" s="85" t="s">
        <v>589</v>
      </c>
      <c r="B17" s="82">
        <v>345372</v>
      </c>
      <c r="C17" s="82">
        <v>16857</v>
      </c>
      <c r="D17" s="82">
        <v>328515</v>
      </c>
      <c r="E17" s="82">
        <v>315282</v>
      </c>
      <c r="F17" s="82">
        <v>1132</v>
      </c>
      <c r="G17" s="82">
        <v>33520</v>
      </c>
      <c r="H17" s="86">
        <v>0</v>
      </c>
      <c r="I17" s="82">
        <v>42977</v>
      </c>
      <c r="J17" s="86">
        <v>0</v>
      </c>
      <c r="K17" s="82">
        <v>3056</v>
      </c>
      <c r="L17" s="67">
        <v>390647</v>
      </c>
      <c r="M17" s="83">
        <v>29171</v>
      </c>
      <c r="N17" s="64" t="s">
        <v>7</v>
      </c>
      <c r="O17" s="85" t="s">
        <v>7</v>
      </c>
    </row>
    <row r="18" spans="1:15">
      <c r="A18" s="85" t="s">
        <v>588</v>
      </c>
      <c r="B18" s="82">
        <v>387966</v>
      </c>
      <c r="C18" s="82">
        <v>3471</v>
      </c>
      <c r="D18" s="82">
        <v>384494</v>
      </c>
      <c r="E18" s="82">
        <v>338853</v>
      </c>
      <c r="F18" s="82">
        <v>2542</v>
      </c>
      <c r="G18" s="82">
        <v>43603</v>
      </c>
      <c r="H18" s="86">
        <v>0</v>
      </c>
      <c r="I18" s="82">
        <v>42227</v>
      </c>
      <c r="J18" s="86">
        <v>0</v>
      </c>
      <c r="K18" s="82">
        <v>3462</v>
      </c>
      <c r="L18" s="67">
        <v>422141</v>
      </c>
      <c r="M18" s="83">
        <v>33100</v>
      </c>
      <c r="N18" s="64" t="s">
        <v>7</v>
      </c>
      <c r="O18" s="85" t="s">
        <v>7</v>
      </c>
    </row>
    <row r="19" spans="1:15">
      <c r="A19" s="85" t="s">
        <v>587</v>
      </c>
      <c r="B19" s="82">
        <v>446553</v>
      </c>
      <c r="C19" s="82">
        <v>11280</v>
      </c>
      <c r="D19" s="82">
        <v>435274</v>
      </c>
      <c r="E19" s="82">
        <v>383049</v>
      </c>
      <c r="F19" s="82">
        <v>1610</v>
      </c>
      <c r="G19" s="82">
        <v>46160</v>
      </c>
      <c r="H19" s="86">
        <v>0</v>
      </c>
      <c r="I19" s="82">
        <v>46857</v>
      </c>
      <c r="J19" s="86">
        <v>0</v>
      </c>
      <c r="K19" s="82">
        <v>4822</v>
      </c>
      <c r="L19" s="67">
        <v>474455</v>
      </c>
      <c r="M19" s="83">
        <v>37856</v>
      </c>
      <c r="N19" s="64" t="s">
        <v>7</v>
      </c>
      <c r="O19" s="85" t="s">
        <v>7</v>
      </c>
    </row>
    <row r="20" spans="1:15">
      <c r="A20" s="85" t="s">
        <v>586</v>
      </c>
      <c r="B20" s="82">
        <v>513708</v>
      </c>
      <c r="C20" s="82">
        <v>12998</v>
      </c>
      <c r="D20" s="82">
        <v>500711</v>
      </c>
      <c r="E20" s="82">
        <v>405570</v>
      </c>
      <c r="F20" s="82">
        <v>1135</v>
      </c>
      <c r="G20" s="82">
        <v>50035</v>
      </c>
      <c r="H20" s="86">
        <v>0</v>
      </c>
      <c r="I20" s="82">
        <v>49831</v>
      </c>
      <c r="J20" s="86">
        <v>0</v>
      </c>
      <c r="K20" s="82">
        <v>5109</v>
      </c>
      <c r="L20" s="67">
        <v>504300</v>
      </c>
      <c r="M20" s="83">
        <v>43181</v>
      </c>
      <c r="N20" s="64" t="s">
        <v>7</v>
      </c>
      <c r="O20" s="85" t="s">
        <v>7</v>
      </c>
    </row>
    <row r="21" spans="1:15">
      <c r="A21" s="85" t="s">
        <v>585</v>
      </c>
      <c r="B21" s="82">
        <v>549350</v>
      </c>
      <c r="C21" s="82">
        <v>3788</v>
      </c>
      <c r="D21" s="82">
        <v>545562</v>
      </c>
      <c r="E21" s="82">
        <v>376171</v>
      </c>
      <c r="F21" s="82">
        <v>2178</v>
      </c>
      <c r="G21" s="82">
        <v>37974</v>
      </c>
      <c r="H21" s="86">
        <v>0</v>
      </c>
      <c r="I21" s="82">
        <v>49511</v>
      </c>
      <c r="J21" s="86">
        <v>0</v>
      </c>
      <c r="K21" s="82">
        <v>5134</v>
      </c>
      <c r="L21" s="67">
        <v>461477</v>
      </c>
      <c r="M21" s="83">
        <v>36999</v>
      </c>
      <c r="N21" s="64" t="s">
        <v>7</v>
      </c>
      <c r="O21" s="85" t="s">
        <v>7</v>
      </c>
    </row>
    <row r="22" spans="1:15">
      <c r="A22" s="85" t="s">
        <v>584</v>
      </c>
      <c r="B22" s="82">
        <v>526847</v>
      </c>
      <c r="C22" s="82">
        <v>4078</v>
      </c>
      <c r="D22" s="82">
        <v>522770</v>
      </c>
      <c r="E22" s="82">
        <v>303161</v>
      </c>
      <c r="F22" s="86">
        <v>918</v>
      </c>
      <c r="G22" s="82">
        <v>20143</v>
      </c>
      <c r="H22" s="86">
        <v>16</v>
      </c>
      <c r="I22" s="82">
        <v>48080</v>
      </c>
      <c r="J22" s="86">
        <v>180</v>
      </c>
      <c r="K22" s="82">
        <v>6148</v>
      </c>
      <c r="L22" s="67">
        <v>370271</v>
      </c>
      <c r="M22" s="83">
        <v>37494</v>
      </c>
      <c r="N22" s="64" t="s">
        <v>7</v>
      </c>
      <c r="O22" s="85" t="s">
        <v>7</v>
      </c>
    </row>
    <row r="23" spans="1:15">
      <c r="A23" s="85" t="s">
        <v>583</v>
      </c>
      <c r="B23" s="82">
        <v>670724</v>
      </c>
      <c r="C23" s="82">
        <v>18385</v>
      </c>
      <c r="D23" s="82">
        <v>652339</v>
      </c>
      <c r="E23" s="82">
        <v>277455</v>
      </c>
      <c r="F23" s="82">
        <v>4443</v>
      </c>
      <c r="G23" s="82">
        <v>10548</v>
      </c>
      <c r="H23" s="86">
        <v>235</v>
      </c>
      <c r="I23" s="82">
        <v>52294</v>
      </c>
      <c r="J23" s="82">
        <v>4854</v>
      </c>
      <c r="K23" s="82">
        <v>6187</v>
      </c>
      <c r="L23" s="67">
        <v>330765</v>
      </c>
      <c r="M23" s="83">
        <v>46420</v>
      </c>
      <c r="N23" s="64" t="s">
        <v>7</v>
      </c>
      <c r="O23" s="85" t="s">
        <v>7</v>
      </c>
    </row>
    <row r="24" spans="1:15">
      <c r="A24" s="92" t="s">
        <v>582</v>
      </c>
      <c r="B24" s="90">
        <v>1059633</v>
      </c>
      <c r="C24" s="90">
        <v>67827</v>
      </c>
      <c r="D24" s="90">
        <v>991807</v>
      </c>
      <c r="E24" s="90">
        <v>177037</v>
      </c>
      <c r="F24" s="90">
        <v>6503</v>
      </c>
      <c r="G24" s="90">
        <v>2042</v>
      </c>
      <c r="H24" s="89">
        <v>146</v>
      </c>
      <c r="I24" s="90">
        <v>49393</v>
      </c>
      <c r="J24" s="90">
        <v>11694</v>
      </c>
      <c r="K24" s="90">
        <v>5353</v>
      </c>
      <c r="L24" s="152">
        <v>210129</v>
      </c>
      <c r="M24" s="155">
        <v>60218</v>
      </c>
      <c r="N24" s="70" t="s">
        <v>7</v>
      </c>
      <c r="O24" s="92" t="s">
        <v>7</v>
      </c>
    </row>
    <row r="25" spans="1:15">
      <c r="A25" s="131" t="s">
        <v>413</v>
      </c>
      <c r="B25" s="132" t="s">
        <v>180</v>
      </c>
      <c r="C25" s="132" t="s">
        <v>180</v>
      </c>
      <c r="D25" s="132" t="s">
        <v>180</v>
      </c>
      <c r="E25" s="134">
        <v>3108556</v>
      </c>
      <c r="F25" s="134">
        <v>26462</v>
      </c>
      <c r="G25" s="134">
        <v>300985</v>
      </c>
      <c r="H25" s="135">
        <v>661</v>
      </c>
      <c r="I25" s="134">
        <v>464370</v>
      </c>
      <c r="J25" s="134">
        <v>17191</v>
      </c>
      <c r="K25" s="134">
        <v>45004</v>
      </c>
      <c r="L25" s="93">
        <v>3829597</v>
      </c>
      <c r="M25" s="100" t="s">
        <v>180</v>
      </c>
      <c r="N25" s="80" t="s">
        <v>7</v>
      </c>
      <c r="O25" s="131" t="s">
        <v>7</v>
      </c>
    </row>
    <row r="26" spans="1:15">
      <c r="A26" s="84" t="s">
        <v>7</v>
      </c>
      <c r="B26" s="75" t="s">
        <v>7</v>
      </c>
      <c r="C26" s="156" t="s">
        <v>581</v>
      </c>
      <c r="D26" s="156"/>
      <c r="E26" s="80" t="s">
        <v>7</v>
      </c>
      <c r="F26" s="97" t="s">
        <v>580</v>
      </c>
      <c r="G26" s="156"/>
      <c r="H26" s="156"/>
      <c r="I26" s="156"/>
      <c r="J26" s="157"/>
      <c r="K26" s="138" t="s">
        <v>579</v>
      </c>
      <c r="L26" s="99" t="s">
        <v>7</v>
      </c>
      <c r="M26" s="65">
        <v>23</v>
      </c>
      <c r="N26" s="57">
        <v>24</v>
      </c>
      <c r="O26" s="57">
        <v>25</v>
      </c>
    </row>
    <row r="27" spans="1:15">
      <c r="A27" s="85" t="s">
        <v>7</v>
      </c>
      <c r="B27" s="97" t="s">
        <v>578</v>
      </c>
      <c r="C27" s="99" t="s">
        <v>7</v>
      </c>
      <c r="D27" s="97" t="s">
        <v>577</v>
      </c>
      <c r="E27" s="99" t="s">
        <v>7</v>
      </c>
      <c r="F27" s="137" t="s">
        <v>578</v>
      </c>
      <c r="G27" s="102" t="s">
        <v>7</v>
      </c>
      <c r="H27" s="80" t="s">
        <v>7</v>
      </c>
      <c r="I27" s="139" t="s">
        <v>577</v>
      </c>
      <c r="J27" s="99" t="s">
        <v>7</v>
      </c>
      <c r="K27" s="57">
        <v>21</v>
      </c>
      <c r="L27" s="57">
        <v>22</v>
      </c>
      <c r="M27" s="85" t="s">
        <v>7</v>
      </c>
      <c r="N27" s="85" t="s">
        <v>7</v>
      </c>
      <c r="O27" s="85" t="s">
        <v>7</v>
      </c>
    </row>
    <row r="28" spans="1:15">
      <c r="A28" s="85" t="s">
        <v>7</v>
      </c>
      <c r="B28" s="57">
        <v>13</v>
      </c>
      <c r="C28" s="57">
        <v>14</v>
      </c>
      <c r="D28" s="57">
        <v>15</v>
      </c>
      <c r="E28" s="57">
        <v>16</v>
      </c>
      <c r="F28" s="104">
        <v>17</v>
      </c>
      <c r="G28" s="120">
        <v>18</v>
      </c>
      <c r="H28" s="56" t="s">
        <v>7</v>
      </c>
      <c r="I28" s="57">
        <v>19</v>
      </c>
      <c r="J28" s="57">
        <v>20</v>
      </c>
      <c r="K28" s="85" t="s">
        <v>7</v>
      </c>
      <c r="L28" s="85" t="s">
        <v>7</v>
      </c>
      <c r="M28" s="85" t="s">
        <v>7</v>
      </c>
      <c r="N28" s="65" t="s">
        <v>1</v>
      </c>
      <c r="O28" s="65" t="s">
        <v>410</v>
      </c>
    </row>
    <row r="29" spans="1:15" ht="43.2">
      <c r="A29" s="85" t="s">
        <v>7</v>
      </c>
      <c r="B29" s="85" t="s">
        <v>7</v>
      </c>
      <c r="C29" s="85" t="s">
        <v>7</v>
      </c>
      <c r="D29" s="85" t="s">
        <v>7</v>
      </c>
      <c r="E29" s="85" t="s">
        <v>7</v>
      </c>
      <c r="F29" s="63" t="s">
        <v>7</v>
      </c>
      <c r="G29" s="87" t="s">
        <v>7</v>
      </c>
      <c r="H29" s="64" t="s">
        <v>7</v>
      </c>
      <c r="I29" s="85" t="s">
        <v>7</v>
      </c>
      <c r="J29" s="85" t="s">
        <v>7</v>
      </c>
      <c r="K29" s="85" t="s">
        <v>7</v>
      </c>
      <c r="L29" s="85" t="s">
        <v>7</v>
      </c>
      <c r="M29" s="111" t="s">
        <v>576</v>
      </c>
      <c r="N29" s="111" t="s">
        <v>575</v>
      </c>
      <c r="O29" s="111" t="s">
        <v>574</v>
      </c>
    </row>
    <row r="30" spans="1:15">
      <c r="A30" s="85" t="s">
        <v>7</v>
      </c>
      <c r="B30" s="65" t="s">
        <v>562</v>
      </c>
      <c r="C30" s="85" t="s">
        <v>7</v>
      </c>
      <c r="D30" s="65" t="s">
        <v>562</v>
      </c>
      <c r="E30" s="85" t="s">
        <v>7</v>
      </c>
      <c r="F30" s="109" t="s">
        <v>562</v>
      </c>
      <c r="G30" s="87" t="s">
        <v>7</v>
      </c>
      <c r="H30" s="64" t="s">
        <v>7</v>
      </c>
      <c r="I30" s="65" t="s">
        <v>562</v>
      </c>
      <c r="J30" s="85" t="s">
        <v>7</v>
      </c>
      <c r="K30" s="65" t="s">
        <v>562</v>
      </c>
      <c r="L30" s="85" t="s">
        <v>7</v>
      </c>
      <c r="M30" s="65" t="s">
        <v>573</v>
      </c>
      <c r="N30" s="65" t="s">
        <v>559</v>
      </c>
      <c r="O30" s="65" t="s">
        <v>562</v>
      </c>
    </row>
    <row r="31" spans="1:15">
      <c r="A31" s="92" t="s">
        <v>7</v>
      </c>
      <c r="B31" s="71" t="s">
        <v>558</v>
      </c>
      <c r="C31" s="71" t="s">
        <v>386</v>
      </c>
      <c r="D31" s="71" t="s">
        <v>558</v>
      </c>
      <c r="E31" s="71" t="s">
        <v>386</v>
      </c>
      <c r="F31" s="73" t="s">
        <v>558</v>
      </c>
      <c r="G31" s="116" t="s">
        <v>386</v>
      </c>
      <c r="H31" s="70" t="s">
        <v>7</v>
      </c>
      <c r="I31" s="71" t="s">
        <v>558</v>
      </c>
      <c r="J31" s="71" t="s">
        <v>386</v>
      </c>
      <c r="K31" s="71" t="s">
        <v>558</v>
      </c>
      <c r="L31" s="71" t="s">
        <v>386</v>
      </c>
      <c r="M31" s="71" t="s">
        <v>572</v>
      </c>
      <c r="N31" s="71" t="s">
        <v>554</v>
      </c>
      <c r="O31" s="71" t="s">
        <v>558</v>
      </c>
    </row>
    <row r="32" spans="1:15">
      <c r="A32" s="117">
        <v>1</v>
      </c>
      <c r="B32" s="59">
        <v>22709</v>
      </c>
      <c r="C32" s="59">
        <v>19056</v>
      </c>
      <c r="D32" s="117">
        <v>23</v>
      </c>
      <c r="E32" s="117">
        <v>0</v>
      </c>
      <c r="F32" s="117">
        <v>0</v>
      </c>
      <c r="G32" s="141">
        <v>0</v>
      </c>
      <c r="I32" s="117">
        <v>254</v>
      </c>
      <c r="J32" s="117">
        <v>0</v>
      </c>
      <c r="K32" s="117">
        <v>144</v>
      </c>
      <c r="L32" s="117">
        <v>0</v>
      </c>
      <c r="M32" s="117">
        <v>0</v>
      </c>
      <c r="N32" s="59">
        <v>4074</v>
      </c>
      <c r="O32" s="117">
        <v>45</v>
      </c>
    </row>
    <row r="33" spans="1:15">
      <c r="A33" s="86">
        <v>2</v>
      </c>
      <c r="B33" s="82">
        <v>1803</v>
      </c>
      <c r="C33" s="86">
        <v>0</v>
      </c>
      <c r="D33" s="86">
        <v>850</v>
      </c>
      <c r="E33" s="86">
        <v>503</v>
      </c>
      <c r="F33" s="86">
        <v>0</v>
      </c>
      <c r="G33" s="141">
        <v>0</v>
      </c>
      <c r="I33" s="86">
        <v>474</v>
      </c>
      <c r="J33" s="86">
        <v>0</v>
      </c>
      <c r="K33" s="86">
        <v>77</v>
      </c>
      <c r="L33" s="86">
        <v>0</v>
      </c>
      <c r="M33" s="86">
        <v>0</v>
      </c>
      <c r="N33" s="82">
        <v>2703</v>
      </c>
      <c r="O33" s="86">
        <v>15</v>
      </c>
    </row>
    <row r="34" spans="1:15">
      <c r="A34" s="86">
        <v>3</v>
      </c>
      <c r="B34" s="82">
        <v>1952</v>
      </c>
      <c r="C34" s="86">
        <v>39</v>
      </c>
      <c r="D34" s="82">
        <v>2765</v>
      </c>
      <c r="E34" s="82">
        <v>2581</v>
      </c>
      <c r="F34" s="86">
        <v>0</v>
      </c>
      <c r="G34" s="141">
        <v>0</v>
      </c>
      <c r="I34" s="86">
        <v>706</v>
      </c>
      <c r="J34" s="86">
        <v>191</v>
      </c>
      <c r="K34" s="86">
        <v>505</v>
      </c>
      <c r="L34" s="86">
        <v>387</v>
      </c>
      <c r="M34" s="86">
        <v>0</v>
      </c>
      <c r="N34" s="82">
        <v>2729</v>
      </c>
      <c r="O34" s="86">
        <v>23</v>
      </c>
    </row>
    <row r="35" spans="1:15">
      <c r="A35" s="86">
        <v>4</v>
      </c>
      <c r="B35" s="82">
        <v>4830</v>
      </c>
      <c r="C35" s="86">
        <v>0</v>
      </c>
      <c r="D35" s="82">
        <v>1075</v>
      </c>
      <c r="E35" s="86">
        <v>221</v>
      </c>
      <c r="F35" s="86">
        <v>0</v>
      </c>
      <c r="G35" s="141">
        <v>0</v>
      </c>
      <c r="I35" s="86">
        <v>736</v>
      </c>
      <c r="J35" s="86">
        <v>0</v>
      </c>
      <c r="K35" s="86">
        <v>332</v>
      </c>
      <c r="L35" s="86">
        <v>0</v>
      </c>
      <c r="M35" s="86">
        <v>0</v>
      </c>
      <c r="N35" s="82">
        <v>6752</v>
      </c>
      <c r="O35" s="86">
        <v>63</v>
      </c>
    </row>
    <row r="36" spans="1:15">
      <c r="A36" s="86">
        <v>5</v>
      </c>
      <c r="B36" s="82">
        <v>15540</v>
      </c>
      <c r="C36" s="86">
        <v>93</v>
      </c>
      <c r="D36" s="82">
        <v>1482</v>
      </c>
      <c r="E36" s="86">
        <v>72</v>
      </c>
      <c r="F36" s="86">
        <v>0</v>
      </c>
      <c r="G36" s="141">
        <v>0</v>
      </c>
      <c r="I36" s="82">
        <v>1765</v>
      </c>
      <c r="J36" s="86">
        <v>0</v>
      </c>
      <c r="K36" s="86">
        <v>784</v>
      </c>
      <c r="L36" s="86">
        <v>0</v>
      </c>
      <c r="M36" s="86">
        <v>0</v>
      </c>
      <c r="N36" s="82">
        <v>19405</v>
      </c>
      <c r="O36" s="86">
        <v>151</v>
      </c>
    </row>
    <row r="37" spans="1:15">
      <c r="A37" s="86">
        <v>6</v>
      </c>
      <c r="B37" s="82">
        <v>34494</v>
      </c>
      <c r="C37" s="86">
        <v>0</v>
      </c>
      <c r="D37" s="82">
        <v>5187</v>
      </c>
      <c r="E37" s="82">
        <v>1245</v>
      </c>
      <c r="F37" s="86">
        <v>0</v>
      </c>
      <c r="G37" s="141">
        <v>0</v>
      </c>
      <c r="I37" s="82">
        <v>3887</v>
      </c>
      <c r="J37" s="86">
        <v>0</v>
      </c>
      <c r="K37" s="82">
        <v>1592</v>
      </c>
      <c r="L37" s="86">
        <v>0</v>
      </c>
      <c r="M37" s="86">
        <v>0</v>
      </c>
      <c r="N37" s="82">
        <v>43914</v>
      </c>
      <c r="O37" s="86">
        <v>303</v>
      </c>
    </row>
    <row r="38" spans="1:15">
      <c r="A38" s="86">
        <v>7</v>
      </c>
      <c r="B38" s="82">
        <v>64663</v>
      </c>
      <c r="C38" s="86">
        <v>94</v>
      </c>
      <c r="D38" s="82">
        <v>13798</v>
      </c>
      <c r="E38" s="86">
        <v>699</v>
      </c>
      <c r="F38" s="86">
        <v>0</v>
      </c>
      <c r="G38" s="141">
        <v>0</v>
      </c>
      <c r="I38" s="82">
        <v>8499</v>
      </c>
      <c r="J38" s="86">
        <v>0</v>
      </c>
      <c r="K38" s="82">
        <v>3368</v>
      </c>
      <c r="L38" s="86">
        <v>0</v>
      </c>
      <c r="M38" s="86">
        <v>0</v>
      </c>
      <c r="N38" s="82">
        <v>89535</v>
      </c>
      <c r="O38" s="86">
        <v>619</v>
      </c>
    </row>
    <row r="39" spans="1:15">
      <c r="A39" s="86">
        <v>8</v>
      </c>
      <c r="B39" s="82">
        <v>71062</v>
      </c>
      <c r="C39" s="86">
        <v>105</v>
      </c>
      <c r="D39" s="82">
        <v>24137</v>
      </c>
      <c r="E39" s="86">
        <v>818</v>
      </c>
      <c r="F39" s="86">
        <v>0</v>
      </c>
      <c r="G39" s="141">
        <v>0</v>
      </c>
      <c r="I39" s="82">
        <v>17071</v>
      </c>
      <c r="J39" s="86">
        <v>0</v>
      </c>
      <c r="K39" s="82">
        <v>5017</v>
      </c>
      <c r="L39" s="86">
        <v>0</v>
      </c>
      <c r="M39" s="86">
        <v>0</v>
      </c>
      <c r="N39" s="82">
        <v>116364</v>
      </c>
      <c r="O39" s="86">
        <v>911</v>
      </c>
    </row>
    <row r="40" spans="1:15">
      <c r="A40" s="86">
        <v>9</v>
      </c>
      <c r="B40" s="82">
        <v>126001</v>
      </c>
      <c r="C40" s="86">
        <v>35</v>
      </c>
      <c r="D40" s="82">
        <v>45736</v>
      </c>
      <c r="E40" s="82">
        <v>1154</v>
      </c>
      <c r="F40" s="86">
        <v>0</v>
      </c>
      <c r="G40" s="141">
        <v>0</v>
      </c>
      <c r="I40" s="82">
        <v>31840</v>
      </c>
      <c r="J40" s="86">
        <v>15</v>
      </c>
      <c r="K40" s="82">
        <v>9044</v>
      </c>
      <c r="L40" s="86">
        <v>0</v>
      </c>
      <c r="M40" s="86">
        <v>0</v>
      </c>
      <c r="N40" s="82">
        <v>211417</v>
      </c>
      <c r="O40" s="82">
        <v>1649</v>
      </c>
    </row>
    <row r="41" spans="1:15">
      <c r="A41" s="86">
        <v>10</v>
      </c>
      <c r="B41" s="82">
        <v>156776</v>
      </c>
      <c r="C41" s="82">
        <v>2323</v>
      </c>
      <c r="D41" s="82">
        <v>126670</v>
      </c>
      <c r="E41" s="82">
        <v>4700</v>
      </c>
      <c r="F41" s="86">
        <v>0</v>
      </c>
      <c r="G41" s="141">
        <v>0</v>
      </c>
      <c r="I41" s="82">
        <v>57321</v>
      </c>
      <c r="J41" s="82">
        <v>1173</v>
      </c>
      <c r="K41" s="82">
        <v>19458</v>
      </c>
      <c r="L41" s="86">
        <v>0</v>
      </c>
      <c r="M41" s="86">
        <v>0</v>
      </c>
      <c r="N41" s="82">
        <v>352029</v>
      </c>
      <c r="O41" s="82">
        <v>3707</v>
      </c>
    </row>
    <row r="42" spans="1:15">
      <c r="A42" s="89">
        <v>11</v>
      </c>
      <c r="B42" s="90">
        <v>233081</v>
      </c>
      <c r="C42" s="90">
        <v>12044</v>
      </c>
      <c r="D42" s="90">
        <v>366283</v>
      </c>
      <c r="E42" s="90">
        <v>27215</v>
      </c>
      <c r="F42" s="89">
        <v>0</v>
      </c>
      <c r="G42" s="142">
        <v>0</v>
      </c>
      <c r="I42" s="90">
        <v>102507</v>
      </c>
      <c r="J42" s="90">
        <v>6758</v>
      </c>
      <c r="K42" s="90">
        <v>62248</v>
      </c>
      <c r="L42" s="89">
        <v>0</v>
      </c>
      <c r="M42" s="89">
        <v>0</v>
      </c>
      <c r="N42" s="90">
        <v>718103</v>
      </c>
      <c r="O42" s="90">
        <v>14460</v>
      </c>
    </row>
    <row r="43" spans="1:15">
      <c r="A43" s="135">
        <v>12</v>
      </c>
      <c r="B43" s="134">
        <v>732911</v>
      </c>
      <c r="C43" s="134">
        <v>33790</v>
      </c>
      <c r="D43" s="134">
        <v>588004</v>
      </c>
      <c r="E43" s="134">
        <v>39208</v>
      </c>
      <c r="F43" s="135">
        <v>0</v>
      </c>
      <c r="G43" s="153">
        <v>0</v>
      </c>
      <c r="H43" s="154"/>
      <c r="I43" s="158">
        <v>225060</v>
      </c>
      <c r="J43" s="134">
        <v>8138</v>
      </c>
      <c r="K43" s="134">
        <v>102569</v>
      </c>
      <c r="L43" s="135">
        <v>387</v>
      </c>
      <c r="M43" s="117">
        <v>0</v>
      </c>
      <c r="N43" s="58">
        <v>1567023</v>
      </c>
      <c r="O43" s="134">
        <v>21946</v>
      </c>
    </row>
    <row r="44" spans="1:15">
      <c r="A44" s="84" t="s">
        <v>7</v>
      </c>
      <c r="B44" s="55" t="s">
        <v>7</v>
      </c>
      <c r="C44" s="143" t="s">
        <v>1</v>
      </c>
      <c r="D44" s="56" t="s">
        <v>7</v>
      </c>
      <c r="E44" s="101" t="s">
        <v>571</v>
      </c>
      <c r="F44" s="102" t="s">
        <v>7</v>
      </c>
      <c r="G44" s="103" t="s">
        <v>7</v>
      </c>
      <c r="H44" s="63" t="s">
        <v>7</v>
      </c>
      <c r="I44" s="62" t="s">
        <v>7</v>
      </c>
      <c r="J44" s="62" t="s">
        <v>7</v>
      </c>
      <c r="K44" s="56" t="s">
        <v>7</v>
      </c>
      <c r="L44" s="104">
        <v>34</v>
      </c>
      <c r="M44" s="159" t="s">
        <v>570</v>
      </c>
      <c r="N44" s="160" t="s">
        <v>7</v>
      </c>
      <c r="O44" s="56" t="s">
        <v>7</v>
      </c>
    </row>
    <row r="45" spans="1:15">
      <c r="A45" s="85" t="s">
        <v>7</v>
      </c>
      <c r="B45" s="144" t="s">
        <v>569</v>
      </c>
      <c r="C45" s="27" t="s">
        <v>7</v>
      </c>
      <c r="D45" s="145" t="s">
        <v>7</v>
      </c>
      <c r="E45" s="144" t="s">
        <v>568</v>
      </c>
      <c r="F45" s="28"/>
      <c r="G45" s="161"/>
      <c r="H45" s="107" t="s">
        <v>567</v>
      </c>
      <c r="I45" s="18"/>
      <c r="J45" s="18"/>
      <c r="K45" s="162"/>
      <c r="L45" s="109" t="s">
        <v>566</v>
      </c>
      <c r="M45" s="163" t="s">
        <v>565</v>
      </c>
      <c r="N45" s="164" t="s">
        <v>7</v>
      </c>
      <c r="O45" s="70" t="s">
        <v>7</v>
      </c>
    </row>
    <row r="46" spans="1:15">
      <c r="A46" s="85" t="s">
        <v>7</v>
      </c>
      <c r="B46" s="57">
        <v>26</v>
      </c>
      <c r="C46" s="57">
        <v>27</v>
      </c>
      <c r="D46" s="57">
        <v>28</v>
      </c>
      <c r="E46" s="84">
        <v>29</v>
      </c>
      <c r="F46" s="57">
        <v>30</v>
      </c>
      <c r="G46" s="57">
        <v>31</v>
      </c>
      <c r="H46" s="104">
        <v>32</v>
      </c>
      <c r="I46" s="19" t="s">
        <v>7</v>
      </c>
      <c r="J46" s="143">
        <v>33</v>
      </c>
      <c r="K46" s="19" t="s">
        <v>7</v>
      </c>
      <c r="L46" s="114" t="s">
        <v>564</v>
      </c>
      <c r="M46" s="109">
        <v>35</v>
      </c>
      <c r="N46" s="68">
        <v>36</v>
      </c>
      <c r="O46" s="56" t="s">
        <v>7</v>
      </c>
    </row>
    <row r="47" spans="1:15">
      <c r="A47" s="85" t="s">
        <v>7</v>
      </c>
      <c r="B47" s="85" t="s">
        <v>7</v>
      </c>
      <c r="C47" s="85" t="s">
        <v>7</v>
      </c>
      <c r="D47" s="85" t="s">
        <v>7</v>
      </c>
      <c r="E47" s="85" t="s">
        <v>7</v>
      </c>
      <c r="F47" s="85" t="s">
        <v>7</v>
      </c>
      <c r="G47" s="85" t="s">
        <v>7</v>
      </c>
      <c r="H47" s="63" t="s">
        <v>7</v>
      </c>
      <c r="I47" s="20" t="s">
        <v>7</v>
      </c>
      <c r="J47" s="13" t="s">
        <v>7</v>
      </c>
      <c r="K47" s="20" t="s">
        <v>7</v>
      </c>
      <c r="L47" s="114" t="s">
        <v>563</v>
      </c>
      <c r="M47" s="63" t="s">
        <v>7</v>
      </c>
      <c r="N47" s="68" t="s">
        <v>406</v>
      </c>
      <c r="O47" s="64" t="s">
        <v>7</v>
      </c>
    </row>
    <row r="48" spans="1:15">
      <c r="A48" s="85" t="s">
        <v>7</v>
      </c>
      <c r="B48" s="65" t="s">
        <v>562</v>
      </c>
      <c r="C48" s="85" t="s">
        <v>7</v>
      </c>
      <c r="D48" s="85" t="s">
        <v>7</v>
      </c>
      <c r="E48" s="65" t="s">
        <v>562</v>
      </c>
      <c r="F48" s="85" t="s">
        <v>7</v>
      </c>
      <c r="G48" s="85" t="s">
        <v>7</v>
      </c>
      <c r="H48" s="63" t="s">
        <v>7</v>
      </c>
      <c r="I48" s="20" t="s">
        <v>7</v>
      </c>
      <c r="J48" s="146" t="s">
        <v>406</v>
      </c>
      <c r="K48" s="20" t="s">
        <v>7</v>
      </c>
      <c r="L48" s="114" t="s">
        <v>561</v>
      </c>
      <c r="M48" s="109" t="s">
        <v>560</v>
      </c>
      <c r="N48" s="68" t="s">
        <v>559</v>
      </c>
      <c r="O48" s="64" t="s">
        <v>7</v>
      </c>
    </row>
    <row r="49" spans="1:15">
      <c r="A49" s="92" t="s">
        <v>7</v>
      </c>
      <c r="B49" s="71" t="s">
        <v>558</v>
      </c>
      <c r="C49" s="71" t="s">
        <v>386</v>
      </c>
      <c r="D49" s="92" t="s">
        <v>557</v>
      </c>
      <c r="E49" s="71" t="s">
        <v>558</v>
      </c>
      <c r="F49" s="71" t="s">
        <v>386</v>
      </c>
      <c r="G49" s="71" t="s">
        <v>557</v>
      </c>
      <c r="H49" s="73" t="s">
        <v>406</v>
      </c>
      <c r="I49" s="21" t="s">
        <v>7</v>
      </c>
      <c r="J49" s="147" t="s">
        <v>556</v>
      </c>
      <c r="K49" s="21" t="s">
        <v>7</v>
      </c>
      <c r="L49" s="115" t="s">
        <v>555</v>
      </c>
      <c r="M49" s="73" t="s">
        <v>554</v>
      </c>
      <c r="N49" s="74" t="s">
        <v>554</v>
      </c>
      <c r="O49" s="70" t="s">
        <v>7</v>
      </c>
    </row>
    <row r="50" spans="1:15">
      <c r="A50" s="117">
        <v>1</v>
      </c>
      <c r="B50" s="57" t="s">
        <v>180</v>
      </c>
      <c r="C50" s="57" t="s">
        <v>180</v>
      </c>
      <c r="D50" s="57" t="s">
        <v>180</v>
      </c>
      <c r="E50" s="57" t="s">
        <v>180</v>
      </c>
      <c r="F50" s="57" t="s">
        <v>180</v>
      </c>
      <c r="G50" s="57" t="s">
        <v>180</v>
      </c>
      <c r="H50" s="118">
        <v>0</v>
      </c>
      <c r="I50" s="165"/>
      <c r="J50" s="118">
        <v>0</v>
      </c>
      <c r="K50" s="19"/>
      <c r="L50" s="108" t="s">
        <v>180</v>
      </c>
      <c r="M50" s="60">
        <v>3676</v>
      </c>
      <c r="N50" s="166">
        <v>398</v>
      </c>
      <c r="O50" s="56" t="s">
        <v>7</v>
      </c>
    </row>
    <row r="51" spans="1:15">
      <c r="A51" s="86">
        <v>2</v>
      </c>
      <c r="B51" s="82">
        <v>324166</v>
      </c>
      <c r="C51" s="82">
        <v>2085</v>
      </c>
      <c r="D51" s="82">
        <v>322080</v>
      </c>
      <c r="E51" s="148">
        <v>103</v>
      </c>
      <c r="F51" s="148">
        <v>19.899999999999999</v>
      </c>
      <c r="G51" s="148">
        <v>105.8</v>
      </c>
      <c r="H51" s="122">
        <v>0</v>
      </c>
      <c r="I51" s="87"/>
      <c r="J51" s="122">
        <v>0</v>
      </c>
      <c r="K51" s="20"/>
      <c r="L51" s="149">
        <v>0</v>
      </c>
      <c r="M51" s="67">
        <v>2151</v>
      </c>
      <c r="N51" s="87">
        <v>552</v>
      </c>
      <c r="O51" s="64" t="s">
        <v>7</v>
      </c>
    </row>
    <row r="52" spans="1:15">
      <c r="A52" s="86">
        <v>3</v>
      </c>
      <c r="B52" s="82">
        <v>355057</v>
      </c>
      <c r="C52" s="82">
        <v>7640</v>
      </c>
      <c r="D52" s="82">
        <v>347417</v>
      </c>
      <c r="E52" s="148">
        <v>109.5</v>
      </c>
      <c r="F52" s="148">
        <v>28.1</v>
      </c>
      <c r="G52" s="148">
        <v>116.9</v>
      </c>
      <c r="H52" s="122">
        <v>0</v>
      </c>
      <c r="I52" s="87"/>
      <c r="J52" s="122">
        <v>0</v>
      </c>
      <c r="K52" s="20"/>
      <c r="L52" s="149">
        <v>0</v>
      </c>
      <c r="M52" s="67">
        <v>2097</v>
      </c>
      <c r="N52" s="87">
        <v>632</v>
      </c>
      <c r="O52" s="64" t="s">
        <v>7</v>
      </c>
    </row>
    <row r="53" spans="1:15">
      <c r="A53" s="86">
        <v>4</v>
      </c>
      <c r="B53" s="82">
        <v>398752</v>
      </c>
      <c r="C53" s="82">
        <v>1353</v>
      </c>
      <c r="D53" s="82">
        <v>397399</v>
      </c>
      <c r="E53" s="148">
        <v>115.5</v>
      </c>
      <c r="F53" s="148">
        <v>8</v>
      </c>
      <c r="G53" s="148">
        <v>121</v>
      </c>
      <c r="H53" s="122">
        <v>0</v>
      </c>
      <c r="I53" s="87"/>
      <c r="J53" s="122">
        <v>0</v>
      </c>
      <c r="K53" s="20"/>
      <c r="L53" s="149">
        <v>0</v>
      </c>
      <c r="M53" s="67">
        <v>5684</v>
      </c>
      <c r="N53" s="83">
        <v>1067</v>
      </c>
      <c r="O53" s="64" t="s">
        <v>7</v>
      </c>
    </row>
    <row r="54" spans="1:15">
      <c r="A54" s="86">
        <v>5</v>
      </c>
      <c r="B54" s="82">
        <v>444254</v>
      </c>
      <c r="C54" s="82">
        <v>2708</v>
      </c>
      <c r="D54" s="82">
        <v>441546</v>
      </c>
      <c r="E54" s="148">
        <v>114.5</v>
      </c>
      <c r="F54" s="148">
        <v>78</v>
      </c>
      <c r="G54" s="148">
        <v>114.8</v>
      </c>
      <c r="H54" s="122">
        <v>0</v>
      </c>
      <c r="I54" s="87"/>
      <c r="J54" s="122">
        <v>0</v>
      </c>
      <c r="K54" s="20"/>
      <c r="L54" s="149">
        <v>0</v>
      </c>
      <c r="M54" s="67">
        <v>16855</v>
      </c>
      <c r="N54" s="83">
        <v>2549</v>
      </c>
      <c r="O54" s="64" t="s">
        <v>7</v>
      </c>
    </row>
    <row r="55" spans="1:15">
      <c r="A55" s="86">
        <v>6</v>
      </c>
      <c r="B55" s="82">
        <v>521225</v>
      </c>
      <c r="C55" s="82">
        <v>2856</v>
      </c>
      <c r="D55" s="82">
        <v>518370</v>
      </c>
      <c r="E55" s="148">
        <v>116.7</v>
      </c>
      <c r="F55" s="148">
        <v>25.3</v>
      </c>
      <c r="G55" s="148">
        <v>119.1</v>
      </c>
      <c r="H55" s="122">
        <v>0</v>
      </c>
      <c r="I55" s="87"/>
      <c r="J55" s="122">
        <v>0</v>
      </c>
      <c r="K55" s="20"/>
      <c r="L55" s="149">
        <v>0</v>
      </c>
      <c r="M55" s="67">
        <v>38436</v>
      </c>
      <c r="N55" s="83">
        <v>5479</v>
      </c>
      <c r="O55" s="64" t="s">
        <v>7</v>
      </c>
    </row>
    <row r="56" spans="1:15">
      <c r="A56" s="86">
        <v>7</v>
      </c>
      <c r="B56" s="82">
        <v>595763</v>
      </c>
      <c r="C56" s="82">
        <v>1928</v>
      </c>
      <c r="D56" s="82">
        <v>593835</v>
      </c>
      <c r="E56" s="148">
        <v>116</v>
      </c>
      <c r="F56" s="148">
        <v>14.8</v>
      </c>
      <c r="G56" s="148">
        <v>118.6</v>
      </c>
      <c r="H56" s="122">
        <v>0</v>
      </c>
      <c r="I56" s="87"/>
      <c r="J56" s="122">
        <v>0</v>
      </c>
      <c r="K56" s="20"/>
      <c r="L56" s="149">
        <v>0</v>
      </c>
      <c r="M56" s="67">
        <v>77668</v>
      </c>
      <c r="N56" s="83">
        <v>11867</v>
      </c>
      <c r="O56" s="64" t="s">
        <v>7</v>
      </c>
    </row>
    <row r="57" spans="1:15">
      <c r="A57" s="86">
        <v>8</v>
      </c>
      <c r="B57" s="82">
        <v>580942</v>
      </c>
      <c r="C57" s="82">
        <v>3101</v>
      </c>
      <c r="D57" s="82">
        <v>577841</v>
      </c>
      <c r="E57" s="148">
        <v>105.8</v>
      </c>
      <c r="F57" s="148">
        <v>81.900000000000006</v>
      </c>
      <c r="G57" s="148">
        <v>105.9</v>
      </c>
      <c r="H57" s="122">
        <v>0</v>
      </c>
      <c r="I57" s="87"/>
      <c r="J57" s="122">
        <v>0</v>
      </c>
      <c r="K57" s="20"/>
      <c r="L57" s="149">
        <v>0</v>
      </c>
      <c r="M57" s="67">
        <v>94275</v>
      </c>
      <c r="N57" s="83">
        <v>22088</v>
      </c>
      <c r="O57" s="64" t="s">
        <v>7</v>
      </c>
    </row>
    <row r="58" spans="1:15">
      <c r="A58" s="86">
        <v>9</v>
      </c>
      <c r="B58" s="82">
        <v>584005</v>
      </c>
      <c r="C58" s="82">
        <v>2318</v>
      </c>
      <c r="D58" s="82">
        <v>581688</v>
      </c>
      <c r="E58" s="148">
        <v>110.8</v>
      </c>
      <c r="F58" s="148">
        <v>56.8</v>
      </c>
      <c r="G58" s="148">
        <v>111.3</v>
      </c>
      <c r="H58" s="122">
        <v>0</v>
      </c>
      <c r="I58" s="87"/>
      <c r="J58" s="122">
        <v>0</v>
      </c>
      <c r="K58" s="20"/>
      <c r="L58" s="149">
        <v>0</v>
      </c>
      <c r="M58" s="67">
        <v>170547</v>
      </c>
      <c r="N58" s="83">
        <v>40869</v>
      </c>
      <c r="O58" s="64" t="s">
        <v>7</v>
      </c>
    </row>
    <row r="59" spans="1:15">
      <c r="A59" s="86">
        <v>10</v>
      </c>
      <c r="B59" s="82">
        <v>700522</v>
      </c>
      <c r="C59" s="82">
        <v>17728</v>
      </c>
      <c r="D59" s="82">
        <v>682794</v>
      </c>
      <c r="E59" s="148">
        <v>104.4</v>
      </c>
      <c r="F59" s="148">
        <v>96.4</v>
      </c>
      <c r="G59" s="148">
        <v>104.7</v>
      </c>
      <c r="H59" s="122">
        <v>0</v>
      </c>
      <c r="I59" s="87"/>
      <c r="J59" s="122">
        <v>0</v>
      </c>
      <c r="K59" s="20"/>
      <c r="L59" s="149">
        <v>0</v>
      </c>
      <c r="M59" s="67">
        <v>276424</v>
      </c>
      <c r="N59" s="83">
        <v>75605</v>
      </c>
      <c r="O59" s="64" t="s">
        <v>7</v>
      </c>
    </row>
    <row r="60" spans="1:15">
      <c r="A60" s="89">
        <v>11</v>
      </c>
      <c r="B60" s="90">
        <v>992592</v>
      </c>
      <c r="C60" s="90">
        <v>64360</v>
      </c>
      <c r="D60" s="90">
        <v>928232</v>
      </c>
      <c r="E60" s="150">
        <v>93.7</v>
      </c>
      <c r="F60" s="150">
        <v>94.9</v>
      </c>
      <c r="G60" s="150">
        <v>93.6</v>
      </c>
      <c r="H60" s="127">
        <v>0</v>
      </c>
      <c r="I60" s="91"/>
      <c r="J60" s="127">
        <v>0</v>
      </c>
      <c r="K60" s="21"/>
      <c r="L60" s="151">
        <v>0</v>
      </c>
      <c r="M60" s="152">
        <v>560105</v>
      </c>
      <c r="N60" s="167">
        <v>157997</v>
      </c>
      <c r="O60" s="70" t="s">
        <v>7</v>
      </c>
    </row>
    <row r="61" spans="1:15">
      <c r="A61" s="135">
        <v>12</v>
      </c>
      <c r="B61" s="132" t="s">
        <v>180</v>
      </c>
      <c r="C61" s="132" t="s">
        <v>180</v>
      </c>
      <c r="D61" s="132" t="s">
        <v>180</v>
      </c>
      <c r="E61" s="132" t="s">
        <v>180</v>
      </c>
      <c r="F61" s="132" t="s">
        <v>180</v>
      </c>
      <c r="G61" s="132" t="s">
        <v>180</v>
      </c>
      <c r="H61" s="153">
        <v>0</v>
      </c>
      <c r="I61" s="154"/>
      <c r="J61" s="153">
        <v>0</v>
      </c>
      <c r="K61" s="22"/>
      <c r="L61" s="77" t="s">
        <v>180</v>
      </c>
      <c r="M61" s="93">
        <v>1247918</v>
      </c>
      <c r="N61" s="79">
        <v>319105</v>
      </c>
      <c r="O61" s="80" t="s">
        <v>7</v>
      </c>
    </row>
    <row r="62" spans="1:15">
      <c r="A62" s="18">
        <v>37</v>
      </c>
      <c r="B62" s="17"/>
      <c r="C62" s="17"/>
      <c r="D62" s="17"/>
      <c r="E62" s="17"/>
      <c r="F62" s="17"/>
      <c r="G62" s="17"/>
      <c r="H62" s="17"/>
      <c r="I62" s="17"/>
      <c r="J62" s="17"/>
      <c r="K62" s="17"/>
      <c r="L62" s="17"/>
      <c r="M62" s="17"/>
      <c r="N62" s="17"/>
    </row>
  </sheetData>
  <mergeCells count="25">
    <mergeCell ref="A3:N3"/>
    <mergeCell ref="A4:N4"/>
    <mergeCell ref="A5:N5"/>
    <mergeCell ref="A6:N6"/>
    <mergeCell ref="B7:C7"/>
    <mergeCell ref="G7:I7"/>
    <mergeCell ref="G8:H8"/>
    <mergeCell ref="I8:J8"/>
    <mergeCell ref="E9:F9"/>
    <mergeCell ref="G9:H9"/>
    <mergeCell ref="I9:J9"/>
    <mergeCell ref="F26:J26"/>
    <mergeCell ref="H45:K45"/>
    <mergeCell ref="E45:G45"/>
    <mergeCell ref="A62:N62"/>
    <mergeCell ref="E44:G44"/>
    <mergeCell ref="M44:N44"/>
    <mergeCell ref="B45:D45"/>
    <mergeCell ref="M45:N45"/>
    <mergeCell ref="C26:D26"/>
    <mergeCell ref="K26:L26"/>
    <mergeCell ref="B27:C27"/>
    <mergeCell ref="D27:E27"/>
    <mergeCell ref="F27:G27"/>
    <mergeCell ref="I27:J2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0D238-BB81-421A-B178-AD4FA747B627}">
  <sheetPr>
    <tabColor theme="4" tint="0.59999389629810485"/>
  </sheetPr>
  <dimension ref="A3:P36"/>
  <sheetViews>
    <sheetView zoomScale="130" zoomScaleNormal="130" workbookViewId="0"/>
  </sheetViews>
  <sheetFormatPr defaultColWidth="8.88671875" defaultRowHeight="14.4"/>
  <cols>
    <col min="1" max="1" width="9" style="13" bestFit="1" customWidth="1"/>
    <col min="2" max="2" width="11" style="13" bestFit="1" customWidth="1"/>
    <col min="3" max="3" width="9" style="13" bestFit="1" customWidth="1"/>
    <col min="4" max="5" width="11" style="13" bestFit="1" customWidth="1"/>
    <col min="6" max="9" width="9" style="13" bestFit="1" customWidth="1"/>
    <col min="10" max="12" width="9.88671875" style="13" bestFit="1" customWidth="1"/>
    <col min="13" max="13" width="11" style="13" bestFit="1" customWidth="1"/>
    <col min="14" max="15" width="9.88671875" style="13" bestFit="1" customWidth="1"/>
    <col min="16" max="16" width="9" style="13" bestFit="1" customWidth="1"/>
    <col min="17" max="16384" width="8.88671875" style="13"/>
  </cols>
  <sheetData>
    <row r="3" spans="1:16" ht="13.95" customHeight="1">
      <c r="A3" s="17" t="s">
        <v>686</v>
      </c>
      <c r="B3" s="17"/>
      <c r="C3" s="17"/>
      <c r="D3" s="17"/>
      <c r="E3" s="17"/>
      <c r="F3" s="17"/>
      <c r="G3" s="17"/>
      <c r="H3" s="17"/>
      <c r="I3" s="17"/>
      <c r="J3" s="17"/>
      <c r="K3" s="17"/>
      <c r="L3" s="17"/>
      <c r="M3" s="17"/>
      <c r="N3" s="17"/>
      <c r="O3" s="17"/>
    </row>
    <row r="4" spans="1:16" ht="19.95" customHeight="1">
      <c r="A4" s="18" t="s">
        <v>620</v>
      </c>
      <c r="B4" s="17"/>
      <c r="C4" s="17"/>
      <c r="D4" s="17"/>
      <c r="E4" s="17"/>
      <c r="F4" s="17"/>
      <c r="G4" s="17"/>
      <c r="H4" s="17"/>
      <c r="I4" s="17"/>
      <c r="J4" s="17"/>
      <c r="K4" s="17"/>
      <c r="L4" s="17"/>
      <c r="M4" s="17"/>
      <c r="N4" s="17"/>
      <c r="O4" s="17"/>
    </row>
    <row r="5" spans="1:16">
      <c r="A5" s="18" t="s">
        <v>417</v>
      </c>
      <c r="B5" s="17"/>
      <c r="C5" s="17"/>
      <c r="D5" s="17"/>
      <c r="E5" s="17"/>
      <c r="F5" s="17"/>
      <c r="G5" s="17"/>
      <c r="H5" s="17"/>
      <c r="I5" s="17"/>
      <c r="J5" s="17"/>
      <c r="K5" s="17"/>
      <c r="L5" s="17"/>
      <c r="M5" s="17"/>
      <c r="N5" s="17"/>
      <c r="O5" s="17"/>
    </row>
    <row r="6" spans="1:16">
      <c r="A6" s="57" t="s">
        <v>610</v>
      </c>
      <c r="B6" s="97" t="s">
        <v>609</v>
      </c>
      <c r="C6" s="98" t="s">
        <v>7</v>
      </c>
      <c r="D6" s="99" t="s">
        <v>7</v>
      </c>
      <c r="E6" s="75" t="s">
        <v>7</v>
      </c>
      <c r="F6" s="76" t="s">
        <v>7</v>
      </c>
      <c r="G6" s="98" t="s">
        <v>608</v>
      </c>
      <c r="H6" s="98" t="s">
        <v>7</v>
      </c>
      <c r="I6" s="98" t="s">
        <v>7</v>
      </c>
      <c r="J6" s="76" t="s">
        <v>7</v>
      </c>
      <c r="K6" s="76" t="s">
        <v>7</v>
      </c>
      <c r="L6" s="76" t="s">
        <v>7</v>
      </c>
      <c r="M6" s="76" t="s">
        <v>7</v>
      </c>
      <c r="N6" s="100">
        <v>12</v>
      </c>
      <c r="O6" s="80" t="s">
        <v>7</v>
      </c>
      <c r="P6" s="84" t="s">
        <v>7</v>
      </c>
    </row>
    <row r="7" spans="1:16">
      <c r="A7" s="65" t="s">
        <v>607</v>
      </c>
      <c r="B7" s="57">
        <v>1</v>
      </c>
      <c r="C7" s="57">
        <v>2</v>
      </c>
      <c r="D7" s="57">
        <v>3</v>
      </c>
      <c r="E7" s="55" t="s">
        <v>7</v>
      </c>
      <c r="F7" s="56" t="s">
        <v>7</v>
      </c>
      <c r="G7" s="101" t="s">
        <v>606</v>
      </c>
      <c r="H7" s="102" t="s">
        <v>7</v>
      </c>
      <c r="I7" s="56" t="s">
        <v>7</v>
      </c>
      <c r="J7" s="101" t="s">
        <v>605</v>
      </c>
      <c r="K7" s="103" t="s">
        <v>7</v>
      </c>
      <c r="L7" s="57">
        <v>10</v>
      </c>
      <c r="M7" s="104">
        <v>11</v>
      </c>
      <c r="N7" s="19" t="s">
        <v>7</v>
      </c>
      <c r="O7" s="56" t="s">
        <v>7</v>
      </c>
      <c r="P7" s="85" t="s">
        <v>7</v>
      </c>
    </row>
    <row r="8" spans="1:16">
      <c r="A8" s="65" t="s">
        <v>604</v>
      </c>
      <c r="B8" s="85" t="s">
        <v>7</v>
      </c>
      <c r="C8" s="85" t="s">
        <v>7</v>
      </c>
      <c r="D8" s="85" t="s">
        <v>7</v>
      </c>
      <c r="E8" s="105" t="s">
        <v>603</v>
      </c>
      <c r="F8" s="106" t="s">
        <v>7</v>
      </c>
      <c r="G8" s="107" t="s">
        <v>602</v>
      </c>
      <c r="H8" s="17" t="s">
        <v>7</v>
      </c>
      <c r="I8" s="64" t="s">
        <v>7</v>
      </c>
      <c r="J8" s="107" t="s">
        <v>601</v>
      </c>
      <c r="K8" s="106" t="s">
        <v>7</v>
      </c>
      <c r="L8" s="85" t="s">
        <v>7</v>
      </c>
      <c r="M8" s="63" t="s">
        <v>7</v>
      </c>
      <c r="N8" s="20" t="s">
        <v>7</v>
      </c>
      <c r="O8" s="64" t="s">
        <v>7</v>
      </c>
      <c r="P8" s="85" t="s">
        <v>7</v>
      </c>
    </row>
    <row r="9" spans="1:16">
      <c r="A9" s="65" t="s">
        <v>597</v>
      </c>
      <c r="B9" s="85" t="s">
        <v>7</v>
      </c>
      <c r="C9" s="85" t="s">
        <v>7</v>
      </c>
      <c r="D9" s="85" t="s">
        <v>7</v>
      </c>
      <c r="E9" s="57">
        <v>4</v>
      </c>
      <c r="F9" s="57">
        <v>5</v>
      </c>
      <c r="G9" s="57">
        <v>6</v>
      </c>
      <c r="H9" s="104">
        <v>7</v>
      </c>
      <c r="I9" s="19" t="s">
        <v>7</v>
      </c>
      <c r="J9" s="108">
        <v>8</v>
      </c>
      <c r="K9" s="57">
        <v>9</v>
      </c>
      <c r="L9" s="85" t="s">
        <v>7</v>
      </c>
      <c r="M9" s="109" t="s">
        <v>1</v>
      </c>
      <c r="N9" s="68" t="s">
        <v>410</v>
      </c>
      <c r="O9" s="64" t="s">
        <v>7</v>
      </c>
      <c r="P9" s="85" t="s">
        <v>7</v>
      </c>
    </row>
    <row r="10" spans="1:16" ht="43.2">
      <c r="A10" s="110" t="s">
        <v>600</v>
      </c>
      <c r="B10" s="85" t="s">
        <v>7</v>
      </c>
      <c r="C10" s="85" t="s">
        <v>7</v>
      </c>
      <c r="D10" s="85" t="s">
        <v>7</v>
      </c>
      <c r="E10" s="85" t="s">
        <v>7</v>
      </c>
      <c r="F10" s="85" t="s">
        <v>7</v>
      </c>
      <c r="G10" s="85" t="s">
        <v>7</v>
      </c>
      <c r="H10" s="63" t="s">
        <v>7</v>
      </c>
      <c r="I10" s="20" t="s">
        <v>7</v>
      </c>
      <c r="J10" s="64" t="s">
        <v>7</v>
      </c>
      <c r="K10" s="85" t="s">
        <v>7</v>
      </c>
      <c r="L10" s="111" t="s">
        <v>576</v>
      </c>
      <c r="M10" s="112" t="s">
        <v>599</v>
      </c>
      <c r="N10" s="113" t="s">
        <v>598</v>
      </c>
      <c r="O10" s="64" t="s">
        <v>7</v>
      </c>
      <c r="P10" s="85" t="s">
        <v>7</v>
      </c>
    </row>
    <row r="11" spans="1:16">
      <c r="A11" s="65" t="s">
        <v>597</v>
      </c>
      <c r="B11" s="65" t="s">
        <v>562</v>
      </c>
      <c r="C11" s="85" t="s">
        <v>7</v>
      </c>
      <c r="D11" s="65" t="s">
        <v>557</v>
      </c>
      <c r="E11" s="65" t="s">
        <v>562</v>
      </c>
      <c r="F11" s="85" t="s">
        <v>7</v>
      </c>
      <c r="G11" s="65" t="s">
        <v>562</v>
      </c>
      <c r="H11" s="63" t="s">
        <v>7</v>
      </c>
      <c r="I11" s="20" t="s">
        <v>7</v>
      </c>
      <c r="J11" s="114" t="s">
        <v>562</v>
      </c>
      <c r="K11" s="85" t="s">
        <v>7</v>
      </c>
      <c r="L11" s="65" t="s">
        <v>573</v>
      </c>
      <c r="M11" s="109" t="s">
        <v>596</v>
      </c>
      <c r="N11" s="68" t="s">
        <v>562</v>
      </c>
      <c r="O11" s="64" t="s">
        <v>7</v>
      </c>
      <c r="P11" s="85" t="s">
        <v>7</v>
      </c>
    </row>
    <row r="12" spans="1:16">
      <c r="A12" s="92" t="s">
        <v>400</v>
      </c>
      <c r="B12" s="71" t="s">
        <v>558</v>
      </c>
      <c r="C12" s="71" t="s">
        <v>386</v>
      </c>
      <c r="D12" s="71" t="s">
        <v>595</v>
      </c>
      <c r="E12" s="71" t="s">
        <v>558</v>
      </c>
      <c r="F12" s="71" t="s">
        <v>386</v>
      </c>
      <c r="G12" s="71" t="s">
        <v>558</v>
      </c>
      <c r="H12" s="73" t="s">
        <v>386</v>
      </c>
      <c r="I12" s="21" t="s">
        <v>7</v>
      </c>
      <c r="J12" s="115" t="s">
        <v>558</v>
      </c>
      <c r="K12" s="71" t="s">
        <v>386</v>
      </c>
      <c r="L12" s="71" t="s">
        <v>594</v>
      </c>
      <c r="M12" s="73" t="s">
        <v>593</v>
      </c>
      <c r="N12" s="116" t="s">
        <v>558</v>
      </c>
      <c r="O12" s="70" t="s">
        <v>7</v>
      </c>
      <c r="P12" s="92" t="s">
        <v>7</v>
      </c>
    </row>
    <row r="13" spans="1:16">
      <c r="A13" s="57" t="s">
        <v>592</v>
      </c>
      <c r="B13" s="57" t="s">
        <v>180</v>
      </c>
      <c r="C13" s="57" t="s">
        <v>180</v>
      </c>
      <c r="D13" s="57" t="s">
        <v>180</v>
      </c>
      <c r="E13" s="59">
        <v>-25588</v>
      </c>
      <c r="F13" s="117">
        <v>4</v>
      </c>
      <c r="G13" s="59">
        <v>20445</v>
      </c>
      <c r="H13" s="118">
        <v>0</v>
      </c>
      <c r="I13" s="19"/>
      <c r="J13" s="119">
        <v>6983</v>
      </c>
      <c r="K13" s="117">
        <v>1</v>
      </c>
      <c r="L13" s="59">
        <v>173326</v>
      </c>
      <c r="M13" s="60">
        <v>1835</v>
      </c>
      <c r="N13" s="120" t="s">
        <v>180</v>
      </c>
      <c r="O13" s="56" t="s">
        <v>7</v>
      </c>
      <c r="P13" s="84" t="s">
        <v>7</v>
      </c>
    </row>
    <row r="14" spans="1:16">
      <c r="A14" s="85" t="s">
        <v>619</v>
      </c>
      <c r="B14" s="121">
        <v>19541091</v>
      </c>
      <c r="C14" s="86">
        <v>525</v>
      </c>
      <c r="D14" s="121">
        <v>19540566</v>
      </c>
      <c r="E14" s="121">
        <v>17912865</v>
      </c>
      <c r="F14" s="86">
        <v>640</v>
      </c>
      <c r="G14" s="82">
        <v>24355</v>
      </c>
      <c r="H14" s="122">
        <v>5</v>
      </c>
      <c r="I14" s="20"/>
      <c r="J14" s="123">
        <v>1560673</v>
      </c>
      <c r="K14" s="86">
        <v>218</v>
      </c>
      <c r="L14" s="82">
        <v>4263508</v>
      </c>
      <c r="M14" s="124">
        <v>19497029</v>
      </c>
      <c r="N14" s="125">
        <v>9643330</v>
      </c>
      <c r="O14" s="64" t="s">
        <v>7</v>
      </c>
      <c r="P14" s="85" t="s">
        <v>7</v>
      </c>
    </row>
    <row r="15" spans="1:16">
      <c r="A15" s="92" t="s">
        <v>618</v>
      </c>
      <c r="B15" s="126">
        <v>24943972</v>
      </c>
      <c r="C15" s="90">
        <v>2963</v>
      </c>
      <c r="D15" s="126">
        <v>24941009</v>
      </c>
      <c r="E15" s="126">
        <v>18256328</v>
      </c>
      <c r="F15" s="90">
        <v>2049</v>
      </c>
      <c r="G15" s="90">
        <v>9928</v>
      </c>
      <c r="H15" s="127">
        <v>8</v>
      </c>
      <c r="I15" s="21"/>
      <c r="J15" s="128">
        <v>1697845</v>
      </c>
      <c r="K15" s="89">
        <v>546</v>
      </c>
      <c r="L15" s="90">
        <v>2792303</v>
      </c>
      <c r="M15" s="129">
        <v>19961499</v>
      </c>
      <c r="N15" s="130">
        <v>9854487</v>
      </c>
      <c r="O15" s="70" t="s">
        <v>7</v>
      </c>
      <c r="P15" s="92" t="s">
        <v>7</v>
      </c>
    </row>
    <row r="16" spans="1:16">
      <c r="A16" s="131" t="s">
        <v>617</v>
      </c>
      <c r="B16" s="132" t="s">
        <v>180</v>
      </c>
      <c r="C16" s="132" t="s">
        <v>180</v>
      </c>
      <c r="D16" s="132" t="s">
        <v>180</v>
      </c>
      <c r="E16" s="133">
        <v>36143605</v>
      </c>
      <c r="F16" s="134">
        <v>2692</v>
      </c>
      <c r="G16" s="134">
        <v>54727</v>
      </c>
      <c r="H16" s="96">
        <v>13</v>
      </c>
      <c r="J16" s="134">
        <v>3265500</v>
      </c>
      <c r="K16" s="135">
        <v>764</v>
      </c>
      <c r="L16" s="134">
        <v>7229138</v>
      </c>
      <c r="M16" s="136">
        <v>39460363</v>
      </c>
      <c r="N16" s="73" t="s">
        <v>180</v>
      </c>
      <c r="O16" s="80" t="s">
        <v>7</v>
      </c>
      <c r="P16" s="131" t="s">
        <v>7</v>
      </c>
    </row>
    <row r="17" spans="1:16">
      <c r="A17" s="84" t="s">
        <v>7</v>
      </c>
      <c r="B17" s="75" t="s">
        <v>7</v>
      </c>
      <c r="C17" s="98" t="s">
        <v>581</v>
      </c>
      <c r="D17" s="98" t="s">
        <v>7</v>
      </c>
      <c r="E17" s="80" t="s">
        <v>7</v>
      </c>
      <c r="F17" s="137" t="s">
        <v>580</v>
      </c>
      <c r="G17" s="98" t="s">
        <v>7</v>
      </c>
      <c r="H17" s="98" t="s">
        <v>7</v>
      </c>
      <c r="I17" s="98" t="s">
        <v>7</v>
      </c>
      <c r="J17" s="80" t="s">
        <v>7</v>
      </c>
      <c r="K17" s="138" t="s">
        <v>579</v>
      </c>
      <c r="L17" s="102" t="s">
        <v>7</v>
      </c>
      <c r="M17" s="80" t="s">
        <v>7</v>
      </c>
      <c r="N17" s="57">
        <v>23</v>
      </c>
      <c r="O17" s="57">
        <v>24</v>
      </c>
      <c r="P17" s="57">
        <v>25</v>
      </c>
    </row>
    <row r="18" spans="1:16">
      <c r="A18" s="85" t="s">
        <v>7</v>
      </c>
      <c r="B18" s="97" t="s">
        <v>578</v>
      </c>
      <c r="C18" s="99" t="s">
        <v>7</v>
      </c>
      <c r="D18" s="97" t="s">
        <v>577</v>
      </c>
      <c r="E18" s="99" t="s">
        <v>7</v>
      </c>
      <c r="F18" s="137" t="s">
        <v>578</v>
      </c>
      <c r="G18" s="98" t="s">
        <v>7</v>
      </c>
      <c r="H18" s="56" t="s">
        <v>7</v>
      </c>
      <c r="I18" s="139" t="s">
        <v>577</v>
      </c>
      <c r="J18" s="99" t="s">
        <v>7</v>
      </c>
      <c r="K18" s="104">
        <v>21</v>
      </c>
      <c r="L18" s="120">
        <v>22</v>
      </c>
      <c r="M18" s="56" t="s">
        <v>7</v>
      </c>
      <c r="N18" s="85" t="s">
        <v>7</v>
      </c>
      <c r="O18" s="85" t="s">
        <v>7</v>
      </c>
      <c r="P18" s="65" t="s">
        <v>410</v>
      </c>
    </row>
    <row r="19" spans="1:16">
      <c r="A19" s="85" t="s">
        <v>7</v>
      </c>
      <c r="B19" s="57">
        <v>13</v>
      </c>
      <c r="C19" s="57">
        <v>14</v>
      </c>
      <c r="D19" s="57">
        <v>15</v>
      </c>
      <c r="E19" s="57">
        <v>16</v>
      </c>
      <c r="F19" s="57">
        <v>17</v>
      </c>
      <c r="G19" s="104">
        <v>18</v>
      </c>
      <c r="H19" s="19" t="s">
        <v>7</v>
      </c>
      <c r="I19" s="108">
        <v>19</v>
      </c>
      <c r="J19" s="57">
        <v>20</v>
      </c>
      <c r="K19" s="63" t="s">
        <v>7</v>
      </c>
      <c r="L19" s="20" t="s">
        <v>7</v>
      </c>
      <c r="M19" s="64" t="s">
        <v>7</v>
      </c>
      <c r="N19" s="85" t="s">
        <v>7</v>
      </c>
      <c r="O19" s="65" t="s">
        <v>1</v>
      </c>
      <c r="P19" s="65" t="s">
        <v>409</v>
      </c>
    </row>
    <row r="20" spans="1:16" ht="72">
      <c r="A20" s="85" t="s">
        <v>7</v>
      </c>
      <c r="B20" s="65" t="s">
        <v>562</v>
      </c>
      <c r="C20" s="85" t="s">
        <v>7</v>
      </c>
      <c r="D20" s="65" t="s">
        <v>562</v>
      </c>
      <c r="E20" s="85" t="s">
        <v>7</v>
      </c>
      <c r="F20" s="65" t="s">
        <v>562</v>
      </c>
      <c r="G20" s="63" t="s">
        <v>7</v>
      </c>
      <c r="H20" s="20" t="s">
        <v>7</v>
      </c>
      <c r="I20" s="114" t="s">
        <v>562</v>
      </c>
      <c r="J20" s="85" t="s">
        <v>7</v>
      </c>
      <c r="K20" s="109" t="s">
        <v>562</v>
      </c>
      <c r="L20" s="20" t="s">
        <v>7</v>
      </c>
      <c r="M20" s="64" t="s">
        <v>7</v>
      </c>
      <c r="N20" s="111" t="s">
        <v>616</v>
      </c>
      <c r="O20" s="111" t="s">
        <v>615</v>
      </c>
      <c r="P20" s="111" t="s">
        <v>614</v>
      </c>
    </row>
    <row r="21" spans="1:16">
      <c r="A21" s="92" t="s">
        <v>7</v>
      </c>
      <c r="B21" s="71" t="s">
        <v>558</v>
      </c>
      <c r="C21" s="71" t="s">
        <v>386</v>
      </c>
      <c r="D21" s="71" t="s">
        <v>558</v>
      </c>
      <c r="E21" s="71" t="s">
        <v>386</v>
      </c>
      <c r="F21" s="71" t="s">
        <v>558</v>
      </c>
      <c r="G21" s="73" t="s">
        <v>386</v>
      </c>
      <c r="H21" s="21" t="s">
        <v>7</v>
      </c>
      <c r="I21" s="115" t="s">
        <v>558</v>
      </c>
      <c r="J21" s="71" t="s">
        <v>386</v>
      </c>
      <c r="K21" s="73" t="s">
        <v>558</v>
      </c>
      <c r="L21" s="116" t="s">
        <v>386</v>
      </c>
      <c r="M21" s="64" t="s">
        <v>7</v>
      </c>
      <c r="N21" s="71" t="s">
        <v>572</v>
      </c>
      <c r="O21" s="71" t="s">
        <v>554</v>
      </c>
      <c r="P21" s="71" t="s">
        <v>558</v>
      </c>
    </row>
    <row r="22" spans="1:16">
      <c r="A22" s="117">
        <v>1</v>
      </c>
      <c r="B22" s="59">
        <v>16483</v>
      </c>
      <c r="C22" s="117">
        <v>0</v>
      </c>
      <c r="D22" s="59">
        <v>32786</v>
      </c>
      <c r="E22" s="117">
        <v>12</v>
      </c>
      <c r="F22" s="117">
        <v>0</v>
      </c>
      <c r="G22" s="118">
        <v>0</v>
      </c>
      <c r="H22" s="19"/>
      <c r="I22" s="119">
        <v>8046</v>
      </c>
      <c r="J22" s="117">
        <v>0</v>
      </c>
      <c r="K22" s="59">
        <v>20182</v>
      </c>
      <c r="L22" s="122">
        <v>0</v>
      </c>
      <c r="M22" s="19"/>
      <c r="N22" s="140">
        <v>0</v>
      </c>
      <c r="O22" s="59">
        <v>77486</v>
      </c>
      <c r="P22" s="59">
        <v>7680</v>
      </c>
    </row>
    <row r="23" spans="1:16">
      <c r="A23" s="86">
        <v>2</v>
      </c>
      <c r="B23" s="82">
        <v>59038</v>
      </c>
      <c r="C23" s="86">
        <v>3</v>
      </c>
      <c r="D23" s="82">
        <v>148264</v>
      </c>
      <c r="E23" s="86">
        <v>128</v>
      </c>
      <c r="F23" s="86">
        <v>0</v>
      </c>
      <c r="G23" s="122">
        <v>0</v>
      </c>
      <c r="H23" s="20"/>
      <c r="I23" s="123">
        <v>6262</v>
      </c>
      <c r="J23" s="86">
        <v>1</v>
      </c>
      <c r="K23" s="82">
        <v>43010</v>
      </c>
      <c r="L23" s="122">
        <v>0</v>
      </c>
      <c r="M23" s="20"/>
      <c r="N23" s="141">
        <v>0</v>
      </c>
      <c r="O23" s="82">
        <v>256441</v>
      </c>
      <c r="P23" s="82">
        <v>16352</v>
      </c>
    </row>
    <row r="24" spans="1:16">
      <c r="A24" s="89">
        <v>3</v>
      </c>
      <c r="B24" s="90">
        <v>2758472</v>
      </c>
      <c r="C24" s="89">
        <v>765</v>
      </c>
      <c r="D24" s="90">
        <v>1061231</v>
      </c>
      <c r="E24" s="89">
        <v>927</v>
      </c>
      <c r="F24" s="89">
        <v>0</v>
      </c>
      <c r="G24" s="127">
        <v>0</v>
      </c>
      <c r="H24" s="21"/>
      <c r="I24" s="128">
        <v>20161</v>
      </c>
      <c r="J24" s="89">
        <v>203</v>
      </c>
      <c r="K24" s="90">
        <v>1624240</v>
      </c>
      <c r="L24" s="127">
        <v>0</v>
      </c>
      <c r="M24" s="21"/>
      <c r="N24" s="142">
        <v>1</v>
      </c>
      <c r="O24" s="126">
        <v>5462210</v>
      </c>
      <c r="P24" s="90">
        <v>625862</v>
      </c>
    </row>
    <row r="25" spans="1:16">
      <c r="A25" s="135">
        <v>4</v>
      </c>
      <c r="B25" s="134">
        <v>2833994</v>
      </c>
      <c r="C25" s="135">
        <v>768</v>
      </c>
      <c r="D25" s="134">
        <v>1242281</v>
      </c>
      <c r="E25" s="134">
        <v>1067</v>
      </c>
      <c r="F25" s="135">
        <v>0</v>
      </c>
      <c r="G25" s="96">
        <v>0</v>
      </c>
      <c r="I25" s="134">
        <v>34469</v>
      </c>
      <c r="J25" s="135">
        <v>204</v>
      </c>
      <c r="K25" s="134">
        <v>1687432</v>
      </c>
      <c r="L25" s="96">
        <v>0</v>
      </c>
      <c r="N25" s="135">
        <v>1</v>
      </c>
      <c r="O25" s="58">
        <v>5796137</v>
      </c>
      <c r="P25" s="134">
        <v>649894</v>
      </c>
    </row>
    <row r="26" spans="1:16">
      <c r="A26" s="84" t="s">
        <v>7</v>
      </c>
      <c r="B26" s="55" t="s">
        <v>7</v>
      </c>
      <c r="C26" s="143" t="s">
        <v>1</v>
      </c>
      <c r="D26" s="56" t="s">
        <v>7</v>
      </c>
      <c r="E26" s="101" t="s">
        <v>571</v>
      </c>
      <c r="F26" s="102" t="s">
        <v>7</v>
      </c>
      <c r="G26" s="103" t="s">
        <v>7</v>
      </c>
      <c r="H26" s="55" t="s">
        <v>7</v>
      </c>
      <c r="I26" s="62" t="s">
        <v>7</v>
      </c>
      <c r="J26" s="62" t="s">
        <v>7</v>
      </c>
      <c r="K26" s="56" t="s">
        <v>7</v>
      </c>
      <c r="L26" s="57">
        <v>34</v>
      </c>
      <c r="M26" s="101" t="s">
        <v>570</v>
      </c>
      <c r="N26" s="102" t="s">
        <v>7</v>
      </c>
      <c r="O26" s="19" t="s">
        <v>7</v>
      </c>
      <c r="P26" s="56" t="s">
        <v>7</v>
      </c>
    </row>
    <row r="27" spans="1:16">
      <c r="A27" s="85" t="s">
        <v>7</v>
      </c>
      <c r="B27" s="144" t="s">
        <v>569</v>
      </c>
      <c r="C27" s="27" t="s">
        <v>7</v>
      </c>
      <c r="D27" s="145" t="s">
        <v>7</v>
      </c>
      <c r="E27" s="144" t="s">
        <v>568</v>
      </c>
      <c r="F27" s="27" t="s">
        <v>7</v>
      </c>
      <c r="G27" s="70" t="s">
        <v>7</v>
      </c>
      <c r="H27" s="144" t="s">
        <v>567</v>
      </c>
      <c r="I27" s="17" t="s">
        <v>7</v>
      </c>
      <c r="J27" s="25" t="s">
        <v>7</v>
      </c>
      <c r="K27" s="64" t="s">
        <v>7</v>
      </c>
      <c r="L27" s="65" t="s">
        <v>566</v>
      </c>
      <c r="M27" s="144" t="s">
        <v>565</v>
      </c>
      <c r="N27" s="27" t="s">
        <v>7</v>
      </c>
      <c r="O27" s="21" t="s">
        <v>7</v>
      </c>
      <c r="P27" s="70" t="s">
        <v>7</v>
      </c>
    </row>
    <row r="28" spans="1:16">
      <c r="A28" s="85" t="s">
        <v>7</v>
      </c>
      <c r="B28" s="57">
        <v>26</v>
      </c>
      <c r="C28" s="57">
        <v>27</v>
      </c>
      <c r="D28" s="57">
        <v>28</v>
      </c>
      <c r="E28" s="84">
        <v>29</v>
      </c>
      <c r="F28" s="57">
        <v>30</v>
      </c>
      <c r="G28" s="57">
        <v>31</v>
      </c>
      <c r="H28" s="104">
        <v>32</v>
      </c>
      <c r="I28" s="19" t="s">
        <v>7</v>
      </c>
      <c r="J28" s="143">
        <v>33</v>
      </c>
      <c r="K28" s="19" t="s">
        <v>7</v>
      </c>
      <c r="L28" s="114" t="s">
        <v>564</v>
      </c>
      <c r="M28" s="57">
        <v>35</v>
      </c>
      <c r="N28" s="104">
        <v>36</v>
      </c>
      <c r="O28" s="19" t="s">
        <v>7</v>
      </c>
      <c r="P28" s="56" t="s">
        <v>7</v>
      </c>
    </row>
    <row r="29" spans="1:16">
      <c r="A29" s="85" t="s">
        <v>7</v>
      </c>
      <c r="B29" s="85" t="s">
        <v>7</v>
      </c>
      <c r="C29" s="85" t="s">
        <v>7</v>
      </c>
      <c r="D29" s="85" t="s">
        <v>7</v>
      </c>
      <c r="E29" s="85" t="s">
        <v>7</v>
      </c>
      <c r="F29" s="85" t="s">
        <v>7</v>
      </c>
      <c r="G29" s="85" t="s">
        <v>7</v>
      </c>
      <c r="H29" s="63" t="s">
        <v>7</v>
      </c>
      <c r="I29" s="20" t="s">
        <v>7</v>
      </c>
      <c r="J29" s="13" t="s">
        <v>7</v>
      </c>
      <c r="K29" s="20" t="s">
        <v>7</v>
      </c>
      <c r="L29" s="114" t="s">
        <v>563</v>
      </c>
      <c r="M29" s="85" t="s">
        <v>7</v>
      </c>
      <c r="N29" s="109" t="s">
        <v>406</v>
      </c>
      <c r="O29" s="20" t="s">
        <v>7</v>
      </c>
      <c r="P29" s="64" t="s">
        <v>7</v>
      </c>
    </row>
    <row r="30" spans="1:16">
      <c r="A30" s="85" t="s">
        <v>7</v>
      </c>
      <c r="B30" s="65" t="s">
        <v>562</v>
      </c>
      <c r="C30" s="85" t="s">
        <v>7</v>
      </c>
      <c r="D30" s="85" t="s">
        <v>7</v>
      </c>
      <c r="E30" s="65" t="s">
        <v>562</v>
      </c>
      <c r="F30" s="85" t="s">
        <v>7</v>
      </c>
      <c r="G30" s="85" t="s">
        <v>7</v>
      </c>
      <c r="H30" s="63" t="s">
        <v>7</v>
      </c>
      <c r="I30" s="20" t="s">
        <v>7</v>
      </c>
      <c r="J30" s="146" t="s">
        <v>406</v>
      </c>
      <c r="K30" s="20" t="s">
        <v>7</v>
      </c>
      <c r="L30" s="114" t="s">
        <v>561</v>
      </c>
      <c r="M30" s="65" t="s">
        <v>560</v>
      </c>
      <c r="N30" s="109" t="s">
        <v>559</v>
      </c>
      <c r="O30" s="20" t="s">
        <v>7</v>
      </c>
      <c r="P30" s="64" t="s">
        <v>7</v>
      </c>
    </row>
    <row r="31" spans="1:16">
      <c r="A31" s="92" t="s">
        <v>7</v>
      </c>
      <c r="B31" s="71" t="s">
        <v>558</v>
      </c>
      <c r="C31" s="71" t="s">
        <v>386</v>
      </c>
      <c r="D31" s="71" t="s">
        <v>557</v>
      </c>
      <c r="E31" s="71" t="s">
        <v>558</v>
      </c>
      <c r="F31" s="71" t="s">
        <v>386</v>
      </c>
      <c r="G31" s="71" t="s">
        <v>557</v>
      </c>
      <c r="H31" s="73" t="s">
        <v>406</v>
      </c>
      <c r="I31" s="21" t="s">
        <v>7</v>
      </c>
      <c r="J31" s="147" t="s">
        <v>556</v>
      </c>
      <c r="K31" s="21" t="s">
        <v>7</v>
      </c>
      <c r="L31" s="115" t="s">
        <v>555</v>
      </c>
      <c r="M31" s="71" t="s">
        <v>554</v>
      </c>
      <c r="N31" s="73" t="s">
        <v>554</v>
      </c>
      <c r="O31" s="21" t="s">
        <v>7</v>
      </c>
      <c r="P31" s="70" t="s">
        <v>7</v>
      </c>
    </row>
    <row r="32" spans="1:16">
      <c r="A32" s="117">
        <v>1</v>
      </c>
      <c r="B32" s="57" t="s">
        <v>180</v>
      </c>
      <c r="C32" s="57" t="s">
        <v>180</v>
      </c>
      <c r="D32" s="57" t="s">
        <v>180</v>
      </c>
      <c r="E32" s="57" t="s">
        <v>180</v>
      </c>
      <c r="F32" s="57" t="s">
        <v>180</v>
      </c>
      <c r="G32" s="57" t="s">
        <v>180</v>
      </c>
      <c r="H32" s="118">
        <v>0</v>
      </c>
      <c r="I32" s="19"/>
      <c r="J32" s="118">
        <v>0</v>
      </c>
      <c r="K32" s="19"/>
      <c r="L32" s="108" t="s">
        <v>180</v>
      </c>
      <c r="M32" s="59">
        <v>49257</v>
      </c>
      <c r="N32" s="60">
        <v>28229</v>
      </c>
      <c r="O32" s="19" t="s">
        <v>7</v>
      </c>
      <c r="P32" s="56" t="s">
        <v>7</v>
      </c>
    </row>
    <row r="33" spans="1:16">
      <c r="A33" s="86">
        <v>2</v>
      </c>
      <c r="B33" s="82">
        <v>19754465</v>
      </c>
      <c r="C33" s="86">
        <v>995</v>
      </c>
      <c r="D33" s="82">
        <v>19753470</v>
      </c>
      <c r="E33" s="148">
        <v>101.1</v>
      </c>
      <c r="F33" s="148">
        <v>189.5</v>
      </c>
      <c r="G33" s="148">
        <v>101.1</v>
      </c>
      <c r="H33" s="122">
        <v>0</v>
      </c>
      <c r="I33" s="20"/>
      <c r="J33" s="122">
        <v>0</v>
      </c>
      <c r="K33" s="20"/>
      <c r="L33" s="149">
        <v>0</v>
      </c>
      <c r="M33" s="82">
        <v>207171</v>
      </c>
      <c r="N33" s="67">
        <v>49270</v>
      </c>
      <c r="O33" s="20" t="s">
        <v>7</v>
      </c>
      <c r="P33" s="64" t="s">
        <v>7</v>
      </c>
    </row>
    <row r="34" spans="1:16">
      <c r="A34" s="89">
        <v>3</v>
      </c>
      <c r="B34" s="90">
        <v>25428206</v>
      </c>
      <c r="C34" s="90">
        <v>4497</v>
      </c>
      <c r="D34" s="90">
        <v>25423709</v>
      </c>
      <c r="E34" s="150">
        <v>101.9</v>
      </c>
      <c r="F34" s="150">
        <v>151.80000000000001</v>
      </c>
      <c r="G34" s="150">
        <v>101.9</v>
      </c>
      <c r="H34" s="127">
        <v>0</v>
      </c>
      <c r="I34" s="21"/>
      <c r="J34" s="122">
        <v>0</v>
      </c>
      <c r="K34" s="21"/>
      <c r="L34" s="151">
        <v>0</v>
      </c>
      <c r="M34" s="90">
        <v>3818012</v>
      </c>
      <c r="N34" s="152">
        <v>1644199</v>
      </c>
      <c r="O34" s="21" t="s">
        <v>7</v>
      </c>
      <c r="P34" s="70" t="s">
        <v>7</v>
      </c>
    </row>
    <row r="35" spans="1:16">
      <c r="A35" s="135">
        <v>4</v>
      </c>
      <c r="B35" s="132" t="s">
        <v>180</v>
      </c>
      <c r="C35" s="132" t="s">
        <v>180</v>
      </c>
      <c r="D35" s="132" t="s">
        <v>180</v>
      </c>
      <c r="E35" s="132" t="s">
        <v>180</v>
      </c>
      <c r="F35" s="132" t="s">
        <v>180</v>
      </c>
      <c r="G35" s="132" t="s">
        <v>180</v>
      </c>
      <c r="H35" s="153">
        <v>0</v>
      </c>
      <c r="I35" s="22"/>
      <c r="J35" s="154">
        <v>0</v>
      </c>
      <c r="K35" s="22"/>
      <c r="L35" s="77" t="s">
        <v>180</v>
      </c>
      <c r="M35" s="134">
        <v>4074439</v>
      </c>
      <c r="N35" s="93">
        <v>1721698</v>
      </c>
      <c r="O35" s="70" t="s">
        <v>7</v>
      </c>
      <c r="P35" s="131" t="s">
        <v>7</v>
      </c>
    </row>
    <row r="36" spans="1:16" ht="16.05" customHeight="1">
      <c r="A36" s="18">
        <v>46</v>
      </c>
      <c r="B36" s="17"/>
      <c r="C36" s="17"/>
      <c r="D36" s="17"/>
      <c r="E36" s="17"/>
      <c r="F36" s="17"/>
      <c r="G36" s="17"/>
      <c r="H36" s="17"/>
      <c r="I36" s="17"/>
      <c r="J36" s="17"/>
      <c r="K36" s="17"/>
      <c r="L36" s="17"/>
      <c r="M36" s="17"/>
      <c r="N36" s="17"/>
      <c r="O36" s="17"/>
    </row>
  </sheetData>
  <mergeCells count="24">
    <mergeCell ref="A3:O3"/>
    <mergeCell ref="A4:O4"/>
    <mergeCell ref="A5:O5"/>
    <mergeCell ref="B6:D6"/>
    <mergeCell ref="G6:I6"/>
    <mergeCell ref="G7:H7"/>
    <mergeCell ref="J7:K7"/>
    <mergeCell ref="E8:F8"/>
    <mergeCell ref="G8:H8"/>
    <mergeCell ref="J8:K8"/>
    <mergeCell ref="C17:D17"/>
    <mergeCell ref="F17:I17"/>
    <mergeCell ref="K17:L17"/>
    <mergeCell ref="B18:C18"/>
    <mergeCell ref="D18:E18"/>
    <mergeCell ref="F18:G18"/>
    <mergeCell ref="I18:J18"/>
    <mergeCell ref="A36:O36"/>
    <mergeCell ref="E26:G26"/>
    <mergeCell ref="M26:N26"/>
    <mergeCell ref="B27:D27"/>
    <mergeCell ref="E27:F27"/>
    <mergeCell ref="H27:I27"/>
    <mergeCell ref="M27:N2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8AF2C-3215-4D6B-8BD2-FEC7660D1B48}">
  <sheetPr>
    <tabColor theme="4" tint="0.59999389629810485"/>
  </sheetPr>
  <dimension ref="A3:X32"/>
  <sheetViews>
    <sheetView zoomScale="115" zoomScaleNormal="115" workbookViewId="0"/>
  </sheetViews>
  <sheetFormatPr defaultColWidth="8.88671875" defaultRowHeight="14.4"/>
  <cols>
    <col min="1" max="2" width="9" style="13" bestFit="1" customWidth="1"/>
    <col min="3" max="12" width="11" style="13" bestFit="1" customWidth="1"/>
    <col min="13" max="14" width="9.88671875" style="13" bestFit="1" customWidth="1"/>
    <col min="15" max="16384" width="8.88671875" style="13"/>
  </cols>
  <sheetData>
    <row r="3" spans="1:24" ht="13.95" customHeight="1">
      <c r="A3" s="17" t="s">
        <v>686</v>
      </c>
      <c r="B3" s="17"/>
      <c r="C3" s="17"/>
      <c r="D3" s="17"/>
      <c r="E3" s="17"/>
      <c r="F3" s="17"/>
      <c r="G3" s="17"/>
      <c r="H3" s="17"/>
      <c r="I3" s="17"/>
      <c r="J3" s="17"/>
      <c r="K3" s="17"/>
      <c r="L3" s="17"/>
      <c r="M3" s="17"/>
      <c r="N3" s="17"/>
      <c r="O3" s="17"/>
      <c r="P3" s="17"/>
      <c r="Q3" s="17"/>
      <c r="R3" s="17"/>
      <c r="S3" s="17"/>
      <c r="T3" s="17"/>
      <c r="U3" s="17"/>
      <c r="V3" s="17"/>
      <c r="W3" s="17"/>
    </row>
    <row r="4" spans="1:24" ht="18" customHeight="1">
      <c r="A4" s="17" t="s">
        <v>622</v>
      </c>
      <c r="B4" s="17"/>
      <c r="C4" s="17"/>
      <c r="D4" s="17"/>
      <c r="E4" s="17"/>
      <c r="F4" s="17"/>
      <c r="G4" s="17"/>
      <c r="H4" s="17"/>
      <c r="I4" s="17"/>
      <c r="J4" s="17"/>
      <c r="K4" s="17"/>
      <c r="L4" s="17"/>
      <c r="M4" s="17"/>
      <c r="N4" s="17"/>
      <c r="O4" s="17"/>
      <c r="P4" s="17"/>
      <c r="Q4" s="17"/>
      <c r="R4" s="17"/>
      <c r="S4" s="17"/>
      <c r="T4" s="17"/>
      <c r="U4" s="17"/>
      <c r="V4" s="17"/>
      <c r="W4" s="17"/>
    </row>
    <row r="5" spans="1:24" ht="18" customHeight="1">
      <c r="A5" s="50"/>
      <c r="B5" s="51"/>
      <c r="C5" s="52">
        <v>2014</v>
      </c>
      <c r="D5" s="53">
        <v>2015</v>
      </c>
      <c r="E5" s="53">
        <v>2016</v>
      </c>
      <c r="F5" s="53">
        <v>2017</v>
      </c>
      <c r="G5" s="53">
        <v>2018</v>
      </c>
      <c r="H5" s="53">
        <v>2019</v>
      </c>
      <c r="I5" s="53">
        <v>2020</v>
      </c>
      <c r="J5" s="53">
        <v>2021</v>
      </c>
      <c r="K5" s="53">
        <v>2022</v>
      </c>
      <c r="L5" s="53">
        <v>2023</v>
      </c>
      <c r="M5" s="53" t="s">
        <v>415</v>
      </c>
      <c r="N5" s="54" t="s">
        <v>414</v>
      </c>
    </row>
    <row r="6" spans="1:24">
      <c r="A6" s="81">
        <v>1</v>
      </c>
      <c r="B6" s="64" t="s">
        <v>399</v>
      </c>
      <c r="C6" s="82">
        <v>11512937</v>
      </c>
      <c r="D6" s="82">
        <v>11766305</v>
      </c>
      <c r="E6" s="82">
        <v>11781159</v>
      </c>
      <c r="F6" s="82">
        <v>11673912</v>
      </c>
      <c r="G6" s="82">
        <v>11431767</v>
      </c>
      <c r="H6" s="82">
        <v>11242510</v>
      </c>
      <c r="I6" s="82">
        <v>11047325</v>
      </c>
      <c r="J6" s="82">
        <v>10983804</v>
      </c>
      <c r="K6" s="82">
        <v>10913330</v>
      </c>
      <c r="L6" s="82">
        <v>10800367</v>
      </c>
      <c r="M6" s="67">
        <v>-112962</v>
      </c>
      <c r="N6" s="83">
        <v>-183436</v>
      </c>
      <c r="O6" s="56" t="s">
        <v>7</v>
      </c>
      <c r="P6" s="55" t="s">
        <v>7</v>
      </c>
      <c r="Q6" s="56" t="s">
        <v>7</v>
      </c>
      <c r="R6" s="55" t="s">
        <v>7</v>
      </c>
      <c r="S6" s="56" t="s">
        <v>7</v>
      </c>
      <c r="T6" s="84" t="s">
        <v>7</v>
      </c>
      <c r="U6" s="55" t="s">
        <v>7</v>
      </c>
      <c r="V6" s="56" t="s">
        <v>7</v>
      </c>
      <c r="W6" s="55" t="s">
        <v>7</v>
      </c>
      <c r="X6" s="56" t="s">
        <v>7</v>
      </c>
    </row>
    <row r="7" spans="1:24">
      <c r="A7" s="81">
        <v>2</v>
      </c>
      <c r="B7" s="64">
        <v>2014</v>
      </c>
      <c r="C7" s="82">
        <v>14678199</v>
      </c>
      <c r="D7" s="82">
        <v>14896616</v>
      </c>
      <c r="E7" s="82">
        <v>15086249</v>
      </c>
      <c r="F7" s="82">
        <v>15097221</v>
      </c>
      <c r="G7" s="82">
        <v>14998334</v>
      </c>
      <c r="H7" s="82">
        <v>14987291</v>
      </c>
      <c r="I7" s="82">
        <v>14938042</v>
      </c>
      <c r="J7" s="82">
        <v>14914087</v>
      </c>
      <c r="K7" s="82">
        <v>14907870</v>
      </c>
      <c r="L7" s="82">
        <v>14901244</v>
      </c>
      <c r="M7" s="67">
        <v>-6626</v>
      </c>
      <c r="N7" s="83">
        <v>-12843</v>
      </c>
      <c r="O7" s="64" t="s">
        <v>7</v>
      </c>
      <c r="P7" s="63" t="s">
        <v>7</v>
      </c>
      <c r="Q7" s="64" t="s">
        <v>7</v>
      </c>
      <c r="R7" s="63" t="s">
        <v>7</v>
      </c>
      <c r="S7" s="64" t="s">
        <v>7</v>
      </c>
      <c r="T7" s="85" t="s">
        <v>7</v>
      </c>
      <c r="U7" s="63" t="s">
        <v>7</v>
      </c>
      <c r="V7" s="64" t="s">
        <v>7</v>
      </c>
      <c r="W7" s="63" t="s">
        <v>7</v>
      </c>
      <c r="X7" s="64" t="s">
        <v>7</v>
      </c>
    </row>
    <row r="8" spans="1:24">
      <c r="A8" s="81">
        <v>3</v>
      </c>
      <c r="B8" s="64">
        <v>2015</v>
      </c>
      <c r="C8" s="86" t="s">
        <v>180</v>
      </c>
      <c r="D8" s="82">
        <v>14862301</v>
      </c>
      <c r="E8" s="82">
        <v>15868934</v>
      </c>
      <c r="F8" s="82">
        <v>16220845</v>
      </c>
      <c r="G8" s="82">
        <v>16227858</v>
      </c>
      <c r="H8" s="82">
        <v>16205497</v>
      </c>
      <c r="I8" s="82">
        <v>16182320</v>
      </c>
      <c r="J8" s="82">
        <v>16170529</v>
      </c>
      <c r="K8" s="82">
        <v>16189155</v>
      </c>
      <c r="L8" s="82">
        <v>16181253</v>
      </c>
      <c r="M8" s="67">
        <v>-7903</v>
      </c>
      <c r="N8" s="83">
        <v>10724</v>
      </c>
      <c r="O8" s="64" t="s">
        <v>7</v>
      </c>
      <c r="P8" s="63" t="s">
        <v>7</v>
      </c>
      <c r="Q8" s="64" t="s">
        <v>7</v>
      </c>
      <c r="R8" s="63" t="s">
        <v>7</v>
      </c>
      <c r="S8" s="64" t="s">
        <v>7</v>
      </c>
      <c r="T8" s="85" t="s">
        <v>7</v>
      </c>
      <c r="U8" s="63" t="s">
        <v>7</v>
      </c>
      <c r="V8" s="64" t="s">
        <v>7</v>
      </c>
      <c r="W8" s="63" t="s">
        <v>7</v>
      </c>
      <c r="X8" s="64" t="s">
        <v>7</v>
      </c>
    </row>
    <row r="9" spans="1:24">
      <c r="A9" s="81">
        <v>4</v>
      </c>
      <c r="B9" s="64">
        <v>2016</v>
      </c>
      <c r="C9" s="86" t="s">
        <v>180</v>
      </c>
      <c r="D9" s="86" t="s">
        <v>180</v>
      </c>
      <c r="E9" s="82">
        <v>16892342</v>
      </c>
      <c r="F9" s="82">
        <v>17357251</v>
      </c>
      <c r="G9" s="82">
        <v>17387524</v>
      </c>
      <c r="H9" s="82">
        <v>17393672</v>
      </c>
      <c r="I9" s="82">
        <v>17404358</v>
      </c>
      <c r="J9" s="82">
        <v>17389406</v>
      </c>
      <c r="K9" s="82">
        <v>17479290</v>
      </c>
      <c r="L9" s="82">
        <v>17493318</v>
      </c>
      <c r="M9" s="67">
        <v>14028</v>
      </c>
      <c r="N9" s="83">
        <v>103912</v>
      </c>
      <c r="O9" s="64" t="s">
        <v>7</v>
      </c>
      <c r="P9" s="63" t="s">
        <v>7</v>
      </c>
      <c r="Q9" s="64" t="s">
        <v>7</v>
      </c>
      <c r="R9" s="63" t="s">
        <v>7</v>
      </c>
      <c r="S9" s="64" t="s">
        <v>7</v>
      </c>
      <c r="T9" s="85" t="s">
        <v>7</v>
      </c>
      <c r="U9" s="63" t="s">
        <v>7</v>
      </c>
      <c r="V9" s="64" t="s">
        <v>7</v>
      </c>
      <c r="W9" s="63" t="s">
        <v>7</v>
      </c>
      <c r="X9" s="64" t="s">
        <v>7</v>
      </c>
    </row>
    <row r="10" spans="1:24">
      <c r="A10" s="81">
        <v>5</v>
      </c>
      <c r="B10" s="64">
        <v>2017</v>
      </c>
      <c r="C10" s="86" t="s">
        <v>180</v>
      </c>
      <c r="D10" s="86" t="s">
        <v>180</v>
      </c>
      <c r="E10" s="86" t="s">
        <v>180</v>
      </c>
      <c r="F10" s="82">
        <v>17001988</v>
      </c>
      <c r="G10" s="82">
        <v>16749665</v>
      </c>
      <c r="H10" s="82">
        <v>16703780</v>
      </c>
      <c r="I10" s="82">
        <v>16708631</v>
      </c>
      <c r="J10" s="82">
        <v>16724765</v>
      </c>
      <c r="K10" s="82">
        <v>16923648</v>
      </c>
      <c r="L10" s="82">
        <v>16930314</v>
      </c>
      <c r="M10" s="67">
        <v>6665</v>
      </c>
      <c r="N10" s="83">
        <v>205549</v>
      </c>
      <c r="O10" s="64" t="s">
        <v>7</v>
      </c>
      <c r="P10" s="63" t="s">
        <v>7</v>
      </c>
      <c r="Q10" s="64" t="s">
        <v>7</v>
      </c>
      <c r="R10" s="63" t="s">
        <v>7</v>
      </c>
      <c r="S10" s="64" t="s">
        <v>7</v>
      </c>
      <c r="T10" s="85" t="s">
        <v>7</v>
      </c>
      <c r="U10" s="63" t="s">
        <v>7</v>
      </c>
      <c r="V10" s="64" t="s">
        <v>7</v>
      </c>
      <c r="W10" s="63" t="s">
        <v>7</v>
      </c>
      <c r="X10" s="64" t="s">
        <v>7</v>
      </c>
    </row>
    <row r="11" spans="1:24">
      <c r="A11" s="81">
        <v>6</v>
      </c>
      <c r="B11" s="64">
        <v>2018</v>
      </c>
      <c r="C11" s="86" t="s">
        <v>180</v>
      </c>
      <c r="D11" s="86" t="s">
        <v>180</v>
      </c>
      <c r="E11" s="86" t="s">
        <v>180</v>
      </c>
      <c r="F11" s="86" t="s">
        <v>180</v>
      </c>
      <c r="G11" s="82">
        <v>16356209</v>
      </c>
      <c r="H11" s="82">
        <v>16299086</v>
      </c>
      <c r="I11" s="82">
        <v>16253039</v>
      </c>
      <c r="J11" s="82">
        <v>16252702</v>
      </c>
      <c r="K11" s="82">
        <v>16584184</v>
      </c>
      <c r="L11" s="82">
        <v>16568634</v>
      </c>
      <c r="M11" s="67">
        <v>-15550</v>
      </c>
      <c r="N11" s="83">
        <v>315932</v>
      </c>
      <c r="O11" s="64" t="s">
        <v>7</v>
      </c>
      <c r="P11" s="63" t="s">
        <v>7</v>
      </c>
      <c r="Q11" s="64" t="s">
        <v>7</v>
      </c>
      <c r="R11" s="63" t="s">
        <v>7</v>
      </c>
      <c r="S11" s="64" t="s">
        <v>7</v>
      </c>
      <c r="T11" s="85" t="s">
        <v>7</v>
      </c>
      <c r="U11" s="63" t="s">
        <v>7</v>
      </c>
      <c r="V11" s="64" t="s">
        <v>7</v>
      </c>
      <c r="W11" s="63" t="s">
        <v>7</v>
      </c>
      <c r="X11" s="64" t="s">
        <v>7</v>
      </c>
    </row>
    <row r="12" spans="1:24">
      <c r="A12" s="81">
        <v>7</v>
      </c>
      <c r="B12" s="64">
        <v>2019</v>
      </c>
      <c r="C12" s="86" t="s">
        <v>180</v>
      </c>
      <c r="D12" s="86" t="s">
        <v>180</v>
      </c>
      <c r="E12" s="86" t="s">
        <v>180</v>
      </c>
      <c r="F12" s="86" t="s">
        <v>180</v>
      </c>
      <c r="G12" s="86" t="s">
        <v>180</v>
      </c>
      <c r="H12" s="82">
        <v>16499822</v>
      </c>
      <c r="I12" s="82">
        <v>16402516</v>
      </c>
      <c r="J12" s="82">
        <v>16468909</v>
      </c>
      <c r="K12" s="82">
        <v>17059198</v>
      </c>
      <c r="L12" s="82">
        <v>17047777</v>
      </c>
      <c r="M12" s="67">
        <v>-11421</v>
      </c>
      <c r="N12" s="83">
        <v>578869</v>
      </c>
      <c r="O12" s="64" t="s">
        <v>7</v>
      </c>
      <c r="P12" s="63" t="s">
        <v>7</v>
      </c>
      <c r="Q12" s="64" t="s">
        <v>7</v>
      </c>
      <c r="R12" s="63" t="s">
        <v>7</v>
      </c>
      <c r="S12" s="64" t="s">
        <v>7</v>
      </c>
      <c r="T12" s="85" t="s">
        <v>7</v>
      </c>
      <c r="U12" s="63" t="s">
        <v>7</v>
      </c>
      <c r="V12" s="64" t="s">
        <v>7</v>
      </c>
      <c r="W12" s="63" t="s">
        <v>7</v>
      </c>
      <c r="X12" s="64" t="s">
        <v>7</v>
      </c>
    </row>
    <row r="13" spans="1:24">
      <c r="A13" s="81">
        <v>8</v>
      </c>
      <c r="B13" s="64">
        <v>2020</v>
      </c>
      <c r="C13" s="86" t="s">
        <v>180</v>
      </c>
      <c r="D13" s="86" t="s">
        <v>180</v>
      </c>
      <c r="E13" s="86" t="s">
        <v>180</v>
      </c>
      <c r="F13" s="86" t="s">
        <v>180</v>
      </c>
      <c r="G13" s="86" t="s">
        <v>180</v>
      </c>
      <c r="H13" s="86" t="s">
        <v>180</v>
      </c>
      <c r="I13" s="82">
        <v>13940416</v>
      </c>
      <c r="J13" s="82">
        <v>13710333</v>
      </c>
      <c r="K13" s="82">
        <v>14125431</v>
      </c>
      <c r="L13" s="82">
        <v>14097941</v>
      </c>
      <c r="M13" s="67">
        <v>-27491</v>
      </c>
      <c r="N13" s="83">
        <v>387607</v>
      </c>
      <c r="O13" s="64" t="s">
        <v>7</v>
      </c>
      <c r="P13" s="63" t="s">
        <v>7</v>
      </c>
      <c r="Q13" s="64" t="s">
        <v>7</v>
      </c>
      <c r="R13" s="63" t="s">
        <v>7</v>
      </c>
      <c r="S13" s="64" t="s">
        <v>7</v>
      </c>
      <c r="T13" s="85" t="s">
        <v>7</v>
      </c>
      <c r="U13" s="63" t="s">
        <v>7</v>
      </c>
      <c r="V13" s="64" t="s">
        <v>7</v>
      </c>
      <c r="W13" s="63" t="s">
        <v>7</v>
      </c>
      <c r="X13" s="64" t="s">
        <v>7</v>
      </c>
    </row>
    <row r="14" spans="1:24">
      <c r="A14" s="81">
        <v>9</v>
      </c>
      <c r="B14" s="64">
        <v>2021</v>
      </c>
      <c r="C14" s="86" t="s">
        <v>180</v>
      </c>
      <c r="D14" s="86" t="s">
        <v>180</v>
      </c>
      <c r="E14" s="86" t="s">
        <v>180</v>
      </c>
      <c r="F14" s="86" t="s">
        <v>180</v>
      </c>
      <c r="G14" s="86" t="s">
        <v>180</v>
      </c>
      <c r="H14" s="86" t="s">
        <v>180</v>
      </c>
      <c r="I14" s="86" t="s">
        <v>180</v>
      </c>
      <c r="J14" s="82">
        <v>16181818</v>
      </c>
      <c r="K14" s="82">
        <v>18365435</v>
      </c>
      <c r="L14" s="82">
        <v>18579053</v>
      </c>
      <c r="M14" s="67">
        <v>213619</v>
      </c>
      <c r="N14" s="83">
        <v>2397236</v>
      </c>
      <c r="O14" s="64" t="s">
        <v>7</v>
      </c>
      <c r="P14" s="63" t="s">
        <v>7</v>
      </c>
      <c r="Q14" s="64" t="s">
        <v>7</v>
      </c>
      <c r="R14" s="63" t="s">
        <v>7</v>
      </c>
      <c r="S14" s="64" t="s">
        <v>7</v>
      </c>
      <c r="T14" s="85" t="s">
        <v>7</v>
      </c>
      <c r="U14" s="63" t="s">
        <v>7</v>
      </c>
      <c r="V14" s="64" t="s">
        <v>7</v>
      </c>
      <c r="W14" s="63" t="s">
        <v>7</v>
      </c>
      <c r="X14" s="64" t="s">
        <v>7</v>
      </c>
    </row>
    <row r="15" spans="1:24">
      <c r="A15" s="81">
        <v>10</v>
      </c>
      <c r="B15" s="64">
        <v>2022</v>
      </c>
      <c r="C15" s="86" t="s">
        <v>180</v>
      </c>
      <c r="D15" s="86" t="s">
        <v>180</v>
      </c>
      <c r="E15" s="86" t="s">
        <v>180</v>
      </c>
      <c r="F15" s="86" t="s">
        <v>180</v>
      </c>
      <c r="G15" s="86" t="s">
        <v>180</v>
      </c>
      <c r="H15" s="86" t="s">
        <v>180</v>
      </c>
      <c r="I15" s="86" t="s">
        <v>180</v>
      </c>
      <c r="J15" s="86" t="s">
        <v>180</v>
      </c>
      <c r="K15" s="82">
        <v>20534243</v>
      </c>
      <c r="L15" s="82">
        <v>21813525</v>
      </c>
      <c r="M15" s="67">
        <v>1279282</v>
      </c>
      <c r="N15" s="87" t="s">
        <v>180</v>
      </c>
      <c r="O15" s="64" t="s">
        <v>7</v>
      </c>
      <c r="P15" s="63" t="s">
        <v>7</v>
      </c>
      <c r="Q15" s="64" t="s">
        <v>7</v>
      </c>
      <c r="R15" s="63" t="s">
        <v>7</v>
      </c>
      <c r="S15" s="64" t="s">
        <v>7</v>
      </c>
      <c r="T15" s="85" t="s">
        <v>7</v>
      </c>
      <c r="U15" s="63" t="s">
        <v>7</v>
      </c>
      <c r="V15" s="64" t="s">
        <v>7</v>
      </c>
      <c r="W15" s="63" t="s">
        <v>7</v>
      </c>
      <c r="X15" s="64" t="s">
        <v>7</v>
      </c>
    </row>
    <row r="16" spans="1:24">
      <c r="A16" s="88">
        <v>11</v>
      </c>
      <c r="B16" s="70">
        <v>2023</v>
      </c>
      <c r="C16" s="89" t="s">
        <v>180</v>
      </c>
      <c r="D16" s="89" t="s">
        <v>180</v>
      </c>
      <c r="E16" s="89" t="s">
        <v>180</v>
      </c>
      <c r="F16" s="89" t="s">
        <v>180</v>
      </c>
      <c r="G16" s="89" t="s">
        <v>180</v>
      </c>
      <c r="H16" s="89" t="s">
        <v>180</v>
      </c>
      <c r="I16" s="89" t="s">
        <v>180</v>
      </c>
      <c r="J16" s="89" t="s">
        <v>180</v>
      </c>
      <c r="K16" s="89" t="s">
        <v>180</v>
      </c>
      <c r="L16" s="90">
        <v>24677075</v>
      </c>
      <c r="M16" s="88" t="s">
        <v>180</v>
      </c>
      <c r="N16" s="91" t="s">
        <v>180</v>
      </c>
      <c r="O16" s="70" t="s">
        <v>7</v>
      </c>
      <c r="P16" s="69" t="s">
        <v>7</v>
      </c>
      <c r="Q16" s="70" t="s">
        <v>7</v>
      </c>
      <c r="R16" s="69" t="s">
        <v>7</v>
      </c>
      <c r="S16" s="70" t="s">
        <v>7</v>
      </c>
      <c r="T16" s="92" t="s">
        <v>7</v>
      </c>
      <c r="U16" s="69" t="s">
        <v>7</v>
      </c>
      <c r="V16" s="70" t="s">
        <v>7</v>
      </c>
      <c r="W16" s="69" t="s">
        <v>7</v>
      </c>
      <c r="X16" s="70" t="s">
        <v>7</v>
      </c>
    </row>
    <row r="17" spans="1:24">
      <c r="A17" s="75" t="s">
        <v>7</v>
      </c>
      <c r="B17" s="76" t="s">
        <v>7</v>
      </c>
      <c r="C17" s="76" t="s">
        <v>7</v>
      </c>
      <c r="D17" s="76" t="s">
        <v>7</v>
      </c>
      <c r="E17" s="76" t="s">
        <v>7</v>
      </c>
      <c r="F17" s="76" t="s">
        <v>7</v>
      </c>
      <c r="G17" s="76" t="s">
        <v>7</v>
      </c>
      <c r="H17" s="76" t="s">
        <v>7</v>
      </c>
      <c r="I17" s="76" t="s">
        <v>7</v>
      </c>
      <c r="J17" s="76" t="s">
        <v>7</v>
      </c>
      <c r="K17" s="76" t="s">
        <v>7</v>
      </c>
      <c r="L17" s="80" t="s">
        <v>413</v>
      </c>
      <c r="M17" s="93">
        <v>1331643</v>
      </c>
      <c r="N17" s="94">
        <v>3803549</v>
      </c>
      <c r="O17" s="76" t="s">
        <v>7</v>
      </c>
      <c r="P17" s="76" t="s">
        <v>7</v>
      </c>
      <c r="Q17" s="76" t="s">
        <v>7</v>
      </c>
      <c r="R17" s="76" t="s">
        <v>7</v>
      </c>
      <c r="S17" s="76" t="s">
        <v>7</v>
      </c>
      <c r="T17" s="80" t="s">
        <v>7</v>
      </c>
      <c r="U17" s="75" t="s">
        <v>7</v>
      </c>
      <c r="V17" s="80" t="s">
        <v>7</v>
      </c>
      <c r="W17" s="75" t="s">
        <v>7</v>
      </c>
      <c r="X17" s="80" t="s">
        <v>7</v>
      </c>
    </row>
    <row r="18" spans="1:24" ht="18" customHeight="1">
      <c r="A18" s="13" t="s">
        <v>621</v>
      </c>
    </row>
    <row r="19" spans="1:24">
      <c r="A19" s="50"/>
      <c r="B19" s="51"/>
      <c r="C19" s="52">
        <v>2014</v>
      </c>
      <c r="D19" s="53">
        <v>2015</v>
      </c>
      <c r="E19" s="53">
        <v>2016</v>
      </c>
      <c r="F19" s="53">
        <v>2017</v>
      </c>
      <c r="G19" s="53">
        <v>2018</v>
      </c>
      <c r="H19" s="53">
        <v>2019</v>
      </c>
      <c r="I19" s="53">
        <v>2020</v>
      </c>
      <c r="J19" s="53">
        <v>2021</v>
      </c>
      <c r="K19" s="53">
        <v>2022</v>
      </c>
      <c r="L19" s="53">
        <v>2023</v>
      </c>
      <c r="M19" s="53" t="s">
        <v>415</v>
      </c>
      <c r="N19" s="54" t="s">
        <v>414</v>
      </c>
    </row>
    <row r="20" spans="1:24">
      <c r="A20" s="95">
        <v>1</v>
      </c>
      <c r="B20" s="56" t="s">
        <v>399</v>
      </c>
      <c r="C20" s="59">
        <v>221096</v>
      </c>
      <c r="D20" s="59">
        <v>278774</v>
      </c>
      <c r="E20" s="59">
        <v>327713</v>
      </c>
      <c r="F20" s="59">
        <v>333540</v>
      </c>
      <c r="G20" s="59">
        <v>350428</v>
      </c>
      <c r="H20" s="59">
        <v>346481</v>
      </c>
      <c r="I20" s="59">
        <v>346392</v>
      </c>
      <c r="J20" s="59">
        <v>345725</v>
      </c>
      <c r="K20" s="59">
        <v>345506</v>
      </c>
      <c r="L20" s="59">
        <v>343575</v>
      </c>
      <c r="M20" s="60">
        <v>-1931</v>
      </c>
      <c r="N20" s="61">
        <v>-2149</v>
      </c>
      <c r="O20" s="56" t="s">
        <v>7</v>
      </c>
      <c r="P20" s="55" t="s">
        <v>7</v>
      </c>
      <c r="Q20" s="56" t="s">
        <v>7</v>
      </c>
      <c r="R20" s="55" t="s">
        <v>7</v>
      </c>
      <c r="S20" s="56" t="s">
        <v>7</v>
      </c>
      <c r="T20" s="84" t="s">
        <v>7</v>
      </c>
      <c r="U20" s="55" t="s">
        <v>7</v>
      </c>
      <c r="V20" s="56" t="s">
        <v>7</v>
      </c>
      <c r="W20" s="55" t="s">
        <v>7</v>
      </c>
      <c r="X20" s="56" t="s">
        <v>7</v>
      </c>
    </row>
    <row r="21" spans="1:24">
      <c r="A21" s="81">
        <v>2</v>
      </c>
      <c r="B21" s="64">
        <v>2014</v>
      </c>
      <c r="C21" s="82">
        <v>190570</v>
      </c>
      <c r="D21" s="82">
        <v>216206</v>
      </c>
      <c r="E21" s="82">
        <v>248007</v>
      </c>
      <c r="F21" s="82">
        <v>261321</v>
      </c>
      <c r="G21" s="82">
        <v>268806</v>
      </c>
      <c r="H21" s="82">
        <v>275980</v>
      </c>
      <c r="I21" s="82">
        <v>282086</v>
      </c>
      <c r="J21" s="82">
        <v>283038</v>
      </c>
      <c r="K21" s="82">
        <v>282514</v>
      </c>
      <c r="L21" s="82">
        <v>281731</v>
      </c>
      <c r="M21" s="81">
        <v>-782</v>
      </c>
      <c r="N21" s="83">
        <v>-1307</v>
      </c>
      <c r="O21" s="64" t="s">
        <v>7</v>
      </c>
      <c r="P21" s="63" t="s">
        <v>7</v>
      </c>
      <c r="Q21" s="64" t="s">
        <v>7</v>
      </c>
      <c r="R21" s="63" t="s">
        <v>7</v>
      </c>
      <c r="S21" s="64" t="s">
        <v>7</v>
      </c>
      <c r="T21" s="85" t="s">
        <v>7</v>
      </c>
      <c r="U21" s="63" t="s">
        <v>7</v>
      </c>
      <c r="V21" s="64" t="s">
        <v>7</v>
      </c>
      <c r="W21" s="63" t="s">
        <v>7</v>
      </c>
      <c r="X21" s="64" t="s">
        <v>7</v>
      </c>
    </row>
    <row r="22" spans="1:24">
      <c r="A22" s="81">
        <v>3</v>
      </c>
      <c r="B22" s="64">
        <v>2015</v>
      </c>
      <c r="C22" s="86" t="s">
        <v>180</v>
      </c>
      <c r="D22" s="82">
        <v>184753</v>
      </c>
      <c r="E22" s="82">
        <v>231128</v>
      </c>
      <c r="F22" s="82">
        <v>261708</v>
      </c>
      <c r="G22" s="82">
        <v>283943</v>
      </c>
      <c r="H22" s="82">
        <v>297794</v>
      </c>
      <c r="I22" s="82">
        <v>301668</v>
      </c>
      <c r="J22" s="82">
        <v>303144</v>
      </c>
      <c r="K22" s="82">
        <v>303827</v>
      </c>
      <c r="L22" s="82">
        <v>304912</v>
      </c>
      <c r="M22" s="67">
        <v>1085</v>
      </c>
      <c r="N22" s="83">
        <v>1768</v>
      </c>
      <c r="O22" s="64" t="s">
        <v>7</v>
      </c>
      <c r="P22" s="63" t="s">
        <v>7</v>
      </c>
      <c r="Q22" s="64" t="s">
        <v>7</v>
      </c>
      <c r="R22" s="63" t="s">
        <v>7</v>
      </c>
      <c r="S22" s="64" t="s">
        <v>7</v>
      </c>
      <c r="T22" s="85" t="s">
        <v>7</v>
      </c>
      <c r="U22" s="63" t="s">
        <v>7</v>
      </c>
      <c r="V22" s="64" t="s">
        <v>7</v>
      </c>
      <c r="W22" s="63" t="s">
        <v>7</v>
      </c>
      <c r="X22" s="64" t="s">
        <v>7</v>
      </c>
    </row>
    <row r="23" spans="1:24">
      <c r="A23" s="81">
        <v>4</v>
      </c>
      <c r="B23" s="64">
        <v>2016</v>
      </c>
      <c r="C23" s="86" t="s">
        <v>180</v>
      </c>
      <c r="D23" s="86" t="s">
        <v>180</v>
      </c>
      <c r="E23" s="82">
        <v>241563</v>
      </c>
      <c r="F23" s="82">
        <v>264758</v>
      </c>
      <c r="G23" s="82">
        <v>298692</v>
      </c>
      <c r="H23" s="82">
        <v>324906</v>
      </c>
      <c r="I23" s="82">
        <v>337805</v>
      </c>
      <c r="J23" s="82">
        <v>343225</v>
      </c>
      <c r="K23" s="82">
        <v>348876</v>
      </c>
      <c r="L23" s="82">
        <v>354090</v>
      </c>
      <c r="M23" s="67">
        <v>5214</v>
      </c>
      <c r="N23" s="83">
        <v>10865</v>
      </c>
      <c r="O23" s="64" t="s">
        <v>7</v>
      </c>
      <c r="P23" s="63" t="s">
        <v>7</v>
      </c>
      <c r="Q23" s="64" t="s">
        <v>7</v>
      </c>
      <c r="R23" s="63" t="s">
        <v>7</v>
      </c>
      <c r="S23" s="64" t="s">
        <v>7</v>
      </c>
      <c r="T23" s="85" t="s">
        <v>7</v>
      </c>
      <c r="U23" s="63" t="s">
        <v>7</v>
      </c>
      <c r="V23" s="64" t="s">
        <v>7</v>
      </c>
      <c r="W23" s="63" t="s">
        <v>7</v>
      </c>
      <c r="X23" s="64" t="s">
        <v>7</v>
      </c>
    </row>
    <row r="24" spans="1:24">
      <c r="A24" s="81">
        <v>5</v>
      </c>
      <c r="B24" s="64">
        <v>2017</v>
      </c>
      <c r="C24" s="86" t="s">
        <v>180</v>
      </c>
      <c r="D24" s="86" t="s">
        <v>180</v>
      </c>
      <c r="E24" s="86" t="s">
        <v>180</v>
      </c>
      <c r="F24" s="82">
        <v>263161</v>
      </c>
      <c r="G24" s="82">
        <v>280230</v>
      </c>
      <c r="H24" s="82">
        <v>312823</v>
      </c>
      <c r="I24" s="82">
        <v>331724</v>
      </c>
      <c r="J24" s="82">
        <v>351516</v>
      </c>
      <c r="K24" s="82">
        <v>383080</v>
      </c>
      <c r="L24" s="82">
        <v>398534</v>
      </c>
      <c r="M24" s="67">
        <v>15454</v>
      </c>
      <c r="N24" s="83">
        <v>47018</v>
      </c>
      <c r="O24" s="64" t="s">
        <v>7</v>
      </c>
      <c r="P24" s="63" t="s">
        <v>7</v>
      </c>
      <c r="Q24" s="64" t="s">
        <v>7</v>
      </c>
      <c r="R24" s="63" t="s">
        <v>7</v>
      </c>
      <c r="S24" s="64" t="s">
        <v>7</v>
      </c>
      <c r="T24" s="85" t="s">
        <v>7</v>
      </c>
      <c r="U24" s="63" t="s">
        <v>7</v>
      </c>
      <c r="V24" s="64" t="s">
        <v>7</v>
      </c>
      <c r="W24" s="63" t="s">
        <v>7</v>
      </c>
      <c r="X24" s="64" t="s">
        <v>7</v>
      </c>
    </row>
    <row r="25" spans="1:24">
      <c r="A25" s="81">
        <v>6</v>
      </c>
      <c r="B25" s="64">
        <v>2018</v>
      </c>
      <c r="C25" s="86" t="s">
        <v>180</v>
      </c>
      <c r="D25" s="86" t="s">
        <v>180</v>
      </c>
      <c r="E25" s="86" t="s">
        <v>180</v>
      </c>
      <c r="F25" s="86" t="s">
        <v>180</v>
      </c>
      <c r="G25" s="82">
        <v>298092</v>
      </c>
      <c r="H25" s="82">
        <v>336711</v>
      </c>
      <c r="I25" s="82">
        <v>377416</v>
      </c>
      <c r="J25" s="82">
        <v>399540</v>
      </c>
      <c r="K25" s="82">
        <v>441263</v>
      </c>
      <c r="L25" s="82">
        <v>469921</v>
      </c>
      <c r="M25" s="67">
        <v>28658</v>
      </c>
      <c r="N25" s="83">
        <v>70382</v>
      </c>
      <c r="O25" s="64" t="s">
        <v>7</v>
      </c>
      <c r="P25" s="63" t="s">
        <v>7</v>
      </c>
      <c r="Q25" s="64" t="s">
        <v>7</v>
      </c>
      <c r="R25" s="63" t="s">
        <v>7</v>
      </c>
      <c r="S25" s="64" t="s">
        <v>7</v>
      </c>
      <c r="T25" s="85" t="s">
        <v>7</v>
      </c>
      <c r="U25" s="63" t="s">
        <v>7</v>
      </c>
      <c r="V25" s="64" t="s">
        <v>7</v>
      </c>
      <c r="W25" s="63" t="s">
        <v>7</v>
      </c>
      <c r="X25" s="64" t="s">
        <v>7</v>
      </c>
    </row>
    <row r="26" spans="1:24">
      <c r="A26" s="81">
        <v>7</v>
      </c>
      <c r="B26" s="64">
        <v>2019</v>
      </c>
      <c r="C26" s="86" t="s">
        <v>180</v>
      </c>
      <c r="D26" s="86" t="s">
        <v>180</v>
      </c>
      <c r="E26" s="86" t="s">
        <v>180</v>
      </c>
      <c r="F26" s="86" t="s">
        <v>180</v>
      </c>
      <c r="G26" s="86" t="s">
        <v>180</v>
      </c>
      <c r="H26" s="82">
        <v>344193</v>
      </c>
      <c r="I26" s="82">
        <v>371291</v>
      </c>
      <c r="J26" s="82">
        <v>407225</v>
      </c>
      <c r="K26" s="82">
        <v>492946</v>
      </c>
      <c r="L26" s="82">
        <v>540636</v>
      </c>
      <c r="M26" s="67">
        <v>47690</v>
      </c>
      <c r="N26" s="83">
        <v>133411</v>
      </c>
      <c r="O26" s="64" t="s">
        <v>7</v>
      </c>
      <c r="P26" s="63" t="s">
        <v>7</v>
      </c>
      <c r="Q26" s="64" t="s">
        <v>7</v>
      </c>
      <c r="R26" s="63" t="s">
        <v>7</v>
      </c>
      <c r="S26" s="64" t="s">
        <v>7</v>
      </c>
      <c r="T26" s="85" t="s">
        <v>7</v>
      </c>
      <c r="U26" s="63" t="s">
        <v>7</v>
      </c>
      <c r="V26" s="64" t="s">
        <v>7</v>
      </c>
      <c r="W26" s="63" t="s">
        <v>7</v>
      </c>
      <c r="X26" s="64" t="s">
        <v>7</v>
      </c>
    </row>
    <row r="27" spans="1:24">
      <c r="A27" s="81">
        <v>8</v>
      </c>
      <c r="B27" s="64">
        <v>2020</v>
      </c>
      <c r="C27" s="86" t="s">
        <v>180</v>
      </c>
      <c r="D27" s="86" t="s">
        <v>180</v>
      </c>
      <c r="E27" s="86" t="s">
        <v>180</v>
      </c>
      <c r="F27" s="86" t="s">
        <v>180</v>
      </c>
      <c r="G27" s="86" t="s">
        <v>180</v>
      </c>
      <c r="H27" s="86" t="s">
        <v>180</v>
      </c>
      <c r="I27" s="82">
        <v>354211</v>
      </c>
      <c r="J27" s="82">
        <v>368167</v>
      </c>
      <c r="K27" s="82">
        <v>460480</v>
      </c>
      <c r="L27" s="82">
        <v>523313</v>
      </c>
      <c r="M27" s="67">
        <v>62832</v>
      </c>
      <c r="N27" s="83">
        <v>155146</v>
      </c>
      <c r="O27" s="64" t="s">
        <v>7</v>
      </c>
      <c r="P27" s="63" t="s">
        <v>7</v>
      </c>
      <c r="Q27" s="64" t="s">
        <v>7</v>
      </c>
      <c r="R27" s="63" t="s">
        <v>7</v>
      </c>
      <c r="S27" s="64" t="s">
        <v>7</v>
      </c>
      <c r="T27" s="85" t="s">
        <v>7</v>
      </c>
      <c r="U27" s="63" t="s">
        <v>7</v>
      </c>
      <c r="V27" s="64" t="s">
        <v>7</v>
      </c>
      <c r="W27" s="63" t="s">
        <v>7</v>
      </c>
      <c r="X27" s="64" t="s">
        <v>7</v>
      </c>
    </row>
    <row r="28" spans="1:24">
      <c r="A28" s="81">
        <v>9</v>
      </c>
      <c r="B28" s="64">
        <v>2021</v>
      </c>
      <c r="C28" s="86" t="s">
        <v>180</v>
      </c>
      <c r="D28" s="86" t="s">
        <v>180</v>
      </c>
      <c r="E28" s="86" t="s">
        <v>180</v>
      </c>
      <c r="F28" s="86" t="s">
        <v>180</v>
      </c>
      <c r="G28" s="86" t="s">
        <v>180</v>
      </c>
      <c r="H28" s="86" t="s">
        <v>180</v>
      </c>
      <c r="I28" s="86" t="s">
        <v>180</v>
      </c>
      <c r="J28" s="82">
        <v>342303</v>
      </c>
      <c r="K28" s="82">
        <v>439315</v>
      </c>
      <c r="L28" s="82">
        <v>524744</v>
      </c>
      <c r="M28" s="67">
        <v>85429</v>
      </c>
      <c r="N28" s="83">
        <v>182442</v>
      </c>
      <c r="O28" s="64" t="s">
        <v>7</v>
      </c>
      <c r="P28" s="63" t="s">
        <v>7</v>
      </c>
      <c r="Q28" s="64" t="s">
        <v>7</v>
      </c>
      <c r="R28" s="63" t="s">
        <v>7</v>
      </c>
      <c r="S28" s="64" t="s">
        <v>7</v>
      </c>
      <c r="T28" s="85" t="s">
        <v>7</v>
      </c>
      <c r="U28" s="63" t="s">
        <v>7</v>
      </c>
      <c r="V28" s="64" t="s">
        <v>7</v>
      </c>
      <c r="W28" s="63" t="s">
        <v>7</v>
      </c>
      <c r="X28" s="64" t="s">
        <v>7</v>
      </c>
    </row>
    <row r="29" spans="1:24">
      <c r="A29" s="81">
        <v>10</v>
      </c>
      <c r="B29" s="64">
        <v>2022</v>
      </c>
      <c r="C29" s="86" t="s">
        <v>180</v>
      </c>
      <c r="D29" s="86" t="s">
        <v>180</v>
      </c>
      <c r="E29" s="86" t="s">
        <v>180</v>
      </c>
      <c r="F29" s="86" t="s">
        <v>180</v>
      </c>
      <c r="G29" s="86" t="s">
        <v>180</v>
      </c>
      <c r="H29" s="86" t="s">
        <v>180</v>
      </c>
      <c r="I29" s="86" t="s">
        <v>180</v>
      </c>
      <c r="J29" s="86" t="s">
        <v>180</v>
      </c>
      <c r="K29" s="82">
        <v>520297</v>
      </c>
      <c r="L29" s="82">
        <v>615897</v>
      </c>
      <c r="M29" s="67">
        <v>95600</v>
      </c>
      <c r="N29" s="87" t="s">
        <v>180</v>
      </c>
      <c r="O29" s="64" t="s">
        <v>7</v>
      </c>
      <c r="P29" s="63" t="s">
        <v>7</v>
      </c>
      <c r="Q29" s="64" t="s">
        <v>7</v>
      </c>
      <c r="R29" s="63" t="s">
        <v>7</v>
      </c>
      <c r="S29" s="64" t="s">
        <v>7</v>
      </c>
      <c r="T29" s="85" t="s">
        <v>7</v>
      </c>
      <c r="U29" s="63" t="s">
        <v>7</v>
      </c>
      <c r="V29" s="64" t="s">
        <v>7</v>
      </c>
      <c r="W29" s="63" t="s">
        <v>7</v>
      </c>
      <c r="X29" s="64" t="s">
        <v>7</v>
      </c>
    </row>
    <row r="30" spans="1:24">
      <c r="A30" s="88">
        <v>11</v>
      </c>
      <c r="B30" s="70">
        <v>2023</v>
      </c>
      <c r="C30" s="89" t="s">
        <v>180</v>
      </c>
      <c r="D30" s="89" t="s">
        <v>180</v>
      </c>
      <c r="E30" s="89" t="s">
        <v>180</v>
      </c>
      <c r="F30" s="89" t="s">
        <v>180</v>
      </c>
      <c r="G30" s="89" t="s">
        <v>180</v>
      </c>
      <c r="H30" s="89" t="s">
        <v>180</v>
      </c>
      <c r="I30" s="89" t="s">
        <v>180</v>
      </c>
      <c r="J30" s="89" t="s">
        <v>180</v>
      </c>
      <c r="K30" s="89" t="s">
        <v>180</v>
      </c>
      <c r="L30" s="90">
        <v>828285</v>
      </c>
      <c r="M30" s="88" t="s">
        <v>180</v>
      </c>
      <c r="N30" s="91" t="s">
        <v>180</v>
      </c>
      <c r="O30" s="70" t="s">
        <v>7</v>
      </c>
      <c r="P30" s="69" t="s">
        <v>7</v>
      </c>
      <c r="Q30" s="70" t="s">
        <v>7</v>
      </c>
      <c r="R30" s="69" t="s">
        <v>7</v>
      </c>
      <c r="S30" s="70" t="s">
        <v>7</v>
      </c>
      <c r="T30" s="92" t="s">
        <v>7</v>
      </c>
      <c r="U30" s="69" t="s">
        <v>7</v>
      </c>
      <c r="V30" s="70" t="s">
        <v>7</v>
      </c>
      <c r="W30" s="69" t="s">
        <v>7</v>
      </c>
      <c r="X30" s="70" t="s">
        <v>7</v>
      </c>
    </row>
    <row r="31" spans="1:24">
      <c r="A31" s="75" t="s">
        <v>7</v>
      </c>
      <c r="B31" s="76" t="s">
        <v>7</v>
      </c>
      <c r="C31" s="76" t="s">
        <v>7</v>
      </c>
      <c r="D31" s="76" t="s">
        <v>7</v>
      </c>
      <c r="E31" s="76" t="s">
        <v>7</v>
      </c>
      <c r="F31" s="76" t="s">
        <v>7</v>
      </c>
      <c r="G31" s="76" t="s">
        <v>7</v>
      </c>
      <c r="H31" s="76" t="s">
        <v>7</v>
      </c>
      <c r="I31" s="76" t="s">
        <v>7</v>
      </c>
      <c r="J31" s="76" t="s">
        <v>7</v>
      </c>
      <c r="K31" s="76" t="s">
        <v>7</v>
      </c>
      <c r="L31" s="96" t="s">
        <v>413</v>
      </c>
      <c r="M31" s="93">
        <v>339249</v>
      </c>
      <c r="N31" s="94">
        <v>597575</v>
      </c>
      <c r="O31" s="76" t="s">
        <v>7</v>
      </c>
      <c r="P31" s="76" t="s">
        <v>7</v>
      </c>
      <c r="Q31" s="76" t="s">
        <v>7</v>
      </c>
      <c r="R31" s="76" t="s">
        <v>7</v>
      </c>
      <c r="S31" s="76" t="s">
        <v>7</v>
      </c>
      <c r="T31" s="80" t="s">
        <v>7</v>
      </c>
      <c r="U31" s="75" t="s">
        <v>7</v>
      </c>
      <c r="V31" s="80" t="s">
        <v>7</v>
      </c>
      <c r="W31" s="75" t="s">
        <v>7</v>
      </c>
      <c r="X31" s="80" t="s">
        <v>7</v>
      </c>
    </row>
    <row r="32" spans="1:24" ht="16.05" customHeight="1">
      <c r="A32" s="18">
        <v>57</v>
      </c>
      <c r="B32" s="17"/>
      <c r="C32" s="17"/>
      <c r="D32" s="17"/>
      <c r="E32" s="17"/>
      <c r="F32" s="17"/>
      <c r="G32" s="17"/>
      <c r="H32" s="17"/>
      <c r="I32" s="17"/>
      <c r="J32" s="17"/>
      <c r="K32" s="17"/>
      <c r="L32" s="17"/>
      <c r="M32" s="17"/>
      <c r="N32" s="17"/>
      <c r="O32" s="17"/>
      <c r="P32" s="17"/>
      <c r="Q32" s="17"/>
      <c r="R32" s="17"/>
      <c r="S32" s="17"/>
      <c r="T32" s="17"/>
      <c r="U32" s="17"/>
      <c r="V32" s="17"/>
      <c r="W32" s="17"/>
    </row>
  </sheetData>
  <mergeCells count="3">
    <mergeCell ref="A32:W32"/>
    <mergeCell ref="A4:W4"/>
    <mergeCell ref="A3:W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CFFA-767E-4422-8D5C-348A4001752D}">
  <sheetPr>
    <tabColor theme="4" tint="0.59999389629810485"/>
  </sheetPr>
  <dimension ref="A3:R10"/>
  <sheetViews>
    <sheetView zoomScale="130" zoomScaleNormal="130" workbookViewId="0"/>
  </sheetViews>
  <sheetFormatPr defaultColWidth="8.88671875" defaultRowHeight="14.4"/>
  <cols>
    <col min="1" max="9" width="9" style="13" bestFit="1" customWidth="1"/>
    <col min="10" max="10" width="9.88671875" style="13" bestFit="1" customWidth="1"/>
    <col min="11" max="12" width="11" style="13" bestFit="1" customWidth="1"/>
    <col min="13" max="13" width="10.5546875" style="13" bestFit="1" customWidth="1"/>
    <col min="14" max="14" width="9" style="13" bestFit="1" customWidth="1"/>
    <col min="15" max="16384" width="8.88671875" style="13"/>
  </cols>
  <sheetData>
    <row r="3" spans="1:18" ht="13.95" customHeight="1">
      <c r="A3" s="17" t="s">
        <v>686</v>
      </c>
      <c r="B3" s="17"/>
      <c r="C3" s="17"/>
      <c r="D3" s="17"/>
      <c r="E3" s="17"/>
      <c r="F3" s="17"/>
      <c r="G3" s="17"/>
      <c r="H3" s="17"/>
      <c r="I3" s="17"/>
      <c r="J3" s="17"/>
      <c r="K3" s="17"/>
      <c r="L3" s="17"/>
      <c r="M3" s="17"/>
      <c r="N3" s="17"/>
      <c r="O3" s="17"/>
      <c r="P3" s="17"/>
      <c r="Q3" s="17"/>
    </row>
    <row r="4" spans="1:18" ht="18" customHeight="1">
      <c r="A4" s="17" t="s">
        <v>623</v>
      </c>
      <c r="B4" s="17"/>
      <c r="C4" s="17"/>
      <c r="D4" s="17"/>
      <c r="E4" s="17"/>
      <c r="F4" s="17"/>
      <c r="G4" s="17"/>
      <c r="H4" s="17"/>
      <c r="I4" s="17"/>
      <c r="J4" s="17"/>
      <c r="K4" s="17"/>
      <c r="L4" s="17"/>
      <c r="M4" s="17"/>
      <c r="N4" s="17"/>
      <c r="O4" s="17"/>
      <c r="P4" s="17"/>
      <c r="Q4" s="17"/>
    </row>
    <row r="5" spans="1:18" ht="18" customHeight="1">
      <c r="A5" s="50"/>
      <c r="B5" s="51"/>
      <c r="C5" s="52">
        <v>2014</v>
      </c>
      <c r="D5" s="53">
        <v>2015</v>
      </c>
      <c r="E5" s="53">
        <v>2016</v>
      </c>
      <c r="F5" s="53">
        <v>2017</v>
      </c>
      <c r="G5" s="53">
        <v>2018</v>
      </c>
      <c r="H5" s="53">
        <v>2019</v>
      </c>
      <c r="I5" s="53">
        <v>2020</v>
      </c>
      <c r="J5" s="53">
        <v>2021</v>
      </c>
      <c r="K5" s="53">
        <v>2022</v>
      </c>
      <c r="L5" s="53">
        <v>2023</v>
      </c>
      <c r="M5" s="53" t="s">
        <v>415</v>
      </c>
      <c r="N5" s="54" t="s">
        <v>414</v>
      </c>
    </row>
    <row r="6" spans="1:18">
      <c r="A6" s="55">
        <v>1</v>
      </c>
      <c r="B6" s="56" t="s">
        <v>399</v>
      </c>
      <c r="C6" s="57" t="s">
        <v>180</v>
      </c>
      <c r="D6" s="57" t="s">
        <v>180</v>
      </c>
      <c r="E6" s="57" t="s">
        <v>180</v>
      </c>
      <c r="F6" s="57" t="s">
        <v>180</v>
      </c>
      <c r="G6" s="57" t="s">
        <v>180</v>
      </c>
      <c r="H6" s="57" t="s">
        <v>180</v>
      </c>
      <c r="I6" s="57" t="s">
        <v>180</v>
      </c>
      <c r="J6" s="58">
        <v>2295293</v>
      </c>
      <c r="K6" s="59">
        <v>1438977</v>
      </c>
      <c r="L6" s="58">
        <v>1326654</v>
      </c>
      <c r="M6" s="60">
        <v>-112324</v>
      </c>
      <c r="N6" s="61">
        <v>-968639</v>
      </c>
      <c r="O6" s="62" t="s">
        <v>7</v>
      </c>
      <c r="P6" s="56" t="s">
        <v>7</v>
      </c>
      <c r="Q6" s="55" t="s">
        <v>7</v>
      </c>
      <c r="R6" s="56" t="s">
        <v>7</v>
      </c>
    </row>
    <row r="7" spans="1:18">
      <c r="A7" s="63">
        <v>2</v>
      </c>
      <c r="B7" s="64">
        <v>2022</v>
      </c>
      <c r="C7" s="65" t="s">
        <v>180</v>
      </c>
      <c r="D7" s="65" t="s">
        <v>180</v>
      </c>
      <c r="E7" s="65" t="s">
        <v>180</v>
      </c>
      <c r="F7" s="65" t="s">
        <v>180</v>
      </c>
      <c r="G7" s="65" t="s">
        <v>180</v>
      </c>
      <c r="H7" s="65" t="s">
        <v>180</v>
      </c>
      <c r="I7" s="65" t="s">
        <v>180</v>
      </c>
      <c r="J7" s="65" t="s">
        <v>180</v>
      </c>
      <c r="K7" s="66">
        <v>19302480</v>
      </c>
      <c r="L7" s="66">
        <v>18150006</v>
      </c>
      <c r="M7" s="67">
        <v>-1152474</v>
      </c>
      <c r="N7" s="68" t="s">
        <v>180</v>
      </c>
      <c r="O7" s="13" t="s">
        <v>7</v>
      </c>
      <c r="P7" s="64" t="s">
        <v>7</v>
      </c>
      <c r="Q7" s="63" t="s">
        <v>7</v>
      </c>
      <c r="R7" s="64" t="s">
        <v>7</v>
      </c>
    </row>
    <row r="8" spans="1:18">
      <c r="A8" s="69">
        <v>3</v>
      </c>
      <c r="B8" s="70">
        <v>2023</v>
      </c>
      <c r="C8" s="71" t="s">
        <v>180</v>
      </c>
      <c r="D8" s="71" t="s">
        <v>180</v>
      </c>
      <c r="E8" s="71" t="s">
        <v>180</v>
      </c>
      <c r="F8" s="71" t="s">
        <v>180</v>
      </c>
      <c r="G8" s="71" t="s">
        <v>180</v>
      </c>
      <c r="H8" s="71" t="s">
        <v>180</v>
      </c>
      <c r="I8" s="71" t="s">
        <v>180</v>
      </c>
      <c r="J8" s="71" t="s">
        <v>180</v>
      </c>
      <c r="K8" s="71" t="s">
        <v>180</v>
      </c>
      <c r="L8" s="72">
        <v>22102170</v>
      </c>
      <c r="M8" s="73" t="s">
        <v>180</v>
      </c>
      <c r="N8" s="74" t="s">
        <v>180</v>
      </c>
      <c r="O8" s="25" t="s">
        <v>7</v>
      </c>
      <c r="P8" s="70" t="s">
        <v>7</v>
      </c>
      <c r="Q8" s="69" t="s">
        <v>7</v>
      </c>
      <c r="R8" s="70" t="s">
        <v>7</v>
      </c>
    </row>
    <row r="9" spans="1:18">
      <c r="A9" s="75" t="s">
        <v>7</v>
      </c>
      <c r="B9" s="76" t="s">
        <v>7</v>
      </c>
      <c r="C9" s="76" t="s">
        <v>7</v>
      </c>
      <c r="D9" s="76" t="s">
        <v>7</v>
      </c>
      <c r="E9" s="76" t="s">
        <v>7</v>
      </c>
      <c r="F9" s="76" t="s">
        <v>7</v>
      </c>
      <c r="G9" s="76" t="s">
        <v>7</v>
      </c>
      <c r="H9" s="76" t="s">
        <v>7</v>
      </c>
      <c r="I9" s="76" t="s">
        <v>7</v>
      </c>
      <c r="J9" s="76" t="s">
        <v>7</v>
      </c>
      <c r="K9" s="76" t="s">
        <v>7</v>
      </c>
      <c r="L9" s="77" t="s">
        <v>617</v>
      </c>
      <c r="M9" s="78">
        <v>-1264798</v>
      </c>
      <c r="N9" s="79">
        <v>-968639</v>
      </c>
      <c r="O9" s="76" t="s">
        <v>7</v>
      </c>
      <c r="P9" s="80" t="s">
        <v>7</v>
      </c>
      <c r="Q9" s="75" t="s">
        <v>7</v>
      </c>
      <c r="R9" s="80" t="s">
        <v>7</v>
      </c>
    </row>
    <row r="10" spans="1:18" ht="16.05" customHeight="1">
      <c r="A10" s="18">
        <v>59</v>
      </c>
      <c r="B10" s="17"/>
      <c r="C10" s="17"/>
      <c r="D10" s="17"/>
      <c r="E10" s="17"/>
      <c r="F10" s="17"/>
      <c r="G10" s="17"/>
      <c r="H10" s="17"/>
      <c r="I10" s="17"/>
      <c r="J10" s="17"/>
      <c r="K10" s="17"/>
      <c r="L10" s="17"/>
      <c r="M10" s="17"/>
      <c r="N10" s="17"/>
      <c r="O10" s="17"/>
      <c r="P10" s="17"/>
      <c r="Q10" s="17"/>
    </row>
  </sheetData>
  <mergeCells count="3">
    <mergeCell ref="A4:Q4"/>
    <mergeCell ref="A3:Q3"/>
    <mergeCell ref="A10:Q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699D8-AA70-4C72-8DC3-2D3E5665AA2E}">
  <sheetPr>
    <tabColor theme="5" tint="0.39997558519241921"/>
  </sheetPr>
  <dimension ref="A1:A15"/>
  <sheetViews>
    <sheetView workbookViewId="0"/>
  </sheetViews>
  <sheetFormatPr defaultColWidth="8.88671875" defaultRowHeight="14.4"/>
  <cols>
    <col min="1" max="16384" width="8.88671875" style="13"/>
  </cols>
  <sheetData>
    <row r="1" spans="1:1">
      <c r="A1" s="275" t="s">
        <v>824</v>
      </c>
    </row>
    <row r="3" spans="1:1">
      <c r="A3" s="14" t="s">
        <v>0</v>
      </c>
    </row>
    <row r="4" spans="1:1">
      <c r="A4" s="15" t="s">
        <v>515</v>
      </c>
    </row>
    <row r="6" spans="1:1">
      <c r="A6" s="16" t="s">
        <v>683</v>
      </c>
    </row>
    <row r="7" spans="1:1">
      <c r="A7" s="49" t="s">
        <v>810</v>
      </c>
    </row>
    <row r="9" spans="1:1">
      <c r="A9" s="16" t="s">
        <v>651</v>
      </c>
    </row>
    <row r="11" spans="1:1">
      <c r="A11" s="16" t="s">
        <v>653</v>
      </c>
    </row>
    <row r="13" spans="1:1">
      <c r="A13" s="16" t="s">
        <v>656</v>
      </c>
    </row>
    <row r="15" spans="1:1">
      <c r="A15" s="16" t="s">
        <v>652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82067-3A2F-4264-9D3D-5EB9980F5CE4}">
  <sheetPr>
    <tabColor theme="5" tint="0.39997558519241921"/>
  </sheetPr>
  <dimension ref="A1:A16"/>
  <sheetViews>
    <sheetView workbookViewId="0"/>
  </sheetViews>
  <sheetFormatPr defaultColWidth="8.88671875" defaultRowHeight="14.4"/>
  <cols>
    <col min="1" max="1" width="13.5546875" style="13" customWidth="1"/>
    <col min="2" max="16384" width="8.88671875" style="13"/>
  </cols>
  <sheetData>
    <row r="1" spans="1:1">
      <c r="A1" s="275" t="s">
        <v>824</v>
      </c>
    </row>
    <row r="3" spans="1:1">
      <c r="A3" s="14" t="s">
        <v>0</v>
      </c>
    </row>
    <row r="4" spans="1:1">
      <c r="A4" s="15" t="s">
        <v>515</v>
      </c>
    </row>
    <row r="6" spans="1:1">
      <c r="A6" s="16" t="s">
        <v>6</v>
      </c>
    </row>
    <row r="7" spans="1:1">
      <c r="A7" s="49" t="s">
        <v>810</v>
      </c>
    </row>
    <row r="9" spans="1:1">
      <c r="A9" s="16" t="s">
        <v>657</v>
      </c>
    </row>
    <row r="11" spans="1:1">
      <c r="A11" s="16" t="s">
        <v>658</v>
      </c>
    </row>
    <row r="13" spans="1:1">
      <c r="A13" s="16" t="s">
        <v>659</v>
      </c>
    </row>
    <row r="14" spans="1:1">
      <c r="A14" s="41">
        <v>51889783679</v>
      </c>
    </row>
    <row r="16" spans="1:1">
      <c r="A16" s="41" t="s">
        <v>660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25BC1-557F-41D0-A43C-FBC135E53515}">
  <sheetPr>
    <tabColor theme="9" tint="0.59999389629810485"/>
  </sheetPr>
  <dimension ref="A1:L58"/>
  <sheetViews>
    <sheetView zoomScaleNormal="100" workbookViewId="0"/>
  </sheetViews>
  <sheetFormatPr defaultColWidth="8.88671875" defaultRowHeight="14.4"/>
  <cols>
    <col min="1" max="1" width="8.88671875" style="13"/>
    <col min="2" max="2" width="16.109375" style="13" bestFit="1" customWidth="1"/>
    <col min="3" max="16384" width="8.88671875" style="13"/>
  </cols>
  <sheetData>
    <row r="1" spans="1:2">
      <c r="A1" s="275" t="s">
        <v>824</v>
      </c>
    </row>
    <row r="3" spans="1:2">
      <c r="A3" s="14" t="s">
        <v>0</v>
      </c>
    </row>
    <row r="4" spans="1:2">
      <c r="A4" s="15" t="s">
        <v>515</v>
      </c>
    </row>
    <row r="6" spans="1:2">
      <c r="A6" s="16" t="s">
        <v>682</v>
      </c>
    </row>
    <row r="7" spans="1:2">
      <c r="A7" s="16"/>
    </row>
    <row r="8" spans="1:2">
      <c r="A8" s="30" t="s">
        <v>435</v>
      </c>
    </row>
    <row r="9" spans="1:2">
      <c r="A9" s="13" t="s">
        <v>442</v>
      </c>
    </row>
    <row r="10" spans="1:2">
      <c r="A10" s="13" t="s">
        <v>2</v>
      </c>
      <c r="B10" s="31">
        <f>'Q1-5 GI 302 SF p3'!K49+'Q1-5 GI 302 SF p2'!G57-0+'Q1-5 GI 302 SF p3'!K17</f>
        <v>162240046339</v>
      </c>
    </row>
    <row r="12" spans="1:2">
      <c r="A12" s="16" t="s">
        <v>650</v>
      </c>
    </row>
    <row r="13" spans="1:2">
      <c r="A13" s="16"/>
    </row>
    <row r="14" spans="1:2">
      <c r="A14" s="30" t="s">
        <v>435</v>
      </c>
    </row>
    <row r="15" spans="1:2">
      <c r="A15" s="13" t="s">
        <v>441</v>
      </c>
    </row>
    <row r="16" spans="1:2">
      <c r="B16" s="13" t="s">
        <v>440</v>
      </c>
    </row>
    <row r="17" spans="1:3">
      <c r="A17" s="13" t="s">
        <v>2</v>
      </c>
      <c r="B17" s="47">
        <f>('Q1-5 GI 302 SF p8'!C62+'Q1-5 GI 302 SF p8'!D62+'Q1-5 GI 302 SF p8'!E62)/'Q1-5 GI 302 SF p3'!K49</f>
        <v>0.45613571784889767</v>
      </c>
      <c r="C17" s="39" t="s">
        <v>789</v>
      </c>
    </row>
    <row r="19" spans="1:3">
      <c r="A19" s="13" t="s">
        <v>439</v>
      </c>
    </row>
    <row r="20" spans="1:3">
      <c r="B20" s="13" t="s">
        <v>438</v>
      </c>
    </row>
    <row r="21" spans="1:3">
      <c r="A21" s="13" t="s">
        <v>2</v>
      </c>
      <c r="B21" s="47">
        <f>'Q1-5 GI 302 SF p8'!H62/'Q1-5 GI 302 SF p3'!K49</f>
        <v>0.45125487611116094</v>
      </c>
      <c r="C21" s="39" t="s">
        <v>790</v>
      </c>
    </row>
    <row r="22" spans="1:3">
      <c r="B22" s="47"/>
    </row>
    <row r="23" spans="1:3">
      <c r="A23" s="13" t="s">
        <v>437</v>
      </c>
      <c r="B23" s="47"/>
    </row>
    <row r="24" spans="1:3">
      <c r="B24" s="13" t="s">
        <v>436</v>
      </c>
    </row>
    <row r="25" spans="1:3">
      <c r="A25" s="13" t="s">
        <v>2</v>
      </c>
      <c r="B25" s="47">
        <f>('Q1-5 GI 302 SF p17'!C23-'Q1-5 GI 302 SF p17'!D23)/'Q1-5 GI 302 SF p17'!D23</f>
        <v>0.24877670365715585</v>
      </c>
      <c r="C25" s="39" t="s">
        <v>791</v>
      </c>
    </row>
    <row r="28" spans="1:3">
      <c r="A28" s="16" t="s">
        <v>655</v>
      </c>
    </row>
    <row r="29" spans="1:3">
      <c r="A29" s="16"/>
    </row>
    <row r="30" spans="1:3">
      <c r="A30" s="30" t="s">
        <v>435</v>
      </c>
    </row>
    <row r="31" spans="1:3">
      <c r="A31" s="13" t="s">
        <v>434</v>
      </c>
    </row>
    <row r="32" spans="1:3">
      <c r="A32" s="13" t="s">
        <v>433</v>
      </c>
    </row>
    <row r="33" spans="1:12">
      <c r="A33" s="13" t="s">
        <v>432</v>
      </c>
    </row>
    <row r="34" spans="1:12">
      <c r="A34" s="13" t="s">
        <v>431</v>
      </c>
    </row>
    <row r="35" spans="1:12">
      <c r="A35" s="13" t="s">
        <v>430</v>
      </c>
    </row>
    <row r="37" spans="1:12">
      <c r="A37" s="13" t="s">
        <v>429</v>
      </c>
    </row>
    <row r="38" spans="1:12">
      <c r="A38" s="13" t="s">
        <v>428</v>
      </c>
      <c r="L38" s="13" t="s">
        <v>427</v>
      </c>
    </row>
    <row r="39" spans="1:12">
      <c r="A39" s="13" t="s">
        <v>2</v>
      </c>
      <c r="B39" s="31">
        <f>'Q1-5 GI 302 SF p8'!F62+'Q1-5 GI 302 SF p8'!G62</f>
        <v>657702479</v>
      </c>
    </row>
    <row r="41" spans="1:12">
      <c r="A41" s="13" t="s">
        <v>426</v>
      </c>
      <c r="L41" s="13" t="s">
        <v>425</v>
      </c>
    </row>
    <row r="42" spans="1:12">
      <c r="A42" s="13" t="s">
        <v>2</v>
      </c>
      <c r="B42" s="31">
        <f>'Q1-5 GI 302 SF p11'!E15</f>
        <v>63725596</v>
      </c>
      <c r="L42" s="13" t="s">
        <v>424</v>
      </c>
    </row>
    <row r="44" spans="1:12">
      <c r="A44" s="13" t="s">
        <v>423</v>
      </c>
    </row>
    <row r="45" spans="1:12">
      <c r="A45" s="13" t="s">
        <v>2</v>
      </c>
      <c r="B45" s="45">
        <f>B42/B39</f>
        <v>9.6891220627435104E-2</v>
      </c>
    </row>
    <row r="47" spans="1:12">
      <c r="A47" s="13" t="s">
        <v>422</v>
      </c>
      <c r="L47" s="13" t="s">
        <v>421</v>
      </c>
    </row>
    <row r="48" spans="1:12">
      <c r="A48" s="13" t="s">
        <v>2</v>
      </c>
      <c r="B48" s="31">
        <f>('Q1-5 GI 302 SF p22'!M20+'Q1-5 GI 302 SF p22'!M26+'Q1-5 GI 302 SF p22'!M29+'Q1-5 GI 302 SF p22'!M33)*1000</f>
        <v>260356000</v>
      </c>
    </row>
    <row r="50" spans="1:3">
      <c r="A50" s="13" t="s">
        <v>420</v>
      </c>
    </row>
    <row r="51" spans="1:3">
      <c r="A51" s="13" t="s">
        <v>2</v>
      </c>
      <c r="B51" s="48">
        <f>B45*B48</f>
        <v>25226210.637676492</v>
      </c>
    </row>
    <row r="53" spans="1:3">
      <c r="A53" s="13" t="s">
        <v>419</v>
      </c>
    </row>
    <row r="54" spans="1:3">
      <c r="A54" s="13" t="s">
        <v>2</v>
      </c>
      <c r="B54" s="47">
        <f>B51/'Q1-5 GI 302 SF p3'!K49</f>
        <v>1.8720492273727592E-4</v>
      </c>
      <c r="C54" s="39" t="s">
        <v>792</v>
      </c>
    </row>
    <row r="56" spans="1:3">
      <c r="A56" s="16" t="s">
        <v>654</v>
      </c>
    </row>
    <row r="58" spans="1:3">
      <c r="A58" s="13" t="s">
        <v>793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79825-6A60-4313-95F3-AB7B9293734B}">
  <sheetPr>
    <tabColor theme="9" tint="0.59999389629810485"/>
  </sheetPr>
  <dimension ref="A1:C79"/>
  <sheetViews>
    <sheetView workbookViewId="0"/>
  </sheetViews>
  <sheetFormatPr defaultColWidth="8.88671875" defaultRowHeight="14.4"/>
  <cols>
    <col min="1" max="1" width="13.21875" style="13" bestFit="1" customWidth="1"/>
    <col min="2" max="2" width="16.109375" style="13" bestFit="1" customWidth="1"/>
    <col min="3" max="3" width="14.21875" style="13" bestFit="1" customWidth="1"/>
    <col min="4" max="16384" width="8.88671875" style="13"/>
  </cols>
  <sheetData>
    <row r="1" spans="1:3">
      <c r="A1" s="275" t="s">
        <v>824</v>
      </c>
    </row>
    <row r="3" spans="1:3">
      <c r="A3" s="14" t="s">
        <v>0</v>
      </c>
    </row>
    <row r="4" spans="1:3">
      <c r="A4" s="15" t="s">
        <v>515</v>
      </c>
    </row>
    <row r="6" spans="1:3">
      <c r="A6" s="16" t="s">
        <v>651</v>
      </c>
    </row>
    <row r="7" spans="1:3">
      <c r="A7" s="16"/>
    </row>
    <row r="8" spans="1:3">
      <c r="A8" s="30" t="s">
        <v>435</v>
      </c>
    </row>
    <row r="9" spans="1:3">
      <c r="A9" s="13" t="s">
        <v>474</v>
      </c>
    </row>
    <row r="10" spans="1:3">
      <c r="A10" s="13" t="s">
        <v>2</v>
      </c>
      <c r="B10" s="31">
        <f>'Q1-5 GI 302 SF p3'!L49+'Q1-5 GI 302 SF p2'!G57-'Q1-5 GI 302 SF p4'!J40+'Q1-5 GI 302 SF p3'!L17</f>
        <v>156709354710</v>
      </c>
    </row>
    <row r="11" spans="1:3">
      <c r="B11" s="31"/>
      <c r="C11" s="31"/>
    </row>
    <row r="12" spans="1:3">
      <c r="A12" s="16" t="s">
        <v>653</v>
      </c>
    </row>
    <row r="13" spans="1:3">
      <c r="A13" s="16"/>
    </row>
    <row r="14" spans="1:3">
      <c r="A14" s="30" t="s">
        <v>435</v>
      </c>
    </row>
    <row r="15" spans="1:3">
      <c r="A15" s="13" t="s">
        <v>473</v>
      </c>
    </row>
    <row r="17" spans="1:2">
      <c r="A17" s="13" t="s">
        <v>472</v>
      </c>
    </row>
    <row r="18" spans="1:2">
      <c r="A18" s="13" t="s">
        <v>471</v>
      </c>
    </row>
    <row r="19" spans="1:2">
      <c r="A19" s="13" t="s">
        <v>2</v>
      </c>
      <c r="B19" s="31">
        <f>SUM('Q1-5 GI 302 SF p4'!J9:K10)</f>
        <v>103680486068</v>
      </c>
    </row>
    <row r="20" spans="1:2">
      <c r="A20" s="13" t="s">
        <v>470</v>
      </c>
    </row>
    <row r="21" spans="1:2">
      <c r="A21" s="13" t="s">
        <v>2</v>
      </c>
      <c r="B21" s="31">
        <f>'Q1-5 GI 302 SF p4'!J28+'Q1-5 GI 302 SF p4'!K28</f>
        <v>15155</v>
      </c>
    </row>
    <row r="22" spans="1:2">
      <c r="A22" s="13" t="s">
        <v>469</v>
      </c>
      <c r="B22" s="31"/>
    </row>
    <row r="23" spans="1:2">
      <c r="A23" s="13" t="s">
        <v>2</v>
      </c>
      <c r="B23" s="31">
        <f>'Q1-5 GI 302 SF p4'!J7+'Q1-5 GI 302 SF p4'!K7</f>
        <v>103779567359</v>
      </c>
    </row>
    <row r="24" spans="1:2">
      <c r="A24" s="13" t="s">
        <v>468</v>
      </c>
      <c r="B24" s="31"/>
    </row>
    <row r="25" spans="1:2">
      <c r="A25" s="13" t="s">
        <v>2</v>
      </c>
      <c r="B25" s="45">
        <f>(B19+B21)/B23</f>
        <v>0.9990454177202599</v>
      </c>
    </row>
    <row r="26" spans="1:2">
      <c r="B26" s="45"/>
    </row>
    <row r="27" spans="1:2">
      <c r="A27" s="13" t="s">
        <v>467</v>
      </c>
    </row>
    <row r="28" spans="1:2">
      <c r="A28" s="13" t="s">
        <v>466</v>
      </c>
    </row>
    <row r="29" spans="1:2">
      <c r="A29" s="13" t="s">
        <v>2</v>
      </c>
      <c r="B29" s="31">
        <f>SUM('Q1-5 GI 302 SF p4'!J11,'Q1-5 GI 302 SF p4'!K11)</f>
        <v>22899165200</v>
      </c>
    </row>
    <row r="30" spans="1:2">
      <c r="A30" s="13" t="s">
        <v>465</v>
      </c>
    </row>
    <row r="31" spans="1:2">
      <c r="A31" s="13" t="s">
        <v>2</v>
      </c>
      <c r="B31" s="31">
        <f>'Q1-5 GI 302 SF p4'!J12+'Q1-5 GI 302 SF p4'!K12</f>
        <v>334949006</v>
      </c>
    </row>
    <row r="32" spans="1:2">
      <c r="A32" s="13" t="s">
        <v>464</v>
      </c>
    </row>
    <row r="33" spans="1:3">
      <c r="A33" s="13" t="s">
        <v>2</v>
      </c>
      <c r="B33" s="31">
        <f>'Q1-5 GI 302 SF p4'!J25+'Q1-5 GI 302 SF p4'!K25</f>
        <v>-18164097</v>
      </c>
    </row>
    <row r="34" spans="1:3">
      <c r="A34" s="13" t="s">
        <v>463</v>
      </c>
    </row>
    <row r="35" spans="1:3">
      <c r="A35" s="13" t="s">
        <v>2</v>
      </c>
      <c r="B35" s="31">
        <f>'Q1-5 GI 302 SF p17'!C23+'Q1-5 GI 302 SF p17'!D23</f>
        <v>109501030448</v>
      </c>
    </row>
    <row r="36" spans="1:3">
      <c r="A36" s="13" t="s">
        <v>462</v>
      </c>
    </row>
    <row r="37" spans="1:3">
      <c r="A37" s="13" t="s">
        <v>2</v>
      </c>
      <c r="B37" s="45">
        <f>(B29+B31-B33)/B35</f>
        <v>0.21234757524991579</v>
      </c>
    </row>
    <row r="39" spans="1:3">
      <c r="A39" s="13" t="s">
        <v>461</v>
      </c>
    </row>
    <row r="40" spans="1:3">
      <c r="A40" s="13" t="s">
        <v>460</v>
      </c>
    </row>
    <row r="41" spans="1:3">
      <c r="A41" s="13" t="s">
        <v>2</v>
      </c>
      <c r="B41" s="31">
        <f>'Q1-5 GI 302 SF p4'!J17+'Q1-5 GI 302 SF p4'!K17</f>
        <v>7233134919</v>
      </c>
    </row>
    <row r="42" spans="1:3">
      <c r="A42" s="13" t="s">
        <v>459</v>
      </c>
    </row>
    <row r="43" spans="1:3">
      <c r="A43" s="13" t="s">
        <v>2</v>
      </c>
      <c r="B43" s="45">
        <f>B41/B23</f>
        <v>6.9697100335548143E-2</v>
      </c>
    </row>
    <row r="45" spans="1:3">
      <c r="A45" s="13" t="s">
        <v>458</v>
      </c>
    </row>
    <row r="46" spans="1:3">
      <c r="A46" s="13" t="s">
        <v>2</v>
      </c>
      <c r="B46" s="46">
        <f>B25+B37-B43</f>
        <v>1.1416958926346275</v>
      </c>
      <c r="C46" s="39" t="s">
        <v>794</v>
      </c>
    </row>
    <row r="48" spans="1:3">
      <c r="A48" s="13" t="s">
        <v>457</v>
      </c>
    </row>
    <row r="49" spans="1:3">
      <c r="A49" s="13" t="s">
        <v>456</v>
      </c>
    </row>
    <row r="50" spans="1:3">
      <c r="A50" s="13" t="s">
        <v>455</v>
      </c>
    </row>
    <row r="51" spans="1:3">
      <c r="A51" s="13" t="s">
        <v>2</v>
      </c>
      <c r="B51" s="31">
        <f>'Q1-5 GI 302 SF p4'!J17</f>
        <v>3833862213</v>
      </c>
    </row>
    <row r="53" spans="1:3">
      <c r="A53" s="13" t="s">
        <v>454</v>
      </c>
    </row>
    <row r="54" spans="1:3">
      <c r="A54" s="13" t="s">
        <v>2</v>
      </c>
      <c r="B54" s="31">
        <f>SUM('Q1-5 GI 302 SF p2'!H29:I29,'Q1-5 GI 302 SF p2'!H31:I31)</f>
        <v>398838840983</v>
      </c>
    </row>
    <row r="55" spans="1:3">
      <c r="A55" s="13" t="s">
        <v>453</v>
      </c>
    </row>
    <row r="56" spans="1:3">
      <c r="A56" s="13" t="s">
        <v>2</v>
      </c>
      <c r="B56" s="31">
        <f>'Q1-5 GI 302 SF p3'!K14+'Q1-5 GI 302 SF p3'!L14</f>
        <v>496157314</v>
      </c>
    </row>
    <row r="58" spans="1:3">
      <c r="A58" s="13" t="s">
        <v>452</v>
      </c>
    </row>
    <row r="59" spans="1:3">
      <c r="A59" s="13" t="s">
        <v>2</v>
      </c>
      <c r="B59" s="37">
        <f>B51/((B54-B56-B51)/2)</f>
        <v>1.9436129204160747E-2</v>
      </c>
      <c r="C59" s="39" t="s">
        <v>795</v>
      </c>
    </row>
    <row r="61" spans="1:3">
      <c r="A61" s="16" t="s">
        <v>656</v>
      </c>
    </row>
    <row r="62" spans="1:3">
      <c r="A62" s="16"/>
    </row>
    <row r="63" spans="1:3">
      <c r="A63" s="30" t="s">
        <v>435</v>
      </c>
    </row>
    <row r="64" spans="1:3">
      <c r="A64" s="13" t="s">
        <v>451</v>
      </c>
    </row>
    <row r="65" spans="1:3">
      <c r="A65" s="13" t="s">
        <v>2</v>
      </c>
      <c r="B65" s="37">
        <f>('Q1-5 GI 302 SF p3'!K49-'Q1-5 GI 302 SF p3'!L49)/'Q1-5 GI 302 SF p3'!L49</f>
        <v>2.6998600614975381E-2</v>
      </c>
      <c r="C65" s="39" t="s">
        <v>796</v>
      </c>
    </row>
    <row r="67" spans="1:3">
      <c r="A67" s="13" t="s">
        <v>450</v>
      </c>
    </row>
    <row r="68" spans="1:3">
      <c r="A68" s="13" t="s">
        <v>449</v>
      </c>
    </row>
    <row r="69" spans="1:3">
      <c r="A69" s="13" t="s">
        <v>448</v>
      </c>
    </row>
    <row r="70" spans="1:3">
      <c r="A70" s="13" t="s">
        <v>447</v>
      </c>
    </row>
    <row r="71" spans="1:3">
      <c r="A71" s="13" t="s">
        <v>446</v>
      </c>
    </row>
    <row r="73" spans="1:3">
      <c r="A73" s="13" t="s">
        <v>445</v>
      </c>
    </row>
    <row r="74" spans="1:3">
      <c r="A74" s="13" t="s">
        <v>2</v>
      </c>
      <c r="B74" s="37">
        <f>('Q1-5 GI 302 SF p3'!K49-'Q1-5 GI 302 SF p3'!L49-0-0-0)/'Q1-5 GI 302 SF p3'!L49</f>
        <v>2.6998600614975381E-2</v>
      </c>
      <c r="C74" s="39" t="s">
        <v>797</v>
      </c>
    </row>
    <row r="75" spans="1:3">
      <c r="B75" s="37"/>
    </row>
    <row r="76" spans="1:3">
      <c r="A76" s="16" t="s">
        <v>652</v>
      </c>
      <c r="B76" s="37"/>
    </row>
    <row r="78" spans="1:3">
      <c r="A78" s="13" t="s">
        <v>444</v>
      </c>
    </row>
    <row r="79" spans="1:3">
      <c r="A79" s="13" t="s">
        <v>443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D62C8-5E79-47F2-9AAC-3B19D1C32A4C}">
  <sheetPr>
    <tabColor theme="9" tint="0.59999389629810485"/>
  </sheetPr>
  <dimension ref="A1:C114"/>
  <sheetViews>
    <sheetView workbookViewId="0"/>
  </sheetViews>
  <sheetFormatPr defaultColWidth="8.88671875" defaultRowHeight="14.4"/>
  <cols>
    <col min="1" max="1" width="15" style="13" bestFit="1" customWidth="1"/>
    <col min="2" max="2" width="17.109375" style="13" bestFit="1" customWidth="1"/>
    <col min="3" max="16384" width="8.88671875" style="13"/>
  </cols>
  <sheetData>
    <row r="1" spans="1:2">
      <c r="A1" s="275" t="s">
        <v>824</v>
      </c>
    </row>
    <row r="3" spans="1:2">
      <c r="A3" s="14" t="s">
        <v>0</v>
      </c>
    </row>
    <row r="4" spans="1:2">
      <c r="A4" s="15" t="s">
        <v>515</v>
      </c>
    </row>
    <row r="6" spans="1:2">
      <c r="A6" s="16" t="s">
        <v>657</v>
      </c>
    </row>
    <row r="7" spans="1:2">
      <c r="A7" s="16"/>
    </row>
    <row r="8" spans="1:2">
      <c r="A8" s="30" t="s">
        <v>435</v>
      </c>
    </row>
    <row r="9" spans="1:2">
      <c r="A9" s="13" t="s">
        <v>514</v>
      </c>
    </row>
    <row r="10" spans="1:2">
      <c r="A10" s="13" t="s">
        <v>513</v>
      </c>
    </row>
    <row r="12" spans="1:2">
      <c r="A12" s="13" t="s">
        <v>512</v>
      </c>
    </row>
    <row r="13" spans="1:2">
      <c r="A13" s="13" t="s">
        <v>2</v>
      </c>
      <c r="B13" s="31">
        <f>'Q1-5 GI 302 SF p3'!K38</f>
        <v>86036223003</v>
      </c>
    </row>
    <row r="15" spans="1:2">
      <c r="A15" s="13" t="s">
        <v>511</v>
      </c>
    </row>
    <row r="16" spans="1:2">
      <c r="A16" s="13" t="s">
        <v>2</v>
      </c>
      <c r="B16" s="31">
        <f>'Q1-5 GI 302 SF p2'!H35</f>
        <v>12033761687</v>
      </c>
    </row>
    <row r="18" spans="1:2">
      <c r="A18" s="13" t="s">
        <v>823</v>
      </c>
    </row>
    <row r="19" spans="1:2">
      <c r="A19" s="13" t="s">
        <v>2</v>
      </c>
      <c r="B19" s="31">
        <f>'Q1-5 GI 302 SF p2'!I6</f>
        <v>56551092698</v>
      </c>
    </row>
    <row r="21" spans="1:2">
      <c r="A21" s="13" t="s">
        <v>510</v>
      </c>
    </row>
    <row r="22" spans="1:2">
      <c r="A22" s="13" t="s">
        <v>2</v>
      </c>
      <c r="B22" s="31">
        <f>'Q1-5 GI 302 SF p2'!H8+'Q1-5 GI 302 SF p2'!H9</f>
        <v>134102405219</v>
      </c>
    </row>
    <row r="24" spans="1:2">
      <c r="A24" s="13" t="s">
        <v>509</v>
      </c>
    </row>
    <row r="25" spans="1:2">
      <c r="A25" s="13" t="s">
        <v>2</v>
      </c>
      <c r="B25" s="31">
        <f>'Q1-5 GI 302 SF p2'!H22</f>
        <v>2099554249</v>
      </c>
    </row>
    <row r="27" spans="1:2">
      <c r="A27" s="13" t="s">
        <v>508</v>
      </c>
    </row>
    <row r="29" spans="1:2">
      <c r="A29" s="13" t="s">
        <v>507</v>
      </c>
    </row>
    <row r="30" spans="1:2">
      <c r="A30" s="13" t="s">
        <v>2</v>
      </c>
      <c r="B30" s="31">
        <f>'Q1-5 GI 302 SF p2'!H31</f>
        <v>627068313</v>
      </c>
    </row>
    <row r="32" spans="1:2">
      <c r="A32" s="13" t="s">
        <v>506</v>
      </c>
    </row>
    <row r="33" spans="1:3">
      <c r="A33" s="13" t="s">
        <v>2</v>
      </c>
      <c r="B33" s="31">
        <f>SUM('Q1-5 GI 302 SF p17'!C67,'Q1-5 GI 302 SF p17'!C69,'Q1-5 GI 302 SF p17'!C71,'Q1-5 GI 302 SF p17'!C73)</f>
        <v>48313325931</v>
      </c>
    </row>
    <row r="35" spans="1:3">
      <c r="A35" s="13" t="s">
        <v>505</v>
      </c>
    </row>
    <row r="36" spans="1:3">
      <c r="A36" s="13" t="s">
        <v>2</v>
      </c>
      <c r="B36" s="37">
        <f>(B13-B16)/(B19+B22+B25+B30-B33)</f>
        <v>0.51012681121532544</v>
      </c>
      <c r="C36" s="39" t="s">
        <v>799</v>
      </c>
    </row>
    <row r="38" spans="1:3">
      <c r="A38" s="13" t="s">
        <v>504</v>
      </c>
    </row>
    <row r="39" spans="1:3">
      <c r="A39" s="13" t="s">
        <v>503</v>
      </c>
    </row>
    <row r="40" spans="1:3">
      <c r="A40" s="13" t="s">
        <v>2</v>
      </c>
      <c r="B40" s="31">
        <f>'Q1-5 GI 302 SF p2'!H33</f>
        <v>476433032</v>
      </c>
    </row>
    <row r="42" spans="1:3">
      <c r="A42" s="13" t="s">
        <v>502</v>
      </c>
    </row>
    <row r="43" spans="1:3">
      <c r="A43" s="13" t="s">
        <v>2</v>
      </c>
      <c r="B43" s="37">
        <f>B40/'Q1-5 GI 302 SF p3'!K49</f>
        <v>3.5356324509490883E-3</v>
      </c>
      <c r="C43" s="39" t="s">
        <v>798</v>
      </c>
    </row>
    <row r="45" spans="1:3">
      <c r="A45" s="16" t="s">
        <v>658</v>
      </c>
    </row>
    <row r="47" spans="1:3">
      <c r="A47" s="30" t="s">
        <v>435</v>
      </c>
    </row>
    <row r="48" spans="1:3">
      <c r="A48" s="13" t="s">
        <v>501</v>
      </c>
    </row>
    <row r="49" spans="1:3">
      <c r="A49" s="13" t="s">
        <v>500</v>
      </c>
    </row>
    <row r="51" spans="1:3">
      <c r="A51" s="13" t="s">
        <v>499</v>
      </c>
    </row>
    <row r="52" spans="1:3">
      <c r="A52" s="13" t="s">
        <v>2</v>
      </c>
      <c r="B52" s="31">
        <f>'Q1-5 GI 302 SF p34'!M20*1000</f>
        <v>965982000</v>
      </c>
    </row>
    <row r="53" spans="1:3">
      <c r="A53" s="13" t="s">
        <v>498</v>
      </c>
    </row>
    <row r="54" spans="1:3">
      <c r="A54" s="13" t="s">
        <v>2</v>
      </c>
      <c r="B54" s="40">
        <f>'Q1-5 GI 302 SF p34'!N20*1000</f>
        <v>3900183000</v>
      </c>
    </row>
    <row r="55" spans="1:3">
      <c r="A55" s="13" t="s">
        <v>497</v>
      </c>
    </row>
    <row r="56" spans="1:3">
      <c r="A56" s="13" t="s">
        <v>2</v>
      </c>
      <c r="B56" s="31">
        <f>'Q1-5 GI 302 SF p17'!D45</f>
        <v>131209385387</v>
      </c>
    </row>
    <row r="57" spans="1:3">
      <c r="A57" s="13" t="s">
        <v>496</v>
      </c>
    </row>
    <row r="58" spans="1:3">
      <c r="A58" s="13" t="s">
        <v>2</v>
      </c>
      <c r="B58" s="31">
        <f>'Q1-5 GI 302 SF p17'!E45</f>
        <v>143179583361</v>
      </c>
    </row>
    <row r="60" spans="1:3">
      <c r="A60" s="13" t="s">
        <v>495</v>
      </c>
    </row>
    <row r="61" spans="1:3">
      <c r="A61" s="13" t="s">
        <v>2</v>
      </c>
      <c r="B61" s="37">
        <f>B52/B56</f>
        <v>7.3621410324486427E-3</v>
      </c>
      <c r="C61" s="39" t="s">
        <v>800</v>
      </c>
    </row>
    <row r="63" spans="1:3">
      <c r="A63" s="13" t="s">
        <v>494</v>
      </c>
    </row>
    <row r="64" spans="1:3">
      <c r="A64" s="13" t="s">
        <v>2</v>
      </c>
      <c r="B64" s="37">
        <f>B54/B58</f>
        <v>2.7239798499527915E-2</v>
      </c>
      <c r="C64" s="39" t="s">
        <v>800</v>
      </c>
    </row>
    <row r="66" spans="1:2">
      <c r="A66" s="16" t="s">
        <v>659</v>
      </c>
    </row>
    <row r="67" spans="1:2">
      <c r="A67" s="41">
        <v>51889783679</v>
      </c>
    </row>
    <row r="70" spans="1:2">
      <c r="A70" s="30" t="s">
        <v>435</v>
      </c>
    </row>
    <row r="71" spans="1:2">
      <c r="A71" s="13" t="s">
        <v>493</v>
      </c>
    </row>
    <row r="72" spans="1:2">
      <c r="A72" s="13" t="s">
        <v>492</v>
      </c>
    </row>
    <row r="73" spans="1:2">
      <c r="A73" s="13" t="s">
        <v>491</v>
      </c>
    </row>
    <row r="74" spans="1:2">
      <c r="A74" s="13" t="s">
        <v>490</v>
      </c>
    </row>
    <row r="75" spans="1:2">
      <c r="A75" s="13" t="s">
        <v>489</v>
      </c>
    </row>
    <row r="76" spans="1:2">
      <c r="A76" s="13" t="s">
        <v>488</v>
      </c>
    </row>
    <row r="78" spans="1:2">
      <c r="A78" s="13" t="s">
        <v>487</v>
      </c>
    </row>
    <row r="79" spans="1:2">
      <c r="A79" s="13" t="s">
        <v>2</v>
      </c>
      <c r="B79" s="31">
        <f>'Q1-5 GI 302 SF p3'!L6+'Q1-5 GI 302 SF p3'!L8</f>
        <v>37513011698</v>
      </c>
    </row>
    <row r="81" spans="1:2">
      <c r="A81" s="13" t="s">
        <v>486</v>
      </c>
    </row>
    <row r="82" spans="1:2">
      <c r="A82" s="13" t="s">
        <v>2</v>
      </c>
      <c r="B82" s="31">
        <f>'Q1-5 GI 302 SF p17'!E41+'Q1-5 GI 302 SF p17'!E42</f>
        <v>30458637460</v>
      </c>
    </row>
    <row r="84" spans="1:2">
      <c r="A84" s="13" t="s">
        <v>485</v>
      </c>
    </row>
    <row r="85" spans="1:2">
      <c r="A85" s="13" t="s">
        <v>2</v>
      </c>
      <c r="B85" s="31">
        <f>'Q1-5 GI 302 SF p4'!K7</f>
        <v>46592442120</v>
      </c>
    </row>
    <row r="87" spans="1:2">
      <c r="A87" s="13" t="s">
        <v>484</v>
      </c>
    </row>
    <row r="88" spans="1:2">
      <c r="A88" s="13" t="s">
        <v>2</v>
      </c>
      <c r="B88" s="42">
        <f>(B79+B52)/B85</f>
        <v>0.82586342220260511</v>
      </c>
    </row>
    <row r="90" spans="1:2">
      <c r="A90" s="13" t="s">
        <v>483</v>
      </c>
    </row>
    <row r="91" spans="1:2">
      <c r="A91" s="13" t="s">
        <v>2</v>
      </c>
      <c r="B91" s="43">
        <f>(B82+B54)/A67</f>
        <v>0.66215000379554767</v>
      </c>
    </row>
    <row r="93" spans="1:2">
      <c r="A93" s="13" t="s">
        <v>482</v>
      </c>
    </row>
    <row r="94" spans="1:2">
      <c r="A94" s="13" t="s">
        <v>2</v>
      </c>
      <c r="B94" s="43">
        <f>(B88+B91)/2</f>
        <v>0.74400671299907639</v>
      </c>
    </row>
    <row r="96" spans="1:2">
      <c r="A96" s="13" t="s">
        <v>481</v>
      </c>
    </row>
    <row r="97" spans="1:3">
      <c r="A97" s="13" t="s">
        <v>2</v>
      </c>
      <c r="B97" s="31">
        <f>'Q1-5 GI 302 SF p4'!J7</f>
        <v>57187125239</v>
      </c>
    </row>
    <row r="99" spans="1:3">
      <c r="A99" s="13" t="s">
        <v>480</v>
      </c>
    </row>
    <row r="100" spans="1:3">
      <c r="A100" s="13" t="s">
        <v>2</v>
      </c>
      <c r="B100" s="31">
        <f>'Q1-5 GI 302 SF p3'!K6+'Q1-5 GI 302 SF p3'!K8</f>
        <v>43975096294</v>
      </c>
    </row>
    <row r="102" spans="1:3">
      <c r="A102" s="13" t="s">
        <v>479</v>
      </c>
    </row>
    <row r="103" spans="1:3">
      <c r="A103" s="13" t="s">
        <v>2</v>
      </c>
      <c r="B103" s="44">
        <f>B97*B94</f>
        <v>42547605074.934914</v>
      </c>
    </row>
    <row r="105" spans="1:3">
      <c r="A105" s="13" t="s">
        <v>478</v>
      </c>
    </row>
    <row r="106" spans="1:3">
      <c r="A106" s="13" t="s">
        <v>2</v>
      </c>
      <c r="B106" s="44">
        <f>B103-B100</f>
        <v>-1427491219.0650864</v>
      </c>
    </row>
    <row r="108" spans="1:3">
      <c r="A108" s="13" t="s">
        <v>477</v>
      </c>
    </row>
    <row r="109" spans="1:3">
      <c r="A109" s="13" t="s">
        <v>2</v>
      </c>
      <c r="B109" s="37">
        <f>B106/'Q1-5 GI 302 SF p3'!K49</f>
        <v>-1.0593481011139029E-2</v>
      </c>
      <c r="C109" s="39" t="s">
        <v>801</v>
      </c>
    </row>
    <row r="111" spans="1:3">
      <c r="A111" s="41" t="s">
        <v>660</v>
      </c>
    </row>
    <row r="113" spans="1:1">
      <c r="A113" s="13" t="s">
        <v>476</v>
      </c>
    </row>
    <row r="114" spans="1:1">
      <c r="A114" s="13" t="s">
        <v>475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093D1-4410-4993-9A61-77F214B941DA}">
  <sheetPr>
    <tabColor theme="5" tint="0.39997558519241921"/>
  </sheetPr>
  <dimension ref="A1:F19"/>
  <sheetViews>
    <sheetView zoomScaleNormal="100" workbookViewId="0"/>
  </sheetViews>
  <sheetFormatPr defaultColWidth="8.88671875" defaultRowHeight="14.4"/>
  <cols>
    <col min="1" max="1" width="8.88671875" style="13"/>
    <col min="2" max="2" width="39.5546875" style="13" customWidth="1"/>
    <col min="3" max="16384" width="8.88671875" style="13"/>
  </cols>
  <sheetData>
    <row r="1" spans="1:6">
      <c r="A1" s="275" t="s">
        <v>824</v>
      </c>
    </row>
    <row r="3" spans="1:6">
      <c r="A3" s="14" t="s">
        <v>0</v>
      </c>
    </row>
    <row r="4" spans="1:6">
      <c r="A4" s="15" t="s">
        <v>515</v>
      </c>
    </row>
    <row r="6" spans="1:6">
      <c r="A6" s="49" t="s">
        <v>810</v>
      </c>
    </row>
    <row r="7" spans="1:6">
      <c r="A7" s="16"/>
    </row>
    <row r="9" spans="1:6">
      <c r="A9" s="16" t="s">
        <v>804</v>
      </c>
    </row>
    <row r="11" spans="1:6">
      <c r="A11" s="16" t="s">
        <v>803</v>
      </c>
    </row>
    <row r="12" spans="1:6">
      <c r="A12" s="16" t="s">
        <v>552</v>
      </c>
      <c r="C12" s="16">
        <v>1.0349999999999999</v>
      </c>
      <c r="D12" s="16">
        <v>1.5780000000000001</v>
      </c>
      <c r="E12" s="16">
        <v>0.91600000000000004</v>
      </c>
      <c r="F12" s="16" t="s">
        <v>549</v>
      </c>
    </row>
    <row r="13" spans="1:6">
      <c r="A13" s="16" t="s">
        <v>551</v>
      </c>
      <c r="C13" s="16">
        <v>0.27600000000000002</v>
      </c>
      <c r="D13" s="16">
        <v>0.34399999999999997</v>
      </c>
      <c r="E13" s="16">
        <v>0.17899999999999999</v>
      </c>
      <c r="F13" s="16" t="s">
        <v>549</v>
      </c>
    </row>
    <row r="14" spans="1:6">
      <c r="A14" s="16" t="s">
        <v>550</v>
      </c>
      <c r="C14" s="16">
        <v>0.83</v>
      </c>
      <c r="D14" s="16">
        <v>0.91100000000000003</v>
      </c>
      <c r="E14" s="16">
        <v>0.92800000000000005</v>
      </c>
      <c r="F14" s="16" t="s">
        <v>549</v>
      </c>
    </row>
    <row r="15" spans="1:6">
      <c r="A15" s="16"/>
      <c r="C15" s="16"/>
      <c r="D15" s="16"/>
      <c r="E15" s="16"/>
      <c r="F15" s="16"/>
    </row>
    <row r="16" spans="1:6">
      <c r="A16" s="16" t="s">
        <v>806</v>
      </c>
    </row>
    <row r="17" spans="1:1">
      <c r="A17" s="16" t="s">
        <v>802</v>
      </c>
    </row>
    <row r="19" spans="1:1">
      <c r="A19" s="16" t="s">
        <v>808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1AE8B-4A4A-4350-B358-36C1CDB93DBE}">
  <sheetPr>
    <tabColor theme="5" tint="0.39997558519241921"/>
  </sheetPr>
  <dimension ref="A1:F16"/>
  <sheetViews>
    <sheetView zoomScaleNormal="100" workbookViewId="0"/>
  </sheetViews>
  <sheetFormatPr defaultColWidth="8.88671875" defaultRowHeight="14.4"/>
  <cols>
    <col min="1" max="1" width="8.88671875" style="13"/>
    <col min="2" max="2" width="39.5546875" style="13" customWidth="1"/>
    <col min="3" max="16384" width="8.88671875" style="13"/>
  </cols>
  <sheetData>
    <row r="1" spans="1:6">
      <c r="A1" s="275" t="s">
        <v>824</v>
      </c>
    </row>
    <row r="3" spans="1:6">
      <c r="A3" s="14" t="s">
        <v>0</v>
      </c>
    </row>
    <row r="4" spans="1:6">
      <c r="A4" s="15" t="s">
        <v>515</v>
      </c>
    </row>
    <row r="6" spans="1:6">
      <c r="A6" s="49" t="s">
        <v>810</v>
      </c>
    </row>
    <row r="8" spans="1:6">
      <c r="A8" s="16" t="s">
        <v>805</v>
      </c>
    </row>
    <row r="9" spans="1:6">
      <c r="A9" s="16" t="s">
        <v>553</v>
      </c>
      <c r="C9" s="38">
        <v>0.81</v>
      </c>
      <c r="D9" s="38">
        <v>1.0589999999999999</v>
      </c>
      <c r="E9" s="38">
        <v>1.05</v>
      </c>
      <c r="F9" s="16" t="s">
        <v>549</v>
      </c>
    </row>
    <row r="10" spans="1:6">
      <c r="A10" s="16" t="s">
        <v>551</v>
      </c>
      <c r="C10" s="38">
        <v>0.97</v>
      </c>
      <c r="D10" s="38">
        <v>1.01</v>
      </c>
      <c r="E10" s="38">
        <v>1.044</v>
      </c>
      <c r="F10" s="16" t="s">
        <v>549</v>
      </c>
    </row>
    <row r="11" spans="1:6">
      <c r="A11" s="16" t="s">
        <v>550</v>
      </c>
      <c r="C11" s="38">
        <v>0.91</v>
      </c>
      <c r="D11" s="38">
        <v>0.95199999999999996</v>
      </c>
      <c r="E11" s="38">
        <v>0.93300000000000005</v>
      </c>
      <c r="F11" s="16" t="s">
        <v>549</v>
      </c>
    </row>
    <row r="13" spans="1:6">
      <c r="A13" s="16" t="s">
        <v>806</v>
      </c>
    </row>
    <row r="14" spans="1:6">
      <c r="A14" s="16" t="s">
        <v>807</v>
      </c>
    </row>
    <row r="16" spans="1:6">
      <c r="A16" s="16" t="s">
        <v>809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115C90-0433-4194-915A-2DB758AF93D0}"/>
</file>

<file path=customXml/itemProps2.xml><?xml version="1.0" encoding="utf-8"?>
<ds:datastoreItem xmlns:ds="http://schemas.openxmlformats.org/officeDocument/2006/customXml" ds:itemID="{0F647EE0-4391-44C2-9131-49447115AA54}"/>
</file>

<file path=customXml/itemProps3.xml><?xml version="1.0" encoding="utf-8"?>
<ds:datastoreItem xmlns:ds="http://schemas.openxmlformats.org/officeDocument/2006/customXml" ds:itemID="{9B83E61F-38DA-46BB-A61F-1A9F654AF7A8}"/>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Cover </vt:lpstr>
      <vt:lpstr>Q1 SF</vt:lpstr>
      <vt:lpstr>Q2 SF</vt:lpstr>
      <vt:lpstr>Q3 SF</vt:lpstr>
      <vt:lpstr>A1 SF</vt:lpstr>
      <vt:lpstr>A2 SF</vt:lpstr>
      <vt:lpstr>A3 SF</vt:lpstr>
      <vt:lpstr>Q4 SF</vt:lpstr>
      <vt:lpstr>Q5 SF</vt:lpstr>
      <vt:lpstr>A4 SF</vt:lpstr>
      <vt:lpstr>A5 SF</vt:lpstr>
      <vt:lpstr>Q1-5 GI 302 SF p2</vt:lpstr>
      <vt:lpstr>Q1-5 GI 302 SF p3</vt:lpstr>
      <vt:lpstr>Q1-5 GI 302 SF p4</vt:lpstr>
      <vt:lpstr>Q1-5 GI 302 SF p8</vt:lpstr>
      <vt:lpstr>Q1-5 GI 302 SF p11</vt:lpstr>
      <vt:lpstr>Q1-5 GI 302 SF p17</vt:lpstr>
      <vt:lpstr>Q1-5 GI 302 SF p22</vt:lpstr>
      <vt:lpstr>Q1-5 GI 302 SF p34</vt:lpstr>
      <vt:lpstr>Q4-5 GI 302 SF P1b</vt:lpstr>
      <vt:lpstr>Q4-5 GI 302 SF P1c</vt:lpstr>
      <vt:lpstr>Q4-5 GI 302 SF P1j</vt:lpstr>
      <vt:lpstr>Q4-5 GI 302 SF P2bc</vt:lpstr>
      <vt:lpstr>Q4-5 GI 302 P2j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Norris</dc:creator>
  <cp:lastModifiedBy>Douglas Norris</cp:lastModifiedBy>
  <dcterms:created xsi:type="dcterms:W3CDTF">2015-06-05T18:17:20Z</dcterms:created>
  <dcterms:modified xsi:type="dcterms:W3CDTF">2025-07-01T02:53:19Z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0x010100F6AE639BB4E74542A43DE6E767DBCE18</vt:lpwstr>
  </property>
</Properties>
</file>