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https://societyofactuaries-my.sharepoint.com/personal/dnorris_soa_org/Documents/Documents/Projects/2025-26 Curriculum/FINAL GUIDED EXAMPLES/Fully Assembled/"/>
    </mc:Choice>
  </mc:AlternateContent>
  <xr:revisionPtr revIDLastSave="979" documentId="8_{D68AB50C-7F62-4BFF-8E6A-3FF3DD0FB501}" xr6:coauthVersionLast="47" xr6:coauthVersionMax="47" xr10:uidLastSave="{0FF03174-36D9-4CDF-87DD-D890DB430926}"/>
  <bookViews>
    <workbookView xWindow="67080" yWindow="-120" windowWidth="38640" windowHeight="21120" tabRatio="818" xr2:uid="{00000000-000D-0000-FFFF-FFFF00000000}"/>
  </bookViews>
  <sheets>
    <sheet name="Cover " sheetId="95" r:id="rId1"/>
    <sheet name="Q Friedland 11 LO 2" sheetId="27" r:id="rId2"/>
    <sheet name="A Friedland 11 LO 2" sheetId="28" r:id="rId3"/>
    <sheet name="Q Friedland 12 LO 2" sheetId="29" r:id="rId4"/>
    <sheet name="A Friedland 12 LO 2" sheetId="30" r:id="rId5"/>
    <sheet name="Q Friedland 15 LO 3" sheetId="33" r:id="rId6"/>
    <sheet name="A Friedland 15 LO 3" sheetId="34" r:id="rId7"/>
    <sheet name="Q Friedland 16 LO 3" sheetId="55" r:id="rId8"/>
    <sheet name="A Friedland 16 LO 3" sheetId="56" r:id="rId9"/>
    <sheet name="Q Friedland 23 LO 4" sheetId="54" r:id="rId10"/>
    <sheet name="A Friedland 23 LO 4" sheetId="53" r:id="rId11"/>
  </sheets>
  <externalReferences>
    <externalReference r:id="rId12"/>
    <externalReference r:id="rId13"/>
  </externalReferences>
  <definedNames>
    <definedName name="Allocations">#REF!</definedName>
    <definedName name="Non_Fac">'[1]User Input'!$C$74</definedName>
    <definedName name="Total">#REF!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34" i="56" l="1"/>
  <c r="B133" i="56"/>
  <c r="B132" i="56"/>
  <c r="B131" i="56"/>
  <c r="B130" i="56"/>
  <c r="B129" i="56"/>
  <c r="B40" i="56" l="1"/>
  <c r="C40" i="56"/>
  <c r="D40" i="56"/>
  <c r="E40" i="56"/>
  <c r="F40" i="56"/>
  <c r="F46" i="56" s="1"/>
  <c r="F47" i="56" s="1"/>
  <c r="B70" i="56" s="1"/>
  <c r="B41" i="56"/>
  <c r="C41" i="56"/>
  <c r="D41" i="56"/>
  <c r="E41" i="56"/>
  <c r="B42" i="56"/>
  <c r="C42" i="56"/>
  <c r="D42" i="56"/>
  <c r="B43" i="56"/>
  <c r="C43" i="56"/>
  <c r="B44" i="56"/>
  <c r="B50" i="56"/>
  <c r="C50" i="56"/>
  <c r="D50" i="56"/>
  <c r="E50" i="56"/>
  <c r="F50" i="56"/>
  <c r="F56" i="56" s="1"/>
  <c r="F57" i="56" s="1"/>
  <c r="C70" i="56" s="1"/>
  <c r="B51" i="56"/>
  <c r="C51" i="56"/>
  <c r="D51" i="56"/>
  <c r="E51" i="56"/>
  <c r="B52" i="56"/>
  <c r="C52" i="56"/>
  <c r="D52" i="56"/>
  <c r="B53" i="56"/>
  <c r="C53" i="56"/>
  <c r="B54" i="56"/>
  <c r="B69" i="56"/>
  <c r="C69" i="56"/>
  <c r="D69" i="56"/>
  <c r="B80" i="56"/>
  <c r="C80" i="56"/>
  <c r="D80" i="56"/>
  <c r="E80" i="56"/>
  <c r="F80" i="56"/>
  <c r="E95" i="56" s="1"/>
  <c r="G80" i="56"/>
  <c r="F95" i="56" s="1"/>
  <c r="F101" i="56" s="1"/>
  <c r="F102" i="56" s="1"/>
  <c r="B81" i="56"/>
  <c r="C81" i="56"/>
  <c r="D81" i="56"/>
  <c r="C96" i="56" s="1"/>
  <c r="E81" i="56"/>
  <c r="F81" i="56"/>
  <c r="B82" i="56"/>
  <c r="C82" i="56"/>
  <c r="D82" i="56"/>
  <c r="E82" i="56"/>
  <c r="D97" i="56" s="1"/>
  <c r="B83" i="56"/>
  <c r="C83" i="56"/>
  <c r="B98" i="56" s="1"/>
  <c r="D83" i="56"/>
  <c r="C98" i="56" s="1"/>
  <c r="B84" i="56"/>
  <c r="C84" i="56"/>
  <c r="B85" i="56"/>
  <c r="B38" i="53"/>
  <c r="B39" i="53"/>
  <c r="B40" i="53"/>
  <c r="B41" i="53"/>
  <c r="B42" i="53"/>
  <c r="I56" i="53"/>
  <c r="I60" i="53" s="1"/>
  <c r="I59" i="53"/>
  <c r="I62" i="53"/>
  <c r="C63" i="53"/>
  <c r="B76" i="53" s="1"/>
  <c r="D63" i="53"/>
  <c r="C76" i="53" s="1"/>
  <c r="E63" i="53"/>
  <c r="E73" i="53" s="1"/>
  <c r="G69" i="53"/>
  <c r="G73" i="53" s="1"/>
  <c r="B43" i="53" l="1"/>
  <c r="B48" i="53" s="1"/>
  <c r="D96" i="56"/>
  <c r="B99" i="56"/>
  <c r="E46" i="56"/>
  <c r="I58" i="53"/>
  <c r="C97" i="56"/>
  <c r="B95" i="56"/>
  <c r="B101" i="56" s="1"/>
  <c r="B46" i="56"/>
  <c r="B47" i="56" s="1"/>
  <c r="B74" i="56" s="1"/>
  <c r="B112" i="56"/>
  <c r="C112" i="56" s="1"/>
  <c r="C129" i="56" s="1"/>
  <c r="B56" i="56"/>
  <c r="B57" i="56" s="1"/>
  <c r="C74" i="56" s="1"/>
  <c r="D95" i="56"/>
  <c r="D101" i="56" s="1"/>
  <c r="C46" i="56"/>
  <c r="C95" i="56"/>
  <c r="B113" i="56"/>
  <c r="B97" i="56"/>
  <c r="E56" i="56"/>
  <c r="E57" i="56" s="1"/>
  <c r="C71" i="56" s="1"/>
  <c r="D56" i="56"/>
  <c r="C56" i="56"/>
  <c r="C57" i="56" s="1"/>
  <c r="C73" i="56" s="1"/>
  <c r="B96" i="56"/>
  <c r="D46" i="56"/>
  <c r="D47" i="56" s="1"/>
  <c r="B72" i="56" s="1"/>
  <c r="D57" i="56"/>
  <c r="C72" i="56" s="1"/>
  <c r="E47" i="56"/>
  <c r="B71" i="56" s="1"/>
  <c r="D71" i="56" s="1"/>
  <c r="D70" i="56"/>
  <c r="C113" i="56" s="1"/>
  <c r="E96" i="56"/>
  <c r="E101" i="56" s="1"/>
  <c r="G75" i="53"/>
  <c r="G74" i="53"/>
  <c r="G72" i="53"/>
  <c r="G71" i="53"/>
  <c r="D76" i="53"/>
  <c r="F60" i="53"/>
  <c r="G60" i="53" s="1"/>
  <c r="J60" i="53" s="1"/>
  <c r="E75" i="53"/>
  <c r="E74" i="53"/>
  <c r="F62" i="53"/>
  <c r="G62" i="53" s="1"/>
  <c r="J62" i="53" s="1"/>
  <c r="E72" i="53"/>
  <c r="I61" i="53"/>
  <c r="E71" i="53"/>
  <c r="F61" i="53"/>
  <c r="G61" i="53" s="1"/>
  <c r="F59" i="53"/>
  <c r="G59" i="53" s="1"/>
  <c r="J59" i="53" s="1"/>
  <c r="F58" i="53"/>
  <c r="G58" i="53" s="1"/>
  <c r="J58" i="53" s="1"/>
  <c r="C101" i="56" l="1"/>
  <c r="D74" i="56"/>
  <c r="C47" i="56"/>
  <c r="B73" i="56" s="1"/>
  <c r="D73" i="56" s="1"/>
  <c r="E102" i="56"/>
  <c r="B114" i="56" s="1"/>
  <c r="C114" i="56" s="1"/>
  <c r="D102" i="56"/>
  <c r="B115" i="56" s="1"/>
  <c r="C102" i="56"/>
  <c r="B116" i="56" s="1"/>
  <c r="C116" i="56" s="1"/>
  <c r="C130" i="56"/>
  <c r="D130" i="56"/>
  <c r="B102" i="56"/>
  <c r="B117" i="56" s="1"/>
  <c r="C117" i="56" s="1"/>
  <c r="D129" i="56"/>
  <c r="D72" i="56"/>
  <c r="J61" i="53"/>
  <c r="J64" i="53" s="1"/>
  <c r="C31" i="34"/>
  <c r="D31" i="34"/>
  <c r="E31" i="34"/>
  <c r="E35" i="34" s="1"/>
  <c r="E39" i="34" s="1"/>
  <c r="D43" i="34" s="1"/>
  <c r="C32" i="34"/>
  <c r="D32" i="34"/>
  <c r="C33" i="34"/>
  <c r="D35" i="34"/>
  <c r="C54" i="34"/>
  <c r="D54" i="34"/>
  <c r="E54" i="34"/>
  <c r="E58" i="34" s="1"/>
  <c r="D62" i="34" s="1"/>
  <c r="E95" i="30"/>
  <c r="E110" i="30" s="1"/>
  <c r="E93" i="30"/>
  <c r="E108" i="30" s="1"/>
  <c r="E88" i="30"/>
  <c r="E103" i="30" s="1"/>
  <c r="D88" i="30"/>
  <c r="D103" i="30" s="1"/>
  <c r="F87" i="30"/>
  <c r="F102" i="30" s="1"/>
  <c r="I80" i="30"/>
  <c r="H95" i="30" s="1"/>
  <c r="H110" i="30" s="1"/>
  <c r="I79" i="30"/>
  <c r="H94" i="30" s="1"/>
  <c r="H109" i="30" s="1"/>
  <c r="I78" i="30"/>
  <c r="H93" i="30" s="1"/>
  <c r="H108" i="30" s="1"/>
  <c r="G77" i="30"/>
  <c r="E77" i="30"/>
  <c r="I77" i="30" s="1"/>
  <c r="I76" i="30"/>
  <c r="E91" i="30" s="1"/>
  <c r="E106" i="30" s="1"/>
  <c r="I75" i="30"/>
  <c r="F90" i="30" s="1"/>
  <c r="F105" i="30" s="1"/>
  <c r="I74" i="30"/>
  <c r="F89" i="30" s="1"/>
  <c r="F104" i="30" s="1"/>
  <c r="I73" i="30"/>
  <c r="F88" i="30" s="1"/>
  <c r="F103" i="30" s="1"/>
  <c r="I72" i="30"/>
  <c r="E87" i="30" s="1"/>
  <c r="E102" i="30" s="1"/>
  <c r="I71" i="30"/>
  <c r="E86" i="30" s="1"/>
  <c r="E101" i="30" s="1"/>
  <c r="E63" i="30"/>
  <c r="E62" i="30"/>
  <c r="E61" i="30"/>
  <c r="H60" i="30"/>
  <c r="G60" i="30"/>
  <c r="E60" i="30"/>
  <c r="H59" i="30"/>
  <c r="G59" i="30"/>
  <c r="E59" i="30"/>
  <c r="G58" i="30"/>
  <c r="F58" i="30"/>
  <c r="D58" i="30"/>
  <c r="D57" i="30"/>
  <c r="G56" i="30"/>
  <c r="F56" i="30"/>
  <c r="D56" i="30"/>
  <c r="G55" i="30"/>
  <c r="F55" i="30"/>
  <c r="D55" i="30"/>
  <c r="G54" i="30"/>
  <c r="F54" i="30"/>
  <c r="D54" i="30"/>
  <c r="I47" i="30"/>
  <c r="I63" i="30" s="1"/>
  <c r="H47" i="30"/>
  <c r="H63" i="30" s="1"/>
  <c r="G47" i="30"/>
  <c r="G63" i="30" s="1"/>
  <c r="I46" i="30"/>
  <c r="I62" i="30" s="1"/>
  <c r="H46" i="30"/>
  <c r="H62" i="30" s="1"/>
  <c r="G46" i="30"/>
  <c r="G62" i="30" s="1"/>
  <c r="I45" i="30"/>
  <c r="I61" i="30" s="1"/>
  <c r="H45" i="30"/>
  <c r="H61" i="30" s="1"/>
  <c r="G45" i="30"/>
  <c r="G61" i="30" s="1"/>
  <c r="H41" i="30"/>
  <c r="H57" i="30" s="1"/>
  <c r="G41" i="30"/>
  <c r="G57" i="30" s="1"/>
  <c r="F41" i="30"/>
  <c r="F57" i="30" s="1"/>
  <c r="M64" i="28"/>
  <c r="M63" i="28"/>
  <c r="N63" i="28" s="1"/>
  <c r="M62" i="28"/>
  <c r="N62" i="28" s="1"/>
  <c r="M61" i="28"/>
  <c r="N61" i="28" s="1"/>
  <c r="M57" i="28"/>
  <c r="M71" i="28" s="1"/>
  <c r="N56" i="28"/>
  <c r="M56" i="28"/>
  <c r="M70" i="28" s="1"/>
  <c r="O55" i="28"/>
  <c r="N55" i="28"/>
  <c r="M55" i="28"/>
  <c r="N69" i="28" s="1"/>
  <c r="P54" i="28"/>
  <c r="O54" i="28"/>
  <c r="N54" i="28"/>
  <c r="M54" i="28"/>
  <c r="N68" i="28" s="1"/>
  <c r="G89" i="30" l="1"/>
  <c r="G104" i="30" s="1"/>
  <c r="F91" i="30"/>
  <c r="F106" i="30" s="1"/>
  <c r="C134" i="56"/>
  <c r="D134" i="56"/>
  <c r="C133" i="56"/>
  <c r="C115" i="56"/>
  <c r="C131" i="56"/>
  <c r="H73" i="53"/>
  <c r="I73" i="53" s="1"/>
  <c r="H71" i="53"/>
  <c r="I71" i="53" s="1"/>
  <c r="H74" i="53"/>
  <c r="I74" i="53" s="1"/>
  <c r="H72" i="53"/>
  <c r="I72" i="53" s="1"/>
  <c r="H75" i="53"/>
  <c r="I75" i="53" s="1"/>
  <c r="C58" i="34"/>
  <c r="D64" i="34" s="1"/>
  <c r="D58" i="34"/>
  <c r="D63" i="34" s="1"/>
  <c r="C35" i="34"/>
  <c r="C39" i="34" s="1"/>
  <c r="D45" i="34" s="1"/>
  <c r="D39" i="34"/>
  <c r="D44" i="34" s="1"/>
  <c r="F95" i="30"/>
  <c r="F110" i="30" s="1"/>
  <c r="G95" i="30"/>
  <c r="G110" i="30" s="1"/>
  <c r="E89" i="30"/>
  <c r="E104" i="30" s="1"/>
  <c r="D89" i="30"/>
  <c r="D104" i="30" s="1"/>
  <c r="G92" i="30"/>
  <c r="G107" i="30" s="1"/>
  <c r="E92" i="30"/>
  <c r="E107" i="30" s="1"/>
  <c r="F92" i="30"/>
  <c r="F107" i="30" s="1"/>
  <c r="G93" i="30"/>
  <c r="G108" i="30" s="1"/>
  <c r="D86" i="30"/>
  <c r="D101" i="30" s="1"/>
  <c r="D90" i="30"/>
  <c r="D105" i="30" s="1"/>
  <c r="E94" i="30"/>
  <c r="E109" i="30" s="1"/>
  <c r="E90" i="30"/>
  <c r="E105" i="30" s="1"/>
  <c r="F94" i="30"/>
  <c r="F109" i="30" s="1"/>
  <c r="D87" i="30"/>
  <c r="D102" i="30" s="1"/>
  <c r="G94" i="30"/>
  <c r="G109" i="30" s="1"/>
  <c r="F93" i="30"/>
  <c r="F108" i="30" s="1"/>
  <c r="P68" i="28"/>
  <c r="M78" i="28"/>
  <c r="M68" i="28"/>
  <c r="M75" i="28" s="1"/>
  <c r="N70" i="28"/>
  <c r="N77" i="28" s="1"/>
  <c r="N75" i="28"/>
  <c r="O61" i="28"/>
  <c r="O62" i="28"/>
  <c r="N76" i="28"/>
  <c r="O68" i="28"/>
  <c r="M69" i="28"/>
  <c r="M76" i="28" s="1"/>
  <c r="M77" i="28"/>
  <c r="O69" i="28"/>
  <c r="I76" i="53" l="1"/>
  <c r="D133" i="56"/>
  <c r="D131" i="56"/>
  <c r="B135" i="56"/>
  <c r="C132" i="56"/>
  <c r="C135" i="56" s="1"/>
  <c r="O76" i="28"/>
  <c r="P61" i="28"/>
  <c r="P75" i="28" s="1"/>
  <c r="O75" i="28"/>
  <c r="D132" i="56" l="1"/>
  <c r="D135" i="56" s="1"/>
</calcChain>
</file>

<file path=xl/sharedStrings.xml><?xml version="1.0" encoding="utf-8"?>
<sst xmlns="http://schemas.openxmlformats.org/spreadsheetml/2006/main" count="766" uniqueCount="282">
  <si>
    <t>Source:</t>
  </si>
  <si>
    <t>Total</t>
  </si>
  <si>
    <t>.</t>
  </si>
  <si>
    <t>Practice Problem on Fundamentals of General Insurance Actuarial Analysis, Friedland, 2nd Ed., Chapter 11</t>
  </si>
  <si>
    <t>Transaction #</t>
  </si>
  <si>
    <t>Transaction Date</t>
  </si>
  <si>
    <t>Transaction Description</t>
  </si>
  <si>
    <t>Claim ID</t>
  </si>
  <si>
    <t>Occurrence Date</t>
  </si>
  <si>
    <t>Change in Case Estimate</t>
  </si>
  <si>
    <t>Indemnity Payment</t>
  </si>
  <si>
    <t>ALAE Payment</t>
  </si>
  <si>
    <t>Open new claim file.</t>
  </si>
  <si>
    <t>Payment on reported claim file.</t>
  </si>
  <si>
    <t>Open and close new claim file.</t>
  </si>
  <si>
    <t>Close reported claim file.</t>
  </si>
  <si>
    <t>Payment and change in case estimate.</t>
  </si>
  <si>
    <t>Change in case estimate.</t>
  </si>
  <si>
    <t>Reopen closed claim file.</t>
  </si>
  <si>
    <t>Populate the following development triangles using the data above. Assume that the definition of claims includes both indemnity and allocated loss-adjustment expenses (ALAE).</t>
  </si>
  <si>
    <t>(a) Incremental Paid Claims</t>
  </si>
  <si>
    <t>At Maturity Age (Months)</t>
  </si>
  <si>
    <t>Accident Year</t>
  </si>
  <si>
    <t>(b) Case Estimates</t>
  </si>
  <si>
    <t>(c) Cumulative Paid Claims</t>
  </si>
  <si>
    <t>(d) Cumulative Reported Claims</t>
  </si>
  <si>
    <t>To identify all claims by Accident Year, we look at the Occurrence Dates:</t>
  </si>
  <si>
    <t>AY 2028 Claims:</t>
  </si>
  <si>
    <t>1, 2, 3, 4, 5</t>
  </si>
  <si>
    <t>AY 2028, Paid 2028</t>
  </si>
  <si>
    <t>AY 2028, Paid 2029</t>
  </si>
  <si>
    <t>AY 2028, Paid 2030</t>
  </si>
  <si>
    <t>AY 2028, Paid 2031</t>
  </si>
  <si>
    <t>AY 2029 Claims:</t>
  </si>
  <si>
    <t>6, 7, 8</t>
  </si>
  <si>
    <t>AY 2029, Paid 2029</t>
  </si>
  <si>
    <t>AY 2029, Paid 2030</t>
  </si>
  <si>
    <t>AY 2029, Paid 2031</t>
  </si>
  <si>
    <t>AY 2030 Claims:</t>
  </si>
  <si>
    <t>9, 10, 11, 12</t>
  </si>
  <si>
    <t>AY 2030, Paid 2030</t>
  </si>
  <si>
    <t>AY 2030, Paid 2031</t>
  </si>
  <si>
    <t>AY 2031 Claims:</t>
  </si>
  <si>
    <t>13, 14, 15, 16</t>
  </si>
  <si>
    <t>AY 2031, Paid 2031</t>
  </si>
  <si>
    <t xml:space="preserve">This triangle shows the case estimates for each Accident Year's claims, </t>
  </si>
  <si>
    <t>AY 2028 Case at End of 2028</t>
  </si>
  <si>
    <t>AY 2028 Case at End of 2029</t>
  </si>
  <si>
    <t>AY 2028 Case at End of 2030</t>
  </si>
  <si>
    <t>AY 2028 Case at End of 2031</t>
  </si>
  <si>
    <t>AY 2029 Case at End of 2029</t>
  </si>
  <si>
    <t>AY 2029 Case at End of 2030</t>
  </si>
  <si>
    <t>AY 2029 Case at End of 2031</t>
  </si>
  <si>
    <t>AY 2030 Case at End of 2030</t>
  </si>
  <si>
    <t>AY 2030 Case at End of 2031</t>
  </si>
  <si>
    <t>AY 2031 Case at End of 2031</t>
  </si>
  <si>
    <t>The triangle of cumulative paid claims can be created from the triangle of</t>
  </si>
  <si>
    <t>AY 2028, Paid thru 2028</t>
  </si>
  <si>
    <t>AY 2028, Paid thru 2029</t>
  </si>
  <si>
    <t>AY 2028, Paid thru 2030</t>
  </si>
  <si>
    <t>AY 2028, Paid thru 2031</t>
  </si>
  <si>
    <t>incremental paid claims, with each cell being the sum of the corresponding</t>
  </si>
  <si>
    <t>AY 2029, Paid thru 2029</t>
  </si>
  <si>
    <t>AY 2029, Paid thru 2030</t>
  </si>
  <si>
    <t>AY 2029, Paid thru 2031</t>
  </si>
  <si>
    <t>row's prior entries, up to and including the incremental entry in that cell.</t>
  </si>
  <si>
    <t>AY 2030, Paid thru 2030</t>
  </si>
  <si>
    <t>AY 2030, Paid thru 2031</t>
  </si>
  <si>
    <t>AY 2031, Paid thru 2031</t>
  </si>
  <si>
    <t>The triangle in (d) is comprised of the sums of the corresponding entries in the</t>
  </si>
  <si>
    <t xml:space="preserve">triangles of cumulative paid claims (c) and case reserves (b). </t>
  </si>
  <si>
    <t>AY 2028 (Paid + Case), End of 2028</t>
  </si>
  <si>
    <t>AY 2028 (Paid + Case), End of 2029</t>
  </si>
  <si>
    <t>AY 2028 (Paid + Case), End of 2030</t>
  </si>
  <si>
    <t>AY 2028 (Paid + Case), End of 2031</t>
  </si>
  <si>
    <t>AY 2029 (Paid + Case), End of 2029</t>
  </si>
  <si>
    <t>AY 2029 (Paid + Case), End of 2030</t>
  </si>
  <si>
    <t>AY 2029 (Paid + Case), End of 2031</t>
  </si>
  <si>
    <t>AY 2030 (Paid + Case), End of 2030</t>
  </si>
  <si>
    <t>AY 2030 (Paid + Case), End of 2031</t>
  </si>
  <si>
    <t>AY 2031 (Paid + Case), End of 2031</t>
  </si>
  <si>
    <t xml:space="preserve">You are given the followng table of detailed claim transaction data. </t>
  </si>
  <si>
    <t>which are recorded on the anniversary of the effective date.</t>
  </si>
  <si>
    <t>Policy ID</t>
  </si>
  <si>
    <t>Effective Date</t>
  </si>
  <si>
    <t>Expiration Date</t>
  </si>
  <si>
    <t>Written Premium</t>
  </si>
  <si>
    <t>(a) Premiums Written in Calendar Year</t>
  </si>
  <si>
    <t>Option 1</t>
  </si>
  <si>
    <t>Option 2</t>
  </si>
  <si>
    <t>(b) Premiums Earned in Calendar Year</t>
  </si>
  <si>
    <t>100% of the premium is recognized as written in the calendar year of the policy's inception.</t>
  </si>
  <si>
    <t>For Option 2, for a two-year policy, 50% of the premium is recognized as written at policy inception; the other 50% is recognized</t>
  </si>
  <si>
    <t>one calendar year later. For a three-year policy, (1/3) of the premium is recognized as written at policy inception. Then, (1/3) is recognized</t>
  </si>
  <si>
    <t>after one calendar year, and the remaining (1/3) is recognized after two calendar years.</t>
  </si>
  <si>
    <t>Percentage of Premium Recognized as Written in Calendar Year</t>
  </si>
  <si>
    <t>Now, to populate the table of written premiums, we multiply the written premium for each policy by the percentage recognized per calendar year.</t>
  </si>
  <si>
    <t>Months Over Which Policy Extends</t>
  </si>
  <si>
    <t>Total Months</t>
  </si>
  <si>
    <t>Now we calculate the fraction of each policy's total premium that is earned during each calendar year.</t>
  </si>
  <si>
    <t>Fraction of Premium Earned in Calendar Year</t>
  </si>
  <si>
    <t>Now we multiply the fractions in the table above by the written premium for each corresponding policy to get the earned premiums by calendar year.</t>
  </si>
  <si>
    <t>Fundamentals of General Insurance Actuarial Analysis, Friedland, 2nd Ed., Chapter 12</t>
  </si>
  <si>
    <t>An insurer is writing multi-year policies and has two options by which to recognize written exposures.</t>
  </si>
  <si>
    <t>Assume that all claims are mature at 48 months.</t>
  </si>
  <si>
    <t>Cumulative Reported Claims</t>
  </si>
  <si>
    <t>Cumulative Paid Claims</t>
  </si>
  <si>
    <t>You are given the following triangles of cumulative paid claims and cumulative reported claims.</t>
  </si>
  <si>
    <t>This enables us to calculate ultimate losses for each accident year:</t>
  </si>
  <si>
    <t>development factors for each time period:</t>
  </si>
  <si>
    <t>36 to Ult.</t>
  </si>
  <si>
    <t>24 to Ult.</t>
  </si>
  <si>
    <t>12 to Ult.</t>
  </si>
  <si>
    <t>Development Period (Months)</t>
  </si>
  <si>
    <t>Incremental Age-to-Age Factors</t>
  </si>
  <si>
    <t>36 to 48</t>
  </si>
  <si>
    <t>24 to 36</t>
  </si>
  <si>
    <t>12 to 24</t>
  </si>
  <si>
    <t>For each development period of (X) to (X+12), we take the sum of all of the values in the (X+12) column and divide it by the sum of the all but the last value in the (X) column.</t>
  </si>
  <si>
    <t>Because we are using a volume-weighted average calculation, we can determine the averages directly from the triangle without intermediate steps.</t>
  </si>
  <si>
    <t>averages for each development period:</t>
  </si>
  <si>
    <t>Now we calculate the straight</t>
  </si>
  <si>
    <t>We first calculate the age-to-age factors for each accident year and development period.</t>
  </si>
  <si>
    <t>Fundamentals of General Insurance Actuarial Analysis, Friedland, 2nd Ed., Chapter 15</t>
  </si>
  <si>
    <t>Total Unpaid ULAE</t>
  </si>
  <si>
    <t>Weights</t>
  </si>
  <si>
    <t>Estimated Unpaid ULAE = (Trended Average ULAE)*(Weighted Claim Counts)</t>
  </si>
  <si>
    <t>Trended Average ULAE</t>
  </si>
  <si>
    <t>Trend Factor from CY 2029</t>
  </si>
  <si>
    <t>Trending Period (Years)</t>
  </si>
  <si>
    <t>Weighted Claim Counts</t>
  </si>
  <si>
    <t>Closed</t>
  </si>
  <si>
    <t>Open</t>
  </si>
  <si>
    <t xml:space="preserve">Newly Reported </t>
  </si>
  <si>
    <t>Calendar Year</t>
  </si>
  <si>
    <t>Annual Trend  %</t>
  </si>
  <si>
    <t>Claim Counts</t>
  </si>
  <si>
    <t>These steps are shown in the table below.</t>
  </si>
  <si>
    <t>Finally, we project the ULAE over the future calendar years, calculating the weighted claim counts for those years as well and then trending the selected average ULAE above forward for those years.</t>
  </si>
  <si>
    <t>Selected Average ULAE per Weighted Count</t>
  </si>
  <si>
    <t>We then select the average ULAE per weighted claim count using the simple arithmetic average of the values from each CY.</t>
  </si>
  <si>
    <t>Trended Average ULAE to CY 2029</t>
  </si>
  <si>
    <t>Trend Factor to CY 2029</t>
  </si>
  <si>
    <t>Average ULAE per Weighted Claim Count</t>
  </si>
  <si>
    <t>Paid ULAE</t>
  </si>
  <si>
    <t>Then we trend the average ULAE to the present using the annual trend factor provided.</t>
  </si>
  <si>
    <t>Then we calculate the average paid ULAE per weighted claim count.</t>
  </si>
  <si>
    <t>We first develop weighted claim counts based on the allocation percentages of claim staff's effort.</t>
  </si>
  <si>
    <t>The result is</t>
  </si>
  <si>
    <t>To estimate unpaid ULAE using the Classical Method, as applied to Total IBNR, we use the formula:</t>
  </si>
  <si>
    <t xml:space="preserve"> Selected Ratio</t>
  </si>
  <si>
    <t>Ratio of Paid ULAE to Paid Claims</t>
  </si>
  <si>
    <t>Then we select a ratio which is the simple arithmetic mean of the calendar-year ratios.</t>
  </si>
  <si>
    <t xml:space="preserve">For the Classical Method, first, for each calendar year, we calculate the ratio of paid ULAE to paid claims. </t>
  </si>
  <si>
    <t>For future calendar years, the claim counts are projected to be the following:</t>
  </si>
  <si>
    <t>The annual trend for growth in ULAE is assumed to be</t>
  </si>
  <si>
    <t>of the claim staff's effort is expended on closing  claim files (for closed claims in a given year).</t>
  </si>
  <si>
    <t>Assume that</t>
  </si>
  <si>
    <t>of the claim staff's effort is expended on maintaining claim files (for open claims).</t>
  </si>
  <si>
    <t>of the claim staff's effort is expended on opening claim files (for newly reported claims).</t>
  </si>
  <si>
    <t>Total IBNR at Dec. 31, 2028</t>
  </si>
  <si>
    <t>Case Outstanding at Dec. 31, 2028</t>
  </si>
  <si>
    <t>Paid Claims</t>
  </si>
  <si>
    <t xml:space="preserve"> You are given the following data for Insurer Z pertaining to paid ULAE, paid claims, and claim counts.</t>
  </si>
  <si>
    <t>When selecting values, use simple arithmetic averages (means) as the basis for each selection.</t>
  </si>
  <si>
    <t>Fundamentals of General Insurance Actuarial Analysis, Friedland, 2nd Ed., Chapter 23</t>
  </si>
  <si>
    <t>2030-2</t>
  </si>
  <si>
    <t>2030-1</t>
  </si>
  <si>
    <t>2029-2</t>
  </si>
  <si>
    <t>2029-1</t>
  </si>
  <si>
    <t>2028-2</t>
  </si>
  <si>
    <t>2028-1</t>
  </si>
  <si>
    <t>Total Unpaid Claim Estimate, Frequency-Severity Method</t>
  </si>
  <si>
    <t>IBNR as of Dec. 31, 2030, Frequency-Severity Method</t>
  </si>
  <si>
    <t>Case Outstanding as of Dec. 31, 2030</t>
  </si>
  <si>
    <t>(o)</t>
  </si>
  <si>
    <t>(n)</t>
  </si>
  <si>
    <t>Accident Half-Year</t>
  </si>
  <si>
    <t>Projected Ultimate Total Claims</t>
  </si>
  <si>
    <t>Projected Ultimate Claim Severities</t>
  </si>
  <si>
    <t>(m)</t>
  </si>
  <si>
    <t>(l)</t>
  </si>
  <si>
    <t>Selected Age-to-Age Factors</t>
  </si>
  <si>
    <t>30 to 36 (Ult.)</t>
  </si>
  <si>
    <t>24 to 30</t>
  </si>
  <si>
    <t>18 to 24</t>
  </si>
  <si>
    <t>12 to 18</t>
  </si>
  <si>
    <t>6 to 12</t>
  </si>
  <si>
    <t>Reported Claim Severities as of (Months)</t>
  </si>
  <si>
    <t>Selected Ultimate Claim Counts</t>
  </si>
  <si>
    <t>Projected Ultimate Reported Claim Counts</t>
  </si>
  <si>
    <t>Projected Ultimate Closed Claim Counts</t>
  </si>
  <si>
    <t>(g)</t>
  </si>
  <si>
    <t>(f)</t>
  </si>
  <si>
    <t>(e)</t>
  </si>
  <si>
    <t>Use the template below to answer parts (e) through (g).</t>
  </si>
  <si>
    <t>(d) Selected Factors to Ultimate</t>
  </si>
  <si>
    <t>(c) Age-to-Age Factors for Reported Claim Counts</t>
  </si>
  <si>
    <t>(b) Selected Factors to Ultimate</t>
  </si>
  <si>
    <t>(a) Age-to-Age Factors for Closed Claim Counts</t>
  </si>
  <si>
    <t>Use the template below to answer parts (a) through (d).</t>
  </si>
  <si>
    <t xml:space="preserve">You are using the frequency-severity method to estimate ultimate claims. </t>
  </si>
  <si>
    <t>Reported Claim Counts as of (Months)</t>
  </si>
  <si>
    <t>Closed Claim Counts as of (Months)</t>
  </si>
  <si>
    <t>Total Unpaid Claim Estimate = Case Outsanding + IBNR</t>
  </si>
  <si>
    <t>IBNR = Projected Ultimate Total Claims - Reported Claims</t>
  </si>
  <si>
    <t>We multiply the latest known claim severities by the development factors to ultimate starting at the maturity of the latest known severities.</t>
  </si>
  <si>
    <t>The "AVERAGE" function in Excel was used to calculate the arithmetic means of the age-to-age factors in part (j). The age-to-ultimate factors are the products of all of the age-to-age factors from that maturity onward.</t>
  </si>
  <si>
    <t>Age-to-age factors are calculated by dividing the claim severities for each maturity by the claim severities for each immediate prior maturity.</t>
  </si>
  <si>
    <t>Reported claim severities are calculated as (Reported Total Claim Magnitudes)/(Reported Claim Counts).</t>
  </si>
  <si>
    <t xml:space="preserve">The answers in column (g) are the simple arithmetic means of the answers in columns (e) and (f). All values were rounded to the nearest whole claim count. </t>
  </si>
  <si>
    <t>We multiply the latest known reported claim counts by the development factors to ultimate starting at the maturity of the latest known counts.</t>
  </si>
  <si>
    <t>We multiply the latest known closed claim counts by the development factors to ultimate starting at the maturity of the latest known counts.</t>
  </si>
  <si>
    <t>The "AVERAGE" function in Excel was used to calculate the arithmetic means of the age-to-age factors in part (c). The age-to-ultimate factors are the products of all of the age-to-age factors from that maturity onward.</t>
  </si>
  <si>
    <t>Age-to-age factors are calculated by dividing the reported claim counts for each maturity by the closed claim counts for each immediate prior maturity.</t>
  </si>
  <si>
    <t>The "AVERAGE" function in Excel was used to calculate the arithmetic means of the age-to-age factors in part (a). The age-to-ultimate factors are the products of all of the age-to-age factors from that maturity onward.</t>
  </si>
  <si>
    <t>Age-to-age factors are calculated by dividing the closed claim counts for each maturity by the closed claim counts for each immediate prior maturity.</t>
  </si>
  <si>
    <t>Fundamentals of General Insurance Actuarial Analysis, Friedland, 2nd Ed., Chapter 16</t>
  </si>
  <si>
    <t>You are given the following data  for Insurer Y, with the data evaluated as of December 31, 2030. Assume that all claims are reported and closed at 36 months.</t>
  </si>
  <si>
    <t>Reported Total Claims as of (Months)</t>
  </si>
  <si>
    <t>Use the template below to answer parts (i) and (j).</t>
  </si>
  <si>
    <t>Use the template below to answer parts (k) and (l).</t>
  </si>
  <si>
    <t>(k)</t>
  </si>
  <si>
    <t>(i) Age-to-Age Factors for Reported Claim Severities</t>
  </si>
  <si>
    <t>(j) Selected Factors to Ultimate</t>
  </si>
  <si>
    <t>Use the template below to answer parts (m) through (o).</t>
  </si>
  <si>
    <t>We multiply the projected ultimate claim severities in part (h) by the selected ultimate claim counts in part (g).</t>
  </si>
  <si>
    <t>Case Outstanding = Reported Claims - Paid Claims</t>
  </si>
  <si>
    <t>Unpaid ULAE using the Classical Method (Ratio-Based)</t>
  </si>
  <si>
    <t>Unpaid ULAE = (Ratio of Paid ULAE to Paid Claims)*((1 - % on opening a file)*Case Outstanding + Total IBNR)</t>
  </si>
  <si>
    <t>Unpaid ULAE using the Johnson Method (Count-Based)</t>
  </si>
  <si>
    <t>GUIDED EXAMPLES</t>
  </si>
  <si>
    <t>o</t>
  </si>
  <si>
    <t xml:space="preserve">These guided examples are intended to enhance specific curriculum resources where additional examples, practice calculations, and/or application of material could benefit candidates. These are not part of the required syllabus but are intended to make the required syllabus topics easier to master. These examples may be longer, more in depth, and/or include more calculation than would likely be used in an assessment environment.  </t>
  </si>
  <si>
    <t xml:space="preserve">These guided examples are presented in two formats – a version where candidates can attempt to navigate the problem/situation independently, and a narrated version where a solution is presented along with assistance to explain the steps involved.  </t>
  </si>
  <si>
    <t xml:space="preserve">These guided examples present one method of arriving at a solution; there could be equally appropriate alternative solutions. </t>
  </si>
  <si>
    <t>These guided examples are not intended to approximate a course assessment, and candidates should not use them as proxies for assessment items. For examples of assessment items, we recommend referencing the curated past exam questions for this course.</t>
  </si>
  <si>
    <t>These guided examples have been developed by an actuarial subject matter expert (see tabs for details) with review and modifications by course curriculum committee volunteers and SOA staff. We will continue to refine and expand this example set over time; candidates who would like to recommend source material that could benefit from additional guided examples should reach out to:</t>
  </si>
  <si>
    <t>education@soa.org</t>
  </si>
  <si>
    <t>Version 2025-1</t>
  </si>
  <si>
    <t>Updated: July 8, 2025</t>
  </si>
  <si>
    <t xml:space="preserve">Copyright © Society of Actuaries </t>
  </si>
  <si>
    <t>GI 101 - Ratemaking and Reserving</t>
  </si>
  <si>
    <r>
      <t xml:space="preserve">This guided example has been developed by </t>
    </r>
    <r>
      <rPr>
        <b/>
        <sz val="11"/>
        <color theme="1"/>
        <rFont val="Aptos"/>
        <family val="2"/>
      </rPr>
      <t>Gennady Stolyarov II (FSA, ACAS, MAAA, CPCU, Are, ARC, API, AIS, AIE, AIAF), ACTEX Learning</t>
    </r>
    <r>
      <rPr>
        <sz val="11"/>
        <color theme="1"/>
        <rFont val="Aptos"/>
        <family val="2"/>
      </rPr>
      <t xml:space="preserve"> with review and edits as appropriate by course curriculum volunteers and SOA staff.</t>
    </r>
  </si>
  <si>
    <r>
      <t xml:space="preserve">as of the </t>
    </r>
    <r>
      <rPr>
        <i/>
        <sz val="11"/>
        <color theme="1"/>
        <rFont val="Aptos"/>
        <family val="2"/>
      </rPr>
      <t xml:space="preserve">end </t>
    </r>
    <r>
      <rPr>
        <sz val="11"/>
        <color theme="1"/>
        <rFont val="Aptos"/>
        <family val="2"/>
      </rPr>
      <t xml:space="preserve">of a given calendar period. </t>
    </r>
  </si>
  <si>
    <r>
      <t xml:space="preserve">(a) </t>
    </r>
    <r>
      <rPr>
        <sz val="11"/>
        <color theme="1"/>
        <rFont val="Aptos"/>
        <family val="2"/>
      </rPr>
      <t>Calculate unpaid ULAE at December 31, 2028, using the Classical Method, a ratio-based method, as applied to total IBNR.</t>
    </r>
  </si>
  <si>
    <r>
      <t xml:space="preserve">(b) </t>
    </r>
    <r>
      <rPr>
        <sz val="11"/>
        <color theme="1"/>
        <rFont val="Aptos"/>
        <family val="2"/>
      </rPr>
      <t>Calculate unpaid ULAE at December 2028, using the Wendy Johnson Method, a count-based method.</t>
    </r>
  </si>
  <si>
    <r>
      <rPr>
        <b/>
        <sz val="11"/>
        <color theme="1"/>
        <rFont val="Aptos"/>
        <family val="2"/>
      </rPr>
      <t xml:space="preserve">(a) </t>
    </r>
    <r>
      <rPr>
        <sz val="11"/>
        <color theme="1"/>
        <rFont val="Aptos"/>
        <family val="2"/>
      </rPr>
      <t>Calculate age-to-age factors for closed claim counts.</t>
    </r>
  </si>
  <si>
    <r>
      <rPr>
        <b/>
        <sz val="11"/>
        <rFont val="Aptos"/>
        <family val="2"/>
      </rPr>
      <t>(b)</t>
    </r>
    <r>
      <rPr>
        <sz val="11"/>
        <rFont val="Aptos"/>
        <family val="2"/>
      </rPr>
      <t xml:space="preserve"> Select claim development factors to ultimate for closed claim counts, based on simple arithmetic means of the age-to-age factors.</t>
    </r>
  </si>
  <si>
    <r>
      <rPr>
        <b/>
        <sz val="11"/>
        <color theme="1"/>
        <rFont val="Aptos"/>
        <family val="2"/>
      </rPr>
      <t>(c)</t>
    </r>
    <r>
      <rPr>
        <sz val="11"/>
        <color theme="1"/>
        <rFont val="Aptos"/>
        <family val="2"/>
      </rPr>
      <t xml:space="preserve"> Calculate age-to-age factors for reported claim counts.</t>
    </r>
  </si>
  <si>
    <r>
      <rPr>
        <b/>
        <sz val="11"/>
        <rFont val="Aptos"/>
        <family val="2"/>
      </rPr>
      <t>(d)</t>
    </r>
    <r>
      <rPr>
        <sz val="11"/>
        <rFont val="Aptos"/>
        <family val="2"/>
      </rPr>
      <t xml:space="preserve"> Select claim development factors to ultimate for reported claim counts, based on simple arithmetic means of the age-to-age factors.</t>
    </r>
  </si>
  <si>
    <r>
      <rPr>
        <b/>
        <sz val="11"/>
        <color theme="1"/>
        <rFont val="Aptos"/>
        <family val="2"/>
      </rPr>
      <t>(e)</t>
    </r>
    <r>
      <rPr>
        <sz val="11"/>
        <color theme="1"/>
        <rFont val="Aptos"/>
        <family val="2"/>
      </rPr>
      <t xml:space="preserve"> Calculate the projected ultimate</t>
    </r>
    <r>
      <rPr>
        <i/>
        <sz val="11"/>
        <color theme="1"/>
        <rFont val="Aptos"/>
        <family val="2"/>
      </rPr>
      <t xml:space="preserve"> closed </t>
    </r>
    <r>
      <rPr>
        <sz val="11"/>
        <color theme="1"/>
        <rFont val="Aptos"/>
        <family val="2"/>
      </rPr>
      <t>claim counts, using the development method.</t>
    </r>
  </si>
  <si>
    <r>
      <rPr>
        <b/>
        <sz val="11"/>
        <color theme="1"/>
        <rFont val="Aptos"/>
        <family val="2"/>
      </rPr>
      <t>(f)</t>
    </r>
    <r>
      <rPr>
        <sz val="11"/>
        <color theme="1"/>
        <rFont val="Aptos"/>
        <family val="2"/>
      </rPr>
      <t xml:space="preserve"> Calculate the projected ultimate </t>
    </r>
    <r>
      <rPr>
        <i/>
        <sz val="11"/>
        <color theme="1"/>
        <rFont val="Aptos"/>
        <family val="2"/>
      </rPr>
      <t>reported</t>
    </r>
    <r>
      <rPr>
        <sz val="11"/>
        <color theme="1"/>
        <rFont val="Aptos"/>
        <family val="2"/>
      </rPr>
      <t xml:space="preserve"> claim counts, using the development method.</t>
    </r>
  </si>
  <si>
    <r>
      <rPr>
        <b/>
        <sz val="11"/>
        <rFont val="Aptos"/>
        <family val="2"/>
      </rPr>
      <t>(g)</t>
    </r>
    <r>
      <rPr>
        <sz val="11"/>
        <rFont val="Aptos"/>
        <family val="2"/>
      </rPr>
      <t xml:space="preserve"> Calculate the selected the ultimate claim counts, based on an arithmetic mean of projected reported and closed claim counts.</t>
    </r>
  </si>
  <si>
    <r>
      <rPr>
        <b/>
        <sz val="11"/>
        <rFont val="Aptos"/>
        <family val="2"/>
      </rPr>
      <t>(h)</t>
    </r>
    <r>
      <rPr>
        <sz val="11"/>
        <rFont val="Aptos"/>
        <family val="2"/>
      </rPr>
      <t xml:space="preserve"> Create an exhibit showing the reported claim severities for each time period for which data were provided. Use the template below.</t>
    </r>
  </si>
  <si>
    <r>
      <t xml:space="preserve">(i) </t>
    </r>
    <r>
      <rPr>
        <sz val="11"/>
        <color theme="1"/>
        <rFont val="Aptos"/>
        <family val="2"/>
      </rPr>
      <t xml:space="preserve">Determine the age-to-age factors for the reported claim severities. </t>
    </r>
  </si>
  <si>
    <r>
      <t xml:space="preserve">(j) </t>
    </r>
    <r>
      <rPr>
        <sz val="11"/>
        <color theme="1"/>
        <rFont val="Aptos"/>
        <family val="2"/>
      </rPr>
      <t>Select claim development factors (CDFs) to ultimate for reported claim severities, based on simple arithmetic means of the age-to-age factors.</t>
    </r>
  </si>
  <si>
    <r>
      <rPr>
        <b/>
        <sz val="11"/>
        <rFont val="Aptos"/>
        <family val="2"/>
      </rPr>
      <t>(k)</t>
    </r>
    <r>
      <rPr>
        <sz val="11"/>
        <rFont val="Aptos"/>
        <family val="2"/>
      </rPr>
      <t xml:space="preserve"> Calculate the projected ultimate claim severities for each accident half-year, using the frequency-severity method.</t>
    </r>
  </si>
  <si>
    <r>
      <rPr>
        <b/>
        <sz val="11"/>
        <rFont val="Aptos"/>
        <family val="2"/>
      </rPr>
      <t>(l)</t>
    </r>
    <r>
      <rPr>
        <sz val="11"/>
        <rFont val="Aptos"/>
        <family val="2"/>
      </rPr>
      <t xml:space="preserve"> Calculate the projected ultimate total claim magnitudes, using the frequency-severity method.</t>
    </r>
  </si>
  <si>
    <r>
      <t xml:space="preserve">(m) </t>
    </r>
    <r>
      <rPr>
        <sz val="11"/>
        <color theme="1"/>
        <rFont val="Aptos"/>
        <family val="2"/>
      </rPr>
      <t>Calculate the case oustanding as of December 31, 2030, for each accident half-year and in total.</t>
    </r>
  </si>
  <si>
    <r>
      <t xml:space="preserve">(n) </t>
    </r>
    <r>
      <rPr>
        <sz val="11"/>
        <color theme="1"/>
        <rFont val="Aptos"/>
        <family val="2"/>
      </rPr>
      <t>Calculate the Incurred But Not Reported (IBNR) claims as of December 31, 2030, using the frequency-severity method, for each accident half-year and in total.</t>
    </r>
  </si>
  <si>
    <r>
      <t xml:space="preserve">(o) </t>
    </r>
    <r>
      <rPr>
        <sz val="11"/>
        <color theme="1"/>
        <rFont val="Aptos"/>
        <family val="2"/>
      </rPr>
      <t>Calculate the total unpaid claim estimate using the frequency-severity method, for each accident half-year and in total.</t>
    </r>
  </si>
  <si>
    <r>
      <rPr>
        <b/>
        <sz val="11"/>
        <color theme="1"/>
        <rFont val="Aptos"/>
        <family val="2"/>
      </rPr>
      <t xml:space="preserve">(a) </t>
    </r>
    <r>
      <rPr>
        <sz val="11"/>
        <color theme="1"/>
        <rFont val="Aptos"/>
        <family val="2"/>
      </rPr>
      <t>Estimate the ultimate losses for each of the Accident Years 2029, 2030, and 2031, using the development method, as applied to</t>
    </r>
    <r>
      <rPr>
        <i/>
        <sz val="11"/>
        <color theme="1"/>
        <rFont val="Aptos"/>
        <family val="2"/>
      </rPr>
      <t xml:space="preserve"> paid</t>
    </r>
    <r>
      <rPr>
        <sz val="11"/>
        <color theme="1"/>
        <rFont val="Aptos"/>
        <family val="2"/>
      </rPr>
      <t xml:space="preserve"> claims. </t>
    </r>
  </si>
  <si>
    <r>
      <t xml:space="preserve">Use the </t>
    </r>
    <r>
      <rPr>
        <i/>
        <sz val="11"/>
        <color theme="1"/>
        <rFont val="Aptos"/>
        <family val="2"/>
      </rPr>
      <t xml:space="preserve">straight average </t>
    </r>
    <r>
      <rPr>
        <sz val="11"/>
        <color theme="1"/>
        <rFont val="Aptos"/>
        <family val="2"/>
      </rPr>
      <t>of the observed age-to-age factors in making your selections.</t>
    </r>
  </si>
  <si>
    <r>
      <t xml:space="preserve">Next, we calculate the </t>
    </r>
    <r>
      <rPr>
        <i/>
        <sz val="11"/>
        <color theme="1"/>
        <rFont val="Aptos"/>
        <family val="2"/>
      </rPr>
      <t>cumulative</t>
    </r>
  </si>
  <si>
    <r>
      <t xml:space="preserve">AY 2029: </t>
    </r>
    <r>
      <rPr>
        <sz val="11"/>
        <color theme="1"/>
        <rFont val="Aptos"/>
        <family val="2"/>
      </rPr>
      <t xml:space="preserve">(Loss at 36 Months)*(36-to-Ult. Factor) = </t>
    </r>
  </si>
  <si>
    <t>Ü Ultimate Loss for AY 2029</t>
  </si>
  <si>
    <r>
      <t xml:space="preserve">AY 2030: </t>
    </r>
    <r>
      <rPr>
        <sz val="11"/>
        <color theme="1"/>
        <rFont val="Aptos"/>
        <family val="2"/>
      </rPr>
      <t xml:space="preserve">(Loss at 24 Months)*(24-to-Ult. Factor) = </t>
    </r>
  </si>
  <si>
    <t>Ü Ultimate Loss for AY 2030</t>
  </si>
  <si>
    <r>
      <t xml:space="preserve">AY 2031: </t>
    </r>
    <r>
      <rPr>
        <sz val="11"/>
        <color theme="1"/>
        <rFont val="Aptos"/>
        <family val="2"/>
      </rPr>
      <t xml:space="preserve">(Loss at 12 Months)*(12-to-Ult. Factor) = </t>
    </r>
  </si>
  <si>
    <t>Ü Ultimate Loss for AY 2031</t>
  </si>
  <si>
    <r>
      <rPr>
        <b/>
        <sz val="11"/>
        <color theme="1"/>
        <rFont val="Aptos"/>
        <family val="2"/>
      </rPr>
      <t xml:space="preserve">(b) </t>
    </r>
    <r>
      <rPr>
        <sz val="11"/>
        <color theme="1"/>
        <rFont val="Aptos"/>
        <family val="2"/>
      </rPr>
      <t xml:space="preserve">Estimate the ultimate losses for each of the Accident Years 2029, 2030, and 2031, using the development method, as applied to </t>
    </r>
    <r>
      <rPr>
        <i/>
        <sz val="11"/>
        <color theme="1"/>
        <rFont val="Aptos"/>
        <family val="2"/>
      </rPr>
      <t>reported</t>
    </r>
    <r>
      <rPr>
        <sz val="11"/>
        <color theme="1"/>
        <rFont val="Aptos"/>
        <family val="2"/>
      </rPr>
      <t xml:space="preserve"> claims. </t>
    </r>
  </si>
  <si>
    <r>
      <t xml:space="preserve">Use the </t>
    </r>
    <r>
      <rPr>
        <i/>
        <sz val="11"/>
        <color theme="1"/>
        <rFont val="Aptos"/>
        <family val="2"/>
      </rPr>
      <t xml:space="preserve">volume-weighted average </t>
    </r>
    <r>
      <rPr>
        <sz val="11"/>
        <color theme="1"/>
        <rFont val="Aptos"/>
        <family val="2"/>
      </rPr>
      <t>of the observed age-to-age factors in making your selections.</t>
    </r>
  </si>
  <si>
    <r>
      <rPr>
        <b/>
        <sz val="11"/>
        <color theme="1"/>
        <rFont val="Aptos"/>
        <family val="2"/>
      </rPr>
      <t xml:space="preserve">(a) </t>
    </r>
    <r>
      <rPr>
        <sz val="11"/>
        <color theme="1"/>
        <rFont val="Aptos"/>
        <family val="2"/>
      </rPr>
      <t>Estimate the ultimate claims for each of the Accident Years 2029, 2030, and 2031, using the development method, as applied to</t>
    </r>
    <r>
      <rPr>
        <i/>
        <sz val="11"/>
        <color theme="1"/>
        <rFont val="Aptos"/>
        <family val="2"/>
      </rPr>
      <t xml:space="preserve"> paid</t>
    </r>
    <r>
      <rPr>
        <sz val="11"/>
        <color theme="1"/>
        <rFont val="Aptos"/>
        <family val="2"/>
      </rPr>
      <t xml:space="preserve"> claims. </t>
    </r>
  </si>
  <si>
    <r>
      <rPr>
        <b/>
        <sz val="11"/>
        <color theme="1"/>
        <rFont val="Aptos"/>
        <family val="2"/>
      </rPr>
      <t xml:space="preserve">(b) </t>
    </r>
    <r>
      <rPr>
        <sz val="11"/>
        <color theme="1"/>
        <rFont val="Aptos"/>
        <family val="2"/>
      </rPr>
      <t xml:space="preserve">Estimate the ultimate claims for each of the Accident Years 2029, 2030, and 2031, using the development method, as applied to </t>
    </r>
    <r>
      <rPr>
        <i/>
        <sz val="11"/>
        <color theme="1"/>
        <rFont val="Aptos"/>
        <family val="2"/>
      </rPr>
      <t>reported</t>
    </r>
    <r>
      <rPr>
        <sz val="11"/>
        <color theme="1"/>
        <rFont val="Aptos"/>
        <family val="2"/>
      </rPr>
      <t xml:space="preserve"> claims. </t>
    </r>
  </si>
  <si>
    <r>
      <t xml:space="preserve">Under </t>
    </r>
    <r>
      <rPr>
        <b/>
        <sz val="11"/>
        <color theme="1"/>
        <rFont val="Aptos"/>
        <family val="2"/>
      </rPr>
      <t>Option 1</t>
    </r>
    <r>
      <rPr>
        <sz val="11"/>
        <color theme="1"/>
        <rFont val="Aptos"/>
        <family val="2"/>
      </rPr>
      <t>, the insurer records all written exposures at the initial policy effective date.</t>
    </r>
  </si>
  <si>
    <r>
      <t xml:space="preserve">Under </t>
    </r>
    <r>
      <rPr>
        <b/>
        <sz val="11"/>
        <color theme="1"/>
        <rFont val="Aptos"/>
        <family val="2"/>
      </rPr>
      <t>Option 2</t>
    </r>
    <r>
      <rPr>
        <sz val="11"/>
        <color theme="1"/>
        <rFont val="Aptos"/>
        <family val="2"/>
      </rPr>
      <t>, the insurer records written exposures on an annual basis and divides the exposures into equivalent annual values,</t>
    </r>
  </si>
  <si>
    <r>
      <t xml:space="preserve">You are given the following policies, their effective and expiration dates, and their </t>
    </r>
    <r>
      <rPr>
        <i/>
        <sz val="11"/>
        <color theme="1"/>
        <rFont val="Aptos"/>
        <family val="2"/>
      </rPr>
      <t xml:space="preserve">total </t>
    </r>
    <r>
      <rPr>
        <sz val="11"/>
        <color theme="1"/>
        <rFont val="Aptos"/>
        <family val="2"/>
      </rPr>
      <t>written premiums.</t>
    </r>
  </si>
  <si>
    <r>
      <t xml:space="preserve">Populate the tables of premiums written and earned in each calendar year, using the information above. Assume all premium is earned on a </t>
    </r>
    <r>
      <rPr>
        <i/>
        <sz val="11"/>
        <color theme="1"/>
        <rFont val="Aptos"/>
        <family val="2"/>
      </rPr>
      <t>pro rata</t>
    </r>
    <r>
      <rPr>
        <sz val="11"/>
        <color theme="1"/>
        <rFont val="Aptos"/>
        <family val="2"/>
      </rPr>
      <t xml:space="preserve"> basis, i.e., evenly throughout the policy period.</t>
    </r>
  </si>
  <si>
    <r>
      <rPr>
        <b/>
        <sz val="11"/>
        <color theme="1"/>
        <rFont val="Aptos"/>
        <family val="2"/>
      </rPr>
      <t xml:space="preserve">(a) </t>
    </r>
    <r>
      <rPr>
        <sz val="11"/>
        <color theme="1"/>
        <rFont val="Aptos"/>
        <family val="2"/>
      </rPr>
      <t>First, it is necessary to establish the percentage of recognition of exposures in each calendar year. For Option 1, this is straightforward:</t>
    </r>
  </si>
  <si>
    <r>
      <t xml:space="preserve">(b) </t>
    </r>
    <r>
      <rPr>
        <sz val="11"/>
        <color theme="1"/>
        <rFont val="Aptos"/>
        <family val="2"/>
      </rPr>
      <t xml:space="preserve">The pattern of earning premium does not depend on which option for recognizing written premium is used. </t>
    </r>
  </si>
  <si>
    <r>
      <t xml:space="preserve">Since the </t>
    </r>
    <r>
      <rPr>
        <i/>
        <sz val="11"/>
        <color theme="1"/>
        <rFont val="Aptos"/>
        <family val="2"/>
      </rPr>
      <t>pro rata</t>
    </r>
    <r>
      <rPr>
        <sz val="11"/>
        <color theme="1"/>
        <rFont val="Aptos"/>
        <family val="2"/>
      </rPr>
      <t xml:space="preserve"> basis is used, then we can determine how many months of each year each policy extends over.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</si>
</sst>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8" formatCode="[$-409]mmmm\ d\,\ yyyy;@"/>
    <numFmt numFmtId="175" formatCode="_-* #,##0.00_-;\-* #,##0.00_-;_-* &quot;-&quot;??_-;_-@_-"/>
    <numFmt numFmtId="178" formatCode="_-&quot;$&quot;* #,##0.00_-;\-&quot;$&quot;* #,##0.00_-;_-&quot;$&quot;* &quot;-&quot;??_-;_-@_-"/>
  </numFmts>
  <fonts count="21">
    <font>
      <sz val="11"/>
      <color theme="1"/>
      <name val="Calibri"/>
      <family val="2"/>
      <scheme val="minor"/>
    </font>
    <font>
      <sz val="11"/>
      <color rgb="FF000000"/>
      <name val="Calibri"/>
      <family val="2"/>
    </font>
    <font>
      <sz val="11"/>
      <color theme="1"/>
      <name val="Calibri"/>
      <family val="2"/>
      <charset val="134"/>
      <scheme val="minor"/>
    </font>
    <font>
      <sz val="11"/>
      <name val="Calibri"/>
      <family val="2"/>
    </font>
    <font>
      <u/>
      <sz val="11"/>
      <color theme="10"/>
      <name val="Calibri"/>
      <family val="2"/>
      <scheme val="minor"/>
    </font>
    <font>
      <b/>
      <sz val="26"/>
      <color theme="4"/>
      <name val="Calibri Light"/>
      <family val="2"/>
    </font>
    <font>
      <sz val="11"/>
      <color theme="4"/>
      <name val="Calibri"/>
      <family val="2"/>
      <scheme val="minor"/>
    </font>
    <font>
      <sz val="16"/>
      <color theme="4"/>
      <name val="Calibri Light"/>
      <family val="2"/>
      <scheme val="major"/>
    </font>
    <font>
      <sz val="11"/>
      <name val="Aptos Narrow"/>
      <family val="2"/>
    </font>
    <font>
      <u/>
      <sz val="11"/>
      <color theme="10"/>
      <name val="Aptos Narrow"/>
      <family val="2"/>
    </font>
    <font>
      <sz val="11"/>
      <color theme="1"/>
      <name val="Aptos Narrow"/>
      <family val="2"/>
    </font>
    <font>
      <sz val="10"/>
      <color theme="1"/>
      <name val="Calibri"/>
      <family val="2"/>
      <scheme val="minor"/>
    </font>
    <font>
      <sz val="11"/>
      <color theme="1"/>
      <name val="Aptos"/>
      <family val="2"/>
    </font>
    <font>
      <b/>
      <sz val="11"/>
      <color theme="1"/>
      <name val="Aptos"/>
      <family val="2"/>
    </font>
    <font>
      <u/>
      <sz val="11"/>
      <color theme="1"/>
      <name val="Aptos"/>
      <family val="2"/>
    </font>
    <font>
      <b/>
      <u/>
      <sz val="11"/>
      <color theme="1"/>
      <name val="Aptos"/>
      <family val="2"/>
    </font>
    <font>
      <i/>
      <sz val="11"/>
      <color theme="1"/>
      <name val="Aptos"/>
      <family val="2"/>
    </font>
    <font>
      <b/>
      <sz val="11"/>
      <name val="Aptos"/>
      <family val="2"/>
    </font>
    <font>
      <b/>
      <sz val="11"/>
      <color indexed="8"/>
      <name val="Aptos"/>
      <family val="2"/>
    </font>
    <font>
      <sz val="11"/>
      <color rgb="FFFF0000"/>
      <name val="Aptos"/>
      <family val="2"/>
    </font>
    <font>
      <sz val="11"/>
      <name val="Aptos"/>
      <family val="2"/>
    </font>
  </fonts>
  <fills count="3">
    <fill>
      <patternFill patternType="none"/>
    </fill>
    <fill>
      <patternFill patternType="gray125"/>
    </fill>
    <fill>
      <patternFill patternType="solid">
        <fgColor theme="6" tint="0.59999389629810485"/>
        <bgColor indexed="64"/>
      </patternFill>
    </fill>
  </fills>
  <borders count="62">
    <border>
      <left/>
      <right/>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bottom style="thin">
        <color indexed="64"/>
      </bottom>
      <diagonal/>
    </border>
    <border>
      <left style="medium">
        <color indexed="64"/>
      </left>
      <right style="medium">
        <color indexed="64"/>
      </right>
      <top/>
      <bottom style="thin">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medium">
        <color indexed="64"/>
      </left>
      <right/>
      <top/>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right style="thin">
        <color indexed="64"/>
      </right>
      <top style="medium">
        <color indexed="64"/>
      </top>
      <bottom style="medium">
        <color indexed="64"/>
      </bottom>
      <diagonal/>
    </border>
    <border>
      <left/>
      <right style="thin">
        <color indexed="64"/>
      </right>
      <top style="medium">
        <color indexed="64"/>
      </top>
      <bottom/>
      <diagonal/>
    </border>
    <border>
      <left/>
      <right style="medium">
        <color indexed="64"/>
      </right>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right style="medium">
        <color indexed="64"/>
      </right>
      <top style="thin">
        <color indexed="64"/>
      </top>
      <bottom style="thin">
        <color indexed="64"/>
      </bottom>
      <diagonal/>
    </border>
  </borders>
  <cellStyleXfs count="9">
    <xf numFmtId="0" fontId="0" fillId="0" borderId="0"/>
    <xf numFmtId="0" fontId="1" fillId="0" borderId="0"/>
    <xf numFmtId="0" fontId="2" fillId="0" borderId="0">
      <alignment vertical="center"/>
    </xf>
    <xf numFmtId="9" fontId="2" fillId="0" borderId="0" applyFont="0" applyFill="0" applyBorder="0" applyAlignment="0" applyProtection="0">
      <alignment vertical="center"/>
    </xf>
    <xf numFmtId="0" fontId="3" fillId="0" borderId="0"/>
    <xf numFmtId="9" fontId="3" fillId="0" borderId="0" applyFont="0" applyFill="0" applyBorder="0" applyAlignment="0" applyProtection="0"/>
    <xf numFmtId="175" fontId="3" fillId="0" borderId="0" applyFont="0" applyFill="0" applyBorder="0" applyAlignment="0" applyProtection="0"/>
    <xf numFmtId="178" fontId="3" fillId="0" borderId="0" applyFont="0" applyFill="0" applyBorder="0" applyAlignment="0" applyProtection="0"/>
    <xf numFmtId="0" fontId="4" fillId="0" borderId="0" applyNumberFormat="0" applyFill="0" applyBorder="0" applyAlignment="0" applyProtection="0"/>
  </cellStyleXfs>
  <cellXfs count="292">
    <xf numFmtId="0" fontId="0" fillId="0" borderId="0" xfId="0"/>
    <xf numFmtId="0" fontId="5" fillId="0" borderId="0" xfId="0" applyFont="1" applyAlignment="1">
      <alignment horizontal="center"/>
    </xf>
    <xf numFmtId="0" fontId="6" fillId="0" borderId="0" xfId="0" applyFont="1"/>
    <xf numFmtId="0" fontId="7" fillId="0" borderId="0" xfId="0" applyFont="1" applyAlignment="1">
      <alignment horizontal="center"/>
    </xf>
    <xf numFmtId="0" fontId="0" fillId="0" borderId="0" xfId="0" applyAlignment="1">
      <alignment horizontal="right" vertical="top" indent="1"/>
    </xf>
    <xf numFmtId="0" fontId="8" fillId="0" borderId="0" xfId="0" applyFont="1" applyAlignment="1">
      <alignment horizontal="left" wrapText="1"/>
    </xf>
    <xf numFmtId="0" fontId="8" fillId="0" borderId="0" xfId="0" applyFont="1"/>
    <xf numFmtId="0" fontId="4" fillId="0" borderId="0" xfId="8"/>
    <xf numFmtId="0" fontId="9" fillId="0" borderId="0" xfId="8" applyFont="1"/>
    <xf numFmtId="0" fontId="10" fillId="0" borderId="0" xfId="0" applyFont="1"/>
    <xf numFmtId="0" fontId="11" fillId="0" borderId="0" xfId="0" applyFont="1" applyAlignment="1">
      <alignment horizontal="left"/>
    </xf>
    <xf numFmtId="0" fontId="11" fillId="0" borderId="0" xfId="0" applyFont="1" applyAlignment="1">
      <alignment horizontal="center"/>
    </xf>
    <xf numFmtId="0" fontId="11" fillId="0" borderId="0" xfId="0" applyFont="1" applyAlignment="1">
      <alignment horizontal="right"/>
    </xf>
    <xf numFmtId="0" fontId="12" fillId="0" borderId="0" xfId="0" applyFont="1"/>
    <xf numFmtId="0" fontId="14" fillId="0" borderId="0" xfId="0" applyFont="1"/>
    <xf numFmtId="0" fontId="13" fillId="0" borderId="2" xfId="0" applyFont="1" applyBorder="1" applyAlignment="1">
      <alignment horizontal="center" vertical="center" wrapText="1"/>
    </xf>
    <xf numFmtId="0" fontId="12" fillId="0" borderId="2" xfId="0" applyFont="1" applyBorder="1" applyAlignment="1">
      <alignment horizontal="center" vertical="center"/>
    </xf>
    <xf numFmtId="168" fontId="12" fillId="0" borderId="2" xfId="0" applyNumberFormat="1" applyFont="1" applyBorder="1"/>
    <xf numFmtId="0" fontId="12" fillId="0" borderId="2" xfId="0" applyFont="1" applyBorder="1" applyAlignment="1">
      <alignment horizontal="center"/>
    </xf>
    <xf numFmtId="0" fontId="12" fillId="0" borderId="2" xfId="0" applyFont="1" applyBorder="1"/>
    <xf numFmtId="168" fontId="12" fillId="0" borderId="0" xfId="0" applyNumberFormat="1" applyFont="1"/>
    <xf numFmtId="14" fontId="12" fillId="0" borderId="0" xfId="0" applyNumberFormat="1" applyFont="1"/>
    <xf numFmtId="0" fontId="12" fillId="0" borderId="0" xfId="0" applyFont="1" applyAlignment="1">
      <alignment horizontal="center" vertical="center"/>
    </xf>
    <xf numFmtId="0" fontId="12" fillId="0" borderId="0" xfId="0" applyFont="1" applyAlignment="1">
      <alignment horizontal="center"/>
    </xf>
    <xf numFmtId="0" fontId="13" fillId="0" borderId="0" xfId="0" applyFont="1"/>
    <xf numFmtId="0" fontId="15" fillId="0" borderId="0" xfId="0" applyFont="1" applyAlignment="1">
      <alignment horizontal="center"/>
    </xf>
    <xf numFmtId="0" fontId="13" fillId="0" borderId="0" xfId="0" applyFont="1" applyAlignment="1">
      <alignment horizontal="center" vertical="center"/>
    </xf>
    <xf numFmtId="0" fontId="15" fillId="0" borderId="0" xfId="0" applyFont="1"/>
    <xf numFmtId="0" fontId="12" fillId="2" borderId="2" xfId="0" applyFont="1" applyFill="1" applyBorder="1"/>
    <xf numFmtId="0" fontId="12" fillId="2" borderId="2" xfId="0" applyFont="1" applyFill="1" applyBorder="1" applyAlignment="1">
      <alignment horizontal="right" vertical="center"/>
    </xf>
    <xf numFmtId="0" fontId="12" fillId="0" borderId="0" xfId="0" applyFont="1" applyAlignment="1">
      <alignment vertical="top"/>
    </xf>
    <xf numFmtId="0" fontId="12" fillId="0" borderId="0" xfId="0" applyFont="1" applyAlignment="1">
      <alignment vertical="center"/>
    </xf>
    <xf numFmtId="0" fontId="12" fillId="0" borderId="2" xfId="0" applyFont="1" applyBorder="1" applyAlignment="1">
      <alignment vertical="center" wrapText="1"/>
    </xf>
    <xf numFmtId="0" fontId="12" fillId="0" borderId="2" xfId="0" applyFont="1" applyBorder="1" applyAlignment="1">
      <alignment wrapText="1"/>
    </xf>
    <xf numFmtId="0" fontId="17" fillId="0" borderId="0" xfId="0" applyFont="1" applyAlignment="1">
      <alignment horizontal="center" wrapText="1"/>
    </xf>
    <xf numFmtId="0" fontId="17" fillId="0" borderId="16" xfId="0" applyFont="1" applyBorder="1" applyAlignment="1">
      <alignment horizontal="center"/>
    </xf>
    <xf numFmtId="0" fontId="17" fillId="0" borderId="18" xfId="0" applyFont="1" applyBorder="1" applyAlignment="1">
      <alignment horizontal="center"/>
    </xf>
    <xf numFmtId="0" fontId="17" fillId="0" borderId="17" xfId="0" applyFont="1" applyBorder="1" applyAlignment="1">
      <alignment horizontal="center"/>
    </xf>
    <xf numFmtId="0" fontId="17" fillId="0" borderId="9" xfId="0" applyFont="1" applyBorder="1" applyAlignment="1">
      <alignment horizontal="center" vertical="center"/>
    </xf>
    <xf numFmtId="0" fontId="17" fillId="0" borderId="27" xfId="0" applyFont="1" applyBorder="1" applyAlignment="1">
      <alignment horizontal="center" vertical="center"/>
    </xf>
    <xf numFmtId="0" fontId="17" fillId="0" borderId="8" xfId="0" applyFont="1" applyBorder="1" applyAlignment="1">
      <alignment horizontal="center" vertical="center"/>
    </xf>
    <xf numFmtId="0" fontId="12" fillId="0" borderId="31" xfId="0" applyFont="1" applyBorder="1" applyAlignment="1">
      <alignment horizontal="center" vertical="center"/>
    </xf>
    <xf numFmtId="3" fontId="12" fillId="0" borderId="33" xfId="0" applyNumberFormat="1" applyFont="1" applyBorder="1"/>
    <xf numFmtId="3" fontId="12" fillId="0" borderId="34" xfId="0" applyNumberFormat="1" applyFont="1" applyBorder="1"/>
    <xf numFmtId="0" fontId="12" fillId="0" borderId="33" xfId="0" applyFont="1" applyBorder="1" applyAlignment="1">
      <alignment horizontal="center" vertical="center"/>
    </xf>
    <xf numFmtId="0" fontId="12" fillId="0" borderId="32" xfId="0" applyFont="1" applyBorder="1" applyAlignment="1">
      <alignment horizontal="center" vertical="center"/>
    </xf>
    <xf numFmtId="0" fontId="12" fillId="0" borderId="21" xfId="0" applyFont="1" applyBorder="1" applyAlignment="1">
      <alignment horizontal="center" vertical="center"/>
    </xf>
    <xf numFmtId="3" fontId="12" fillId="0" borderId="2" xfId="0" applyNumberFormat="1" applyFont="1" applyBorder="1"/>
    <xf numFmtId="3" fontId="12" fillId="0" borderId="4" xfId="0" applyNumberFormat="1" applyFont="1" applyBorder="1"/>
    <xf numFmtId="0" fontId="12" fillId="0" borderId="22" xfId="0" applyFont="1" applyBorder="1" applyAlignment="1">
      <alignment horizontal="center" vertical="center"/>
    </xf>
    <xf numFmtId="0" fontId="12" fillId="0" borderId="23" xfId="0" applyFont="1" applyBorder="1" applyAlignment="1">
      <alignment horizontal="center" vertical="center"/>
    </xf>
    <xf numFmtId="3" fontId="12" fillId="0" borderId="25" xfId="0" applyNumberFormat="1" applyFont="1" applyBorder="1"/>
    <xf numFmtId="3" fontId="12" fillId="0" borderId="41" xfId="0" applyNumberFormat="1" applyFont="1" applyBorder="1"/>
    <xf numFmtId="0" fontId="12" fillId="0" borderId="25" xfId="0" applyFont="1" applyBorder="1" applyAlignment="1">
      <alignment horizontal="center" vertical="center"/>
    </xf>
    <xf numFmtId="0" fontId="12" fillId="0" borderId="24" xfId="0" applyFont="1" applyBorder="1" applyAlignment="1">
      <alignment horizontal="center" vertical="center"/>
    </xf>
    <xf numFmtId="0" fontId="12" fillId="0" borderId="9" xfId="0" applyFont="1" applyBorder="1" applyAlignment="1">
      <alignment horizontal="center"/>
    </xf>
    <xf numFmtId="0" fontId="12" fillId="0" borderId="8" xfId="0" applyFont="1" applyBorder="1" applyAlignment="1">
      <alignment horizontal="center"/>
    </xf>
    <xf numFmtId="3" fontId="12" fillId="0" borderId="10" xfId="0" applyNumberFormat="1" applyFont="1" applyBorder="1"/>
    <xf numFmtId="0" fontId="12" fillId="0" borderId="0" xfId="0" applyFont="1" applyAlignment="1">
      <alignment horizontal="center"/>
    </xf>
    <xf numFmtId="3" fontId="12" fillId="0" borderId="0" xfId="0" applyNumberFormat="1" applyFont="1"/>
    <xf numFmtId="9" fontId="12" fillId="0" borderId="2" xfId="0" applyNumberFormat="1" applyFont="1" applyBorder="1" applyAlignment="1">
      <alignment horizontal="center" vertical="center"/>
    </xf>
    <xf numFmtId="9" fontId="12" fillId="0" borderId="2" xfId="0" applyNumberFormat="1" applyFont="1" applyBorder="1"/>
    <xf numFmtId="0" fontId="17" fillId="0" borderId="10" xfId="0" applyFont="1" applyBorder="1" applyAlignment="1">
      <alignment horizontal="center"/>
    </xf>
    <xf numFmtId="0" fontId="12" fillId="0" borderId="47" xfId="0" applyFont="1" applyBorder="1" applyAlignment="1">
      <alignment horizontal="center" vertical="center"/>
    </xf>
    <xf numFmtId="0" fontId="12" fillId="0" borderId="19" xfId="0" applyFont="1" applyBorder="1" applyAlignment="1">
      <alignment horizontal="center" vertical="center"/>
    </xf>
    <xf numFmtId="0" fontId="12" fillId="0" borderId="11" xfId="0" applyFont="1" applyBorder="1" applyAlignment="1">
      <alignment horizontal="center" vertical="center"/>
    </xf>
    <xf numFmtId="0" fontId="12" fillId="0" borderId="20" xfId="0" applyFont="1" applyBorder="1" applyAlignment="1">
      <alignment horizontal="center" vertical="center"/>
    </xf>
    <xf numFmtId="0" fontId="12" fillId="0" borderId="42" xfId="0" applyFont="1" applyBorder="1" applyAlignment="1">
      <alignment horizontal="center" vertical="center"/>
    </xf>
    <xf numFmtId="0" fontId="12" fillId="0" borderId="39" xfId="0" applyFont="1" applyBorder="1" applyAlignment="1">
      <alignment horizontal="center" vertical="center"/>
    </xf>
    <xf numFmtId="0" fontId="17" fillId="0" borderId="10" xfId="0" applyFont="1" applyBorder="1" applyAlignment="1">
      <alignment vertical="center"/>
    </xf>
    <xf numFmtId="0" fontId="17" fillId="0" borderId="7" xfId="0" applyFont="1" applyBorder="1" applyAlignment="1">
      <alignment horizontal="center" vertical="center" wrapText="1"/>
    </xf>
    <xf numFmtId="0" fontId="12" fillId="0" borderId="45" xfId="0" applyFont="1" applyBorder="1" applyAlignment="1">
      <alignment horizontal="center" vertical="center"/>
    </xf>
    <xf numFmtId="0" fontId="12" fillId="0" borderId="44" xfId="0" applyFont="1" applyBorder="1"/>
    <xf numFmtId="0" fontId="12" fillId="0" borderId="43" xfId="0" applyFont="1" applyBorder="1" applyAlignment="1">
      <alignment horizontal="center" vertical="center"/>
    </xf>
    <xf numFmtId="0" fontId="12" fillId="0" borderId="42" xfId="0" applyFont="1" applyBorder="1"/>
    <xf numFmtId="0" fontId="12" fillId="0" borderId="40" xfId="0" applyFont="1" applyBorder="1" applyAlignment="1">
      <alignment horizontal="center" vertical="center"/>
    </xf>
    <xf numFmtId="0" fontId="12" fillId="0" borderId="39" xfId="0" applyFont="1" applyBorder="1"/>
    <xf numFmtId="0" fontId="17" fillId="0" borderId="10" xfId="0" applyFont="1" applyBorder="1"/>
    <xf numFmtId="0" fontId="12" fillId="0" borderId="5" xfId="0" applyFont="1" applyBorder="1"/>
    <xf numFmtId="4" fontId="13" fillId="2" borderId="10" xfId="0" applyNumberFormat="1" applyFont="1" applyFill="1" applyBorder="1"/>
    <xf numFmtId="9" fontId="12" fillId="0" borderId="12" xfId="0" applyNumberFormat="1" applyFont="1" applyBorder="1" applyAlignment="1">
      <alignment horizontal="center" vertical="center"/>
    </xf>
    <xf numFmtId="0" fontId="13" fillId="0" borderId="10" xfId="0" applyFont="1" applyBorder="1" applyAlignment="1">
      <alignment horizontal="center" vertical="center" wrapText="1"/>
    </xf>
    <xf numFmtId="0" fontId="17" fillId="0" borderId="10" xfId="0" applyFont="1" applyBorder="1" applyAlignment="1">
      <alignment horizontal="center" vertical="center" wrapText="1"/>
    </xf>
    <xf numFmtId="0" fontId="17" fillId="0" borderId="16" xfId="0" applyFont="1" applyBorder="1" applyAlignment="1">
      <alignment horizontal="center" vertical="center" wrapText="1"/>
    </xf>
    <xf numFmtId="0" fontId="13" fillId="0" borderId="17" xfId="0" applyFont="1" applyBorder="1" applyAlignment="1">
      <alignment horizontal="center" vertical="center" wrapText="1"/>
    </xf>
    <xf numFmtId="0" fontId="12" fillId="0" borderId="34" xfId="0" applyFont="1" applyBorder="1" applyAlignment="1">
      <alignment horizontal="center" vertical="center"/>
    </xf>
    <xf numFmtId="0" fontId="12" fillId="0" borderId="47" xfId="0" applyFont="1" applyBorder="1"/>
    <xf numFmtId="0" fontId="12" fillId="0" borderId="20" xfId="0" applyFont="1" applyBorder="1"/>
    <xf numFmtId="0" fontId="12" fillId="0" borderId="4" xfId="0" applyFont="1" applyBorder="1" applyAlignment="1">
      <alignment horizontal="center" vertical="center"/>
    </xf>
    <xf numFmtId="0" fontId="12" fillId="0" borderId="22" xfId="0" applyFont="1" applyBorder="1"/>
    <xf numFmtId="0" fontId="12" fillId="0" borderId="41" xfId="0" applyFont="1" applyBorder="1" applyAlignment="1">
      <alignment horizontal="center" vertical="center"/>
    </xf>
    <xf numFmtId="0" fontId="12" fillId="0" borderId="24" xfId="0" applyFont="1" applyBorder="1"/>
    <xf numFmtId="0" fontId="12" fillId="0" borderId="0" xfId="0" applyFont="1" applyAlignment="1">
      <alignment horizontal="right" vertical="center"/>
    </xf>
    <xf numFmtId="9" fontId="12" fillId="0" borderId="0" xfId="0" applyNumberFormat="1" applyFont="1" applyAlignment="1">
      <alignment horizontal="center" vertical="center"/>
    </xf>
    <xf numFmtId="0" fontId="17" fillId="0" borderId="28" xfId="0" applyFont="1" applyBorder="1" applyAlignment="1">
      <alignment horizontal="center" vertical="center" wrapText="1"/>
    </xf>
    <xf numFmtId="0" fontId="13" fillId="0" borderId="29" xfId="0" applyFont="1" applyBorder="1" applyAlignment="1">
      <alignment horizontal="center" vertical="center" wrapText="1"/>
    </xf>
    <xf numFmtId="0" fontId="13" fillId="0" borderId="7" xfId="0" applyFont="1" applyBorder="1" applyAlignment="1">
      <alignment horizontal="center" vertical="top" wrapText="1"/>
    </xf>
    <xf numFmtId="0" fontId="12" fillId="0" borderId="46" xfId="0" applyFont="1" applyBorder="1" applyAlignment="1">
      <alignment horizontal="center" vertical="center"/>
    </xf>
    <xf numFmtId="0" fontId="12" fillId="0" borderId="34" xfId="0" applyFont="1" applyBorder="1"/>
    <xf numFmtId="0" fontId="12" fillId="0" borderId="45" xfId="0" applyFont="1" applyBorder="1"/>
    <xf numFmtId="4" fontId="12" fillId="0" borderId="44" xfId="0" applyNumberFormat="1" applyFont="1" applyBorder="1" applyAlignment="1">
      <alignment horizontal="right" vertical="center"/>
    </xf>
    <xf numFmtId="0" fontId="12" fillId="0" borderId="4" xfId="0" applyFont="1" applyBorder="1"/>
    <xf numFmtId="0" fontId="12" fillId="0" borderId="43" xfId="0" applyFont="1" applyBorder="1"/>
    <xf numFmtId="4" fontId="12" fillId="0" borderId="42" xfId="0" applyNumberFormat="1" applyFont="1" applyBorder="1" applyAlignment="1">
      <alignment horizontal="right" vertical="center"/>
    </xf>
    <xf numFmtId="0" fontId="12" fillId="0" borderId="41" xfId="0" applyFont="1" applyBorder="1"/>
    <xf numFmtId="0" fontId="12" fillId="0" borderId="40" xfId="0" applyFont="1" applyBorder="1"/>
    <xf numFmtId="4" fontId="12" fillId="0" borderId="39" xfId="0" applyNumberFormat="1" applyFont="1" applyBorder="1" applyAlignment="1">
      <alignment horizontal="right" vertical="center"/>
    </xf>
    <xf numFmtId="4" fontId="13" fillId="2" borderId="5" xfId="0" applyNumberFormat="1" applyFont="1" applyFill="1" applyBorder="1" applyAlignment="1">
      <alignment horizontal="right" vertical="center"/>
    </xf>
    <xf numFmtId="0" fontId="12" fillId="0" borderId="13" xfId="0" applyFont="1" applyBorder="1"/>
    <xf numFmtId="0" fontId="17" fillId="0" borderId="9" xfId="0" applyFont="1" applyBorder="1" applyAlignment="1">
      <alignment horizontal="center"/>
    </xf>
    <xf numFmtId="0" fontId="17" fillId="0" borderId="27" xfId="0" applyFont="1" applyBorder="1" applyAlignment="1">
      <alignment horizontal="center"/>
    </xf>
    <xf numFmtId="0" fontId="17" fillId="0" borderId="8" xfId="0" applyFont="1" applyBorder="1" applyAlignment="1">
      <alignment horizontal="center"/>
    </xf>
    <xf numFmtId="0" fontId="17" fillId="0" borderId="9" xfId="0" applyFont="1" applyBorder="1" applyAlignment="1">
      <alignment horizontal="center" vertical="distributed"/>
    </xf>
    <xf numFmtId="0" fontId="17" fillId="0" borderId="27" xfId="0" applyFont="1" applyBorder="1" applyAlignment="1">
      <alignment horizontal="center" vertical="distributed"/>
    </xf>
    <xf numFmtId="0" fontId="17" fillId="0" borderId="8" xfId="0" applyFont="1" applyBorder="1" applyAlignment="1">
      <alignment horizontal="center" vertical="distributed"/>
    </xf>
    <xf numFmtId="0" fontId="17" fillId="0" borderId="10" xfId="0" applyFont="1" applyBorder="1" applyAlignment="1">
      <alignment vertical="distributed"/>
    </xf>
    <xf numFmtId="0" fontId="12" fillId="0" borderId="57" xfId="0" applyFont="1" applyBorder="1" applyAlignment="1">
      <alignment horizontal="center" vertical="center"/>
    </xf>
    <xf numFmtId="0" fontId="12" fillId="0" borderId="30" xfId="0" applyFont="1" applyBorder="1" applyAlignment="1">
      <alignment horizontal="center" vertical="center"/>
    </xf>
    <xf numFmtId="0" fontId="12" fillId="0" borderId="29" xfId="0" applyFont="1" applyBorder="1" applyAlignment="1">
      <alignment horizontal="center" vertical="center"/>
    </xf>
    <xf numFmtId="0" fontId="12" fillId="0" borderId="56" xfId="0" applyFont="1" applyBorder="1" applyAlignment="1">
      <alignment horizontal="center" vertical="center"/>
    </xf>
    <xf numFmtId="0" fontId="12" fillId="0" borderId="18" xfId="0" applyFont="1" applyBorder="1" applyAlignment="1">
      <alignment horizontal="center" vertical="center"/>
    </xf>
    <xf numFmtId="0" fontId="12" fillId="0" borderId="17" xfId="0" applyFont="1" applyBorder="1" applyAlignment="1">
      <alignment horizontal="center" vertical="center"/>
    </xf>
    <xf numFmtId="0" fontId="12" fillId="0" borderId="51" xfId="0" applyFont="1" applyBorder="1" applyAlignment="1">
      <alignment horizontal="center" vertical="center"/>
    </xf>
    <xf numFmtId="0" fontId="12" fillId="0" borderId="31" xfId="0" applyFont="1" applyBorder="1"/>
    <xf numFmtId="0" fontId="12" fillId="0" borderId="33" xfId="0" applyFont="1" applyBorder="1"/>
    <xf numFmtId="0" fontId="12" fillId="0" borderId="32" xfId="0" applyFont="1" applyBorder="1"/>
    <xf numFmtId="3" fontId="12" fillId="0" borderId="31" xfId="0" applyNumberFormat="1" applyFont="1" applyBorder="1"/>
    <xf numFmtId="3" fontId="12" fillId="0" borderId="32" xfId="0" applyNumberFormat="1" applyFont="1" applyBorder="1"/>
    <xf numFmtId="0" fontId="12" fillId="0" borderId="21" xfId="0" applyFont="1" applyBorder="1"/>
    <xf numFmtId="3" fontId="12" fillId="0" borderId="21" xfId="0" applyNumberFormat="1" applyFont="1" applyBorder="1"/>
    <xf numFmtId="3" fontId="12" fillId="0" borderId="22" xfId="0" applyNumberFormat="1" applyFont="1" applyBorder="1"/>
    <xf numFmtId="0" fontId="12" fillId="0" borderId="38" xfId="0" applyFont="1" applyBorder="1" applyAlignment="1">
      <alignment horizontal="center" vertical="center"/>
    </xf>
    <xf numFmtId="0" fontId="12" fillId="0" borderId="23" xfId="0" applyFont="1" applyBorder="1"/>
    <xf numFmtId="0" fontId="12" fillId="0" borderId="25" xfId="0" applyFont="1" applyBorder="1"/>
    <xf numFmtId="3" fontId="12" fillId="0" borderId="23" xfId="0" applyNumberFormat="1" applyFont="1" applyBorder="1"/>
    <xf numFmtId="3" fontId="12" fillId="0" borderId="24" xfId="0" applyNumberFormat="1" applyFont="1" applyBorder="1"/>
    <xf numFmtId="0" fontId="18" fillId="0" borderId="10" xfId="0" applyFont="1" applyBorder="1" applyAlignment="1">
      <alignment vertical="distributed"/>
    </xf>
    <xf numFmtId="3" fontId="12" fillId="0" borderId="42" xfId="0" applyNumberFormat="1" applyFont="1" applyBorder="1"/>
    <xf numFmtId="3" fontId="12" fillId="0" borderId="39" xfId="0" applyNumberFormat="1" applyFont="1" applyBorder="1"/>
    <xf numFmtId="0" fontId="12" fillId="0" borderId="0" xfId="0" applyFont="1" applyAlignment="1">
      <alignment horizontal="left" vertical="center"/>
    </xf>
    <xf numFmtId="0" fontId="12" fillId="0" borderId="0" xfId="0" applyFont="1" applyAlignment="1">
      <alignment horizontal="left"/>
    </xf>
    <xf numFmtId="0" fontId="19" fillId="0" borderId="0" xfId="0" applyFont="1"/>
    <xf numFmtId="0" fontId="20" fillId="0" borderId="51" xfId="0" applyFont="1" applyBorder="1" applyAlignment="1">
      <alignment horizontal="left" vertical="distributed" wrapText="1"/>
    </xf>
    <xf numFmtId="0" fontId="20" fillId="0" borderId="0" xfId="0" applyFont="1" applyAlignment="1">
      <alignment horizontal="left" vertical="distributed" wrapText="1"/>
    </xf>
    <xf numFmtId="0" fontId="20" fillId="0" borderId="51" xfId="0" applyFont="1" applyBorder="1" applyAlignment="1">
      <alignment horizontal="left" vertical="distributed"/>
    </xf>
    <xf numFmtId="0" fontId="20" fillId="0" borderId="0" xfId="0" applyFont="1" applyAlignment="1">
      <alignment horizontal="left" vertical="distributed"/>
    </xf>
    <xf numFmtId="0" fontId="20" fillId="0" borderId="0" xfId="0" applyFont="1" applyAlignment="1">
      <alignment horizontal="left" vertical="distributed"/>
    </xf>
    <xf numFmtId="16" fontId="17" fillId="0" borderId="57" xfId="0" applyNumberFormat="1" applyFont="1" applyBorder="1" applyAlignment="1">
      <alignment horizontal="center" vertical="distributed"/>
    </xf>
    <xf numFmtId="0" fontId="17" fillId="0" borderId="30" xfId="0" applyFont="1" applyBorder="1" applyAlignment="1">
      <alignment horizontal="center" vertical="distributed"/>
    </xf>
    <xf numFmtId="0" fontId="17" fillId="0" borderId="29" xfId="0" applyFont="1" applyBorder="1" applyAlignment="1">
      <alignment horizontal="center" vertical="distributed"/>
    </xf>
    <xf numFmtId="0" fontId="12" fillId="2" borderId="31" xfId="0" applyFont="1" applyFill="1" applyBorder="1"/>
    <xf numFmtId="0" fontId="12" fillId="2" borderId="33" xfId="0" applyFont="1" applyFill="1" applyBorder="1"/>
    <xf numFmtId="0" fontId="12" fillId="2" borderId="32" xfId="0" applyFont="1" applyFill="1" applyBorder="1"/>
    <xf numFmtId="0" fontId="12" fillId="2" borderId="21" xfId="0" applyFont="1" applyFill="1" applyBorder="1"/>
    <xf numFmtId="0" fontId="12" fillId="0" borderId="61" xfId="0" applyFont="1" applyBorder="1" applyAlignment="1">
      <alignment horizontal="right" vertical="center"/>
    </xf>
    <xf numFmtId="0" fontId="12" fillId="0" borderId="3" xfId="0" applyFont="1" applyBorder="1" applyAlignment="1">
      <alignment horizontal="right" vertical="center"/>
    </xf>
    <xf numFmtId="0" fontId="12" fillId="0" borderId="22" xfId="0" applyFont="1" applyBorder="1" applyAlignment="1">
      <alignment horizontal="right" vertical="center"/>
    </xf>
    <xf numFmtId="0" fontId="12" fillId="0" borderId="2" xfId="0" applyFont="1" applyBorder="1" applyAlignment="1">
      <alignment horizontal="right" vertical="center"/>
    </xf>
    <xf numFmtId="0" fontId="12" fillId="0" borderId="23" xfId="0" applyFont="1" applyBorder="1" applyAlignment="1">
      <alignment horizontal="right" vertical="center"/>
    </xf>
    <xf numFmtId="0" fontId="12" fillId="0" borderId="25" xfId="0" applyFont="1" applyBorder="1" applyAlignment="1">
      <alignment horizontal="right" vertical="center"/>
    </xf>
    <xf numFmtId="0" fontId="12" fillId="0" borderId="24" xfId="0" applyFont="1" applyBorder="1" applyAlignment="1">
      <alignment horizontal="right" vertical="center"/>
    </xf>
    <xf numFmtId="0" fontId="17" fillId="0" borderId="44" xfId="0" applyFont="1" applyBorder="1" applyAlignment="1">
      <alignment vertical="distributed"/>
    </xf>
    <xf numFmtId="0" fontId="12" fillId="0" borderId="53" xfId="0" applyFont="1" applyBorder="1" applyAlignment="1">
      <alignment horizontal="right" vertical="center"/>
    </xf>
    <xf numFmtId="0" fontId="12" fillId="0" borderId="33" xfId="0" applyFont="1" applyBorder="1" applyAlignment="1">
      <alignment horizontal="right" vertical="center"/>
    </xf>
    <xf numFmtId="0" fontId="12" fillId="0" borderId="32" xfId="0" applyFont="1" applyBorder="1" applyAlignment="1">
      <alignment horizontal="right" vertical="center"/>
    </xf>
    <xf numFmtId="0" fontId="17" fillId="0" borderId="39" xfId="0" applyFont="1" applyBorder="1" applyAlignment="1">
      <alignment vertical="distributed"/>
    </xf>
    <xf numFmtId="0" fontId="12" fillId="2" borderId="52" xfId="0" applyFont="1" applyFill="1" applyBorder="1" applyAlignment="1">
      <alignment horizontal="right" vertical="center"/>
    </xf>
    <xf numFmtId="0" fontId="12" fillId="2" borderId="25" xfId="0" applyFont="1" applyFill="1" applyBorder="1" applyAlignment="1">
      <alignment horizontal="right" vertical="center"/>
    </xf>
    <xf numFmtId="0" fontId="12" fillId="2" borderId="24" xfId="0" applyFont="1" applyFill="1" applyBorder="1" applyAlignment="1">
      <alignment horizontal="right" vertical="center"/>
    </xf>
    <xf numFmtId="0" fontId="12" fillId="0" borderId="10" xfId="0" applyFont="1" applyBorder="1"/>
    <xf numFmtId="0" fontId="12" fillId="2" borderId="31" xfId="0" applyFont="1" applyFill="1" applyBorder="1" applyAlignment="1">
      <alignment horizontal="right" vertical="center"/>
    </xf>
    <xf numFmtId="0" fontId="12" fillId="2" borderId="33" xfId="0" applyFont="1" applyFill="1" applyBorder="1" applyAlignment="1">
      <alignment horizontal="right" vertical="center"/>
    </xf>
    <xf numFmtId="0" fontId="12" fillId="2" borderId="32" xfId="0" applyFont="1" applyFill="1" applyBorder="1" applyAlignment="1">
      <alignment horizontal="right" vertical="center"/>
    </xf>
    <xf numFmtId="0" fontId="12" fillId="2" borderId="21" xfId="0" applyFont="1" applyFill="1" applyBorder="1" applyAlignment="1">
      <alignment horizontal="right" vertical="center"/>
    </xf>
    <xf numFmtId="0" fontId="12" fillId="0" borderId="38" xfId="0" applyFont="1" applyBorder="1"/>
    <xf numFmtId="0" fontId="12" fillId="0" borderId="51" xfId="0" applyFont="1" applyBorder="1"/>
    <xf numFmtId="0" fontId="20" fillId="0" borderId="0" xfId="0" applyFont="1" applyAlignment="1">
      <alignment vertical="center"/>
    </xf>
    <xf numFmtId="0" fontId="19" fillId="0" borderId="0" xfId="0" applyFont="1" applyAlignment="1">
      <alignment vertical="center"/>
    </xf>
    <xf numFmtId="0" fontId="17" fillId="0" borderId="44" xfId="0" applyFont="1" applyBorder="1" applyAlignment="1">
      <alignment horizontal="center" vertical="center"/>
    </xf>
    <xf numFmtId="0" fontId="18" fillId="0" borderId="39" xfId="0" applyFont="1" applyBorder="1" applyAlignment="1">
      <alignment horizontal="center" vertical="center" wrapText="1"/>
    </xf>
    <xf numFmtId="0" fontId="18" fillId="0" borderId="60" xfId="0" applyFont="1" applyBorder="1" applyAlignment="1">
      <alignment horizontal="center" vertical="center" wrapText="1"/>
    </xf>
    <xf numFmtId="0" fontId="12" fillId="2" borderId="44" xfId="0" applyFont="1" applyFill="1" applyBorder="1" applyAlignment="1">
      <alignment horizontal="right" vertical="center"/>
    </xf>
    <xf numFmtId="0" fontId="12" fillId="2" borderId="45" xfId="0" applyFont="1" applyFill="1" applyBorder="1" applyAlignment="1">
      <alignment horizontal="right" vertical="center"/>
    </xf>
    <xf numFmtId="1" fontId="12" fillId="2" borderId="42" xfId="0" applyNumberFormat="1" applyFont="1" applyFill="1" applyBorder="1" applyAlignment="1">
      <alignment horizontal="right" vertical="center"/>
    </xf>
    <xf numFmtId="1" fontId="12" fillId="2" borderId="43" xfId="0" applyNumberFormat="1" applyFont="1" applyFill="1" applyBorder="1" applyAlignment="1">
      <alignment horizontal="right" vertical="center"/>
    </xf>
    <xf numFmtId="1" fontId="12" fillId="2" borderId="39" xfId="0" applyNumberFormat="1" applyFont="1" applyFill="1" applyBorder="1" applyAlignment="1">
      <alignment horizontal="right" vertical="center"/>
    </xf>
    <xf numFmtId="1" fontId="12" fillId="2" borderId="40" xfId="0" applyNumberFormat="1" applyFont="1" applyFill="1" applyBorder="1" applyAlignment="1">
      <alignment horizontal="right" vertical="center"/>
    </xf>
    <xf numFmtId="0" fontId="12" fillId="2" borderId="23" xfId="0" applyFont="1" applyFill="1" applyBorder="1"/>
    <xf numFmtId="0" fontId="20" fillId="0" borderId="51" xfId="0" applyFont="1" applyBorder="1" applyAlignment="1">
      <alignment horizontal="left"/>
    </xf>
    <xf numFmtId="0" fontId="20" fillId="0" borderId="0" xfId="0" applyFont="1" applyAlignment="1">
      <alignment horizontal="left"/>
    </xf>
    <xf numFmtId="0" fontId="20" fillId="0" borderId="51" xfId="0" applyFont="1" applyBorder="1"/>
    <xf numFmtId="0" fontId="20" fillId="0" borderId="0" xfId="0" applyFont="1"/>
    <xf numFmtId="0" fontId="17" fillId="0" borderId="28" xfId="0" applyFont="1" applyBorder="1" applyAlignment="1">
      <alignment horizontal="center"/>
    </xf>
    <xf numFmtId="0" fontId="17" fillId="0" borderId="29" xfId="0" applyFont="1" applyBorder="1" applyAlignment="1">
      <alignment horizontal="center"/>
    </xf>
    <xf numFmtId="0" fontId="17" fillId="0" borderId="9" xfId="0" applyFont="1" applyBorder="1" applyAlignment="1">
      <alignment horizontal="center" vertical="center" wrapText="1"/>
    </xf>
    <xf numFmtId="0" fontId="18" fillId="0" borderId="10" xfId="0" applyFont="1" applyBorder="1" applyAlignment="1">
      <alignment horizontal="center" vertical="center" wrapText="1"/>
    </xf>
    <xf numFmtId="0" fontId="18" fillId="0" borderId="8" xfId="0" applyFont="1" applyBorder="1" applyAlignment="1">
      <alignment horizontal="center" vertical="center" wrapText="1"/>
    </xf>
    <xf numFmtId="0" fontId="12" fillId="2" borderId="44" xfId="0" applyFont="1" applyFill="1" applyBorder="1"/>
    <xf numFmtId="3" fontId="12" fillId="2" borderId="59" xfId="0" applyNumberFormat="1" applyFont="1" applyFill="1" applyBorder="1"/>
    <xf numFmtId="0" fontId="12" fillId="2" borderId="42" xfId="0" applyFont="1" applyFill="1" applyBorder="1"/>
    <xf numFmtId="3" fontId="12" fillId="2" borderId="58" xfId="0" applyNumberFormat="1" applyFont="1" applyFill="1" applyBorder="1"/>
    <xf numFmtId="0" fontId="12" fillId="2" borderId="39" xfId="0" applyFont="1" applyFill="1" applyBorder="1"/>
    <xf numFmtId="3" fontId="12" fillId="2" borderId="37" xfId="0" applyNumberFormat="1" applyFont="1" applyFill="1" applyBorder="1"/>
    <xf numFmtId="0" fontId="18" fillId="0" borderId="13" xfId="0" applyFont="1" applyBorder="1" applyAlignment="1">
      <alignment horizontal="center" vertical="center" wrapText="1"/>
    </xf>
    <xf numFmtId="0" fontId="18" fillId="0" borderId="7" xfId="0" applyFont="1" applyBorder="1" applyAlignment="1">
      <alignment horizontal="center" vertical="center"/>
    </xf>
    <xf numFmtId="0" fontId="18" fillId="0" borderId="38" xfId="0" applyFont="1" applyBorder="1" applyAlignment="1">
      <alignment horizontal="center" vertical="center" wrapText="1"/>
    </xf>
    <xf numFmtId="0" fontId="18" fillId="0" borderId="6" xfId="0" applyFont="1" applyBorder="1" applyAlignment="1">
      <alignment horizontal="center" vertical="center" wrapText="1"/>
    </xf>
    <xf numFmtId="3" fontId="12" fillId="2" borderId="44" xfId="0" applyNumberFormat="1" applyFont="1" applyFill="1" applyBorder="1"/>
    <xf numFmtId="3" fontId="12" fillId="2" borderId="42" xfId="0" applyNumberFormat="1" applyFont="1" applyFill="1" applyBorder="1"/>
    <xf numFmtId="3" fontId="12" fillId="2" borderId="39" xfId="0" applyNumberFormat="1" applyFont="1" applyFill="1" applyBorder="1"/>
    <xf numFmtId="0" fontId="18" fillId="0" borderId="10" xfId="0" applyFont="1" applyBorder="1" applyAlignment="1">
      <alignment horizontal="center"/>
    </xf>
    <xf numFmtId="3" fontId="13" fillId="2" borderId="26" xfId="0" applyNumberFormat="1" applyFont="1" applyFill="1" applyBorder="1"/>
    <xf numFmtId="3" fontId="13" fillId="2" borderId="10" xfId="0" applyNumberFormat="1" applyFont="1" applyFill="1" applyBorder="1"/>
    <xf numFmtId="16" fontId="17" fillId="0" borderId="56" xfId="0" applyNumberFormat="1" applyFont="1" applyBorder="1" applyAlignment="1">
      <alignment horizontal="center" vertical="distributed"/>
    </xf>
    <xf numFmtId="0" fontId="17" fillId="0" borderId="18" xfId="0" applyFont="1" applyBorder="1" applyAlignment="1">
      <alignment horizontal="center" vertical="distributed"/>
    </xf>
    <xf numFmtId="0" fontId="17" fillId="0" borderId="17" xfId="0" applyFont="1" applyBorder="1" applyAlignment="1">
      <alignment horizontal="center" vertical="distributed"/>
    </xf>
    <xf numFmtId="0" fontId="12" fillId="0" borderId="21" xfId="0" applyFont="1" applyBorder="1" applyAlignment="1">
      <alignment horizontal="right" vertical="center"/>
    </xf>
    <xf numFmtId="0" fontId="12" fillId="0" borderId="55" xfId="0" applyFont="1" applyBorder="1" applyAlignment="1">
      <alignment horizontal="right" vertical="center"/>
    </xf>
    <xf numFmtId="0" fontId="12" fillId="0" borderId="12" xfId="0" applyFont="1" applyBorder="1" applyAlignment="1">
      <alignment horizontal="right" vertical="center"/>
    </xf>
    <xf numFmtId="0" fontId="12" fillId="0" borderId="54" xfId="0" applyFont="1" applyBorder="1" applyAlignment="1">
      <alignment horizontal="right" vertical="center"/>
    </xf>
    <xf numFmtId="0" fontId="12" fillId="0" borderId="52" xfId="0" applyFont="1" applyBorder="1" applyAlignment="1">
      <alignment horizontal="right" vertical="center"/>
    </xf>
    <xf numFmtId="0" fontId="12" fillId="0" borderId="31" xfId="0" applyFont="1" applyBorder="1" applyAlignment="1">
      <alignment horizontal="right" vertical="center"/>
    </xf>
    <xf numFmtId="0" fontId="12" fillId="0" borderId="44" xfId="0" applyFont="1" applyBorder="1" applyAlignment="1">
      <alignment horizontal="right" vertical="center"/>
    </xf>
    <xf numFmtId="0" fontId="12" fillId="0" borderId="42" xfId="0" applyFont="1" applyBorder="1" applyAlignment="1">
      <alignment horizontal="right" vertical="center"/>
    </xf>
    <xf numFmtId="0" fontId="12" fillId="0" borderId="39" xfId="0" applyFont="1" applyBorder="1" applyAlignment="1">
      <alignment horizontal="right" vertical="center"/>
    </xf>
    <xf numFmtId="0" fontId="12" fillId="0" borderId="6" xfId="0" applyFont="1" applyBorder="1"/>
    <xf numFmtId="0" fontId="12" fillId="0" borderId="55" xfId="0" applyFont="1" applyBorder="1"/>
    <xf numFmtId="0" fontId="12" fillId="0" borderId="12" xfId="0" applyFont="1" applyBorder="1"/>
    <xf numFmtId="0" fontId="12" fillId="0" borderId="54" xfId="0" applyFont="1" applyBorder="1"/>
    <xf numFmtId="0" fontId="12" fillId="0" borderId="53" xfId="0" applyFont="1" applyBorder="1"/>
    <xf numFmtId="0" fontId="12" fillId="0" borderId="52" xfId="0" applyFont="1" applyBorder="1"/>
    <xf numFmtId="0" fontId="18" fillId="0" borderId="16" xfId="0" applyFont="1" applyBorder="1" applyAlignment="1">
      <alignment vertical="center" wrapText="1"/>
    </xf>
    <xf numFmtId="0" fontId="18" fillId="0" borderId="10" xfId="0" applyFont="1" applyBorder="1" applyAlignment="1">
      <alignment vertical="center" wrapText="1"/>
    </xf>
    <xf numFmtId="0" fontId="12" fillId="0" borderId="19" xfId="0" applyFont="1" applyBorder="1"/>
    <xf numFmtId="0" fontId="18" fillId="0" borderId="5" xfId="0" applyFont="1" applyBorder="1" applyAlignment="1">
      <alignment horizontal="center" vertical="center" wrapText="1"/>
    </xf>
    <xf numFmtId="0" fontId="12" fillId="0" borderId="50" xfId="0" applyFont="1" applyBorder="1"/>
    <xf numFmtId="0" fontId="12" fillId="0" borderId="49" xfId="0" applyFont="1" applyBorder="1"/>
    <xf numFmtId="0" fontId="12" fillId="0" borderId="48" xfId="0" applyFont="1" applyBorder="1"/>
    <xf numFmtId="0" fontId="15" fillId="0" borderId="0" xfId="0" applyFont="1" applyAlignment="1">
      <alignment horizontal="center" vertical="center"/>
    </xf>
    <xf numFmtId="0" fontId="15" fillId="0" borderId="0" xfId="0" applyFont="1" applyAlignment="1">
      <alignment horizontal="center" vertical="center" wrapText="1"/>
    </xf>
    <xf numFmtId="0" fontId="13" fillId="0" borderId="0" xfId="0" applyFont="1" applyAlignment="1">
      <alignment horizontal="center"/>
    </xf>
    <xf numFmtId="2" fontId="13" fillId="2" borderId="10" xfId="0" applyNumberFormat="1" applyFont="1" applyFill="1" applyBorder="1"/>
    <xf numFmtId="0" fontId="13" fillId="0" borderId="2" xfId="0" applyFont="1" applyBorder="1" applyAlignment="1">
      <alignment horizontal="center" vertical="center"/>
    </xf>
    <xf numFmtId="168" fontId="12" fillId="0" borderId="2" xfId="0" applyNumberFormat="1" applyFont="1" applyBorder="1" applyAlignment="1">
      <alignment horizontal="center" vertical="center"/>
    </xf>
    <xf numFmtId="168" fontId="12" fillId="0" borderId="2" xfId="0" applyNumberFormat="1" applyFont="1" applyBorder="1" applyAlignment="1">
      <alignment horizontal="center"/>
    </xf>
    <xf numFmtId="0" fontId="12" fillId="0" borderId="0" xfId="0" applyFont="1" applyAlignment="1">
      <alignment horizontal="left" vertical="center" wrapText="1"/>
    </xf>
    <xf numFmtId="0" fontId="12" fillId="0" borderId="0" xfId="0" applyFont="1" applyAlignment="1">
      <alignment horizontal="left" vertical="center" wrapText="1"/>
    </xf>
    <xf numFmtId="0" fontId="15" fillId="0" borderId="26" xfId="0" applyFont="1" applyBorder="1" applyAlignment="1">
      <alignment horizontal="center"/>
    </xf>
    <xf numFmtId="0" fontId="15" fillId="0" borderId="9" xfId="0" applyFont="1" applyBorder="1" applyAlignment="1">
      <alignment horizontal="center"/>
    </xf>
    <xf numFmtId="0" fontId="15" fillId="0" borderId="8" xfId="0" applyFont="1" applyBorder="1" applyAlignment="1">
      <alignment horizontal="center"/>
    </xf>
    <xf numFmtId="0" fontId="15" fillId="0" borderId="27" xfId="0" applyFont="1" applyBorder="1" applyAlignment="1">
      <alignment horizontal="center"/>
    </xf>
    <xf numFmtId="0" fontId="13" fillId="0" borderId="4" xfId="0" applyFont="1" applyBorder="1" applyAlignment="1">
      <alignment horizontal="center" vertical="center"/>
    </xf>
    <xf numFmtId="0" fontId="13" fillId="0" borderId="28" xfId="0" applyFont="1" applyBorder="1" applyAlignment="1">
      <alignment horizontal="center" vertical="center"/>
    </xf>
    <xf numFmtId="0" fontId="13" fillId="0" borderId="29" xfId="0" applyFont="1" applyBorder="1" applyAlignment="1">
      <alignment horizontal="center" vertical="center"/>
    </xf>
    <xf numFmtId="0" fontId="13" fillId="0" borderId="30" xfId="0" applyFont="1" applyBorder="1" applyAlignment="1">
      <alignment horizontal="center" vertical="center"/>
    </xf>
    <xf numFmtId="168" fontId="12" fillId="0" borderId="4" xfId="0" applyNumberFormat="1" applyFont="1" applyBorder="1" applyAlignment="1">
      <alignment horizontal="center" vertical="center"/>
    </xf>
    <xf numFmtId="9" fontId="12" fillId="0" borderId="31" xfId="0" applyNumberFormat="1" applyFont="1" applyBorder="1"/>
    <xf numFmtId="9" fontId="12" fillId="0" borderId="33" xfId="0" applyNumberFormat="1" applyFont="1" applyBorder="1"/>
    <xf numFmtId="168" fontId="12" fillId="0" borderId="4" xfId="0" applyNumberFormat="1" applyFont="1" applyBorder="1" applyAlignment="1">
      <alignment horizontal="center"/>
    </xf>
    <xf numFmtId="9" fontId="12" fillId="0" borderId="21" xfId="0" applyNumberFormat="1" applyFont="1" applyBorder="1"/>
    <xf numFmtId="10" fontId="12" fillId="0" borderId="21" xfId="0" applyNumberFormat="1" applyFont="1" applyBorder="1"/>
    <xf numFmtId="10" fontId="12" fillId="0" borderId="2" xfId="0" applyNumberFormat="1" applyFont="1" applyBorder="1"/>
    <xf numFmtId="9" fontId="12" fillId="0" borderId="22" xfId="0" applyNumberFormat="1" applyFont="1" applyBorder="1"/>
    <xf numFmtId="10" fontId="12" fillId="0" borderId="22" xfId="0" applyNumberFormat="1" applyFont="1" applyBorder="1"/>
    <xf numFmtId="9" fontId="12" fillId="0" borderId="24" xfId="0" applyNumberFormat="1" applyFont="1" applyBorder="1"/>
    <xf numFmtId="10" fontId="12" fillId="0" borderId="25" xfId="0" applyNumberFormat="1" applyFont="1" applyBorder="1"/>
    <xf numFmtId="10" fontId="12" fillId="0" borderId="24" xfId="0" applyNumberFormat="1" applyFont="1" applyBorder="1"/>
    <xf numFmtId="0" fontId="13" fillId="0" borderId="16" xfId="0" applyFont="1" applyBorder="1" applyAlignment="1">
      <alignment horizontal="center" vertical="center"/>
    </xf>
    <xf numFmtId="0" fontId="13" fillId="0" borderId="17" xfId="0" applyFont="1" applyBorder="1" applyAlignment="1">
      <alignment horizontal="center" vertical="center"/>
    </xf>
    <xf numFmtId="0" fontId="12" fillId="2" borderId="34" xfId="0" applyFont="1" applyFill="1" applyBorder="1"/>
    <xf numFmtId="0" fontId="12" fillId="2" borderId="19" xfId="0" applyFont="1" applyFill="1" applyBorder="1"/>
    <xf numFmtId="0" fontId="12" fillId="2" borderId="1" xfId="0" applyFont="1" applyFill="1" applyBorder="1"/>
    <xf numFmtId="0" fontId="12" fillId="2" borderId="22" xfId="0" applyFont="1" applyFill="1" applyBorder="1"/>
    <xf numFmtId="2" fontId="12" fillId="2" borderId="21" xfId="0" applyNumberFormat="1" applyFont="1" applyFill="1" applyBorder="1"/>
    <xf numFmtId="2" fontId="12" fillId="2" borderId="2" xfId="0" applyNumberFormat="1" applyFont="1" applyFill="1" applyBorder="1"/>
    <xf numFmtId="0" fontId="12" fillId="2" borderId="35" xfId="0" applyFont="1" applyFill="1" applyBorder="1"/>
    <xf numFmtId="0" fontId="12" fillId="2" borderId="36" xfId="0" applyFont="1" applyFill="1" applyBorder="1"/>
    <xf numFmtId="2" fontId="12" fillId="2" borderId="25" xfId="0" applyNumberFormat="1" applyFont="1" applyFill="1" applyBorder="1"/>
    <xf numFmtId="2" fontId="12" fillId="2" borderId="24" xfId="0" applyNumberFormat="1" applyFont="1" applyFill="1" applyBorder="1"/>
    <xf numFmtId="0" fontId="15" fillId="0" borderId="26" xfId="0" applyFont="1" applyBorder="1" applyAlignment="1">
      <alignment horizontal="center" vertical="center"/>
    </xf>
    <xf numFmtId="0" fontId="13" fillId="0" borderId="18" xfId="0" applyFont="1" applyBorder="1" applyAlignment="1">
      <alignment horizontal="center" vertical="center"/>
    </xf>
    <xf numFmtId="0" fontId="12" fillId="0" borderId="11" xfId="0" applyFont="1" applyBorder="1"/>
    <xf numFmtId="2" fontId="12" fillId="2" borderId="21" xfId="0" applyNumberFormat="1" applyFont="1" applyFill="1" applyBorder="1" applyAlignment="1">
      <alignment horizontal="right" vertical="center"/>
    </xf>
    <xf numFmtId="2" fontId="12" fillId="2" borderId="2" xfId="0" applyNumberFormat="1" applyFont="1" applyFill="1" applyBorder="1" applyAlignment="1">
      <alignment horizontal="right" vertical="center"/>
    </xf>
    <xf numFmtId="0" fontId="12" fillId="2" borderId="22" xfId="0" applyFont="1" applyFill="1" applyBorder="1" applyAlignment="1">
      <alignment horizontal="right" vertical="center"/>
    </xf>
    <xf numFmtId="2" fontId="12" fillId="2" borderId="22" xfId="0" applyNumberFormat="1" applyFont="1" applyFill="1" applyBorder="1" applyAlignment="1">
      <alignment horizontal="right" vertical="center"/>
    </xf>
    <xf numFmtId="0" fontId="12" fillId="2" borderId="23" xfId="0" applyFont="1" applyFill="1" applyBorder="1" applyAlignment="1">
      <alignment horizontal="right" vertical="center"/>
    </xf>
    <xf numFmtId="2" fontId="12" fillId="2" borderId="25" xfId="0" applyNumberFormat="1" applyFont="1" applyFill="1" applyBorder="1" applyAlignment="1">
      <alignment horizontal="right" vertical="center"/>
    </xf>
    <xf numFmtId="2" fontId="12" fillId="2" borderId="24" xfId="0" applyNumberFormat="1" applyFont="1" applyFill="1" applyBorder="1" applyAlignment="1">
      <alignment horizontal="right" vertical="center"/>
    </xf>
    <xf numFmtId="0" fontId="15" fillId="0" borderId="13" xfId="0" applyFont="1" applyBorder="1" applyAlignment="1">
      <alignment horizontal="center"/>
    </xf>
    <xf numFmtId="0" fontId="15" fillId="0" borderId="14" xfId="0" applyFont="1" applyBorder="1" applyAlignment="1">
      <alignment horizontal="center"/>
    </xf>
    <xf numFmtId="0" fontId="15" fillId="0" borderId="15" xfId="0" applyFont="1" applyBorder="1" applyAlignment="1">
      <alignment horizontal="center"/>
    </xf>
  </cellXfs>
  <cellStyles count="9">
    <cellStyle name="Comma 2" xfId="6" xr:uid="{479095AC-DA30-4A04-B4B5-0DAC9646D5F3}"/>
    <cellStyle name="Currency 2" xfId="7" xr:uid="{7D502284-633A-4D19-BC47-9B22D316E1C9}"/>
    <cellStyle name="Hyperlink" xfId="8" builtinId="8"/>
    <cellStyle name="Normal" xfId="0" builtinId="0"/>
    <cellStyle name="Normal 2" xfId="1" xr:uid="{1CC3CCD1-D6D4-4CEA-B4A4-BADDB5B35EE8}"/>
    <cellStyle name="Normal 3" xfId="2" xr:uid="{0CB9D59F-D5F5-44C7-B33E-19C7B06BE748}"/>
    <cellStyle name="Normal 4" xfId="4" xr:uid="{0CBC50FE-FC3E-48D8-99E9-3CB5AD7B3AAC}"/>
    <cellStyle name="Percent 2" xfId="3" xr:uid="{1F496699-15B0-4F1A-91DC-CB8151285832}"/>
    <cellStyle name="Percent 3" xfId="5" xr:uid="{C00ADBC5-F48C-45E5-84D9-12F6802EFA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190501</xdr:colOff>
      <xdr:row>0</xdr:row>
      <xdr:rowOff>171451</xdr:rowOff>
    </xdr:from>
    <xdr:ext cx="1521069" cy="517420"/>
    <xdr:pic>
      <xdr:nvPicPr>
        <xdr:cNvPr id="2" name="Picture 1">
          <a:extLst>
            <a:ext uri="{FF2B5EF4-FFF2-40B4-BE49-F238E27FC236}">
              <a16:creationId xmlns:a16="http://schemas.microsoft.com/office/drawing/2014/main" id="{5AF40750-56A1-45BF-A25A-C1BCB848002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501" y="167641"/>
          <a:ext cx="1521069" cy="517420"/>
        </a:xfrm>
        <a:prstGeom prst="rect">
          <a:avLst/>
        </a:prstGeom>
      </xdr:spPr>
    </xdr:pic>
    <xdr:clientData/>
  </xdr:oneCellAnchor>
  <xdr:twoCellAnchor>
    <xdr:from>
      <xdr:col>0</xdr:col>
      <xdr:colOff>285750</xdr:colOff>
      <xdr:row>8</xdr:row>
      <xdr:rowOff>57150</xdr:rowOff>
    </xdr:from>
    <xdr:to>
      <xdr:col>9</xdr:col>
      <xdr:colOff>590550</xdr:colOff>
      <xdr:row>8</xdr:row>
      <xdr:rowOff>66675</xdr:rowOff>
    </xdr:to>
    <xdr:cxnSp macro="">
      <xdr:nvCxnSpPr>
        <xdr:cNvPr id="3" name="Straight Connector 2">
          <a:extLst>
            <a:ext uri="{FF2B5EF4-FFF2-40B4-BE49-F238E27FC236}">
              <a16:creationId xmlns:a16="http://schemas.microsoft.com/office/drawing/2014/main" id="{C49E915C-9BAD-4AFF-88E0-AAC7E4960026}"/>
            </a:ext>
          </a:extLst>
        </xdr:cNvPr>
        <xdr:cNvCxnSpPr/>
      </xdr:nvCxnSpPr>
      <xdr:spPr>
        <a:xfrm>
          <a:off x="281940" y="1729740"/>
          <a:ext cx="5791200" cy="11430"/>
        </a:xfrm>
        <a:prstGeom prst="line">
          <a:avLst/>
        </a:prstGeom>
        <a:ln w="12700" cap="rnd">
          <a:solidFill>
            <a:schemeClr val="tx2">
              <a:lumMod val="75000"/>
              <a:lumOff val="25000"/>
            </a:schemeClr>
          </a:solidFill>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0</xdr:col>
      <xdr:colOff>295275</xdr:colOff>
      <xdr:row>4</xdr:row>
      <xdr:rowOff>152400</xdr:rowOff>
    </xdr:from>
    <xdr:to>
      <xdr:col>9</xdr:col>
      <xdr:colOff>600075</xdr:colOff>
      <xdr:row>4</xdr:row>
      <xdr:rowOff>161925</xdr:rowOff>
    </xdr:to>
    <xdr:cxnSp macro="">
      <xdr:nvCxnSpPr>
        <xdr:cNvPr id="4" name="Straight Connector 3">
          <a:extLst>
            <a:ext uri="{FF2B5EF4-FFF2-40B4-BE49-F238E27FC236}">
              <a16:creationId xmlns:a16="http://schemas.microsoft.com/office/drawing/2014/main" id="{2B647F02-AC26-4BAC-B39C-F7696F29B5B6}"/>
            </a:ext>
          </a:extLst>
        </xdr:cNvPr>
        <xdr:cNvCxnSpPr/>
      </xdr:nvCxnSpPr>
      <xdr:spPr>
        <a:xfrm>
          <a:off x="293370" y="876300"/>
          <a:ext cx="5791200" cy="11430"/>
        </a:xfrm>
        <a:prstGeom prst="line">
          <a:avLst/>
        </a:prstGeom>
        <a:ln w="12700" cap="rnd">
          <a:solidFill>
            <a:schemeClr val="tx2">
              <a:lumMod val="75000"/>
              <a:lumOff val="25000"/>
            </a:schemeClr>
          </a:solidFill>
        </a:ln>
      </xdr:spPr>
      <xdr:style>
        <a:lnRef idx="2">
          <a:schemeClr val="accent1"/>
        </a:lnRef>
        <a:fillRef idx="0">
          <a:schemeClr val="accent1"/>
        </a:fillRef>
        <a:effectRef idx="1">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T:\Research\ZDP49%20(Fee%20Schedule%20Analyzer%20Model%20Update)\2021\Work%20Files\Milliman%202021%20Fee%20Schedule%20Analysis%20Model.xlsm" TargetMode="External"/><Relationship Id="rId1" Type="http://schemas.openxmlformats.org/officeDocument/2006/relationships/externalLinkPath" Target="file:///T:\Research\ZDP49%20(Fee%20Schedule%20Analyzer%20Model%20Update)\2021\Work%20Files\Milliman%202021%20Fee%20Schedule%20Analysis%20Model.xlsm"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https://societyofactuaries-my.sharepoint.com/personal/dnorris_soa_org/Documents/Documents/Projects/2025-26%20Curriculum/FINAL%20GUIDED%20EXAMPLES/Fully%20Assembled/ILA101%20Guided%20Examples%202025-2026.xlsx" TargetMode="External"/><Relationship Id="rId1" Type="http://schemas.openxmlformats.org/officeDocument/2006/relationships/externalLinkPath" Target="ILA101%20Guided%20Examples%202025-202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License"/>
      <sheetName val="User Input"/>
      <sheetName val="Print Options"/>
      <sheetName val="Fee Schedule Library"/>
      <sheetName val="Active Fee Schedules"/>
      <sheetName val="Specialty Selection"/>
      <sheetName val="Summary"/>
      <sheetName val="Specialty Sample"/>
      <sheetName val="CL and Part B"/>
      <sheetName val="RBRVS"/>
      <sheetName val="Result Calcs"/>
      <sheetName val="Util Matrix"/>
      <sheetName val="Base Util Weights"/>
      <sheetName val="Estimated RVUs"/>
      <sheetName val="CPT Code Indicators"/>
      <sheetName val="Estimated Fees"/>
      <sheetName val="GPCI"/>
    </sheetNames>
    <sheetDataSet>
      <sheetData sheetId="0"/>
      <sheetData sheetId="1">
        <row r="74">
          <cell r="C74">
            <v>1</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ver "/>
      <sheetName val="Q ILA101-101-25 1a 1b"/>
      <sheetName val="A ILA101-101-25 1a 1b"/>
      <sheetName val="Q ILA101-102-25 1c"/>
      <sheetName val="A ILA101-102-25 1c"/>
      <sheetName val="Q Table Development 2d"/>
      <sheetName val="A Table Development 2d"/>
      <sheetName val="Q ILA101-106-25 2a"/>
      <sheetName val="A ILA101-106-25 2a"/>
      <sheetName val="Q US GAAP Ch 1 4b"/>
      <sheetName val="A US GAAP Ch 1 4b"/>
      <sheetName val="Q ILA101-113-25 5b"/>
      <sheetName val="A ILA101-113-25 5b"/>
      <sheetName val="Q RILA 1a 1b"/>
      <sheetName val="A RILA 1a 1b"/>
      <sheetName val="Q Experience Study 2e"/>
      <sheetName val="A Experience Study 2e"/>
      <sheetName val="Q Tiller Ch 4 5e"/>
      <sheetName val="A Tiller Ch 4 5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education@soa.org?subject=Guided%20Examples%20Inquiry%20"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FDFDC0-A71C-4A48-8496-60A867F398F1}">
  <sheetPr>
    <tabColor rgb="FF0070C0"/>
    <pageSetUpPr autoPageBreaks="0"/>
  </sheetPr>
  <dimension ref="A6:K22"/>
  <sheetViews>
    <sheetView showGridLines="0" tabSelected="1" zoomScale="115" zoomScaleNormal="115" workbookViewId="0"/>
  </sheetViews>
  <sheetFormatPr defaultRowHeight="14.4"/>
  <sheetData>
    <row r="6" spans="1:10" ht="33.6">
      <c r="A6" s="1" t="s">
        <v>231</v>
      </c>
      <c r="B6" s="1"/>
      <c r="C6" s="1"/>
      <c r="D6" s="1"/>
      <c r="E6" s="1"/>
      <c r="F6" s="1"/>
      <c r="G6" s="1"/>
      <c r="H6" s="1"/>
      <c r="I6" s="1"/>
      <c r="J6" s="1"/>
    </row>
    <row r="7" spans="1:10" ht="6" customHeight="1">
      <c r="A7" s="2"/>
      <c r="B7" s="2"/>
      <c r="C7" s="2"/>
      <c r="D7" s="2"/>
      <c r="E7" s="2"/>
      <c r="F7" s="2"/>
      <c r="G7" s="2"/>
      <c r="H7" s="2"/>
      <c r="I7" s="2"/>
      <c r="J7" s="2"/>
    </row>
    <row r="8" spans="1:10" ht="21">
      <c r="A8" s="3" t="s">
        <v>242</v>
      </c>
      <c r="B8" s="3"/>
      <c r="C8" s="3"/>
      <c r="D8" s="3"/>
      <c r="E8" s="3"/>
      <c r="F8" s="3"/>
      <c r="G8" s="3"/>
      <c r="H8" s="3"/>
      <c r="I8" s="3"/>
      <c r="J8" s="3"/>
    </row>
    <row r="10" spans="1:10" ht="75" customHeight="1">
      <c r="A10" s="4" t="s">
        <v>232</v>
      </c>
      <c r="B10" s="5" t="s">
        <v>233</v>
      </c>
      <c r="C10" s="5"/>
      <c r="D10" s="5"/>
      <c r="E10" s="5"/>
      <c r="F10" s="5"/>
      <c r="G10" s="5"/>
      <c r="H10" s="5"/>
      <c r="I10" s="5"/>
      <c r="J10" s="5"/>
    </row>
    <row r="11" spans="1:10">
      <c r="B11" s="6"/>
      <c r="C11" s="6"/>
      <c r="D11" s="6"/>
      <c r="E11" s="6"/>
      <c r="F11" s="6"/>
      <c r="G11" s="6"/>
      <c r="H11" s="6"/>
      <c r="I11" s="6"/>
      <c r="J11" s="6"/>
    </row>
    <row r="12" spans="1:10" ht="45" customHeight="1">
      <c r="A12" s="4" t="s">
        <v>232</v>
      </c>
      <c r="B12" s="5" t="s">
        <v>234</v>
      </c>
      <c r="C12" s="5"/>
      <c r="D12" s="5"/>
      <c r="E12" s="5"/>
      <c r="F12" s="5"/>
      <c r="G12" s="5"/>
      <c r="H12" s="5"/>
      <c r="I12" s="5"/>
      <c r="J12" s="5"/>
    </row>
    <row r="13" spans="1:10">
      <c r="B13" s="6"/>
      <c r="C13" s="6"/>
      <c r="D13" s="6"/>
      <c r="E13" s="6"/>
      <c r="F13" s="6"/>
      <c r="G13" s="6"/>
      <c r="H13" s="6"/>
      <c r="I13" s="6"/>
      <c r="J13" s="6"/>
    </row>
    <row r="14" spans="1:10" ht="30" customHeight="1">
      <c r="A14" s="4" t="s">
        <v>232</v>
      </c>
      <c r="B14" s="5" t="s">
        <v>235</v>
      </c>
      <c r="C14" s="5"/>
      <c r="D14" s="5"/>
      <c r="E14" s="5"/>
      <c r="F14" s="5"/>
      <c r="G14" s="5"/>
      <c r="H14" s="5"/>
      <c r="I14" s="5"/>
      <c r="J14" s="5"/>
    </row>
    <row r="15" spans="1:10">
      <c r="B15" s="6"/>
      <c r="C15" s="6"/>
      <c r="D15" s="6"/>
      <c r="E15" s="6"/>
      <c r="F15" s="6"/>
      <c r="G15" s="6"/>
      <c r="H15" s="6"/>
      <c r="I15" s="6"/>
      <c r="J15" s="6"/>
    </row>
    <row r="16" spans="1:10" ht="42.6" customHeight="1">
      <c r="A16" s="4" t="s">
        <v>232</v>
      </c>
      <c r="B16" s="5" t="s">
        <v>236</v>
      </c>
      <c r="C16" s="5"/>
      <c r="D16" s="5"/>
      <c r="E16" s="5"/>
      <c r="F16" s="5"/>
      <c r="G16" s="5"/>
      <c r="H16" s="5"/>
      <c r="I16" s="5"/>
      <c r="J16" s="5"/>
    </row>
    <row r="17" spans="1:11">
      <c r="B17" s="6"/>
      <c r="C17" s="6"/>
      <c r="D17" s="6"/>
      <c r="E17" s="6"/>
      <c r="F17" s="6"/>
      <c r="G17" s="6"/>
      <c r="H17" s="6"/>
      <c r="I17" s="6"/>
      <c r="J17" s="6"/>
      <c r="K17" s="7"/>
    </row>
    <row r="18" spans="1:11" ht="74.400000000000006" customHeight="1">
      <c r="A18" s="4" t="s">
        <v>232</v>
      </c>
      <c r="B18" s="5" t="s">
        <v>237</v>
      </c>
      <c r="C18" s="5"/>
      <c r="D18" s="5"/>
      <c r="E18" s="5"/>
      <c r="F18" s="5"/>
      <c r="G18" s="5"/>
      <c r="H18" s="5"/>
      <c r="I18" s="5"/>
      <c r="J18" s="5"/>
    </row>
    <row r="19" spans="1:11">
      <c r="B19" s="8" t="s">
        <v>238</v>
      </c>
      <c r="C19" s="9"/>
      <c r="D19" s="9"/>
      <c r="E19" s="9"/>
      <c r="F19" s="9"/>
      <c r="G19" s="9"/>
      <c r="H19" s="9"/>
      <c r="I19" s="9"/>
      <c r="J19" s="9"/>
    </row>
    <row r="22" spans="1:11">
      <c r="B22" s="10" t="s">
        <v>239</v>
      </c>
      <c r="C22" s="10"/>
      <c r="D22" s="11" t="s">
        <v>240</v>
      </c>
      <c r="E22" s="11"/>
      <c r="F22" s="11"/>
      <c r="G22" s="11"/>
      <c r="H22" s="12" t="s">
        <v>241</v>
      </c>
      <c r="I22" s="12"/>
      <c r="J22" s="12"/>
    </row>
  </sheetData>
  <mergeCells count="10">
    <mergeCell ref="B18:J18"/>
    <mergeCell ref="B22:C22"/>
    <mergeCell ref="D22:G22"/>
    <mergeCell ref="H22:J22"/>
    <mergeCell ref="A6:J6"/>
    <mergeCell ref="A8:J8"/>
    <mergeCell ref="B10:J10"/>
    <mergeCell ref="B12:J12"/>
    <mergeCell ref="B14:J14"/>
    <mergeCell ref="B16:J16"/>
  </mergeCells>
  <hyperlinks>
    <hyperlink ref="B19" r:id="rId1" xr:uid="{1CAE9CBC-CD64-4445-A101-F5185C54ADCC}"/>
  </hyperlinks>
  <pageMargins left="0.7" right="0.7" top="0.75" bottom="0.75" header="0.3" footer="0.3"/>
  <pageSetup orientation="portrait" horizontalDpi="1200" verticalDpi="1200"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F46CED-DE2B-494E-BA80-E6410CB2268F}">
  <sheetPr>
    <tabColor theme="5" tint="0.39997558519241921"/>
  </sheetPr>
  <dimension ref="A1:F36"/>
  <sheetViews>
    <sheetView workbookViewId="0"/>
  </sheetViews>
  <sheetFormatPr defaultColWidth="8.88671875" defaultRowHeight="14.4"/>
  <cols>
    <col min="1" max="1" width="15" style="13" customWidth="1"/>
    <col min="2" max="2" width="19" style="13" customWidth="1"/>
    <col min="3" max="3" width="16.109375" style="13" customWidth="1"/>
    <col min="4" max="4" width="15.88671875" style="13" customWidth="1"/>
    <col min="5" max="5" width="19.33203125" style="13" customWidth="1"/>
    <col min="6" max="16384" width="8.88671875" style="13"/>
  </cols>
  <sheetData>
    <row r="1" spans="1:6">
      <c r="A1" s="13" t="s">
        <v>243</v>
      </c>
    </row>
    <row r="3" spans="1:6">
      <c r="A3" s="14" t="s">
        <v>0</v>
      </c>
    </row>
    <row r="4" spans="1:6">
      <c r="A4" s="24" t="s">
        <v>165</v>
      </c>
    </row>
    <row r="6" spans="1:6">
      <c r="A6" s="13" t="s">
        <v>163</v>
      </c>
    </row>
    <row r="7" spans="1:6" ht="15" thickBot="1">
      <c r="D7" s="34" t="s">
        <v>136</v>
      </c>
      <c r="E7" s="34"/>
      <c r="F7" s="34"/>
    </row>
    <row r="8" spans="1:6" ht="15" thickBot="1">
      <c r="A8" s="35" t="s">
        <v>134</v>
      </c>
      <c r="B8" s="36" t="s">
        <v>144</v>
      </c>
      <c r="C8" s="37" t="s">
        <v>162</v>
      </c>
      <c r="D8" s="38" t="s">
        <v>133</v>
      </c>
      <c r="E8" s="39" t="s">
        <v>132</v>
      </c>
      <c r="F8" s="40" t="s">
        <v>131</v>
      </c>
    </row>
    <row r="9" spans="1:6">
      <c r="A9" s="41">
        <v>2024</v>
      </c>
      <c r="B9" s="42">
        <v>14443</v>
      </c>
      <c r="C9" s="43">
        <v>1209380</v>
      </c>
      <c r="D9" s="41">
        <v>53</v>
      </c>
      <c r="E9" s="44">
        <v>88</v>
      </c>
      <c r="F9" s="45">
        <v>65</v>
      </c>
    </row>
    <row r="10" spans="1:6">
      <c r="A10" s="46">
        <v>2025</v>
      </c>
      <c r="B10" s="47">
        <v>15113</v>
      </c>
      <c r="C10" s="48">
        <v>1219300</v>
      </c>
      <c r="D10" s="46">
        <v>89</v>
      </c>
      <c r="E10" s="16">
        <v>113</v>
      </c>
      <c r="F10" s="49">
        <v>64</v>
      </c>
    </row>
    <row r="11" spans="1:6">
      <c r="A11" s="46">
        <v>2026</v>
      </c>
      <c r="B11" s="47">
        <v>15964</v>
      </c>
      <c r="C11" s="48">
        <v>1242710</v>
      </c>
      <c r="D11" s="46">
        <v>91</v>
      </c>
      <c r="E11" s="16">
        <v>130</v>
      </c>
      <c r="F11" s="49">
        <v>74</v>
      </c>
    </row>
    <row r="12" spans="1:6">
      <c r="A12" s="46">
        <v>2027</v>
      </c>
      <c r="B12" s="47">
        <v>15537</v>
      </c>
      <c r="C12" s="48">
        <v>1185160</v>
      </c>
      <c r="D12" s="46">
        <v>80</v>
      </c>
      <c r="E12" s="16">
        <v>129</v>
      </c>
      <c r="F12" s="49">
        <v>81</v>
      </c>
    </row>
    <row r="13" spans="1:6" ht="15" thickBot="1">
      <c r="A13" s="50">
        <v>2028</v>
      </c>
      <c r="B13" s="51">
        <v>15682</v>
      </c>
      <c r="C13" s="52">
        <v>1189360</v>
      </c>
      <c r="D13" s="50">
        <v>92</v>
      </c>
      <c r="E13" s="53">
        <v>119</v>
      </c>
      <c r="F13" s="54">
        <v>102</v>
      </c>
    </row>
    <row r="14" spans="1:6" ht="15" thickBot="1">
      <c r="A14" s="55" t="s">
        <v>161</v>
      </c>
      <c r="B14" s="56"/>
      <c r="C14" s="57">
        <v>2378800</v>
      </c>
    </row>
    <row r="15" spans="1:6" ht="15" thickBot="1">
      <c r="A15" s="55" t="s">
        <v>160</v>
      </c>
      <c r="B15" s="56"/>
      <c r="C15" s="57">
        <v>330540</v>
      </c>
    </row>
    <row r="16" spans="1:6">
      <c r="A16" s="58"/>
      <c r="B16" s="58"/>
      <c r="C16" s="59"/>
    </row>
    <row r="17" spans="1:5">
      <c r="A17" s="13" t="s">
        <v>157</v>
      </c>
      <c r="B17" s="60">
        <v>0.3</v>
      </c>
      <c r="C17" s="13" t="s">
        <v>159</v>
      </c>
    </row>
    <row r="18" spans="1:5">
      <c r="A18" s="13" t="s">
        <v>157</v>
      </c>
      <c r="B18" s="60">
        <v>0.5</v>
      </c>
      <c r="C18" s="13" t="s">
        <v>158</v>
      </c>
    </row>
    <row r="19" spans="1:5">
      <c r="A19" s="13" t="s">
        <v>157</v>
      </c>
      <c r="B19" s="60">
        <v>0.2</v>
      </c>
      <c r="C19" s="13" t="s">
        <v>156</v>
      </c>
    </row>
    <row r="21" spans="1:5">
      <c r="A21" s="13" t="s">
        <v>155</v>
      </c>
      <c r="D21" s="61">
        <v>0.04</v>
      </c>
      <c r="E21" s="13" t="s">
        <v>2</v>
      </c>
    </row>
    <row r="23" spans="1:5">
      <c r="A23" s="13" t="s">
        <v>154</v>
      </c>
    </row>
    <row r="24" spans="1:5" ht="15" thickBot="1">
      <c r="B24" s="34" t="s">
        <v>136</v>
      </c>
      <c r="C24" s="34"/>
      <c r="D24" s="34"/>
    </row>
    <row r="25" spans="1:5" ht="15" thickBot="1">
      <c r="A25" s="62" t="s">
        <v>134</v>
      </c>
      <c r="B25" s="38" t="s">
        <v>133</v>
      </c>
      <c r="C25" s="39" t="s">
        <v>132</v>
      </c>
      <c r="D25" s="40" t="s">
        <v>131</v>
      </c>
    </row>
    <row r="26" spans="1:5">
      <c r="A26" s="63">
        <v>2029</v>
      </c>
      <c r="B26" s="64">
        <v>53</v>
      </c>
      <c r="C26" s="65">
        <v>89</v>
      </c>
      <c r="D26" s="66">
        <v>83</v>
      </c>
    </row>
    <row r="27" spans="1:5">
      <c r="A27" s="67">
        <v>2030</v>
      </c>
      <c r="B27" s="46">
        <v>35</v>
      </c>
      <c r="C27" s="16">
        <v>64</v>
      </c>
      <c r="D27" s="49">
        <v>60</v>
      </c>
    </row>
    <row r="28" spans="1:5">
      <c r="A28" s="67">
        <v>2031</v>
      </c>
      <c r="B28" s="46">
        <v>15</v>
      </c>
      <c r="C28" s="16">
        <v>34</v>
      </c>
      <c r="D28" s="49">
        <v>45</v>
      </c>
    </row>
    <row r="29" spans="1:5">
      <c r="A29" s="67">
        <v>2032</v>
      </c>
      <c r="B29" s="46">
        <v>3</v>
      </c>
      <c r="C29" s="16">
        <v>8</v>
      </c>
      <c r="D29" s="49">
        <v>29</v>
      </c>
    </row>
    <row r="30" spans="1:5" ht="15" thickBot="1">
      <c r="A30" s="68">
        <v>2033</v>
      </c>
      <c r="B30" s="50">
        <v>0</v>
      </c>
      <c r="C30" s="53">
        <v>0</v>
      </c>
      <c r="D30" s="54">
        <v>8</v>
      </c>
    </row>
    <row r="32" spans="1:5">
      <c r="A32" s="24" t="s">
        <v>245</v>
      </c>
    </row>
    <row r="34" spans="1:1">
      <c r="A34" s="24" t="s">
        <v>246</v>
      </c>
    </row>
    <row r="36" spans="1:1">
      <c r="A36" s="13" t="s">
        <v>164</v>
      </c>
    </row>
  </sheetData>
  <mergeCells count="5">
    <mergeCell ref="B24:D24"/>
    <mergeCell ref="A14:B14"/>
    <mergeCell ref="A15:B15"/>
    <mergeCell ref="A16:B16"/>
    <mergeCell ref="D7:F7"/>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9ABC14-B81F-48BF-B85F-59465BE9F75E}">
  <sheetPr>
    <tabColor theme="9" tint="0.59999389629810485"/>
  </sheetPr>
  <dimension ref="A1:J76"/>
  <sheetViews>
    <sheetView workbookViewId="0"/>
  </sheetViews>
  <sheetFormatPr defaultColWidth="8.88671875" defaultRowHeight="14.4"/>
  <cols>
    <col min="1" max="1" width="15" style="13" customWidth="1"/>
    <col min="2" max="2" width="19" style="13" customWidth="1"/>
    <col min="3" max="3" width="16.109375" style="13" customWidth="1"/>
    <col min="4" max="4" width="15.88671875" style="13" customWidth="1"/>
    <col min="5" max="5" width="19.33203125" style="13" customWidth="1"/>
    <col min="6" max="6" width="15.88671875" style="13" customWidth="1"/>
    <col min="7" max="7" width="16.109375" style="13" customWidth="1"/>
    <col min="8" max="8" width="18.88671875" style="13" customWidth="1"/>
    <col min="9" max="9" width="23.6640625" style="13" customWidth="1"/>
    <col min="10" max="10" width="21.6640625" style="13" customWidth="1"/>
    <col min="11" max="16384" width="8.88671875" style="13"/>
  </cols>
  <sheetData>
    <row r="1" spans="1:6">
      <c r="A1" s="13" t="s">
        <v>243</v>
      </c>
    </row>
    <row r="3" spans="1:6">
      <c r="A3" s="14" t="s">
        <v>0</v>
      </c>
    </row>
    <row r="4" spans="1:6">
      <c r="A4" s="24" t="s">
        <v>165</v>
      </c>
    </row>
    <row r="6" spans="1:6">
      <c r="A6" s="13" t="s">
        <v>163</v>
      </c>
    </row>
    <row r="7" spans="1:6" ht="15" thickBot="1">
      <c r="D7" s="34" t="s">
        <v>136</v>
      </c>
      <c r="E7" s="34"/>
      <c r="F7" s="34"/>
    </row>
    <row r="8" spans="1:6" ht="15" thickBot="1">
      <c r="A8" s="35" t="s">
        <v>134</v>
      </c>
      <c r="B8" s="36" t="s">
        <v>144</v>
      </c>
      <c r="C8" s="37" t="s">
        <v>162</v>
      </c>
      <c r="D8" s="38" t="s">
        <v>133</v>
      </c>
      <c r="E8" s="39" t="s">
        <v>132</v>
      </c>
      <c r="F8" s="40" t="s">
        <v>131</v>
      </c>
    </row>
    <row r="9" spans="1:6">
      <c r="A9" s="41">
        <v>2024</v>
      </c>
      <c r="B9" s="42">
        <v>14443</v>
      </c>
      <c r="C9" s="43">
        <v>1209380</v>
      </c>
      <c r="D9" s="41">
        <v>53</v>
      </c>
      <c r="E9" s="44">
        <v>88</v>
      </c>
      <c r="F9" s="45">
        <v>65</v>
      </c>
    </row>
    <row r="10" spans="1:6">
      <c r="A10" s="46">
        <v>2025</v>
      </c>
      <c r="B10" s="47">
        <v>15113</v>
      </c>
      <c r="C10" s="48">
        <v>1219300</v>
      </c>
      <c r="D10" s="46">
        <v>89</v>
      </c>
      <c r="E10" s="16">
        <v>113</v>
      </c>
      <c r="F10" s="49">
        <v>64</v>
      </c>
    </row>
    <row r="11" spans="1:6">
      <c r="A11" s="46">
        <v>2026</v>
      </c>
      <c r="B11" s="47">
        <v>15964</v>
      </c>
      <c r="C11" s="48">
        <v>1242710</v>
      </c>
      <c r="D11" s="46">
        <v>91</v>
      </c>
      <c r="E11" s="16">
        <v>130</v>
      </c>
      <c r="F11" s="49">
        <v>74</v>
      </c>
    </row>
    <row r="12" spans="1:6">
      <c r="A12" s="46">
        <v>2027</v>
      </c>
      <c r="B12" s="47">
        <v>15537</v>
      </c>
      <c r="C12" s="48">
        <v>1185160</v>
      </c>
      <c r="D12" s="46">
        <v>80</v>
      </c>
      <c r="E12" s="16">
        <v>129</v>
      </c>
      <c r="F12" s="49">
        <v>81</v>
      </c>
    </row>
    <row r="13" spans="1:6" ht="15" thickBot="1">
      <c r="A13" s="50">
        <v>2028</v>
      </c>
      <c r="B13" s="51">
        <v>15682</v>
      </c>
      <c r="C13" s="52">
        <v>1189360</v>
      </c>
      <c r="D13" s="50">
        <v>92</v>
      </c>
      <c r="E13" s="53">
        <v>119</v>
      </c>
      <c r="F13" s="54">
        <v>102</v>
      </c>
    </row>
    <row r="14" spans="1:6" ht="15" thickBot="1">
      <c r="A14" s="55" t="s">
        <v>161</v>
      </c>
      <c r="B14" s="56"/>
      <c r="C14" s="57">
        <v>2378800</v>
      </c>
    </row>
    <row r="15" spans="1:6" ht="15" thickBot="1">
      <c r="A15" s="55" t="s">
        <v>160</v>
      </c>
      <c r="B15" s="56"/>
      <c r="C15" s="57">
        <v>330540</v>
      </c>
    </row>
    <row r="16" spans="1:6">
      <c r="A16" s="58"/>
      <c r="B16" s="58"/>
      <c r="C16" s="59"/>
    </row>
    <row r="17" spans="1:5">
      <c r="A17" s="13" t="s">
        <v>157</v>
      </c>
      <c r="B17" s="60">
        <v>0.3</v>
      </c>
      <c r="C17" s="13" t="s">
        <v>159</v>
      </c>
    </row>
    <row r="18" spans="1:5">
      <c r="A18" s="13" t="s">
        <v>157</v>
      </c>
      <c r="B18" s="60">
        <v>0.5</v>
      </c>
      <c r="C18" s="13" t="s">
        <v>158</v>
      </c>
    </row>
    <row r="19" spans="1:5">
      <c r="A19" s="13" t="s">
        <v>157</v>
      </c>
      <c r="B19" s="60">
        <v>0.2</v>
      </c>
      <c r="C19" s="13" t="s">
        <v>156</v>
      </c>
    </row>
    <row r="21" spans="1:5">
      <c r="A21" s="13" t="s">
        <v>155</v>
      </c>
      <c r="D21" s="61">
        <v>0.04</v>
      </c>
      <c r="E21" s="13" t="s">
        <v>2</v>
      </c>
    </row>
    <row r="23" spans="1:5">
      <c r="A23" s="13" t="s">
        <v>154</v>
      </c>
    </row>
    <row r="24" spans="1:5" ht="15" thickBot="1">
      <c r="B24" s="34" t="s">
        <v>136</v>
      </c>
      <c r="C24" s="34"/>
      <c r="D24" s="34"/>
    </row>
    <row r="25" spans="1:5" ht="15" thickBot="1">
      <c r="A25" s="62" t="s">
        <v>134</v>
      </c>
      <c r="B25" s="38" t="s">
        <v>133</v>
      </c>
      <c r="C25" s="39" t="s">
        <v>132</v>
      </c>
      <c r="D25" s="40" t="s">
        <v>131</v>
      </c>
    </row>
    <row r="26" spans="1:5">
      <c r="A26" s="63">
        <v>2029</v>
      </c>
      <c r="B26" s="64">
        <v>53</v>
      </c>
      <c r="C26" s="65">
        <v>89</v>
      </c>
      <c r="D26" s="66">
        <v>83</v>
      </c>
    </row>
    <row r="27" spans="1:5">
      <c r="A27" s="67">
        <v>2030</v>
      </c>
      <c r="B27" s="46">
        <v>35</v>
      </c>
      <c r="C27" s="16">
        <v>64</v>
      </c>
      <c r="D27" s="49">
        <v>60</v>
      </c>
    </row>
    <row r="28" spans="1:5">
      <c r="A28" s="67">
        <v>2031</v>
      </c>
      <c r="B28" s="46">
        <v>15</v>
      </c>
      <c r="C28" s="16">
        <v>34</v>
      </c>
      <c r="D28" s="49">
        <v>45</v>
      </c>
    </row>
    <row r="29" spans="1:5">
      <c r="A29" s="67">
        <v>2032</v>
      </c>
      <c r="B29" s="46">
        <v>3</v>
      </c>
      <c r="C29" s="16">
        <v>8</v>
      </c>
      <c r="D29" s="49">
        <v>29</v>
      </c>
    </row>
    <row r="30" spans="1:5" ht="15" thickBot="1">
      <c r="A30" s="68">
        <v>2033</v>
      </c>
      <c r="B30" s="50">
        <v>0</v>
      </c>
      <c r="C30" s="53">
        <v>0</v>
      </c>
      <c r="D30" s="54">
        <v>8</v>
      </c>
    </row>
    <row r="32" spans="1:5">
      <c r="A32" s="24" t="s">
        <v>245</v>
      </c>
    </row>
    <row r="34" spans="1:3">
      <c r="A34" s="13" t="s">
        <v>153</v>
      </c>
    </row>
    <row r="35" spans="1:3">
      <c r="A35" s="13" t="s">
        <v>152</v>
      </c>
    </row>
    <row r="36" spans="1:3" ht="15" thickBot="1"/>
    <row r="37" spans="1:3" ht="29.4" thickBot="1">
      <c r="A37" s="69" t="s">
        <v>134</v>
      </c>
      <c r="B37" s="70" t="s">
        <v>151</v>
      </c>
    </row>
    <row r="38" spans="1:3">
      <c r="A38" s="71">
        <v>2024</v>
      </c>
      <c r="B38" s="72">
        <f>B9/C9</f>
        <v>1.1942482925135193E-2</v>
      </c>
    </row>
    <row r="39" spans="1:3">
      <c r="A39" s="73">
        <v>2025</v>
      </c>
      <c r="B39" s="74">
        <f>B10/C10</f>
        <v>1.239481669810547E-2</v>
      </c>
    </row>
    <row r="40" spans="1:3">
      <c r="A40" s="73">
        <v>2026</v>
      </c>
      <c r="B40" s="74">
        <f>B11/C11</f>
        <v>1.284611856346211E-2</v>
      </c>
    </row>
    <row r="41" spans="1:3">
      <c r="A41" s="73">
        <v>2027</v>
      </c>
      <c r="B41" s="74">
        <f>B12/C12</f>
        <v>1.3109622329474501E-2</v>
      </c>
    </row>
    <row r="42" spans="1:3" ht="15" thickBot="1">
      <c r="A42" s="75">
        <v>2028</v>
      </c>
      <c r="B42" s="76">
        <f>B13/C13</f>
        <v>1.3185242483352391E-2</v>
      </c>
    </row>
    <row r="43" spans="1:3" ht="15" thickBot="1">
      <c r="A43" s="77" t="s">
        <v>150</v>
      </c>
      <c r="B43" s="78">
        <f>AVERAGE(B38:B42)</f>
        <v>1.2695656599905934E-2</v>
      </c>
    </row>
    <row r="45" spans="1:3">
      <c r="A45" s="13" t="s">
        <v>149</v>
      </c>
    </row>
    <row r="47" spans="1:3" ht="15" thickBot="1">
      <c r="A47" s="13" t="s">
        <v>229</v>
      </c>
    </row>
    <row r="48" spans="1:3" ht="15" thickBot="1">
      <c r="A48" s="13" t="s">
        <v>148</v>
      </c>
      <c r="B48" s="79">
        <f>B43*((1-B17)*C14+C15)</f>
        <v>25336.721876432272</v>
      </c>
      <c r="C48" s="13" t="s">
        <v>228</v>
      </c>
    </row>
    <row r="50" spans="1:10">
      <c r="A50" s="24" t="s">
        <v>246</v>
      </c>
    </row>
    <row r="52" spans="1:10">
      <c r="A52" s="13" t="s">
        <v>147</v>
      </c>
    </row>
    <row r="53" spans="1:10">
      <c r="A53" s="13" t="s">
        <v>146</v>
      </c>
    </row>
    <row r="54" spans="1:10">
      <c r="A54" s="13" t="s">
        <v>145</v>
      </c>
    </row>
    <row r="55" spans="1:10">
      <c r="A55" s="13" t="s">
        <v>137</v>
      </c>
    </row>
    <row r="56" spans="1:10" ht="15" thickBot="1">
      <c r="C56" s="34" t="s">
        <v>136</v>
      </c>
      <c r="D56" s="34"/>
      <c r="E56" s="34"/>
      <c r="H56" s="24" t="s">
        <v>135</v>
      </c>
      <c r="I56" s="80">
        <f>D21</f>
        <v>0.04</v>
      </c>
    </row>
    <row r="57" spans="1:10" ht="43.8" thickBot="1">
      <c r="A57" s="35" t="s">
        <v>134</v>
      </c>
      <c r="B57" s="36" t="s">
        <v>144</v>
      </c>
      <c r="C57" s="38" t="s">
        <v>133</v>
      </c>
      <c r="D57" s="39" t="s">
        <v>132</v>
      </c>
      <c r="E57" s="39" t="s">
        <v>131</v>
      </c>
      <c r="F57" s="81" t="s">
        <v>130</v>
      </c>
      <c r="G57" s="82" t="s">
        <v>143</v>
      </c>
      <c r="H57" s="83" t="s">
        <v>129</v>
      </c>
      <c r="I57" s="84" t="s">
        <v>142</v>
      </c>
      <c r="J57" s="81" t="s">
        <v>141</v>
      </c>
    </row>
    <row r="58" spans="1:10">
      <c r="A58" s="41">
        <v>2024</v>
      </c>
      <c r="B58" s="42">
        <v>14443</v>
      </c>
      <c r="C58" s="41">
        <v>53</v>
      </c>
      <c r="D58" s="44">
        <v>88</v>
      </c>
      <c r="E58" s="85">
        <v>65</v>
      </c>
      <c r="F58" s="63">
        <f>C58*$C$63+D58*$D$63+E58*$E$63</f>
        <v>72.900000000000006</v>
      </c>
      <c r="G58" s="86">
        <f>B58/F58</f>
        <v>198.12071330589848</v>
      </c>
      <c r="H58" s="64">
        <v>5</v>
      </c>
      <c r="I58" s="87">
        <f>(1+$I$56)^H58</f>
        <v>1.2166529024000003</v>
      </c>
      <c r="J58" s="86">
        <f>G58*I58</f>
        <v>241.04414086917976</v>
      </c>
    </row>
    <row r="59" spans="1:10">
      <c r="A59" s="46">
        <v>2025</v>
      </c>
      <c r="B59" s="47">
        <v>15113</v>
      </c>
      <c r="C59" s="46">
        <v>89</v>
      </c>
      <c r="D59" s="16">
        <v>113</v>
      </c>
      <c r="E59" s="88">
        <v>64</v>
      </c>
      <c r="F59" s="67">
        <f>C59*$C$63+D59*$D$63+E59*$E$63</f>
        <v>96</v>
      </c>
      <c r="G59" s="74">
        <f>B59/F59</f>
        <v>157.42708333333334</v>
      </c>
      <c r="H59" s="46">
        <v>4</v>
      </c>
      <c r="I59" s="89">
        <f>(1+$I$56)^H59</f>
        <v>1.1698585600000002</v>
      </c>
      <c r="J59" s="74">
        <f>G59*I59</f>
        <v>184.16742101333338</v>
      </c>
    </row>
    <row r="60" spans="1:10">
      <c r="A60" s="46">
        <v>2026</v>
      </c>
      <c r="B60" s="47">
        <v>15964</v>
      </c>
      <c r="C60" s="46">
        <v>91</v>
      </c>
      <c r="D60" s="16">
        <v>130</v>
      </c>
      <c r="E60" s="88">
        <v>74</v>
      </c>
      <c r="F60" s="67">
        <f>C60*$C$63+D60*$D$63+E60*$E$63</f>
        <v>107.1</v>
      </c>
      <c r="G60" s="74">
        <f>B60/F60</f>
        <v>149.05695611577966</v>
      </c>
      <c r="H60" s="46">
        <v>3</v>
      </c>
      <c r="I60" s="89">
        <f>(1+$I$56)^H60</f>
        <v>1.1248640000000001</v>
      </c>
      <c r="J60" s="74">
        <f>G60*I60</f>
        <v>167.66880388422038</v>
      </c>
    </row>
    <row r="61" spans="1:10">
      <c r="A61" s="46">
        <v>2027</v>
      </c>
      <c r="B61" s="47">
        <v>15537</v>
      </c>
      <c r="C61" s="46">
        <v>80</v>
      </c>
      <c r="D61" s="16">
        <v>129</v>
      </c>
      <c r="E61" s="88">
        <v>81</v>
      </c>
      <c r="F61" s="67">
        <f>C61*$C$63+D61*$D$63+E61*$E$63</f>
        <v>104.7</v>
      </c>
      <c r="G61" s="74">
        <f>B61/F61</f>
        <v>148.39541547277938</v>
      </c>
      <c r="H61" s="46">
        <v>2</v>
      </c>
      <c r="I61" s="89">
        <f>(1+$I$56)^H61</f>
        <v>1.0816000000000001</v>
      </c>
      <c r="J61" s="74">
        <f>G61*I61</f>
        <v>160.50448137535818</v>
      </c>
    </row>
    <row r="62" spans="1:10" ht="15" thickBot="1">
      <c r="A62" s="50">
        <v>2028</v>
      </c>
      <c r="B62" s="51">
        <v>15682</v>
      </c>
      <c r="C62" s="50">
        <v>92</v>
      </c>
      <c r="D62" s="53">
        <v>119</v>
      </c>
      <c r="E62" s="90">
        <v>102</v>
      </c>
      <c r="F62" s="68">
        <f>C62*$C$63+D62*$D$63+E62*$E$63</f>
        <v>107.5</v>
      </c>
      <c r="G62" s="76">
        <f>B62/F62</f>
        <v>145.87906976744185</v>
      </c>
      <c r="H62" s="50">
        <v>1</v>
      </c>
      <c r="I62" s="91">
        <f>(1+$I$56)^H62</f>
        <v>1.04</v>
      </c>
      <c r="J62" s="76">
        <f>G62*I62</f>
        <v>151.71423255813951</v>
      </c>
    </row>
    <row r="63" spans="1:10">
      <c r="B63" s="92" t="s">
        <v>125</v>
      </c>
      <c r="C63" s="93">
        <f>B17</f>
        <v>0.3</v>
      </c>
      <c r="D63" s="93">
        <f>B18</f>
        <v>0.5</v>
      </c>
      <c r="E63" s="93">
        <f>B19</f>
        <v>0.2</v>
      </c>
    </row>
    <row r="64" spans="1:10">
      <c r="A64" s="13" t="s">
        <v>140</v>
      </c>
      <c r="H64" s="24" t="s">
        <v>139</v>
      </c>
      <c r="J64" s="19">
        <f>AVERAGE(J58:J62)</f>
        <v>181.01981594004627</v>
      </c>
    </row>
    <row r="66" spans="1:10">
      <c r="A66" s="13" t="s">
        <v>138</v>
      </c>
    </row>
    <row r="67" spans="1:10">
      <c r="A67" s="13" t="s">
        <v>137</v>
      </c>
    </row>
    <row r="69" spans="1:10" ht="15" thickBot="1">
      <c r="B69" s="34" t="s">
        <v>136</v>
      </c>
      <c r="C69" s="34"/>
      <c r="D69" s="34"/>
      <c r="F69" s="24" t="s">
        <v>135</v>
      </c>
      <c r="G69" s="80">
        <f>D21</f>
        <v>0.04</v>
      </c>
    </row>
    <row r="70" spans="1:10" ht="58.2" thickBot="1">
      <c r="A70" s="62" t="s">
        <v>134</v>
      </c>
      <c r="B70" s="38" t="s">
        <v>133</v>
      </c>
      <c r="C70" s="39" t="s">
        <v>132</v>
      </c>
      <c r="D70" s="40" t="s">
        <v>131</v>
      </c>
      <c r="E70" s="81" t="s">
        <v>130</v>
      </c>
      <c r="F70" s="94" t="s">
        <v>129</v>
      </c>
      <c r="G70" s="95" t="s">
        <v>128</v>
      </c>
      <c r="H70" s="81" t="s">
        <v>127</v>
      </c>
      <c r="I70" s="96" t="s">
        <v>126</v>
      </c>
    </row>
    <row r="71" spans="1:10">
      <c r="A71" s="63">
        <v>2029</v>
      </c>
      <c r="B71" s="64">
        <v>53</v>
      </c>
      <c r="C71" s="65">
        <v>89</v>
      </c>
      <c r="D71" s="66">
        <v>83</v>
      </c>
      <c r="E71" s="97">
        <f>B71*$C$63+C71*$D$63+D71*$E$63</f>
        <v>77</v>
      </c>
      <c r="F71" s="41">
        <v>0</v>
      </c>
      <c r="G71" s="98">
        <f>(1+$G$69)^F71</f>
        <v>1</v>
      </c>
      <c r="H71" s="99">
        <f>$J$64*G71</f>
        <v>181.01981594004627</v>
      </c>
      <c r="I71" s="100">
        <f>E71*H71</f>
        <v>13938.525827383563</v>
      </c>
    </row>
    <row r="72" spans="1:10">
      <c r="A72" s="67">
        <v>2030</v>
      </c>
      <c r="B72" s="46">
        <v>35</v>
      </c>
      <c r="C72" s="16">
        <v>64</v>
      </c>
      <c r="D72" s="49">
        <v>60</v>
      </c>
      <c r="E72" s="73">
        <f>B72*$C$63+C72*$D$63+D72*$E$63</f>
        <v>54.5</v>
      </c>
      <c r="F72" s="46">
        <v>1</v>
      </c>
      <c r="G72" s="101">
        <f>(1+$G$69)^F72</f>
        <v>1.04</v>
      </c>
      <c r="H72" s="102">
        <f>$J$64*G72</f>
        <v>188.26060857764813</v>
      </c>
      <c r="I72" s="103">
        <f>E72*H72</f>
        <v>10260.203167481823</v>
      </c>
    </row>
    <row r="73" spans="1:10">
      <c r="A73" s="67">
        <v>2031</v>
      </c>
      <c r="B73" s="46">
        <v>15</v>
      </c>
      <c r="C73" s="16">
        <v>34</v>
      </c>
      <c r="D73" s="49">
        <v>45</v>
      </c>
      <c r="E73" s="73">
        <f>B73*$C$63+C73*$D$63+D73*$E$63</f>
        <v>30.5</v>
      </c>
      <c r="F73" s="46">
        <v>2</v>
      </c>
      <c r="G73" s="101">
        <f>(1+$G$69)^F73</f>
        <v>1.0816000000000001</v>
      </c>
      <c r="H73" s="102">
        <f>$J$64*G73</f>
        <v>195.79103292075408</v>
      </c>
      <c r="I73" s="103">
        <f>E73*H73</f>
        <v>5971.6265040829994</v>
      </c>
    </row>
    <row r="74" spans="1:10">
      <c r="A74" s="67">
        <v>2032</v>
      </c>
      <c r="B74" s="46">
        <v>3</v>
      </c>
      <c r="C74" s="16">
        <v>8</v>
      </c>
      <c r="D74" s="49">
        <v>29</v>
      </c>
      <c r="E74" s="73">
        <f>B74*$C$63+C74*$D$63+D74*$E$63</f>
        <v>10.700000000000001</v>
      </c>
      <c r="F74" s="46">
        <v>3</v>
      </c>
      <c r="G74" s="101">
        <f>(1+$G$69)^F74</f>
        <v>1.1248640000000001</v>
      </c>
      <c r="H74" s="102">
        <f>$J$64*G74</f>
        <v>203.62267423758422</v>
      </c>
      <c r="I74" s="103">
        <f>E74*H74</f>
        <v>2178.7626143421512</v>
      </c>
    </row>
    <row r="75" spans="1:10" ht="15" thickBot="1">
      <c r="A75" s="68">
        <v>2033</v>
      </c>
      <c r="B75" s="50">
        <v>0</v>
      </c>
      <c r="C75" s="53">
        <v>0</v>
      </c>
      <c r="D75" s="54">
        <v>8</v>
      </c>
      <c r="E75" s="75">
        <f>B75*$C$63+C75*$D$63+D75*$E$63</f>
        <v>1.6</v>
      </c>
      <c r="F75" s="50">
        <v>4</v>
      </c>
      <c r="G75" s="104">
        <f>(1+$G$69)^F75</f>
        <v>1.1698585600000002</v>
      </c>
      <c r="H75" s="105">
        <f>$J$64*G75</f>
        <v>211.7675812070876</v>
      </c>
      <c r="I75" s="106">
        <f>E75*H75</f>
        <v>338.82812993134019</v>
      </c>
    </row>
    <row r="76" spans="1:10" ht="15" thickBot="1">
      <c r="A76" s="92" t="s">
        <v>125</v>
      </c>
      <c r="B76" s="93">
        <f>C63</f>
        <v>0.3</v>
      </c>
      <c r="C76" s="93">
        <f>D63</f>
        <v>0.5</v>
      </c>
      <c r="D76" s="93">
        <f>E63</f>
        <v>0.2</v>
      </c>
      <c r="H76" s="24" t="s">
        <v>124</v>
      </c>
      <c r="I76" s="107">
        <f>SUM(I71:I75)</f>
        <v>32687.946243221875</v>
      </c>
      <c r="J76" s="13" t="s">
        <v>230</v>
      </c>
    </row>
  </sheetData>
  <mergeCells count="7">
    <mergeCell ref="B69:D69"/>
    <mergeCell ref="D7:F7"/>
    <mergeCell ref="A14:B14"/>
    <mergeCell ref="A15:B15"/>
    <mergeCell ref="A16:B16"/>
    <mergeCell ref="B24:D24"/>
    <mergeCell ref="C56:E5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6D24FC-A5DF-43C1-9F96-F6035FD310E2}">
  <sheetPr>
    <tabColor theme="5" tint="0.39997558519241921"/>
  </sheetPr>
  <dimension ref="A1:L93"/>
  <sheetViews>
    <sheetView workbookViewId="0"/>
  </sheetViews>
  <sheetFormatPr defaultRowHeight="14.4"/>
  <cols>
    <col min="1" max="1" width="15.109375" style="13" customWidth="1"/>
    <col min="2" max="2" width="19.109375" style="13" bestFit="1" customWidth="1"/>
    <col min="3" max="3" width="37" style="13" customWidth="1"/>
    <col min="4" max="4" width="8.88671875" style="13"/>
    <col min="5" max="5" width="21.44140625" style="13" customWidth="1"/>
    <col min="6" max="6" width="15.33203125" style="13" customWidth="1"/>
    <col min="7" max="7" width="14.5546875" style="13" customWidth="1"/>
    <col min="8" max="8" width="12.6640625" style="13" customWidth="1"/>
    <col min="9" max="9" width="16" style="13" customWidth="1"/>
    <col min="10" max="10" width="13.33203125" style="13" customWidth="1"/>
    <col min="11" max="11" width="8.88671875" style="13"/>
    <col min="12" max="12" width="18.5546875" style="13" bestFit="1" customWidth="1"/>
    <col min="13" max="16384" width="8.88671875" style="13"/>
  </cols>
  <sheetData>
    <row r="1" spans="1:12">
      <c r="A1" s="13" t="s">
        <v>243</v>
      </c>
    </row>
    <row r="3" spans="1:12">
      <c r="A3" s="14" t="s">
        <v>0</v>
      </c>
    </row>
    <row r="4" spans="1:12">
      <c r="A4" s="13" t="s">
        <v>3</v>
      </c>
    </row>
    <row r="6" spans="1:12">
      <c r="A6" s="13" t="s">
        <v>81</v>
      </c>
    </row>
    <row r="8" spans="1:12" ht="28.8">
      <c r="A8" s="15" t="s">
        <v>4</v>
      </c>
      <c r="B8" s="15" t="s">
        <v>5</v>
      </c>
      <c r="C8" s="15" t="s">
        <v>6</v>
      </c>
      <c r="D8" s="15" t="s">
        <v>7</v>
      </c>
      <c r="E8" s="15" t="s">
        <v>8</v>
      </c>
      <c r="F8" s="15" t="s">
        <v>9</v>
      </c>
      <c r="G8" s="15" t="s">
        <v>10</v>
      </c>
      <c r="H8" s="15" t="s">
        <v>11</v>
      </c>
    </row>
    <row r="9" spans="1:12">
      <c r="A9" s="16">
        <v>1</v>
      </c>
      <c r="B9" s="17">
        <v>46755</v>
      </c>
      <c r="C9" s="18" t="s">
        <v>12</v>
      </c>
      <c r="D9" s="16">
        <v>1</v>
      </c>
      <c r="E9" s="17">
        <v>46753</v>
      </c>
      <c r="F9" s="19">
        <v>300</v>
      </c>
      <c r="G9" s="19"/>
      <c r="H9" s="19"/>
      <c r="K9" s="20"/>
    </row>
    <row r="10" spans="1:12">
      <c r="A10" s="16">
        <v>2</v>
      </c>
      <c r="B10" s="17">
        <v>46789</v>
      </c>
      <c r="C10" s="18" t="s">
        <v>12</v>
      </c>
      <c r="D10" s="16">
        <v>2</v>
      </c>
      <c r="E10" s="17">
        <v>46767</v>
      </c>
      <c r="F10" s="19">
        <v>125</v>
      </c>
      <c r="G10" s="19">
        <v>12</v>
      </c>
      <c r="H10" s="19"/>
      <c r="K10" s="20"/>
      <c r="L10" s="20"/>
    </row>
    <row r="11" spans="1:12">
      <c r="A11" s="16">
        <v>3</v>
      </c>
      <c r="B11" s="17">
        <v>46833</v>
      </c>
      <c r="C11" s="18" t="s">
        <v>12</v>
      </c>
      <c r="D11" s="16">
        <v>3</v>
      </c>
      <c r="E11" s="17">
        <v>46804</v>
      </c>
      <c r="F11" s="19">
        <v>200</v>
      </c>
      <c r="G11" s="19"/>
      <c r="H11" s="19"/>
      <c r="K11" s="20"/>
      <c r="L11" s="20"/>
    </row>
    <row r="12" spans="1:12">
      <c r="A12" s="16">
        <v>4</v>
      </c>
      <c r="B12" s="17">
        <v>46938</v>
      </c>
      <c r="C12" s="18" t="s">
        <v>13</v>
      </c>
      <c r="D12" s="16">
        <v>1</v>
      </c>
      <c r="E12" s="17">
        <v>46753</v>
      </c>
      <c r="F12" s="19"/>
      <c r="G12" s="19">
        <v>30</v>
      </c>
      <c r="H12" s="19">
        <v>120</v>
      </c>
      <c r="K12" s="20"/>
      <c r="L12" s="20"/>
    </row>
    <row r="13" spans="1:12">
      <c r="A13" s="16">
        <v>5</v>
      </c>
      <c r="B13" s="17">
        <v>46974</v>
      </c>
      <c r="C13" s="18" t="s">
        <v>14</v>
      </c>
      <c r="D13" s="16">
        <v>4</v>
      </c>
      <c r="E13" s="17">
        <v>46955</v>
      </c>
      <c r="F13" s="19"/>
      <c r="G13" s="19">
        <v>100</v>
      </c>
      <c r="H13" s="19"/>
      <c r="K13" s="20"/>
      <c r="L13" s="20"/>
    </row>
    <row r="14" spans="1:12">
      <c r="A14" s="16">
        <v>6</v>
      </c>
      <c r="B14" s="17">
        <v>47068</v>
      </c>
      <c r="C14" s="18" t="s">
        <v>12</v>
      </c>
      <c r="D14" s="16">
        <v>5</v>
      </c>
      <c r="E14" s="17">
        <v>47061</v>
      </c>
      <c r="F14" s="19">
        <v>1200</v>
      </c>
      <c r="G14" s="19"/>
      <c r="H14" s="19"/>
      <c r="K14" s="20"/>
      <c r="L14" s="20"/>
    </row>
    <row r="15" spans="1:12">
      <c r="A15" s="16">
        <v>7</v>
      </c>
      <c r="B15" s="17">
        <v>47083</v>
      </c>
      <c r="C15" s="18" t="s">
        <v>15</v>
      </c>
      <c r="D15" s="16">
        <v>2</v>
      </c>
      <c r="E15" s="17">
        <v>46767</v>
      </c>
      <c r="F15" s="19">
        <v>-125</v>
      </c>
      <c r="G15" s="19">
        <v>100</v>
      </c>
      <c r="H15" s="19">
        <v>13</v>
      </c>
      <c r="K15" s="20"/>
      <c r="L15" s="20"/>
    </row>
    <row r="16" spans="1:12">
      <c r="A16" s="16">
        <v>8</v>
      </c>
      <c r="B16" s="17">
        <v>47097</v>
      </c>
      <c r="C16" s="18" t="s">
        <v>13</v>
      </c>
      <c r="D16" s="16">
        <v>3</v>
      </c>
      <c r="E16" s="17">
        <v>46804</v>
      </c>
      <c r="F16" s="19"/>
      <c r="G16" s="19">
        <v>125</v>
      </c>
      <c r="H16" s="19"/>
      <c r="K16" s="20"/>
      <c r="L16" s="20"/>
    </row>
    <row r="17" spans="1:12">
      <c r="A17" s="16">
        <v>9</v>
      </c>
      <c r="B17" s="17">
        <v>47173</v>
      </c>
      <c r="C17" s="18" t="s">
        <v>16</v>
      </c>
      <c r="D17" s="16">
        <v>5</v>
      </c>
      <c r="E17" s="17">
        <v>47061</v>
      </c>
      <c r="F17" s="19">
        <v>-100</v>
      </c>
      <c r="G17" s="19">
        <v>550</v>
      </c>
      <c r="H17" s="19">
        <v>50</v>
      </c>
      <c r="K17" s="20"/>
      <c r="L17" s="20"/>
    </row>
    <row r="18" spans="1:12">
      <c r="A18" s="16">
        <v>10</v>
      </c>
      <c r="B18" s="17">
        <v>47212</v>
      </c>
      <c r="C18" s="18" t="s">
        <v>13</v>
      </c>
      <c r="D18" s="16">
        <v>1</v>
      </c>
      <c r="E18" s="17">
        <v>46753</v>
      </c>
      <c r="F18" s="19"/>
      <c r="G18" s="19">
        <v>84</v>
      </c>
      <c r="H18" s="19"/>
      <c r="K18" s="20"/>
      <c r="L18" s="20"/>
    </row>
    <row r="19" spans="1:12">
      <c r="A19" s="16">
        <v>11</v>
      </c>
      <c r="B19" s="17">
        <v>47284</v>
      </c>
      <c r="C19" s="18" t="s">
        <v>12</v>
      </c>
      <c r="D19" s="16">
        <v>6</v>
      </c>
      <c r="E19" s="17">
        <v>47254</v>
      </c>
      <c r="F19" s="19">
        <v>110</v>
      </c>
      <c r="G19" s="19"/>
      <c r="H19" s="19"/>
      <c r="K19" s="20"/>
      <c r="L19" s="20"/>
    </row>
    <row r="20" spans="1:12">
      <c r="A20" s="16">
        <v>12</v>
      </c>
      <c r="B20" s="17">
        <v>47292</v>
      </c>
      <c r="C20" s="18" t="s">
        <v>17</v>
      </c>
      <c r="D20" s="16">
        <v>3</v>
      </c>
      <c r="E20" s="17">
        <v>46804</v>
      </c>
      <c r="F20" s="19">
        <v>60</v>
      </c>
      <c r="G20" s="19"/>
      <c r="H20" s="19"/>
      <c r="K20" s="20"/>
      <c r="L20" s="20"/>
    </row>
    <row r="21" spans="1:12">
      <c r="A21" s="16">
        <v>13</v>
      </c>
      <c r="B21" s="17">
        <v>47329</v>
      </c>
      <c r="C21" s="18" t="s">
        <v>14</v>
      </c>
      <c r="D21" s="16">
        <v>7</v>
      </c>
      <c r="E21" s="17">
        <v>47312</v>
      </c>
      <c r="F21" s="19"/>
      <c r="G21" s="19">
        <v>240</v>
      </c>
      <c r="H21" s="19"/>
      <c r="K21" s="20"/>
      <c r="L21" s="20"/>
    </row>
    <row r="22" spans="1:12">
      <c r="A22" s="16">
        <v>14</v>
      </c>
      <c r="B22" s="17">
        <v>47349</v>
      </c>
      <c r="C22" s="18" t="s">
        <v>13</v>
      </c>
      <c r="D22" s="16">
        <v>6</v>
      </c>
      <c r="E22" s="17">
        <v>47254</v>
      </c>
      <c r="F22" s="19"/>
      <c r="G22" s="19"/>
      <c r="H22" s="19">
        <v>25</v>
      </c>
      <c r="K22" s="20"/>
      <c r="L22" s="20"/>
    </row>
    <row r="23" spans="1:12">
      <c r="A23" s="16">
        <v>15</v>
      </c>
      <c r="B23" s="17">
        <v>47362</v>
      </c>
      <c r="C23" s="18" t="s">
        <v>15</v>
      </c>
      <c r="D23" s="16">
        <v>1</v>
      </c>
      <c r="E23" s="17">
        <v>46753</v>
      </c>
      <c r="F23" s="19">
        <v>-300</v>
      </c>
      <c r="G23" s="19">
        <v>40</v>
      </c>
      <c r="H23" s="19">
        <v>45</v>
      </c>
      <c r="K23" s="20"/>
      <c r="L23" s="20"/>
    </row>
    <row r="24" spans="1:12">
      <c r="A24" s="16">
        <v>16</v>
      </c>
      <c r="B24" s="17">
        <v>47371</v>
      </c>
      <c r="C24" s="18" t="s">
        <v>17</v>
      </c>
      <c r="D24" s="16">
        <v>5</v>
      </c>
      <c r="E24" s="17">
        <v>47061</v>
      </c>
      <c r="F24" s="19">
        <v>-350</v>
      </c>
      <c r="G24" s="19"/>
      <c r="H24" s="19"/>
      <c r="K24" s="20"/>
      <c r="L24" s="20"/>
    </row>
    <row r="25" spans="1:12">
      <c r="A25" s="16">
        <v>17</v>
      </c>
      <c r="B25" s="17">
        <v>47433</v>
      </c>
      <c r="C25" s="18" t="s">
        <v>12</v>
      </c>
      <c r="D25" s="16">
        <v>8</v>
      </c>
      <c r="E25" s="17">
        <v>47410</v>
      </c>
      <c r="F25" s="19">
        <v>940</v>
      </c>
      <c r="G25" s="19"/>
      <c r="H25" s="19"/>
      <c r="K25" s="20"/>
      <c r="L25" s="20"/>
    </row>
    <row r="26" spans="1:12">
      <c r="A26" s="16">
        <v>18</v>
      </c>
      <c r="B26" s="17">
        <v>47437</v>
      </c>
      <c r="C26" s="18" t="s">
        <v>13</v>
      </c>
      <c r="D26" s="16">
        <v>6</v>
      </c>
      <c r="E26" s="17">
        <v>47254</v>
      </c>
      <c r="F26" s="19"/>
      <c r="G26" s="19">
        <v>20</v>
      </c>
      <c r="H26" s="19">
        <v>20</v>
      </c>
      <c r="K26" s="20"/>
      <c r="L26" s="20"/>
    </row>
    <row r="27" spans="1:12">
      <c r="A27" s="16">
        <v>19</v>
      </c>
      <c r="B27" s="17">
        <v>47443</v>
      </c>
      <c r="C27" s="18" t="s">
        <v>13</v>
      </c>
      <c r="D27" s="16">
        <v>8</v>
      </c>
      <c r="E27" s="17">
        <v>47410</v>
      </c>
      <c r="F27" s="19"/>
      <c r="G27" s="19">
        <v>100</v>
      </c>
      <c r="H27" s="19">
        <v>24</v>
      </c>
      <c r="K27" s="20"/>
      <c r="L27" s="20"/>
    </row>
    <row r="28" spans="1:12">
      <c r="A28" s="16">
        <v>20</v>
      </c>
      <c r="B28" s="17">
        <v>47458</v>
      </c>
      <c r="C28" s="18" t="s">
        <v>16</v>
      </c>
      <c r="D28" s="16">
        <v>3</v>
      </c>
      <c r="E28" s="17">
        <v>46804</v>
      </c>
      <c r="F28" s="19">
        <v>-100</v>
      </c>
      <c r="G28" s="19">
        <v>100</v>
      </c>
      <c r="H28" s="19"/>
      <c r="K28" s="20"/>
      <c r="L28" s="20"/>
    </row>
    <row r="29" spans="1:12">
      <c r="A29" s="16">
        <v>21</v>
      </c>
      <c r="B29" s="17">
        <v>47517</v>
      </c>
      <c r="C29" s="18" t="s">
        <v>14</v>
      </c>
      <c r="D29" s="16">
        <v>9</v>
      </c>
      <c r="E29" s="17">
        <v>47501</v>
      </c>
      <c r="F29" s="19"/>
      <c r="G29" s="19">
        <v>180</v>
      </c>
      <c r="H29" s="19">
        <v>20</v>
      </c>
      <c r="K29" s="20"/>
      <c r="L29" s="20"/>
    </row>
    <row r="30" spans="1:12">
      <c r="A30" s="16">
        <v>22</v>
      </c>
      <c r="B30" s="17">
        <v>47611</v>
      </c>
      <c r="C30" s="18" t="s">
        <v>12</v>
      </c>
      <c r="D30" s="16">
        <v>10</v>
      </c>
      <c r="E30" s="17">
        <v>47601</v>
      </c>
      <c r="F30" s="19">
        <v>550</v>
      </c>
      <c r="G30" s="19"/>
      <c r="H30" s="19"/>
      <c r="K30" s="20"/>
      <c r="L30" s="20"/>
    </row>
    <row r="31" spans="1:12">
      <c r="A31" s="16">
        <v>23</v>
      </c>
      <c r="B31" s="17">
        <v>47616</v>
      </c>
      <c r="C31" s="18" t="s">
        <v>15</v>
      </c>
      <c r="D31" s="16">
        <v>6</v>
      </c>
      <c r="E31" s="17">
        <v>47254</v>
      </c>
      <c r="F31" s="19">
        <v>-110</v>
      </c>
      <c r="G31" s="19">
        <v>80</v>
      </c>
      <c r="H31" s="19">
        <v>10</v>
      </c>
      <c r="K31" s="20"/>
      <c r="L31" s="20"/>
    </row>
    <row r="32" spans="1:12">
      <c r="A32" s="16">
        <v>24</v>
      </c>
      <c r="B32" s="17">
        <v>47726</v>
      </c>
      <c r="C32" s="18" t="s">
        <v>16</v>
      </c>
      <c r="D32" s="16">
        <v>8</v>
      </c>
      <c r="E32" s="17">
        <v>47410</v>
      </c>
      <c r="F32" s="19">
        <v>-100</v>
      </c>
      <c r="G32" s="19">
        <v>200</v>
      </c>
      <c r="H32" s="19">
        <v>30</v>
      </c>
      <c r="K32" s="20"/>
      <c r="L32" s="20"/>
    </row>
    <row r="33" spans="1:12">
      <c r="A33" s="16">
        <v>25</v>
      </c>
      <c r="B33" s="17">
        <v>47766</v>
      </c>
      <c r="C33" s="18" t="s">
        <v>12</v>
      </c>
      <c r="D33" s="16">
        <v>11</v>
      </c>
      <c r="E33" s="17">
        <v>47765</v>
      </c>
      <c r="F33" s="19">
        <v>85</v>
      </c>
      <c r="G33" s="19"/>
      <c r="H33" s="19"/>
      <c r="K33" s="20"/>
      <c r="L33" s="20"/>
    </row>
    <row r="34" spans="1:12">
      <c r="A34" s="16">
        <v>26</v>
      </c>
      <c r="B34" s="17">
        <v>47800</v>
      </c>
      <c r="C34" s="18" t="s">
        <v>15</v>
      </c>
      <c r="D34" s="16">
        <v>10</v>
      </c>
      <c r="E34" s="17">
        <v>47601</v>
      </c>
      <c r="F34" s="19">
        <v>-550</v>
      </c>
      <c r="G34" s="19">
        <v>555</v>
      </c>
      <c r="H34" s="19">
        <v>10</v>
      </c>
      <c r="K34" s="20"/>
      <c r="L34" s="20"/>
    </row>
    <row r="35" spans="1:12">
      <c r="A35" s="16">
        <v>27</v>
      </c>
      <c r="B35" s="17">
        <v>47805</v>
      </c>
      <c r="C35" s="18" t="s">
        <v>13</v>
      </c>
      <c r="D35" s="16">
        <v>3</v>
      </c>
      <c r="E35" s="17">
        <v>46804</v>
      </c>
      <c r="F35" s="19"/>
      <c r="G35" s="19">
        <v>90</v>
      </c>
      <c r="H35" s="19"/>
      <c r="K35" s="20"/>
      <c r="L35" s="20"/>
    </row>
    <row r="36" spans="1:12">
      <c r="A36" s="16">
        <v>28</v>
      </c>
      <c r="B36" s="17">
        <v>47818</v>
      </c>
      <c r="C36" s="18" t="s">
        <v>14</v>
      </c>
      <c r="D36" s="16">
        <v>12</v>
      </c>
      <c r="E36" s="17">
        <v>47816</v>
      </c>
      <c r="F36" s="19"/>
      <c r="G36" s="19">
        <v>350</v>
      </c>
      <c r="H36" s="19"/>
      <c r="K36" s="20"/>
      <c r="L36" s="20"/>
    </row>
    <row r="37" spans="1:12">
      <c r="A37" s="16">
        <v>29</v>
      </c>
      <c r="B37" s="17">
        <v>47857</v>
      </c>
      <c r="C37" s="18" t="s">
        <v>13</v>
      </c>
      <c r="D37" s="16">
        <v>11</v>
      </c>
      <c r="E37" s="17">
        <v>47765</v>
      </c>
      <c r="F37" s="19"/>
      <c r="G37" s="19">
        <v>45</v>
      </c>
      <c r="H37" s="19"/>
      <c r="K37" s="20"/>
      <c r="L37" s="20"/>
    </row>
    <row r="38" spans="1:12">
      <c r="A38" s="16">
        <v>30</v>
      </c>
      <c r="B38" s="17">
        <v>47864</v>
      </c>
      <c r="C38" s="18" t="s">
        <v>16</v>
      </c>
      <c r="D38" s="16">
        <v>5</v>
      </c>
      <c r="E38" s="17">
        <v>47061</v>
      </c>
      <c r="F38" s="19">
        <v>-300</v>
      </c>
      <c r="G38" s="19">
        <v>500</v>
      </c>
      <c r="H38" s="19">
        <v>10</v>
      </c>
      <c r="K38" s="20"/>
      <c r="L38" s="20"/>
    </row>
    <row r="39" spans="1:12">
      <c r="A39" s="16">
        <v>31</v>
      </c>
      <c r="B39" s="17">
        <v>47958</v>
      </c>
      <c r="C39" s="18" t="s">
        <v>12</v>
      </c>
      <c r="D39" s="16">
        <v>13</v>
      </c>
      <c r="E39" s="17">
        <v>47951</v>
      </c>
      <c r="F39" s="19">
        <v>99</v>
      </c>
      <c r="G39" s="19"/>
      <c r="H39" s="19"/>
      <c r="K39" s="20"/>
      <c r="L39" s="20"/>
    </row>
    <row r="40" spans="1:12">
      <c r="A40" s="16">
        <v>32</v>
      </c>
      <c r="B40" s="17">
        <v>47969</v>
      </c>
      <c r="C40" s="18" t="s">
        <v>18</v>
      </c>
      <c r="D40" s="16">
        <v>2</v>
      </c>
      <c r="E40" s="17">
        <v>46767</v>
      </c>
      <c r="F40" s="19">
        <v>20</v>
      </c>
      <c r="G40" s="19"/>
      <c r="H40" s="19"/>
      <c r="K40" s="20"/>
      <c r="L40" s="20"/>
    </row>
    <row r="41" spans="1:12">
      <c r="A41" s="16">
        <v>33</v>
      </c>
      <c r="B41" s="17">
        <v>47975</v>
      </c>
      <c r="C41" s="18" t="s">
        <v>16</v>
      </c>
      <c r="D41" s="16">
        <v>2</v>
      </c>
      <c r="E41" s="17">
        <v>46767</v>
      </c>
      <c r="F41" s="19">
        <v>15</v>
      </c>
      <c r="G41" s="19">
        <v>10</v>
      </c>
      <c r="H41" s="19">
        <v>10</v>
      </c>
      <c r="K41" s="20"/>
      <c r="L41" s="20"/>
    </row>
    <row r="42" spans="1:12">
      <c r="A42" s="16">
        <v>34</v>
      </c>
      <c r="B42" s="17">
        <v>48022</v>
      </c>
      <c r="C42" s="18" t="s">
        <v>16</v>
      </c>
      <c r="D42" s="16">
        <v>13</v>
      </c>
      <c r="E42" s="17">
        <v>47951</v>
      </c>
      <c r="F42" s="19">
        <v>-50</v>
      </c>
      <c r="G42" s="19">
        <v>55</v>
      </c>
      <c r="H42" s="19"/>
      <c r="K42" s="20"/>
      <c r="L42" s="20"/>
    </row>
    <row r="43" spans="1:12">
      <c r="A43" s="16">
        <v>35</v>
      </c>
      <c r="B43" s="17">
        <v>48052</v>
      </c>
      <c r="C43" s="18" t="s">
        <v>15</v>
      </c>
      <c r="D43" s="16">
        <v>2</v>
      </c>
      <c r="E43" s="17">
        <v>46767</v>
      </c>
      <c r="F43" s="19">
        <v>-35</v>
      </c>
      <c r="G43" s="19">
        <v>35</v>
      </c>
      <c r="H43" s="19"/>
      <c r="K43" s="20"/>
      <c r="L43" s="20"/>
    </row>
    <row r="44" spans="1:12">
      <c r="A44" s="16">
        <v>36</v>
      </c>
      <c r="B44" s="17">
        <v>48055</v>
      </c>
      <c r="C44" s="18" t="s">
        <v>12</v>
      </c>
      <c r="D44" s="16">
        <v>14</v>
      </c>
      <c r="E44" s="17">
        <v>48051</v>
      </c>
      <c r="F44" s="19">
        <v>250</v>
      </c>
      <c r="G44" s="19"/>
      <c r="H44" s="19"/>
      <c r="K44" s="20"/>
      <c r="L44" s="20"/>
    </row>
    <row r="45" spans="1:12">
      <c r="A45" s="16">
        <v>37</v>
      </c>
      <c r="B45" s="17">
        <v>48093</v>
      </c>
      <c r="C45" s="18" t="s">
        <v>14</v>
      </c>
      <c r="D45" s="16">
        <v>15</v>
      </c>
      <c r="E45" s="17">
        <v>48071</v>
      </c>
      <c r="F45" s="19"/>
      <c r="G45" s="19">
        <v>350</v>
      </c>
      <c r="H45" s="19"/>
      <c r="K45" s="20"/>
      <c r="L45" s="20"/>
    </row>
    <row r="46" spans="1:12">
      <c r="A46" s="16">
        <v>38</v>
      </c>
      <c r="B46" s="17">
        <v>48106</v>
      </c>
      <c r="C46" s="18" t="s">
        <v>12</v>
      </c>
      <c r="D46" s="16">
        <v>16</v>
      </c>
      <c r="E46" s="17">
        <v>48084</v>
      </c>
      <c r="F46" s="19">
        <v>470</v>
      </c>
      <c r="G46" s="19"/>
      <c r="H46" s="19"/>
      <c r="K46" s="20"/>
      <c r="L46" s="20"/>
    </row>
    <row r="47" spans="1:12">
      <c r="A47" s="16">
        <v>39</v>
      </c>
      <c r="B47" s="17">
        <v>48130</v>
      </c>
      <c r="C47" s="18" t="s">
        <v>15</v>
      </c>
      <c r="D47" s="16">
        <v>5</v>
      </c>
      <c r="E47" s="17">
        <v>47061</v>
      </c>
      <c r="F47" s="19">
        <v>-450</v>
      </c>
      <c r="G47" s="19">
        <v>600</v>
      </c>
      <c r="H47" s="19"/>
      <c r="K47" s="20"/>
      <c r="L47" s="20"/>
    </row>
    <row r="48" spans="1:12">
      <c r="A48" s="16">
        <v>40</v>
      </c>
      <c r="B48" s="17">
        <v>48181</v>
      </c>
      <c r="C48" s="18" t="s">
        <v>15</v>
      </c>
      <c r="D48" s="16">
        <v>3</v>
      </c>
      <c r="E48" s="17">
        <v>46804</v>
      </c>
      <c r="F48" s="19">
        <v>-160</v>
      </c>
      <c r="G48" s="19">
        <v>50</v>
      </c>
      <c r="H48" s="19">
        <v>20</v>
      </c>
      <c r="J48" s="21"/>
      <c r="L48" s="20"/>
    </row>
    <row r="49" spans="1:9">
      <c r="A49" s="16">
        <v>41</v>
      </c>
      <c r="B49" s="17">
        <v>48186</v>
      </c>
      <c r="C49" s="18" t="s">
        <v>15</v>
      </c>
      <c r="D49" s="16">
        <v>8</v>
      </c>
      <c r="E49" s="17">
        <v>47410</v>
      </c>
      <c r="F49" s="19">
        <v>-840</v>
      </c>
      <c r="G49" s="19">
        <v>450</v>
      </c>
      <c r="H49" s="19">
        <v>390</v>
      </c>
    </row>
    <row r="50" spans="1:9">
      <c r="A50" s="22"/>
      <c r="B50" s="20"/>
      <c r="C50" s="23"/>
      <c r="D50" s="22"/>
      <c r="E50" s="20"/>
    </row>
    <row r="51" spans="1:9">
      <c r="A51" s="13" t="s">
        <v>19</v>
      </c>
    </row>
    <row r="53" spans="1:9">
      <c r="D53" s="24" t="s">
        <v>20</v>
      </c>
      <c r="F53" s="25" t="s">
        <v>21</v>
      </c>
      <c r="G53" s="25"/>
      <c r="H53" s="25"/>
      <c r="I53" s="25"/>
    </row>
    <row r="54" spans="1:9">
      <c r="E54" s="26" t="s">
        <v>22</v>
      </c>
      <c r="F54" s="13">
        <v>12</v>
      </c>
      <c r="G54" s="13">
        <v>24</v>
      </c>
      <c r="H54" s="13">
        <v>36</v>
      </c>
      <c r="I54" s="13">
        <v>48</v>
      </c>
    </row>
    <row r="55" spans="1:9">
      <c r="E55" s="22">
        <v>2028</v>
      </c>
      <c r="F55" s="19"/>
      <c r="G55" s="19"/>
      <c r="H55" s="19"/>
      <c r="I55" s="19"/>
    </row>
    <row r="56" spans="1:9">
      <c r="E56" s="22">
        <v>2029</v>
      </c>
      <c r="F56" s="19"/>
      <c r="G56" s="19"/>
      <c r="H56" s="19"/>
    </row>
    <row r="57" spans="1:9">
      <c r="E57" s="22">
        <v>2030</v>
      </c>
      <c r="F57" s="19"/>
      <c r="G57" s="19"/>
    </row>
    <row r="58" spans="1:9">
      <c r="E58" s="22">
        <v>2031</v>
      </c>
      <c r="F58" s="19"/>
    </row>
    <row r="60" spans="1:9">
      <c r="D60" s="24" t="s">
        <v>23</v>
      </c>
      <c r="F60" s="25" t="s">
        <v>21</v>
      </c>
      <c r="G60" s="25"/>
      <c r="H60" s="25"/>
      <c r="I60" s="25"/>
    </row>
    <row r="61" spans="1:9">
      <c r="E61" s="26" t="s">
        <v>22</v>
      </c>
      <c r="F61" s="13">
        <v>12</v>
      </c>
      <c r="G61" s="13">
        <v>24</v>
      </c>
      <c r="H61" s="13">
        <v>36</v>
      </c>
      <c r="I61" s="13">
        <v>48</v>
      </c>
    </row>
    <row r="62" spans="1:9">
      <c r="E62" s="22">
        <v>2028</v>
      </c>
      <c r="F62" s="19"/>
      <c r="G62" s="19"/>
      <c r="H62" s="19"/>
      <c r="I62" s="19"/>
    </row>
    <row r="63" spans="1:9">
      <c r="E63" s="22">
        <v>2029</v>
      </c>
      <c r="F63" s="19"/>
      <c r="G63" s="19"/>
      <c r="H63" s="19"/>
    </row>
    <row r="64" spans="1:9">
      <c r="E64" s="22">
        <v>2030</v>
      </c>
      <c r="F64" s="19"/>
      <c r="G64" s="19"/>
    </row>
    <row r="65" spans="4:9">
      <c r="E65" s="22">
        <v>2031</v>
      </c>
      <c r="F65" s="19"/>
    </row>
    <row r="67" spans="4:9">
      <c r="D67" s="24" t="s">
        <v>24</v>
      </c>
      <c r="F67" s="25" t="s">
        <v>21</v>
      </c>
      <c r="G67" s="25"/>
      <c r="H67" s="25"/>
      <c r="I67" s="25"/>
    </row>
    <row r="68" spans="4:9">
      <c r="E68" s="26" t="s">
        <v>22</v>
      </c>
      <c r="F68" s="13">
        <v>12</v>
      </c>
      <c r="G68" s="13">
        <v>24</v>
      </c>
      <c r="H68" s="13">
        <v>36</v>
      </c>
      <c r="I68" s="13">
        <v>48</v>
      </c>
    </row>
    <row r="69" spans="4:9">
      <c r="E69" s="22">
        <v>2028</v>
      </c>
      <c r="F69" s="19"/>
      <c r="G69" s="19"/>
      <c r="H69" s="19"/>
      <c r="I69" s="19"/>
    </row>
    <row r="70" spans="4:9">
      <c r="E70" s="22">
        <v>2029</v>
      </c>
      <c r="F70" s="19"/>
      <c r="G70" s="19"/>
      <c r="H70" s="19"/>
    </row>
    <row r="71" spans="4:9">
      <c r="E71" s="22">
        <v>2030</v>
      </c>
      <c r="F71" s="19"/>
      <c r="G71" s="19"/>
    </row>
    <row r="72" spans="4:9">
      <c r="E72" s="22">
        <v>2031</v>
      </c>
      <c r="F72" s="19"/>
    </row>
    <row r="74" spans="4:9">
      <c r="D74" s="24" t="s">
        <v>25</v>
      </c>
      <c r="F74" s="25" t="s">
        <v>21</v>
      </c>
      <c r="G74" s="25"/>
      <c r="H74" s="25"/>
      <c r="I74" s="25"/>
    </row>
    <row r="75" spans="4:9">
      <c r="E75" s="26" t="s">
        <v>22</v>
      </c>
      <c r="F75" s="13">
        <v>12</v>
      </c>
      <c r="G75" s="13">
        <v>24</v>
      </c>
      <c r="H75" s="13">
        <v>36</v>
      </c>
      <c r="I75" s="13">
        <v>48</v>
      </c>
    </row>
    <row r="76" spans="4:9">
      <c r="E76" s="22">
        <v>2028</v>
      </c>
      <c r="F76" s="19"/>
      <c r="G76" s="19"/>
      <c r="H76" s="19"/>
      <c r="I76" s="19"/>
    </row>
    <row r="77" spans="4:9">
      <c r="E77" s="22">
        <v>2029</v>
      </c>
      <c r="F77" s="19"/>
      <c r="G77" s="19"/>
      <c r="H77" s="19"/>
    </row>
    <row r="78" spans="4:9">
      <c r="E78" s="22">
        <v>2030</v>
      </c>
      <c r="F78" s="19"/>
      <c r="G78" s="19"/>
    </row>
    <row r="79" spans="4:9">
      <c r="E79" s="22">
        <v>2031</v>
      </c>
      <c r="F79" s="19"/>
    </row>
    <row r="81" spans="4:9">
      <c r="D81" s="24"/>
      <c r="F81" s="27"/>
      <c r="G81" s="27"/>
      <c r="H81" s="27"/>
      <c r="I81" s="27"/>
    </row>
    <row r="82" spans="4:9">
      <c r="E82" s="26"/>
    </row>
    <row r="83" spans="4:9">
      <c r="E83" s="22"/>
    </row>
    <row r="84" spans="4:9">
      <c r="E84" s="22"/>
    </row>
    <row r="85" spans="4:9">
      <c r="E85" s="22"/>
    </row>
    <row r="86" spans="4:9">
      <c r="E86" s="22"/>
    </row>
    <row r="88" spans="4:9">
      <c r="D88" s="24"/>
      <c r="F88" s="27"/>
      <c r="G88" s="27"/>
      <c r="H88" s="27"/>
      <c r="I88" s="27"/>
    </row>
    <row r="89" spans="4:9">
      <c r="E89" s="26"/>
    </row>
    <row r="90" spans="4:9">
      <c r="E90" s="22"/>
    </row>
    <row r="91" spans="4:9">
      <c r="E91" s="22"/>
    </row>
    <row r="92" spans="4:9">
      <c r="E92" s="22"/>
    </row>
    <row r="93" spans="4:9">
      <c r="E93" s="22"/>
    </row>
  </sheetData>
  <mergeCells count="4">
    <mergeCell ref="F53:I53"/>
    <mergeCell ref="F60:I60"/>
    <mergeCell ref="F67:I67"/>
    <mergeCell ref="F74:I74"/>
  </mergeCells>
  <pageMargins left="0.7" right="0.7" top="0.75" bottom="0.75" header="0.3" footer="0.3"/>
  <pageSetup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BAD0C0-9BD2-4994-A4BC-8356571565CC}">
  <sheetPr>
    <tabColor theme="9" tint="0.59999389629810485"/>
  </sheetPr>
  <dimension ref="A1:P92"/>
  <sheetViews>
    <sheetView workbookViewId="0"/>
  </sheetViews>
  <sheetFormatPr defaultRowHeight="14.4"/>
  <cols>
    <col min="1" max="1" width="15.109375" style="13" customWidth="1"/>
    <col min="2" max="2" width="19.109375" style="13" bestFit="1" customWidth="1"/>
    <col min="3" max="3" width="37" style="13" customWidth="1"/>
    <col min="4" max="4" width="8.88671875" style="13"/>
    <col min="5" max="5" width="21.44140625" style="13" customWidth="1"/>
    <col min="6" max="9" width="18.21875" style="13" customWidth="1"/>
    <col min="10" max="10" width="13.33203125" style="13" customWidth="1"/>
    <col min="11" max="11" width="8.88671875" style="13"/>
    <col min="12" max="12" width="22.109375" style="13" customWidth="1"/>
    <col min="13" max="15" width="8.88671875" style="13"/>
    <col min="16" max="16" width="9.109375" style="13" customWidth="1"/>
    <col min="17" max="16384" width="8.88671875" style="13"/>
  </cols>
  <sheetData>
    <row r="1" spans="1:12">
      <c r="A1" s="13" t="s">
        <v>243</v>
      </c>
    </row>
    <row r="3" spans="1:12">
      <c r="A3" s="14" t="s">
        <v>0</v>
      </c>
    </row>
    <row r="4" spans="1:12">
      <c r="A4" s="13" t="s">
        <v>3</v>
      </c>
    </row>
    <row r="6" spans="1:12">
      <c r="A6" s="13" t="s">
        <v>81</v>
      </c>
    </row>
    <row r="8" spans="1:12" ht="28.8">
      <c r="A8" s="15" t="s">
        <v>4</v>
      </c>
      <c r="B8" s="15" t="s">
        <v>5</v>
      </c>
      <c r="C8" s="15" t="s">
        <v>6</v>
      </c>
      <c r="D8" s="15" t="s">
        <v>7</v>
      </c>
      <c r="E8" s="15" t="s">
        <v>8</v>
      </c>
      <c r="F8" s="15" t="s">
        <v>9</v>
      </c>
      <c r="G8" s="15" t="s">
        <v>10</v>
      </c>
      <c r="H8" s="15" t="s">
        <v>11</v>
      </c>
    </row>
    <row r="9" spans="1:12">
      <c r="A9" s="16">
        <v>1</v>
      </c>
      <c r="B9" s="17">
        <v>46755</v>
      </c>
      <c r="C9" s="18" t="s">
        <v>12</v>
      </c>
      <c r="D9" s="16">
        <v>1</v>
      </c>
      <c r="E9" s="17">
        <v>46753</v>
      </c>
      <c r="F9" s="19">
        <v>300</v>
      </c>
      <c r="G9" s="19"/>
      <c r="H9" s="19"/>
      <c r="K9" s="20"/>
    </row>
    <row r="10" spans="1:12">
      <c r="A10" s="16">
        <v>2</v>
      </c>
      <c r="B10" s="17">
        <v>46789</v>
      </c>
      <c r="C10" s="18" t="s">
        <v>12</v>
      </c>
      <c r="D10" s="16">
        <v>2</v>
      </c>
      <c r="E10" s="17">
        <v>46767</v>
      </c>
      <c r="F10" s="19">
        <v>125</v>
      </c>
      <c r="G10" s="19">
        <v>12</v>
      </c>
      <c r="H10" s="19"/>
      <c r="K10" s="20"/>
      <c r="L10" s="20"/>
    </row>
    <row r="11" spans="1:12">
      <c r="A11" s="16">
        <v>3</v>
      </c>
      <c r="B11" s="17">
        <v>46833</v>
      </c>
      <c r="C11" s="18" t="s">
        <v>12</v>
      </c>
      <c r="D11" s="16">
        <v>3</v>
      </c>
      <c r="E11" s="17">
        <v>46804</v>
      </c>
      <c r="F11" s="19">
        <v>200</v>
      </c>
      <c r="G11" s="19"/>
      <c r="H11" s="19"/>
      <c r="K11" s="20"/>
      <c r="L11" s="20"/>
    </row>
    <row r="12" spans="1:12">
      <c r="A12" s="16">
        <v>4</v>
      </c>
      <c r="B12" s="17">
        <v>46938</v>
      </c>
      <c r="C12" s="18" t="s">
        <v>13</v>
      </c>
      <c r="D12" s="16">
        <v>1</v>
      </c>
      <c r="E12" s="17">
        <v>46753</v>
      </c>
      <c r="F12" s="19"/>
      <c r="G12" s="19">
        <v>30</v>
      </c>
      <c r="H12" s="19">
        <v>120</v>
      </c>
      <c r="K12" s="20"/>
      <c r="L12" s="20"/>
    </row>
    <row r="13" spans="1:12">
      <c r="A13" s="16">
        <v>5</v>
      </c>
      <c r="B13" s="17">
        <v>46974</v>
      </c>
      <c r="C13" s="18" t="s">
        <v>14</v>
      </c>
      <c r="D13" s="16">
        <v>4</v>
      </c>
      <c r="E13" s="17">
        <v>46955</v>
      </c>
      <c r="F13" s="19"/>
      <c r="G13" s="19">
        <v>100</v>
      </c>
      <c r="H13" s="19"/>
      <c r="K13" s="20"/>
      <c r="L13" s="20"/>
    </row>
    <row r="14" spans="1:12">
      <c r="A14" s="16">
        <v>6</v>
      </c>
      <c r="B14" s="17">
        <v>47068</v>
      </c>
      <c r="C14" s="18" t="s">
        <v>12</v>
      </c>
      <c r="D14" s="16">
        <v>5</v>
      </c>
      <c r="E14" s="17">
        <v>47061</v>
      </c>
      <c r="F14" s="19">
        <v>1200</v>
      </c>
      <c r="G14" s="19"/>
      <c r="H14" s="19"/>
      <c r="K14" s="20"/>
      <c r="L14" s="20"/>
    </row>
    <row r="15" spans="1:12">
      <c r="A15" s="16">
        <v>7</v>
      </c>
      <c r="B15" s="17">
        <v>47083</v>
      </c>
      <c r="C15" s="18" t="s">
        <v>15</v>
      </c>
      <c r="D15" s="16">
        <v>2</v>
      </c>
      <c r="E15" s="17">
        <v>46767</v>
      </c>
      <c r="F15" s="19">
        <v>-125</v>
      </c>
      <c r="G15" s="19">
        <v>100</v>
      </c>
      <c r="H15" s="19">
        <v>13</v>
      </c>
      <c r="K15" s="20"/>
      <c r="L15" s="20"/>
    </row>
    <row r="16" spans="1:12">
      <c r="A16" s="16">
        <v>8</v>
      </c>
      <c r="B16" s="17">
        <v>47097</v>
      </c>
      <c r="C16" s="18" t="s">
        <v>13</v>
      </c>
      <c r="D16" s="16">
        <v>3</v>
      </c>
      <c r="E16" s="17">
        <v>46804</v>
      </c>
      <c r="F16" s="19"/>
      <c r="G16" s="19">
        <v>125</v>
      </c>
      <c r="H16" s="19"/>
      <c r="K16" s="20"/>
      <c r="L16" s="20"/>
    </row>
    <row r="17" spans="1:12">
      <c r="A17" s="16">
        <v>9</v>
      </c>
      <c r="B17" s="17">
        <v>47173</v>
      </c>
      <c r="C17" s="18" t="s">
        <v>16</v>
      </c>
      <c r="D17" s="16">
        <v>5</v>
      </c>
      <c r="E17" s="17">
        <v>47061</v>
      </c>
      <c r="F17" s="19">
        <v>-100</v>
      </c>
      <c r="G17" s="19">
        <v>550</v>
      </c>
      <c r="H17" s="19">
        <v>50</v>
      </c>
      <c r="K17" s="20"/>
      <c r="L17" s="20"/>
    </row>
    <row r="18" spans="1:12">
      <c r="A18" s="16">
        <v>10</v>
      </c>
      <c r="B18" s="17">
        <v>47212</v>
      </c>
      <c r="C18" s="18" t="s">
        <v>13</v>
      </c>
      <c r="D18" s="16">
        <v>1</v>
      </c>
      <c r="E18" s="17">
        <v>46753</v>
      </c>
      <c r="F18" s="19"/>
      <c r="G18" s="19">
        <v>84</v>
      </c>
      <c r="H18" s="19"/>
      <c r="K18" s="20"/>
      <c r="L18" s="20"/>
    </row>
    <row r="19" spans="1:12">
      <c r="A19" s="16">
        <v>11</v>
      </c>
      <c r="B19" s="17">
        <v>47284</v>
      </c>
      <c r="C19" s="18" t="s">
        <v>12</v>
      </c>
      <c r="D19" s="16">
        <v>6</v>
      </c>
      <c r="E19" s="17">
        <v>47254</v>
      </c>
      <c r="F19" s="19">
        <v>110</v>
      </c>
      <c r="G19" s="19"/>
      <c r="H19" s="19"/>
      <c r="K19" s="20"/>
      <c r="L19" s="20"/>
    </row>
    <row r="20" spans="1:12">
      <c r="A20" s="16">
        <v>12</v>
      </c>
      <c r="B20" s="17">
        <v>47292</v>
      </c>
      <c r="C20" s="18" t="s">
        <v>17</v>
      </c>
      <c r="D20" s="16">
        <v>3</v>
      </c>
      <c r="E20" s="17">
        <v>47274</v>
      </c>
      <c r="F20" s="19">
        <v>60</v>
      </c>
      <c r="G20" s="19"/>
      <c r="H20" s="19"/>
      <c r="K20" s="20"/>
      <c r="L20" s="20"/>
    </row>
    <row r="21" spans="1:12">
      <c r="A21" s="16">
        <v>13</v>
      </c>
      <c r="B21" s="17">
        <v>47329</v>
      </c>
      <c r="C21" s="18" t="s">
        <v>14</v>
      </c>
      <c r="D21" s="16">
        <v>7</v>
      </c>
      <c r="E21" s="17">
        <v>47312</v>
      </c>
      <c r="F21" s="19"/>
      <c r="G21" s="19">
        <v>240</v>
      </c>
      <c r="H21" s="19"/>
      <c r="K21" s="20"/>
      <c r="L21" s="20"/>
    </row>
    <row r="22" spans="1:12">
      <c r="A22" s="16">
        <v>14</v>
      </c>
      <c r="B22" s="17">
        <v>47349</v>
      </c>
      <c r="C22" s="18" t="s">
        <v>13</v>
      </c>
      <c r="D22" s="16">
        <v>6</v>
      </c>
      <c r="E22" s="17">
        <v>47254</v>
      </c>
      <c r="F22" s="19"/>
      <c r="G22" s="19"/>
      <c r="H22" s="19">
        <v>25</v>
      </c>
      <c r="K22" s="20"/>
      <c r="L22" s="20"/>
    </row>
    <row r="23" spans="1:12">
      <c r="A23" s="16">
        <v>15</v>
      </c>
      <c r="B23" s="17">
        <v>47362</v>
      </c>
      <c r="C23" s="18" t="s">
        <v>15</v>
      </c>
      <c r="D23" s="16">
        <v>1</v>
      </c>
      <c r="E23" s="17">
        <v>46753</v>
      </c>
      <c r="F23" s="19">
        <v>-300</v>
      </c>
      <c r="G23" s="19">
        <v>40</v>
      </c>
      <c r="H23" s="19">
        <v>45</v>
      </c>
      <c r="K23" s="20"/>
      <c r="L23" s="20"/>
    </row>
    <row r="24" spans="1:12">
      <c r="A24" s="16">
        <v>16</v>
      </c>
      <c r="B24" s="17">
        <v>47371</v>
      </c>
      <c r="C24" s="18" t="s">
        <v>17</v>
      </c>
      <c r="D24" s="16">
        <v>5</v>
      </c>
      <c r="E24" s="17">
        <v>47061</v>
      </c>
      <c r="F24" s="19">
        <v>-350</v>
      </c>
      <c r="G24" s="19"/>
      <c r="H24" s="19"/>
      <c r="K24" s="20"/>
      <c r="L24" s="20"/>
    </row>
    <row r="25" spans="1:12">
      <c r="A25" s="16">
        <v>17</v>
      </c>
      <c r="B25" s="17">
        <v>47433</v>
      </c>
      <c r="C25" s="18" t="s">
        <v>12</v>
      </c>
      <c r="D25" s="16">
        <v>8</v>
      </c>
      <c r="E25" s="17">
        <v>47410</v>
      </c>
      <c r="F25" s="19">
        <v>940</v>
      </c>
      <c r="G25" s="19"/>
      <c r="H25" s="19"/>
      <c r="K25" s="20"/>
      <c r="L25" s="20"/>
    </row>
    <row r="26" spans="1:12">
      <c r="A26" s="16">
        <v>18</v>
      </c>
      <c r="B26" s="17">
        <v>47437</v>
      </c>
      <c r="C26" s="18" t="s">
        <v>13</v>
      </c>
      <c r="D26" s="16">
        <v>6</v>
      </c>
      <c r="E26" s="17">
        <v>47254</v>
      </c>
      <c r="F26" s="19"/>
      <c r="G26" s="19">
        <v>20</v>
      </c>
      <c r="H26" s="19">
        <v>20</v>
      </c>
      <c r="K26" s="20"/>
      <c r="L26" s="20"/>
    </row>
    <row r="27" spans="1:12">
      <c r="A27" s="16">
        <v>19</v>
      </c>
      <c r="B27" s="17">
        <v>47443</v>
      </c>
      <c r="C27" s="18" t="s">
        <v>13</v>
      </c>
      <c r="D27" s="16">
        <v>8</v>
      </c>
      <c r="E27" s="17">
        <v>47410</v>
      </c>
      <c r="F27" s="19"/>
      <c r="G27" s="19">
        <v>100</v>
      </c>
      <c r="H27" s="19">
        <v>24</v>
      </c>
      <c r="K27" s="20"/>
      <c r="L27" s="20"/>
    </row>
    <row r="28" spans="1:12">
      <c r="A28" s="16">
        <v>20</v>
      </c>
      <c r="B28" s="17">
        <v>47458</v>
      </c>
      <c r="C28" s="18" t="s">
        <v>16</v>
      </c>
      <c r="D28" s="16">
        <v>3</v>
      </c>
      <c r="E28" s="17">
        <v>46804</v>
      </c>
      <c r="F28" s="19">
        <v>-100</v>
      </c>
      <c r="G28" s="19">
        <v>100</v>
      </c>
      <c r="H28" s="19"/>
      <c r="K28" s="20"/>
      <c r="L28" s="20"/>
    </row>
    <row r="29" spans="1:12">
      <c r="A29" s="16">
        <v>21</v>
      </c>
      <c r="B29" s="17">
        <v>47517</v>
      </c>
      <c r="C29" s="18" t="s">
        <v>14</v>
      </c>
      <c r="D29" s="16">
        <v>9</v>
      </c>
      <c r="E29" s="17">
        <v>47501</v>
      </c>
      <c r="F29" s="19"/>
      <c r="G29" s="19">
        <v>180</v>
      </c>
      <c r="H29" s="19">
        <v>20</v>
      </c>
      <c r="K29" s="20"/>
      <c r="L29" s="20"/>
    </row>
    <row r="30" spans="1:12">
      <c r="A30" s="16">
        <v>22</v>
      </c>
      <c r="B30" s="17">
        <v>47611</v>
      </c>
      <c r="C30" s="18" t="s">
        <v>12</v>
      </c>
      <c r="D30" s="16">
        <v>10</v>
      </c>
      <c r="E30" s="17">
        <v>47601</v>
      </c>
      <c r="F30" s="19">
        <v>550</v>
      </c>
      <c r="G30" s="19"/>
      <c r="H30" s="19"/>
      <c r="K30" s="20"/>
      <c r="L30" s="20"/>
    </row>
    <row r="31" spans="1:12">
      <c r="A31" s="16">
        <v>23</v>
      </c>
      <c r="B31" s="17">
        <v>47616</v>
      </c>
      <c r="C31" s="18" t="s">
        <v>15</v>
      </c>
      <c r="D31" s="16">
        <v>6</v>
      </c>
      <c r="E31" s="17">
        <v>47254</v>
      </c>
      <c r="F31" s="19">
        <v>-110</v>
      </c>
      <c r="G31" s="19">
        <v>80</v>
      </c>
      <c r="H31" s="19">
        <v>10</v>
      </c>
      <c r="K31" s="20"/>
      <c r="L31" s="20"/>
    </row>
    <row r="32" spans="1:12">
      <c r="A32" s="16">
        <v>24</v>
      </c>
      <c r="B32" s="17">
        <v>47726</v>
      </c>
      <c r="C32" s="18" t="s">
        <v>16</v>
      </c>
      <c r="D32" s="16">
        <v>8</v>
      </c>
      <c r="E32" s="17">
        <v>47410</v>
      </c>
      <c r="F32" s="19">
        <v>-100</v>
      </c>
      <c r="G32" s="19">
        <v>200</v>
      </c>
      <c r="H32" s="19">
        <v>30</v>
      </c>
      <c r="K32" s="20"/>
      <c r="L32" s="20"/>
    </row>
    <row r="33" spans="1:12">
      <c r="A33" s="16">
        <v>25</v>
      </c>
      <c r="B33" s="17">
        <v>47766</v>
      </c>
      <c r="C33" s="18" t="s">
        <v>12</v>
      </c>
      <c r="D33" s="16">
        <v>11</v>
      </c>
      <c r="E33" s="17">
        <v>47765</v>
      </c>
      <c r="F33" s="19">
        <v>85</v>
      </c>
      <c r="G33" s="19"/>
      <c r="H33" s="19"/>
      <c r="K33" s="20"/>
      <c r="L33" s="20"/>
    </row>
    <row r="34" spans="1:12">
      <c r="A34" s="16">
        <v>26</v>
      </c>
      <c r="B34" s="17">
        <v>47800</v>
      </c>
      <c r="C34" s="18" t="s">
        <v>15</v>
      </c>
      <c r="D34" s="16">
        <v>10</v>
      </c>
      <c r="E34" s="17">
        <v>47601</v>
      </c>
      <c r="F34" s="19">
        <v>-550</v>
      </c>
      <c r="G34" s="19">
        <v>555</v>
      </c>
      <c r="H34" s="19">
        <v>10</v>
      </c>
      <c r="K34" s="20"/>
      <c r="L34" s="20"/>
    </row>
    <row r="35" spans="1:12">
      <c r="A35" s="16">
        <v>27</v>
      </c>
      <c r="B35" s="17">
        <v>47805</v>
      </c>
      <c r="C35" s="18" t="s">
        <v>13</v>
      </c>
      <c r="D35" s="16">
        <v>3</v>
      </c>
      <c r="E35" s="17">
        <v>46804</v>
      </c>
      <c r="F35" s="19"/>
      <c r="G35" s="19">
        <v>90</v>
      </c>
      <c r="H35" s="19"/>
      <c r="K35" s="20"/>
      <c r="L35" s="20"/>
    </row>
    <row r="36" spans="1:12">
      <c r="A36" s="16">
        <v>28</v>
      </c>
      <c r="B36" s="17">
        <v>47818</v>
      </c>
      <c r="C36" s="18" t="s">
        <v>14</v>
      </c>
      <c r="D36" s="16">
        <v>12</v>
      </c>
      <c r="E36" s="17">
        <v>47816</v>
      </c>
      <c r="F36" s="19"/>
      <c r="G36" s="19">
        <v>350</v>
      </c>
      <c r="H36" s="19"/>
      <c r="K36" s="20"/>
      <c r="L36" s="20"/>
    </row>
    <row r="37" spans="1:12">
      <c r="A37" s="16">
        <v>29</v>
      </c>
      <c r="B37" s="17">
        <v>47857</v>
      </c>
      <c r="C37" s="18" t="s">
        <v>13</v>
      </c>
      <c r="D37" s="16">
        <v>11</v>
      </c>
      <c r="E37" s="17">
        <v>47765</v>
      </c>
      <c r="F37" s="19"/>
      <c r="G37" s="19">
        <v>45</v>
      </c>
      <c r="H37" s="19"/>
      <c r="K37" s="20"/>
      <c r="L37" s="20"/>
    </row>
    <row r="38" spans="1:12">
      <c r="A38" s="16">
        <v>30</v>
      </c>
      <c r="B38" s="17">
        <v>47864</v>
      </c>
      <c r="C38" s="18" t="s">
        <v>16</v>
      </c>
      <c r="D38" s="16">
        <v>5</v>
      </c>
      <c r="E38" s="17">
        <v>47061</v>
      </c>
      <c r="F38" s="19">
        <v>-300</v>
      </c>
      <c r="G38" s="19">
        <v>500</v>
      </c>
      <c r="H38" s="19">
        <v>10</v>
      </c>
      <c r="K38" s="20"/>
      <c r="L38" s="20"/>
    </row>
    <row r="39" spans="1:12">
      <c r="A39" s="16">
        <v>31</v>
      </c>
      <c r="B39" s="17">
        <v>47958</v>
      </c>
      <c r="C39" s="18" t="s">
        <v>12</v>
      </c>
      <c r="D39" s="16">
        <v>13</v>
      </c>
      <c r="E39" s="17">
        <v>47951</v>
      </c>
      <c r="F39" s="19">
        <v>99</v>
      </c>
      <c r="G39" s="19"/>
      <c r="H39" s="19"/>
      <c r="K39" s="20"/>
      <c r="L39" s="20"/>
    </row>
    <row r="40" spans="1:12">
      <c r="A40" s="16">
        <v>32</v>
      </c>
      <c r="B40" s="17">
        <v>47969</v>
      </c>
      <c r="C40" s="18" t="s">
        <v>18</v>
      </c>
      <c r="D40" s="16">
        <v>2</v>
      </c>
      <c r="E40" s="17">
        <v>46767</v>
      </c>
      <c r="F40" s="19">
        <v>20</v>
      </c>
      <c r="G40" s="19"/>
      <c r="H40" s="19"/>
      <c r="K40" s="20"/>
      <c r="L40" s="20"/>
    </row>
    <row r="41" spans="1:12">
      <c r="A41" s="16">
        <v>33</v>
      </c>
      <c r="B41" s="17">
        <v>47975</v>
      </c>
      <c r="C41" s="18" t="s">
        <v>16</v>
      </c>
      <c r="D41" s="16">
        <v>2</v>
      </c>
      <c r="E41" s="17">
        <v>46767</v>
      </c>
      <c r="F41" s="19">
        <v>15</v>
      </c>
      <c r="G41" s="19">
        <v>10</v>
      </c>
      <c r="H41" s="19">
        <v>10</v>
      </c>
      <c r="K41" s="20"/>
      <c r="L41" s="20"/>
    </row>
    <row r="42" spans="1:12">
      <c r="A42" s="16">
        <v>34</v>
      </c>
      <c r="B42" s="17">
        <v>48022</v>
      </c>
      <c r="C42" s="18" t="s">
        <v>16</v>
      </c>
      <c r="D42" s="16">
        <v>13</v>
      </c>
      <c r="E42" s="17">
        <v>47951</v>
      </c>
      <c r="F42" s="19">
        <v>-50</v>
      </c>
      <c r="G42" s="19">
        <v>55</v>
      </c>
      <c r="H42" s="19"/>
      <c r="K42" s="20"/>
      <c r="L42" s="20"/>
    </row>
    <row r="43" spans="1:12">
      <c r="A43" s="16">
        <v>35</v>
      </c>
      <c r="B43" s="17">
        <v>48052</v>
      </c>
      <c r="C43" s="18" t="s">
        <v>15</v>
      </c>
      <c r="D43" s="16">
        <v>2</v>
      </c>
      <c r="E43" s="17">
        <v>46767</v>
      </c>
      <c r="F43" s="19">
        <v>-35</v>
      </c>
      <c r="G43" s="19">
        <v>35</v>
      </c>
      <c r="H43" s="19"/>
      <c r="K43" s="20"/>
      <c r="L43" s="20"/>
    </row>
    <row r="44" spans="1:12">
      <c r="A44" s="16">
        <v>36</v>
      </c>
      <c r="B44" s="17">
        <v>48055</v>
      </c>
      <c r="C44" s="18" t="s">
        <v>12</v>
      </c>
      <c r="D44" s="16">
        <v>14</v>
      </c>
      <c r="E44" s="17">
        <v>48051</v>
      </c>
      <c r="F44" s="19">
        <v>250</v>
      </c>
      <c r="G44" s="19"/>
      <c r="H44" s="19"/>
      <c r="K44" s="20"/>
      <c r="L44" s="20"/>
    </row>
    <row r="45" spans="1:12">
      <c r="A45" s="16">
        <v>37</v>
      </c>
      <c r="B45" s="17">
        <v>48093</v>
      </c>
      <c r="C45" s="18" t="s">
        <v>14</v>
      </c>
      <c r="D45" s="16">
        <v>15</v>
      </c>
      <c r="E45" s="17">
        <v>48071</v>
      </c>
      <c r="F45" s="19"/>
      <c r="G45" s="19">
        <v>350</v>
      </c>
      <c r="H45" s="19"/>
      <c r="K45" s="20"/>
      <c r="L45" s="20"/>
    </row>
    <row r="46" spans="1:12">
      <c r="A46" s="16">
        <v>38</v>
      </c>
      <c r="B46" s="17">
        <v>48106</v>
      </c>
      <c r="C46" s="18" t="s">
        <v>12</v>
      </c>
      <c r="D46" s="16">
        <v>16</v>
      </c>
      <c r="E46" s="17">
        <v>48084</v>
      </c>
      <c r="F46" s="19">
        <v>470</v>
      </c>
      <c r="G46" s="19"/>
      <c r="H46" s="19"/>
      <c r="K46" s="20"/>
      <c r="L46" s="20"/>
    </row>
    <row r="47" spans="1:12">
      <c r="A47" s="16">
        <v>39</v>
      </c>
      <c r="B47" s="17">
        <v>48130</v>
      </c>
      <c r="C47" s="18" t="s">
        <v>15</v>
      </c>
      <c r="D47" s="16">
        <v>5</v>
      </c>
      <c r="E47" s="17">
        <v>47061</v>
      </c>
      <c r="F47" s="19">
        <v>-450</v>
      </c>
      <c r="G47" s="19">
        <v>600</v>
      </c>
      <c r="H47" s="19"/>
      <c r="K47" s="20"/>
      <c r="L47" s="20"/>
    </row>
    <row r="48" spans="1:12">
      <c r="A48" s="16">
        <v>40</v>
      </c>
      <c r="B48" s="17">
        <v>48181</v>
      </c>
      <c r="C48" s="18" t="s">
        <v>15</v>
      </c>
      <c r="D48" s="16">
        <v>3</v>
      </c>
      <c r="E48" s="17">
        <v>46804</v>
      </c>
      <c r="F48" s="19">
        <v>-160</v>
      </c>
      <c r="G48" s="19">
        <v>50</v>
      </c>
      <c r="H48" s="19">
        <v>20</v>
      </c>
      <c r="J48" s="21"/>
      <c r="L48" s="20"/>
    </row>
    <row r="49" spans="1:16">
      <c r="A49" s="16">
        <v>41</v>
      </c>
      <c r="B49" s="17">
        <v>48186</v>
      </c>
      <c r="C49" s="18" t="s">
        <v>15</v>
      </c>
      <c r="D49" s="16">
        <v>8</v>
      </c>
      <c r="E49" s="17">
        <v>47410</v>
      </c>
      <c r="F49" s="19">
        <v>-840</v>
      </c>
      <c r="G49" s="19">
        <v>450</v>
      </c>
      <c r="H49" s="19">
        <v>390</v>
      </c>
    </row>
    <row r="50" spans="1:16">
      <c r="A50" s="22"/>
      <c r="B50" s="20"/>
      <c r="C50" s="23"/>
      <c r="D50" s="22"/>
      <c r="E50" s="20"/>
    </row>
    <row r="51" spans="1:16">
      <c r="A51" s="13" t="s">
        <v>19</v>
      </c>
    </row>
    <row r="52" spans="1:16">
      <c r="D52" s="24" t="s">
        <v>20</v>
      </c>
      <c r="F52" s="25" t="s">
        <v>21</v>
      </c>
      <c r="G52" s="25"/>
      <c r="H52" s="25"/>
      <c r="I52" s="25"/>
      <c r="K52" s="24" t="s">
        <v>20</v>
      </c>
      <c r="M52" s="25" t="s">
        <v>21</v>
      </c>
      <c r="N52" s="25"/>
      <c r="O52" s="25"/>
      <c r="P52" s="25"/>
    </row>
    <row r="53" spans="1:16">
      <c r="A53" s="13" t="s">
        <v>26</v>
      </c>
      <c r="E53" s="26" t="s">
        <v>22</v>
      </c>
      <c r="F53" s="13">
        <v>12</v>
      </c>
      <c r="G53" s="13">
        <v>24</v>
      </c>
      <c r="H53" s="13">
        <v>36</v>
      </c>
      <c r="I53" s="13">
        <v>48</v>
      </c>
      <c r="L53" s="26" t="s">
        <v>22</v>
      </c>
      <c r="M53" s="13">
        <v>12</v>
      </c>
      <c r="N53" s="13">
        <v>24</v>
      </c>
      <c r="O53" s="13">
        <v>36</v>
      </c>
      <c r="P53" s="13">
        <v>48</v>
      </c>
    </row>
    <row r="54" spans="1:16">
      <c r="A54" s="13" t="s">
        <v>27</v>
      </c>
      <c r="B54" s="13" t="s">
        <v>28</v>
      </c>
      <c r="E54" s="22">
        <v>2028</v>
      </c>
      <c r="F54" s="19" t="s">
        <v>29</v>
      </c>
      <c r="G54" s="19" t="s">
        <v>30</v>
      </c>
      <c r="H54" s="19" t="s">
        <v>31</v>
      </c>
      <c r="I54" s="19" t="s">
        <v>32</v>
      </c>
      <c r="L54" s="22">
        <v>2028</v>
      </c>
      <c r="M54" s="28">
        <f>SUM(G9:H16)</f>
        <v>500</v>
      </c>
      <c r="N54" s="28">
        <f>SUM(G17:H18,G20:H20,G23:H23,G28:H28)</f>
        <v>869</v>
      </c>
      <c r="O54" s="28">
        <f>SUM(G35:H35)</f>
        <v>90</v>
      </c>
      <c r="P54" s="28">
        <f>SUM(G38,H38,G40:H41,G43:H43,G47:H48)</f>
        <v>1235</v>
      </c>
    </row>
    <row r="55" spans="1:16">
      <c r="A55" s="13" t="s">
        <v>33</v>
      </c>
      <c r="B55" s="13" t="s">
        <v>34</v>
      </c>
      <c r="E55" s="22">
        <v>2029</v>
      </c>
      <c r="F55" s="19" t="s">
        <v>35</v>
      </c>
      <c r="G55" s="19" t="s">
        <v>36</v>
      </c>
      <c r="H55" s="19" t="s">
        <v>37</v>
      </c>
      <c r="L55" s="22">
        <v>2029</v>
      </c>
      <c r="M55" s="28">
        <f>SUM(G19:H19,G21:H21,G22:H22,G25:H25,G26:H27)</f>
        <v>429</v>
      </c>
      <c r="N55" s="28">
        <f>SUM(G31:H32)</f>
        <v>320</v>
      </c>
      <c r="O55" s="28">
        <f>SUM(G49:H49)</f>
        <v>840</v>
      </c>
    </row>
    <row r="56" spans="1:16">
      <c r="A56" s="13" t="s">
        <v>38</v>
      </c>
      <c r="B56" s="13" t="s">
        <v>39</v>
      </c>
      <c r="E56" s="22">
        <v>2030</v>
      </c>
      <c r="F56" s="19" t="s">
        <v>40</v>
      </c>
      <c r="G56" s="19" t="s">
        <v>41</v>
      </c>
      <c r="L56" s="22">
        <v>2030</v>
      </c>
      <c r="M56" s="28">
        <f>SUM(G29:H30,G33:H34,G36:H36)</f>
        <v>1115</v>
      </c>
      <c r="N56" s="28">
        <f>SUM(G37:H37)</f>
        <v>45</v>
      </c>
    </row>
    <row r="57" spans="1:16">
      <c r="A57" s="13" t="s">
        <v>42</v>
      </c>
      <c r="B57" s="13" t="s">
        <v>43</v>
      </c>
      <c r="E57" s="22">
        <v>2031</v>
      </c>
      <c r="F57" s="19" t="s">
        <v>44</v>
      </c>
      <c r="L57" s="22">
        <v>2031</v>
      </c>
      <c r="M57" s="28">
        <f>SUM(G39:H39,G42:H42,G44:H46)</f>
        <v>405</v>
      </c>
    </row>
    <row r="59" spans="1:16">
      <c r="D59" s="24" t="s">
        <v>23</v>
      </c>
      <c r="F59" s="25" t="s">
        <v>21</v>
      </c>
      <c r="G59" s="25"/>
      <c r="H59" s="25"/>
      <c r="I59" s="25"/>
      <c r="K59" s="24" t="s">
        <v>23</v>
      </c>
      <c r="M59" s="25" t="s">
        <v>21</v>
      </c>
      <c r="N59" s="25"/>
      <c r="O59" s="25"/>
      <c r="P59" s="25"/>
    </row>
    <row r="60" spans="1:16">
      <c r="E60" s="26" t="s">
        <v>22</v>
      </c>
      <c r="F60" s="13">
        <v>12</v>
      </c>
      <c r="G60" s="13">
        <v>24</v>
      </c>
      <c r="H60" s="13">
        <v>36</v>
      </c>
      <c r="I60" s="13">
        <v>48</v>
      </c>
      <c r="L60" s="26" t="s">
        <v>22</v>
      </c>
      <c r="M60" s="13">
        <v>12</v>
      </c>
      <c r="N60" s="13">
        <v>24</v>
      </c>
      <c r="O60" s="13">
        <v>36</v>
      </c>
      <c r="P60" s="13">
        <v>48</v>
      </c>
    </row>
    <row r="61" spans="1:16" ht="28.8">
      <c r="A61" s="13" t="s">
        <v>45</v>
      </c>
      <c r="E61" s="22">
        <v>2028</v>
      </c>
      <c r="F61" s="32" t="s">
        <v>46</v>
      </c>
      <c r="G61" s="32" t="s">
        <v>47</v>
      </c>
      <c r="H61" s="32" t="s">
        <v>48</v>
      </c>
      <c r="I61" s="32" t="s">
        <v>49</v>
      </c>
      <c r="L61" s="22">
        <v>2028</v>
      </c>
      <c r="M61" s="29">
        <f>SUM(F9:F16)</f>
        <v>1700</v>
      </c>
      <c r="N61" s="29">
        <f>M61+SUM(F17:F18,F20,F23,F24,F28)</f>
        <v>910</v>
      </c>
      <c r="O61" s="29">
        <f>N61+SUM(F35)</f>
        <v>910</v>
      </c>
      <c r="P61" s="29">
        <f>O61+SUM(F38,F40:F41,F43,F47:F48)</f>
        <v>0</v>
      </c>
    </row>
    <row r="62" spans="1:16" ht="28.8">
      <c r="A62" s="30" t="s">
        <v>244</v>
      </c>
      <c r="E62" s="22">
        <v>2029</v>
      </c>
      <c r="F62" s="32" t="s">
        <v>50</v>
      </c>
      <c r="G62" s="32" t="s">
        <v>51</v>
      </c>
      <c r="H62" s="32" t="s">
        <v>52</v>
      </c>
      <c r="I62" s="31"/>
      <c r="L62" s="22">
        <v>2029</v>
      </c>
      <c r="M62" s="29">
        <f>SUM(F19,F21,F22,F25,F26,F27)</f>
        <v>1050</v>
      </c>
      <c r="N62" s="29">
        <f>M62+SUM(F31,F32)</f>
        <v>840</v>
      </c>
      <c r="O62" s="29">
        <f>N62+SUM(F49)</f>
        <v>0</v>
      </c>
    </row>
    <row r="63" spans="1:16" ht="28.8">
      <c r="E63" s="22">
        <v>2030</v>
      </c>
      <c r="F63" s="32" t="s">
        <v>53</v>
      </c>
      <c r="G63" s="32" t="s">
        <v>54</v>
      </c>
      <c r="H63" s="31"/>
      <c r="I63" s="31"/>
      <c r="L63" s="22">
        <v>2030</v>
      </c>
      <c r="M63" s="29">
        <f>SUM(F29,F30,F33:F34,F36)</f>
        <v>85</v>
      </c>
      <c r="N63" s="29">
        <f>M63+SUM(F37)</f>
        <v>85</v>
      </c>
    </row>
    <row r="64" spans="1:16" ht="28.8">
      <c r="E64" s="22">
        <v>2031</v>
      </c>
      <c r="F64" s="32" t="s">
        <v>55</v>
      </c>
      <c r="G64" s="31"/>
      <c r="H64" s="31"/>
      <c r="I64" s="31"/>
      <c r="L64" s="22">
        <v>2031</v>
      </c>
      <c r="M64" s="29">
        <f>SUM(F39,F42,F44,F45,F46)</f>
        <v>769</v>
      </c>
    </row>
    <row r="66" spans="1:16">
      <c r="D66" s="24" t="s">
        <v>24</v>
      </c>
      <c r="F66" s="25" t="s">
        <v>21</v>
      </c>
      <c r="G66" s="25"/>
      <c r="H66" s="25"/>
      <c r="I66" s="25"/>
      <c r="K66" s="24" t="s">
        <v>24</v>
      </c>
      <c r="M66" s="25" t="s">
        <v>21</v>
      </c>
      <c r="N66" s="25"/>
      <c r="O66" s="25"/>
      <c r="P66" s="25"/>
    </row>
    <row r="67" spans="1:16">
      <c r="E67" s="26" t="s">
        <v>22</v>
      </c>
      <c r="F67" s="13">
        <v>12</v>
      </c>
      <c r="G67" s="13">
        <v>24</v>
      </c>
      <c r="H67" s="13">
        <v>36</v>
      </c>
      <c r="I67" s="13">
        <v>48</v>
      </c>
      <c r="L67" s="26" t="s">
        <v>22</v>
      </c>
      <c r="M67" s="13">
        <v>12</v>
      </c>
      <c r="N67" s="13">
        <v>24</v>
      </c>
      <c r="O67" s="13">
        <v>36</v>
      </c>
      <c r="P67" s="13">
        <v>48</v>
      </c>
    </row>
    <row r="68" spans="1:16" ht="28.8">
      <c r="A68" s="13" t="s">
        <v>56</v>
      </c>
      <c r="E68" s="22">
        <v>2028</v>
      </c>
      <c r="F68" s="33" t="s">
        <v>57</v>
      </c>
      <c r="G68" s="33" t="s">
        <v>58</v>
      </c>
      <c r="H68" s="33" t="s">
        <v>59</v>
      </c>
      <c r="I68" s="33" t="s">
        <v>60</v>
      </c>
      <c r="L68" s="22">
        <v>2028</v>
      </c>
      <c r="M68" s="29">
        <f>M54</f>
        <v>500</v>
      </c>
      <c r="N68" s="29">
        <f>SUM(M54:N54)</f>
        <v>1369</v>
      </c>
      <c r="O68" s="29">
        <f>SUM(M54:O54)</f>
        <v>1459</v>
      </c>
      <c r="P68" s="29">
        <f>SUM(M54:P54)</f>
        <v>2694</v>
      </c>
    </row>
    <row r="69" spans="1:16" ht="28.8">
      <c r="A69" s="31" t="s">
        <v>61</v>
      </c>
      <c r="E69" s="22">
        <v>2029</v>
      </c>
      <c r="F69" s="33" t="s">
        <v>62</v>
      </c>
      <c r="G69" s="33" t="s">
        <v>63</v>
      </c>
      <c r="H69" s="33" t="s">
        <v>64</v>
      </c>
      <c r="L69" s="22">
        <v>2029</v>
      </c>
      <c r="M69" s="29">
        <f t="shared" ref="M69:M71" si="0">M55</f>
        <v>429</v>
      </c>
      <c r="N69" s="29">
        <f t="shared" ref="N69:N70" si="1">SUM(M55:N55)</f>
        <v>749</v>
      </c>
      <c r="O69" s="29">
        <f>SUM(M55:O55)</f>
        <v>1589</v>
      </c>
    </row>
    <row r="70" spans="1:16" ht="28.8">
      <c r="A70" s="31" t="s">
        <v>65</v>
      </c>
      <c r="E70" s="22">
        <v>2030</v>
      </c>
      <c r="F70" s="33" t="s">
        <v>66</v>
      </c>
      <c r="G70" s="33" t="s">
        <v>67</v>
      </c>
      <c r="L70" s="22">
        <v>2030</v>
      </c>
      <c r="M70" s="29">
        <f t="shared" si="0"/>
        <v>1115</v>
      </c>
      <c r="N70" s="29">
        <f t="shared" si="1"/>
        <v>1160</v>
      </c>
    </row>
    <row r="71" spans="1:16" ht="28.8">
      <c r="E71" s="22">
        <v>2031</v>
      </c>
      <c r="F71" s="33" t="s">
        <v>68</v>
      </c>
      <c r="L71" s="22">
        <v>2031</v>
      </c>
      <c r="M71" s="29">
        <f t="shared" si="0"/>
        <v>405</v>
      </c>
    </row>
    <row r="73" spans="1:16">
      <c r="D73" s="24" t="s">
        <v>25</v>
      </c>
      <c r="F73" s="25" t="s">
        <v>21</v>
      </c>
      <c r="G73" s="25"/>
      <c r="H73" s="25"/>
      <c r="I73" s="25"/>
      <c r="K73" s="24" t="s">
        <v>25</v>
      </c>
      <c r="M73" s="25" t="s">
        <v>21</v>
      </c>
      <c r="N73" s="25"/>
      <c r="O73" s="25"/>
      <c r="P73" s="25"/>
    </row>
    <row r="74" spans="1:16">
      <c r="A74" s="13" t="s">
        <v>69</v>
      </c>
      <c r="E74" s="26" t="s">
        <v>22</v>
      </c>
      <c r="F74" s="13">
        <v>12</v>
      </c>
      <c r="G74" s="13">
        <v>24</v>
      </c>
      <c r="H74" s="13">
        <v>36</v>
      </c>
      <c r="I74" s="13">
        <v>48</v>
      </c>
      <c r="L74" s="26" t="s">
        <v>22</v>
      </c>
      <c r="M74" s="13">
        <v>12</v>
      </c>
      <c r="N74" s="13">
        <v>24</v>
      </c>
      <c r="O74" s="13">
        <v>36</v>
      </c>
      <c r="P74" s="13">
        <v>48</v>
      </c>
    </row>
    <row r="75" spans="1:16" ht="25.5" customHeight="1">
      <c r="A75" s="30" t="s">
        <v>70</v>
      </c>
      <c r="E75" s="22">
        <v>2028</v>
      </c>
      <c r="F75" s="32" t="s">
        <v>71</v>
      </c>
      <c r="G75" s="32" t="s">
        <v>72</v>
      </c>
      <c r="H75" s="32" t="s">
        <v>73</v>
      </c>
      <c r="I75" s="32" t="s">
        <v>74</v>
      </c>
      <c r="L75" s="22">
        <v>2028</v>
      </c>
      <c r="M75" s="29">
        <f>M61+M68</f>
        <v>2200</v>
      </c>
      <c r="N75" s="29">
        <f t="shared" ref="N75:P76" si="2">N61+N68</f>
        <v>2279</v>
      </c>
      <c r="O75" s="29">
        <f t="shared" si="2"/>
        <v>2369</v>
      </c>
      <c r="P75" s="29">
        <f t="shared" si="2"/>
        <v>2694</v>
      </c>
    </row>
    <row r="76" spans="1:16" ht="27.75" customHeight="1">
      <c r="E76" s="22">
        <v>2029</v>
      </c>
      <c r="F76" s="32" t="s">
        <v>75</v>
      </c>
      <c r="G76" s="32" t="s">
        <v>76</v>
      </c>
      <c r="H76" s="32" t="s">
        <v>77</v>
      </c>
      <c r="L76" s="22">
        <v>2029</v>
      </c>
      <c r="M76" s="29">
        <f t="shared" ref="M76:N78" si="3">M62+M69</f>
        <v>1479</v>
      </c>
      <c r="N76" s="29">
        <f t="shared" si="3"/>
        <v>1589</v>
      </c>
      <c r="O76" s="29">
        <f t="shared" si="2"/>
        <v>1589</v>
      </c>
    </row>
    <row r="77" spans="1:16" ht="24.75" customHeight="1">
      <c r="E77" s="22">
        <v>2030</v>
      </c>
      <c r="F77" s="32" t="s">
        <v>78</v>
      </c>
      <c r="G77" s="32" t="s">
        <v>79</v>
      </c>
      <c r="L77" s="22">
        <v>2030</v>
      </c>
      <c r="M77" s="29">
        <f t="shared" si="3"/>
        <v>1200</v>
      </c>
      <c r="N77" s="29">
        <f t="shared" si="3"/>
        <v>1245</v>
      </c>
    </row>
    <row r="78" spans="1:16" ht="28.8">
      <c r="E78" s="22">
        <v>2031</v>
      </c>
      <c r="F78" s="32" t="s">
        <v>80</v>
      </c>
      <c r="L78" s="22">
        <v>2031</v>
      </c>
      <c r="M78" s="29">
        <f t="shared" si="3"/>
        <v>1174</v>
      </c>
    </row>
    <row r="80" spans="1:16">
      <c r="D80" s="24"/>
      <c r="F80" s="25"/>
      <c r="G80" s="25"/>
      <c r="H80" s="25"/>
      <c r="I80" s="25"/>
    </row>
    <row r="81" spans="4:9">
      <c r="E81" s="26"/>
    </row>
    <row r="82" spans="4:9">
      <c r="E82" s="22"/>
    </row>
    <row r="83" spans="4:9">
      <c r="E83" s="22"/>
    </row>
    <row r="84" spans="4:9">
      <c r="E84" s="22"/>
    </row>
    <row r="85" spans="4:9">
      <c r="E85" s="22"/>
    </row>
    <row r="87" spans="4:9">
      <c r="D87" s="24"/>
      <c r="F87" s="25"/>
      <c r="G87" s="25"/>
      <c r="H87" s="25"/>
      <c r="I87" s="25"/>
    </row>
    <row r="88" spans="4:9">
      <c r="E88" s="26"/>
    </row>
    <row r="89" spans="4:9">
      <c r="E89" s="22"/>
    </row>
    <row r="90" spans="4:9">
      <c r="E90" s="22"/>
    </row>
    <row r="91" spans="4:9">
      <c r="E91" s="22"/>
    </row>
    <row r="92" spans="4:9">
      <c r="E92" s="22"/>
    </row>
  </sheetData>
  <mergeCells count="10">
    <mergeCell ref="F73:I73"/>
    <mergeCell ref="M73:P73"/>
    <mergeCell ref="F80:I80"/>
    <mergeCell ref="F87:I87"/>
    <mergeCell ref="F52:I52"/>
    <mergeCell ref="M52:P52"/>
    <mergeCell ref="F59:I59"/>
    <mergeCell ref="M59:P59"/>
    <mergeCell ref="F66:I66"/>
    <mergeCell ref="M66:P66"/>
  </mergeCells>
  <pageMargins left="0.7" right="0.7" top="0.75" bottom="0.75" header="0.3" footer="0.3"/>
  <pageSetup orientation="portrait"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928910-5497-40C2-95F9-EF7B638B532D}">
  <sheetPr>
    <tabColor theme="5" tint="0.39997558519241921"/>
  </sheetPr>
  <dimension ref="A1:I54"/>
  <sheetViews>
    <sheetView workbookViewId="0"/>
  </sheetViews>
  <sheetFormatPr defaultRowHeight="14.4"/>
  <cols>
    <col min="1" max="1" width="8.88671875" style="13"/>
    <col min="2" max="2" width="20.44140625" style="13" customWidth="1"/>
    <col min="3" max="3" width="20.5546875" style="13" customWidth="1"/>
    <col min="4" max="4" width="11.5546875" style="13" customWidth="1"/>
    <col min="5" max="5" width="12.88671875" style="13" customWidth="1"/>
    <col min="6" max="6" width="11.6640625" style="13" customWidth="1"/>
    <col min="7" max="7" width="12" style="13" customWidth="1"/>
    <col min="8" max="8" width="11.5546875" style="13" customWidth="1"/>
    <col min="9" max="9" width="13" style="13" customWidth="1"/>
    <col min="10" max="16384" width="8.88671875" style="13"/>
  </cols>
  <sheetData>
    <row r="1" spans="1:4">
      <c r="A1" s="13" t="s">
        <v>243</v>
      </c>
    </row>
    <row r="3" spans="1:4">
      <c r="A3" s="14" t="s">
        <v>0</v>
      </c>
    </row>
    <row r="4" spans="1:4">
      <c r="A4" s="24" t="s">
        <v>102</v>
      </c>
    </row>
    <row r="6" spans="1:4">
      <c r="A6" s="13" t="s">
        <v>103</v>
      </c>
    </row>
    <row r="7" spans="1:4">
      <c r="A7" s="13" t="s">
        <v>275</v>
      </c>
    </row>
    <row r="8" spans="1:4">
      <c r="A8" s="13" t="s">
        <v>276</v>
      </c>
    </row>
    <row r="9" spans="1:4">
      <c r="A9" s="13" t="s">
        <v>82</v>
      </c>
    </row>
    <row r="11" spans="1:4">
      <c r="A11" s="13" t="s">
        <v>277</v>
      </c>
    </row>
    <row r="13" spans="1:4" ht="28.8">
      <c r="A13" s="242" t="s">
        <v>83</v>
      </c>
      <c r="B13" s="242" t="s">
        <v>84</v>
      </c>
      <c r="C13" s="242" t="s">
        <v>85</v>
      </c>
      <c r="D13" s="15" t="s">
        <v>86</v>
      </c>
    </row>
    <row r="14" spans="1:4">
      <c r="A14" s="16">
        <v>1</v>
      </c>
      <c r="B14" s="243">
        <v>46753</v>
      </c>
      <c r="C14" s="243">
        <v>47483</v>
      </c>
      <c r="D14" s="47">
        <v>1200</v>
      </c>
    </row>
    <row r="15" spans="1:4">
      <c r="A15" s="16">
        <v>2</v>
      </c>
      <c r="B15" s="244">
        <v>46813</v>
      </c>
      <c r="C15" s="244">
        <v>47542</v>
      </c>
      <c r="D15" s="47">
        <v>1900</v>
      </c>
    </row>
    <row r="16" spans="1:4">
      <c r="A16" s="16">
        <v>3</v>
      </c>
      <c r="B16" s="244">
        <v>46935</v>
      </c>
      <c r="C16" s="244">
        <v>47664</v>
      </c>
      <c r="D16" s="47">
        <v>1250</v>
      </c>
    </row>
    <row r="17" spans="1:9">
      <c r="A17" s="16">
        <v>4</v>
      </c>
      <c r="B17" s="244">
        <v>46980</v>
      </c>
      <c r="C17" s="244">
        <v>48074</v>
      </c>
      <c r="D17" s="47">
        <v>1555</v>
      </c>
    </row>
    <row r="18" spans="1:9">
      <c r="A18" s="16">
        <v>5</v>
      </c>
      <c r="B18" s="244">
        <v>47118</v>
      </c>
      <c r="C18" s="244">
        <v>47847</v>
      </c>
      <c r="D18" s="47">
        <v>1890</v>
      </c>
    </row>
    <row r="19" spans="1:9">
      <c r="A19" s="16">
        <v>6</v>
      </c>
      <c r="B19" s="244">
        <v>47119</v>
      </c>
      <c r="C19" s="244">
        <v>47848</v>
      </c>
      <c r="D19" s="47">
        <v>1230</v>
      </c>
    </row>
    <row r="20" spans="1:9">
      <c r="A20" s="16">
        <v>7</v>
      </c>
      <c r="B20" s="244">
        <v>47228</v>
      </c>
      <c r="C20" s="244">
        <v>47957</v>
      </c>
      <c r="D20" s="47">
        <v>2200</v>
      </c>
    </row>
    <row r="21" spans="1:9">
      <c r="A21" s="16">
        <v>8</v>
      </c>
      <c r="B21" s="244">
        <v>47300</v>
      </c>
      <c r="C21" s="244">
        <v>48395</v>
      </c>
      <c r="D21" s="47">
        <v>3330</v>
      </c>
    </row>
    <row r="22" spans="1:9">
      <c r="A22" s="16">
        <v>9</v>
      </c>
      <c r="B22" s="244">
        <v>47392</v>
      </c>
      <c r="C22" s="244">
        <v>48487</v>
      </c>
      <c r="D22" s="47">
        <v>990</v>
      </c>
    </row>
    <row r="23" spans="1:9">
      <c r="A23" s="16">
        <v>10</v>
      </c>
      <c r="B23" s="244">
        <v>47453</v>
      </c>
      <c r="C23" s="244">
        <v>48548</v>
      </c>
      <c r="D23" s="47">
        <v>880</v>
      </c>
    </row>
    <row r="25" spans="1:9">
      <c r="A25" s="245" t="s">
        <v>278</v>
      </c>
      <c r="B25" s="245"/>
      <c r="C25" s="245"/>
      <c r="D25" s="245"/>
      <c r="E25" s="245"/>
      <c r="F25" s="245"/>
      <c r="G25" s="245"/>
      <c r="H25" s="245"/>
      <c r="I25" s="245"/>
    </row>
    <row r="26" spans="1:9">
      <c r="A26" s="245"/>
      <c r="B26" s="245"/>
      <c r="C26" s="245"/>
      <c r="D26" s="245"/>
      <c r="E26" s="245"/>
      <c r="F26" s="245"/>
      <c r="G26" s="245"/>
      <c r="H26" s="245"/>
      <c r="I26" s="245"/>
    </row>
    <row r="27" spans="1:9">
      <c r="A27" s="246"/>
      <c r="B27" s="246"/>
      <c r="C27" s="246"/>
      <c r="D27" s="246"/>
      <c r="E27" s="246"/>
      <c r="F27" s="246"/>
      <c r="G27" s="246"/>
      <c r="H27" s="246"/>
      <c r="I27" s="246"/>
    </row>
    <row r="28" spans="1:9" ht="15" thickBot="1">
      <c r="D28" s="25" t="s">
        <v>87</v>
      </c>
      <c r="E28" s="25"/>
      <c r="F28" s="25"/>
      <c r="G28" s="25"/>
      <c r="H28" s="25"/>
      <c r="I28" s="25"/>
    </row>
    <row r="29" spans="1:9" ht="15" thickBot="1">
      <c r="D29" s="289" t="s">
        <v>88</v>
      </c>
      <c r="E29" s="290"/>
      <c r="F29" s="289" t="s">
        <v>89</v>
      </c>
      <c r="G29" s="291"/>
      <c r="H29" s="291"/>
      <c r="I29" s="290"/>
    </row>
    <row r="30" spans="1:9" ht="15" thickBot="1">
      <c r="A30" s="242" t="s">
        <v>83</v>
      </c>
      <c r="B30" s="242" t="s">
        <v>84</v>
      </c>
      <c r="C30" s="251" t="s">
        <v>85</v>
      </c>
      <c r="D30" s="267">
        <v>2028</v>
      </c>
      <c r="E30" s="268">
        <v>2029</v>
      </c>
      <c r="F30" s="267">
        <v>2028</v>
      </c>
      <c r="G30" s="280">
        <v>2029</v>
      </c>
      <c r="H30" s="280">
        <v>2030</v>
      </c>
      <c r="I30" s="268">
        <v>2031</v>
      </c>
    </row>
    <row r="31" spans="1:9">
      <c r="A31" s="16">
        <v>1</v>
      </c>
      <c r="B31" s="243">
        <v>46753</v>
      </c>
      <c r="C31" s="255">
        <v>47483</v>
      </c>
      <c r="D31" s="233"/>
      <c r="E31" s="87"/>
      <c r="F31" s="233"/>
      <c r="G31" s="281"/>
      <c r="H31" s="281"/>
      <c r="I31" s="87"/>
    </row>
    <row r="32" spans="1:9">
      <c r="A32" s="16">
        <v>2</v>
      </c>
      <c r="B32" s="244">
        <v>46813</v>
      </c>
      <c r="C32" s="258">
        <v>47542</v>
      </c>
      <c r="D32" s="128"/>
      <c r="E32" s="89"/>
      <c r="F32" s="128"/>
      <c r="G32" s="19"/>
      <c r="H32" s="19"/>
      <c r="I32" s="89"/>
    </row>
    <row r="33" spans="1:9">
      <c r="A33" s="16">
        <v>3</v>
      </c>
      <c r="B33" s="244">
        <v>46935</v>
      </c>
      <c r="C33" s="258">
        <v>47664</v>
      </c>
      <c r="D33" s="128"/>
      <c r="E33" s="89"/>
      <c r="F33" s="128"/>
      <c r="G33" s="19"/>
      <c r="H33" s="19"/>
      <c r="I33" s="89"/>
    </row>
    <row r="34" spans="1:9">
      <c r="A34" s="16">
        <v>4</v>
      </c>
      <c r="B34" s="244">
        <v>46980</v>
      </c>
      <c r="C34" s="258">
        <v>48074</v>
      </c>
      <c r="D34" s="128"/>
      <c r="E34" s="89"/>
      <c r="F34" s="128"/>
      <c r="G34" s="19"/>
      <c r="H34" s="19"/>
      <c r="I34" s="89"/>
    </row>
    <row r="35" spans="1:9">
      <c r="A35" s="16">
        <v>5</v>
      </c>
      <c r="B35" s="244">
        <v>47118</v>
      </c>
      <c r="C35" s="258">
        <v>47847</v>
      </c>
      <c r="D35" s="128"/>
      <c r="E35" s="89"/>
      <c r="F35" s="128"/>
      <c r="G35" s="19"/>
      <c r="H35" s="19"/>
      <c r="I35" s="89"/>
    </row>
    <row r="36" spans="1:9">
      <c r="A36" s="16">
        <v>6</v>
      </c>
      <c r="B36" s="244">
        <v>47119</v>
      </c>
      <c r="C36" s="258">
        <v>47848</v>
      </c>
      <c r="D36" s="128"/>
      <c r="E36" s="89"/>
      <c r="F36" s="128"/>
      <c r="G36" s="19"/>
      <c r="H36" s="19"/>
      <c r="I36" s="89"/>
    </row>
    <row r="37" spans="1:9">
      <c r="A37" s="16">
        <v>7</v>
      </c>
      <c r="B37" s="244">
        <v>47228</v>
      </c>
      <c r="C37" s="258">
        <v>47957</v>
      </c>
      <c r="D37" s="128"/>
      <c r="E37" s="89"/>
      <c r="F37" s="128"/>
      <c r="G37" s="19"/>
      <c r="H37" s="19"/>
      <c r="I37" s="89"/>
    </row>
    <row r="38" spans="1:9">
      <c r="A38" s="16">
        <v>8</v>
      </c>
      <c r="B38" s="244">
        <v>47300</v>
      </c>
      <c r="C38" s="258">
        <v>48395</v>
      </c>
      <c r="D38" s="128"/>
      <c r="E38" s="89"/>
      <c r="F38" s="128"/>
      <c r="G38" s="19"/>
      <c r="H38" s="19"/>
      <c r="I38" s="89"/>
    </row>
    <row r="39" spans="1:9">
      <c r="A39" s="16">
        <v>9</v>
      </c>
      <c r="B39" s="244">
        <v>47392</v>
      </c>
      <c r="C39" s="258">
        <v>48487</v>
      </c>
      <c r="D39" s="128"/>
      <c r="E39" s="89"/>
      <c r="F39" s="128"/>
      <c r="G39" s="19"/>
      <c r="H39" s="19"/>
      <c r="I39" s="89"/>
    </row>
    <row r="40" spans="1:9" ht="15" thickBot="1">
      <c r="A40" s="16">
        <v>10</v>
      </c>
      <c r="B40" s="244">
        <v>47453</v>
      </c>
      <c r="C40" s="258">
        <v>48548</v>
      </c>
      <c r="D40" s="132"/>
      <c r="E40" s="91"/>
      <c r="F40" s="132"/>
      <c r="G40" s="133"/>
      <c r="H40" s="133"/>
      <c r="I40" s="91"/>
    </row>
    <row r="43" spans="1:9" ht="15" thickBot="1">
      <c r="D43" s="238" t="s">
        <v>90</v>
      </c>
      <c r="E43" s="238"/>
      <c r="F43" s="238"/>
      <c r="G43" s="238"/>
      <c r="H43" s="238"/>
    </row>
    <row r="44" spans="1:9" ht="15" thickBot="1">
      <c r="A44" s="242" t="s">
        <v>83</v>
      </c>
      <c r="B44" s="242" t="s">
        <v>84</v>
      </c>
      <c r="C44" s="251" t="s">
        <v>85</v>
      </c>
      <c r="D44" s="267">
        <v>2028</v>
      </c>
      <c r="E44" s="280">
        <v>2029</v>
      </c>
      <c r="F44" s="280">
        <v>2030</v>
      </c>
      <c r="G44" s="268">
        <v>2031</v>
      </c>
      <c r="H44" s="268">
        <v>2032</v>
      </c>
    </row>
    <row r="45" spans="1:9">
      <c r="A45" s="16">
        <v>1</v>
      </c>
      <c r="B45" s="243">
        <v>46753</v>
      </c>
      <c r="C45" s="255">
        <v>47483</v>
      </c>
      <c r="D45" s="233"/>
      <c r="E45" s="281"/>
      <c r="F45" s="281"/>
      <c r="G45" s="281"/>
      <c r="H45" s="87"/>
    </row>
    <row r="46" spans="1:9">
      <c r="A46" s="16">
        <v>2</v>
      </c>
      <c r="B46" s="244">
        <v>46813</v>
      </c>
      <c r="C46" s="258">
        <v>47542</v>
      </c>
      <c r="D46" s="128"/>
      <c r="E46" s="19"/>
      <c r="F46" s="19"/>
      <c r="G46" s="19"/>
      <c r="H46" s="89"/>
    </row>
    <row r="47" spans="1:9">
      <c r="A47" s="16">
        <v>3</v>
      </c>
      <c r="B47" s="244">
        <v>46935</v>
      </c>
      <c r="C47" s="258">
        <v>47664</v>
      </c>
      <c r="D47" s="128"/>
      <c r="E47" s="19"/>
      <c r="F47" s="19"/>
      <c r="G47" s="19"/>
      <c r="H47" s="89"/>
    </row>
    <row r="48" spans="1:9">
      <c r="A48" s="16">
        <v>4</v>
      </c>
      <c r="B48" s="244">
        <v>46980</v>
      </c>
      <c r="C48" s="258">
        <v>48074</v>
      </c>
      <c r="D48" s="128"/>
      <c r="E48" s="19"/>
      <c r="F48" s="19"/>
      <c r="G48" s="19"/>
      <c r="H48" s="89"/>
    </row>
    <row r="49" spans="1:8">
      <c r="A49" s="16">
        <v>5</v>
      </c>
      <c r="B49" s="244">
        <v>47118</v>
      </c>
      <c r="C49" s="258">
        <v>47847</v>
      </c>
      <c r="D49" s="128"/>
      <c r="E49" s="19"/>
      <c r="F49" s="19"/>
      <c r="G49" s="19"/>
      <c r="H49" s="89"/>
    </row>
    <row r="50" spans="1:8">
      <c r="A50" s="16">
        <v>6</v>
      </c>
      <c r="B50" s="244">
        <v>47119</v>
      </c>
      <c r="C50" s="258">
        <v>47848</v>
      </c>
      <c r="D50" s="128"/>
      <c r="E50" s="19"/>
      <c r="F50" s="19"/>
      <c r="G50" s="19"/>
      <c r="H50" s="89"/>
    </row>
    <row r="51" spans="1:8">
      <c r="A51" s="16">
        <v>7</v>
      </c>
      <c r="B51" s="244">
        <v>47228</v>
      </c>
      <c r="C51" s="258">
        <v>47957</v>
      </c>
      <c r="D51" s="128"/>
      <c r="E51" s="19"/>
      <c r="F51" s="19"/>
      <c r="G51" s="19"/>
      <c r="H51" s="89"/>
    </row>
    <row r="52" spans="1:8">
      <c r="A52" s="16">
        <v>8</v>
      </c>
      <c r="B52" s="244">
        <v>47300</v>
      </c>
      <c r="C52" s="258">
        <v>48395</v>
      </c>
      <c r="D52" s="128"/>
      <c r="E52" s="19"/>
      <c r="F52" s="19"/>
      <c r="G52" s="19"/>
      <c r="H52" s="89"/>
    </row>
    <row r="53" spans="1:8">
      <c r="A53" s="16">
        <v>9</v>
      </c>
      <c r="B53" s="244">
        <v>47392</v>
      </c>
      <c r="C53" s="258">
        <v>48487</v>
      </c>
      <c r="D53" s="128"/>
      <c r="E53" s="19"/>
      <c r="F53" s="19"/>
      <c r="G53" s="19"/>
      <c r="H53" s="89"/>
    </row>
    <row r="54" spans="1:8" ht="15" thickBot="1">
      <c r="A54" s="16">
        <v>10</v>
      </c>
      <c r="B54" s="244">
        <v>47453</v>
      </c>
      <c r="C54" s="258">
        <v>48548</v>
      </c>
      <c r="D54" s="132"/>
      <c r="E54" s="133"/>
      <c r="F54" s="133"/>
      <c r="G54" s="133"/>
      <c r="H54" s="91"/>
    </row>
  </sheetData>
  <mergeCells count="5">
    <mergeCell ref="A25:I26"/>
    <mergeCell ref="D28:I28"/>
    <mergeCell ref="D29:E29"/>
    <mergeCell ref="F29:I29"/>
    <mergeCell ref="D43:H43"/>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83231C-C3C2-4B82-8F57-468F9855DBA4}">
  <sheetPr>
    <tabColor theme="9" tint="0.59999389629810485"/>
  </sheetPr>
  <dimension ref="A1:I110"/>
  <sheetViews>
    <sheetView workbookViewId="0"/>
  </sheetViews>
  <sheetFormatPr defaultRowHeight="14.4"/>
  <cols>
    <col min="1" max="1" width="8.88671875" style="13"/>
    <col min="2" max="2" width="20.44140625" style="13" customWidth="1"/>
    <col min="3" max="3" width="20.5546875" style="13" customWidth="1"/>
    <col min="4" max="4" width="11.5546875" style="13" customWidth="1"/>
    <col min="5" max="5" width="12.88671875" style="13" customWidth="1"/>
    <col min="6" max="6" width="11.6640625" style="13" customWidth="1"/>
    <col min="7" max="7" width="12" style="13" customWidth="1"/>
    <col min="8" max="8" width="11.5546875" style="13" customWidth="1"/>
    <col min="9" max="9" width="13" style="13" customWidth="1"/>
    <col min="10" max="16384" width="8.88671875" style="13"/>
  </cols>
  <sheetData>
    <row r="1" spans="1:4">
      <c r="A1" s="13" t="s">
        <v>243</v>
      </c>
    </row>
    <row r="3" spans="1:4">
      <c r="A3" s="14" t="s">
        <v>0</v>
      </c>
    </row>
    <row r="4" spans="1:4">
      <c r="A4" s="24" t="s">
        <v>102</v>
      </c>
    </row>
    <row r="5" spans="1:4">
      <c r="A5" s="24"/>
    </row>
    <row r="6" spans="1:4">
      <c r="A6" s="13" t="s">
        <v>103</v>
      </c>
    </row>
    <row r="7" spans="1:4">
      <c r="A7" s="13" t="s">
        <v>275</v>
      </c>
    </row>
    <row r="8" spans="1:4">
      <c r="A8" s="13" t="s">
        <v>276</v>
      </c>
    </row>
    <row r="9" spans="1:4">
      <c r="A9" s="13" t="s">
        <v>82</v>
      </c>
    </row>
    <row r="11" spans="1:4">
      <c r="A11" s="13" t="s">
        <v>277</v>
      </c>
    </row>
    <row r="13" spans="1:4" ht="28.8">
      <c r="A13" s="242" t="s">
        <v>83</v>
      </c>
      <c r="B13" s="242" t="s">
        <v>84</v>
      </c>
      <c r="C13" s="242" t="s">
        <v>85</v>
      </c>
      <c r="D13" s="15" t="s">
        <v>86</v>
      </c>
    </row>
    <row r="14" spans="1:4">
      <c r="A14" s="16">
        <v>1</v>
      </c>
      <c r="B14" s="243">
        <v>46753</v>
      </c>
      <c r="C14" s="243">
        <v>47483</v>
      </c>
      <c r="D14" s="47">
        <v>1200</v>
      </c>
    </row>
    <row r="15" spans="1:4">
      <c r="A15" s="16">
        <v>2</v>
      </c>
      <c r="B15" s="244">
        <v>46813</v>
      </c>
      <c r="C15" s="244">
        <v>47542</v>
      </c>
      <c r="D15" s="47">
        <v>1900</v>
      </c>
    </row>
    <row r="16" spans="1:4">
      <c r="A16" s="16">
        <v>3</v>
      </c>
      <c r="B16" s="244">
        <v>46935</v>
      </c>
      <c r="C16" s="244">
        <v>47664</v>
      </c>
      <c r="D16" s="47">
        <v>1250</v>
      </c>
    </row>
    <row r="17" spans="1:9">
      <c r="A17" s="16">
        <v>4</v>
      </c>
      <c r="B17" s="244">
        <v>46980</v>
      </c>
      <c r="C17" s="244">
        <v>48074</v>
      </c>
      <c r="D17" s="47">
        <v>1555</v>
      </c>
    </row>
    <row r="18" spans="1:9">
      <c r="A18" s="16">
        <v>5</v>
      </c>
      <c r="B18" s="244">
        <v>47118</v>
      </c>
      <c r="C18" s="244">
        <v>47847</v>
      </c>
      <c r="D18" s="47">
        <v>1890</v>
      </c>
    </row>
    <row r="19" spans="1:9">
      <c r="A19" s="16">
        <v>6</v>
      </c>
      <c r="B19" s="244">
        <v>47119</v>
      </c>
      <c r="C19" s="244">
        <v>47848</v>
      </c>
      <c r="D19" s="47">
        <v>1230</v>
      </c>
    </row>
    <row r="20" spans="1:9">
      <c r="A20" s="16">
        <v>7</v>
      </c>
      <c r="B20" s="244">
        <v>47228</v>
      </c>
      <c r="C20" s="244">
        <v>47957</v>
      </c>
      <c r="D20" s="47">
        <v>2200</v>
      </c>
    </row>
    <row r="21" spans="1:9">
      <c r="A21" s="16">
        <v>8</v>
      </c>
      <c r="B21" s="244">
        <v>47300</v>
      </c>
      <c r="C21" s="244">
        <v>48395</v>
      </c>
      <c r="D21" s="47">
        <v>3330</v>
      </c>
    </row>
    <row r="22" spans="1:9">
      <c r="A22" s="16">
        <v>9</v>
      </c>
      <c r="B22" s="244">
        <v>47392</v>
      </c>
      <c r="C22" s="244">
        <v>48487</v>
      </c>
      <c r="D22" s="47">
        <v>990</v>
      </c>
    </row>
    <row r="23" spans="1:9">
      <c r="A23" s="16">
        <v>10</v>
      </c>
      <c r="B23" s="244">
        <v>47453</v>
      </c>
      <c r="C23" s="244">
        <v>48548</v>
      </c>
      <c r="D23" s="47">
        <v>880</v>
      </c>
    </row>
    <row r="25" spans="1:9" ht="15" customHeight="1">
      <c r="A25" s="245" t="s">
        <v>278</v>
      </c>
      <c r="B25" s="245"/>
      <c r="C25" s="245"/>
      <c r="D25" s="245"/>
      <c r="E25" s="245"/>
      <c r="F25" s="245"/>
      <c r="G25" s="245"/>
      <c r="H25" s="245"/>
      <c r="I25" s="245"/>
    </row>
    <row r="26" spans="1:9">
      <c r="A26" s="245"/>
      <c r="B26" s="245"/>
      <c r="C26" s="245"/>
      <c r="D26" s="245"/>
      <c r="E26" s="245"/>
      <c r="F26" s="245"/>
      <c r="G26" s="245"/>
      <c r="H26" s="245"/>
      <c r="I26" s="245"/>
    </row>
    <row r="27" spans="1:9">
      <c r="A27" s="246"/>
      <c r="B27" s="246"/>
      <c r="C27" s="246"/>
      <c r="D27" s="246"/>
      <c r="E27" s="246"/>
      <c r="F27" s="246"/>
      <c r="G27" s="246"/>
      <c r="H27" s="246"/>
      <c r="I27" s="246"/>
    </row>
    <row r="28" spans="1:9">
      <c r="A28" s="13" t="s">
        <v>279</v>
      </c>
    </row>
    <row r="29" spans="1:9">
      <c r="A29" s="13" t="s">
        <v>91</v>
      </c>
    </row>
    <row r="31" spans="1:9">
      <c r="A31" s="13" t="s">
        <v>92</v>
      </c>
    </row>
    <row r="32" spans="1:9">
      <c r="A32" s="13" t="s">
        <v>93</v>
      </c>
    </row>
    <row r="33" spans="1:9">
      <c r="A33" s="13" t="s">
        <v>94</v>
      </c>
    </row>
    <row r="35" spans="1:9" ht="15" thickBot="1">
      <c r="D35" s="247" t="s">
        <v>95</v>
      </c>
      <c r="E35" s="247"/>
      <c r="F35" s="247"/>
      <c r="G35" s="247"/>
      <c r="H35" s="247"/>
      <c r="I35" s="247"/>
    </row>
    <row r="36" spans="1:9" ht="15" thickBot="1">
      <c r="D36" s="248" t="s">
        <v>88</v>
      </c>
      <c r="E36" s="249"/>
      <c r="F36" s="248" t="s">
        <v>89</v>
      </c>
      <c r="G36" s="250"/>
      <c r="H36" s="250"/>
      <c r="I36" s="249"/>
    </row>
    <row r="37" spans="1:9" ht="15" thickBot="1">
      <c r="A37" s="242" t="s">
        <v>83</v>
      </c>
      <c r="B37" s="242" t="s">
        <v>84</v>
      </c>
      <c r="C37" s="251" t="s">
        <v>85</v>
      </c>
      <c r="D37" s="252">
        <v>2028</v>
      </c>
      <c r="E37" s="253">
        <v>2029</v>
      </c>
      <c r="F37" s="252">
        <v>2028</v>
      </c>
      <c r="G37" s="254">
        <v>2029</v>
      </c>
      <c r="H37" s="254">
        <v>2030</v>
      </c>
      <c r="I37" s="253">
        <v>2031</v>
      </c>
    </row>
    <row r="38" spans="1:9">
      <c r="A38" s="16">
        <v>1</v>
      </c>
      <c r="B38" s="243">
        <v>46753</v>
      </c>
      <c r="C38" s="255">
        <v>47483</v>
      </c>
      <c r="D38" s="256">
        <v>1</v>
      </c>
      <c r="E38" s="125"/>
      <c r="F38" s="256">
        <v>0.5</v>
      </c>
      <c r="G38" s="257">
        <v>0.5</v>
      </c>
      <c r="H38" s="124"/>
      <c r="I38" s="125"/>
    </row>
    <row r="39" spans="1:9">
      <c r="A39" s="16">
        <v>2</v>
      </c>
      <c r="B39" s="244">
        <v>46813</v>
      </c>
      <c r="C39" s="258">
        <v>47542</v>
      </c>
      <c r="D39" s="259">
        <v>1</v>
      </c>
      <c r="E39" s="89"/>
      <c r="F39" s="259">
        <v>0.5</v>
      </c>
      <c r="G39" s="61">
        <v>0.5</v>
      </c>
      <c r="H39" s="19"/>
      <c r="I39" s="89"/>
    </row>
    <row r="40" spans="1:9">
      <c r="A40" s="16">
        <v>3</v>
      </c>
      <c r="B40" s="244">
        <v>46935</v>
      </c>
      <c r="C40" s="258">
        <v>47664</v>
      </c>
      <c r="D40" s="259">
        <v>1</v>
      </c>
      <c r="E40" s="89"/>
      <c r="F40" s="259">
        <v>0.5</v>
      </c>
      <c r="G40" s="61">
        <v>0.5</v>
      </c>
      <c r="H40" s="19"/>
      <c r="I40" s="89"/>
    </row>
    <row r="41" spans="1:9">
      <c r="A41" s="16">
        <v>4</v>
      </c>
      <c r="B41" s="244">
        <v>46980</v>
      </c>
      <c r="C41" s="258">
        <v>48074</v>
      </c>
      <c r="D41" s="259">
        <v>1</v>
      </c>
      <c r="E41" s="89"/>
      <c r="F41" s="260">
        <f>1/3</f>
        <v>0.33333333333333331</v>
      </c>
      <c r="G41" s="261">
        <f>1/3</f>
        <v>0.33333333333333331</v>
      </c>
      <c r="H41" s="261">
        <f>1/3</f>
        <v>0.33333333333333331</v>
      </c>
      <c r="I41" s="89"/>
    </row>
    <row r="42" spans="1:9">
      <c r="A42" s="16">
        <v>5</v>
      </c>
      <c r="B42" s="244">
        <v>47118</v>
      </c>
      <c r="C42" s="258">
        <v>47847</v>
      </c>
      <c r="D42" s="259">
        <v>1</v>
      </c>
      <c r="E42" s="89"/>
      <c r="F42" s="259">
        <v>0.5</v>
      </c>
      <c r="G42" s="61">
        <v>0.5</v>
      </c>
      <c r="H42" s="19"/>
      <c r="I42" s="89"/>
    </row>
    <row r="43" spans="1:9">
      <c r="A43" s="16">
        <v>6</v>
      </c>
      <c r="B43" s="244">
        <v>47119</v>
      </c>
      <c r="C43" s="258">
        <v>47848</v>
      </c>
      <c r="D43" s="128"/>
      <c r="E43" s="262">
        <v>1</v>
      </c>
      <c r="F43" s="128"/>
      <c r="G43" s="61">
        <v>0.5</v>
      </c>
      <c r="H43" s="61">
        <v>0.5</v>
      </c>
      <c r="I43" s="89"/>
    </row>
    <row r="44" spans="1:9">
      <c r="A44" s="16">
        <v>7</v>
      </c>
      <c r="B44" s="244">
        <v>47228</v>
      </c>
      <c r="C44" s="258">
        <v>47957</v>
      </c>
      <c r="D44" s="128"/>
      <c r="E44" s="262">
        <v>1</v>
      </c>
      <c r="F44" s="128"/>
      <c r="G44" s="61">
        <v>0.5</v>
      </c>
      <c r="H44" s="61">
        <v>0.5</v>
      </c>
      <c r="I44" s="89"/>
    </row>
    <row r="45" spans="1:9">
      <c r="A45" s="16">
        <v>8</v>
      </c>
      <c r="B45" s="244">
        <v>47300</v>
      </c>
      <c r="C45" s="258">
        <v>48395</v>
      </c>
      <c r="D45" s="128"/>
      <c r="E45" s="262">
        <v>1</v>
      </c>
      <c r="F45" s="128"/>
      <c r="G45" s="261">
        <f t="shared" ref="G45:I47" si="0">1/3</f>
        <v>0.33333333333333331</v>
      </c>
      <c r="H45" s="261">
        <f t="shared" si="0"/>
        <v>0.33333333333333331</v>
      </c>
      <c r="I45" s="263">
        <f t="shared" si="0"/>
        <v>0.33333333333333331</v>
      </c>
    </row>
    <row r="46" spans="1:9">
      <c r="A46" s="16">
        <v>9</v>
      </c>
      <c r="B46" s="244">
        <v>47392</v>
      </c>
      <c r="C46" s="258">
        <v>48487</v>
      </c>
      <c r="D46" s="128"/>
      <c r="E46" s="262">
        <v>1</v>
      </c>
      <c r="F46" s="128"/>
      <c r="G46" s="261">
        <f t="shared" si="0"/>
        <v>0.33333333333333331</v>
      </c>
      <c r="H46" s="261">
        <f t="shared" si="0"/>
        <v>0.33333333333333331</v>
      </c>
      <c r="I46" s="263">
        <f t="shared" si="0"/>
        <v>0.33333333333333331</v>
      </c>
    </row>
    <row r="47" spans="1:9" ht="15" thickBot="1">
      <c r="A47" s="16">
        <v>10</v>
      </c>
      <c r="B47" s="244">
        <v>47453</v>
      </c>
      <c r="C47" s="258">
        <v>48548</v>
      </c>
      <c r="D47" s="132"/>
      <c r="E47" s="264">
        <v>1</v>
      </c>
      <c r="F47" s="132"/>
      <c r="G47" s="265">
        <f t="shared" si="0"/>
        <v>0.33333333333333331</v>
      </c>
      <c r="H47" s="265">
        <f t="shared" si="0"/>
        <v>0.33333333333333331</v>
      </c>
      <c r="I47" s="266">
        <f t="shared" si="0"/>
        <v>0.33333333333333331</v>
      </c>
    </row>
    <row r="49" spans="1:9">
      <c r="A49" s="13" t="s">
        <v>96</v>
      </c>
    </row>
    <row r="51" spans="1:9" ht="15" thickBot="1">
      <c r="D51" s="247" t="s">
        <v>87</v>
      </c>
      <c r="E51" s="247"/>
      <c r="F51" s="247"/>
      <c r="G51" s="247"/>
      <c r="H51" s="247"/>
      <c r="I51" s="247"/>
    </row>
    <row r="52" spans="1:9" ht="15" thickBot="1">
      <c r="D52" s="248" t="s">
        <v>88</v>
      </c>
      <c r="E52" s="249"/>
      <c r="F52" s="248" t="s">
        <v>89</v>
      </c>
      <c r="G52" s="250"/>
      <c r="H52" s="250"/>
      <c r="I52" s="249"/>
    </row>
    <row r="53" spans="1:9" ht="15" thickBot="1">
      <c r="A53" s="242" t="s">
        <v>83</v>
      </c>
      <c r="B53" s="242" t="s">
        <v>84</v>
      </c>
      <c r="C53" s="251" t="s">
        <v>85</v>
      </c>
      <c r="D53" s="267">
        <v>2028</v>
      </c>
      <c r="E53" s="268">
        <v>2029</v>
      </c>
      <c r="F53" s="252">
        <v>2028</v>
      </c>
      <c r="G53" s="254">
        <v>2029</v>
      </c>
      <c r="H53" s="254">
        <v>2030</v>
      </c>
      <c r="I53" s="253">
        <v>2031</v>
      </c>
    </row>
    <row r="54" spans="1:9">
      <c r="A54" s="16">
        <v>1</v>
      </c>
      <c r="B54" s="243">
        <v>46753</v>
      </c>
      <c r="C54" s="255">
        <v>47483</v>
      </c>
      <c r="D54" s="150">
        <f>D14*D38</f>
        <v>1200</v>
      </c>
      <c r="E54" s="269"/>
      <c r="F54" s="150">
        <f>F38*$D14</f>
        <v>600</v>
      </c>
      <c r="G54" s="151">
        <f>G38*$D14</f>
        <v>600</v>
      </c>
      <c r="H54" s="151"/>
      <c r="I54" s="152"/>
    </row>
    <row r="55" spans="1:9">
      <c r="A55" s="16">
        <v>2</v>
      </c>
      <c r="B55" s="244">
        <v>46813</v>
      </c>
      <c r="C55" s="258">
        <v>47542</v>
      </c>
      <c r="D55" s="270">
        <f>D15*D39</f>
        <v>1900</v>
      </c>
      <c r="E55" s="271"/>
      <c r="F55" s="153">
        <f t="shared" ref="F55:G56" si="1">F39*$D15</f>
        <v>950</v>
      </c>
      <c r="G55" s="28">
        <f t="shared" si="1"/>
        <v>950</v>
      </c>
      <c r="H55" s="28"/>
      <c r="I55" s="272"/>
    </row>
    <row r="56" spans="1:9">
      <c r="A56" s="16">
        <v>3</v>
      </c>
      <c r="B56" s="244">
        <v>46935</v>
      </c>
      <c r="C56" s="258">
        <v>47664</v>
      </c>
      <c r="D56" s="270">
        <f>D16*D40</f>
        <v>1250</v>
      </c>
      <c r="E56" s="271"/>
      <c r="F56" s="153">
        <f t="shared" si="1"/>
        <v>625</v>
      </c>
      <c r="G56" s="28">
        <f t="shared" si="1"/>
        <v>625</v>
      </c>
      <c r="H56" s="28"/>
      <c r="I56" s="272"/>
    </row>
    <row r="57" spans="1:9">
      <c r="A57" s="16">
        <v>4</v>
      </c>
      <c r="B57" s="244">
        <v>46980</v>
      </c>
      <c r="C57" s="258">
        <v>48074</v>
      </c>
      <c r="D57" s="270">
        <f>D17*D41</f>
        <v>1555</v>
      </c>
      <c r="E57" s="271"/>
      <c r="F57" s="273">
        <f>F41*$D17</f>
        <v>518.33333333333326</v>
      </c>
      <c r="G57" s="274">
        <f>G41*$D17</f>
        <v>518.33333333333326</v>
      </c>
      <c r="H57" s="274">
        <f>H41*$D17</f>
        <v>518.33333333333326</v>
      </c>
      <c r="I57" s="272"/>
    </row>
    <row r="58" spans="1:9">
      <c r="A58" s="16">
        <v>5</v>
      </c>
      <c r="B58" s="244">
        <v>47118</v>
      </c>
      <c r="C58" s="258">
        <v>47847</v>
      </c>
      <c r="D58" s="270">
        <f>D18*D42</f>
        <v>1890</v>
      </c>
      <c r="E58" s="271"/>
      <c r="F58" s="153">
        <f>F42*$D18</f>
        <v>945</v>
      </c>
      <c r="G58" s="28">
        <f>G42*$D18</f>
        <v>945</v>
      </c>
      <c r="H58" s="28"/>
      <c r="I58" s="272"/>
    </row>
    <row r="59" spans="1:9">
      <c r="A59" s="16">
        <v>6</v>
      </c>
      <c r="B59" s="244">
        <v>47119</v>
      </c>
      <c r="C59" s="258">
        <v>47848</v>
      </c>
      <c r="D59" s="270"/>
      <c r="E59" s="271">
        <f>E43*D19</f>
        <v>1230</v>
      </c>
      <c r="F59" s="153"/>
      <c r="G59" s="28">
        <f>G43*$D19</f>
        <v>615</v>
      </c>
      <c r="H59" s="28">
        <f>H43*$D19</f>
        <v>615</v>
      </c>
      <c r="I59" s="272"/>
    </row>
    <row r="60" spans="1:9">
      <c r="A60" s="16">
        <v>7</v>
      </c>
      <c r="B60" s="244">
        <v>47228</v>
      </c>
      <c r="C60" s="258">
        <v>47957</v>
      </c>
      <c r="D60" s="270"/>
      <c r="E60" s="271">
        <f>E44*D20</f>
        <v>2200</v>
      </c>
      <c r="F60" s="153"/>
      <c r="G60" s="28">
        <f t="shared" ref="G60:I63" si="2">G44*$D20</f>
        <v>1100</v>
      </c>
      <c r="H60" s="28">
        <f t="shared" si="2"/>
        <v>1100</v>
      </c>
      <c r="I60" s="272"/>
    </row>
    <row r="61" spans="1:9">
      <c r="A61" s="16">
        <v>8</v>
      </c>
      <c r="B61" s="244">
        <v>47300</v>
      </c>
      <c r="C61" s="258">
        <v>48395</v>
      </c>
      <c r="D61" s="270"/>
      <c r="E61" s="271">
        <f>E45*D21</f>
        <v>3330</v>
      </c>
      <c r="F61" s="153"/>
      <c r="G61" s="28">
        <f t="shared" si="2"/>
        <v>1110</v>
      </c>
      <c r="H61" s="28">
        <f t="shared" si="2"/>
        <v>1110</v>
      </c>
      <c r="I61" s="272">
        <f t="shared" si="2"/>
        <v>1110</v>
      </c>
    </row>
    <row r="62" spans="1:9">
      <c r="A62" s="16">
        <v>9</v>
      </c>
      <c r="B62" s="244">
        <v>47392</v>
      </c>
      <c r="C62" s="258">
        <v>48487</v>
      </c>
      <c r="D62" s="270"/>
      <c r="E62" s="271">
        <f>E46*D22</f>
        <v>990</v>
      </c>
      <c r="F62" s="153"/>
      <c r="G62" s="28">
        <f t="shared" si="2"/>
        <v>330</v>
      </c>
      <c r="H62" s="28">
        <f t="shared" si="2"/>
        <v>330</v>
      </c>
      <c r="I62" s="272">
        <f t="shared" si="2"/>
        <v>330</v>
      </c>
    </row>
    <row r="63" spans="1:9" ht="15" thickBot="1">
      <c r="A63" s="16">
        <v>10</v>
      </c>
      <c r="B63" s="244">
        <v>47453</v>
      </c>
      <c r="C63" s="258">
        <v>48548</v>
      </c>
      <c r="D63" s="275"/>
      <c r="E63" s="276">
        <f>E47*D23</f>
        <v>880</v>
      </c>
      <c r="F63" s="187"/>
      <c r="G63" s="277">
        <f t="shared" si="2"/>
        <v>293.33333333333331</v>
      </c>
      <c r="H63" s="277">
        <f t="shared" si="2"/>
        <v>293.33333333333331</v>
      </c>
      <c r="I63" s="278">
        <f t="shared" si="2"/>
        <v>293.33333333333331</v>
      </c>
    </row>
    <row r="65" spans="1:9">
      <c r="A65" s="24" t="s">
        <v>280</v>
      </c>
    </row>
    <row r="67" spans="1:9">
      <c r="A67" s="13" t="s">
        <v>281</v>
      </c>
    </row>
    <row r="69" spans="1:9" ht="15" thickBot="1">
      <c r="D69" s="279" t="s">
        <v>97</v>
      </c>
      <c r="E69" s="279"/>
      <c r="F69" s="279"/>
      <c r="G69" s="279"/>
      <c r="H69" s="279"/>
    </row>
    <row r="70" spans="1:9" ht="15" thickBot="1">
      <c r="A70" s="242" t="s">
        <v>83</v>
      </c>
      <c r="B70" s="242" t="s">
        <v>84</v>
      </c>
      <c r="C70" s="251" t="s">
        <v>85</v>
      </c>
      <c r="D70" s="267">
        <v>2028</v>
      </c>
      <c r="E70" s="280">
        <v>2029</v>
      </c>
      <c r="F70" s="280">
        <v>2030</v>
      </c>
      <c r="G70" s="268">
        <v>2031</v>
      </c>
      <c r="H70" s="268">
        <v>2032</v>
      </c>
      <c r="I70" s="26" t="s">
        <v>98</v>
      </c>
    </row>
    <row r="71" spans="1:9">
      <c r="A71" s="16">
        <v>1</v>
      </c>
      <c r="B71" s="243">
        <v>46753</v>
      </c>
      <c r="C71" s="255">
        <v>47483</v>
      </c>
      <c r="D71" s="233">
        <v>12</v>
      </c>
      <c r="E71" s="281">
        <v>12</v>
      </c>
      <c r="F71" s="281"/>
      <c r="G71" s="281"/>
      <c r="H71" s="87"/>
      <c r="I71" s="13">
        <f>SUM(D71:H71)</f>
        <v>24</v>
      </c>
    </row>
    <row r="72" spans="1:9">
      <c r="A72" s="16">
        <v>2</v>
      </c>
      <c r="B72" s="244">
        <v>46813</v>
      </c>
      <c r="C72" s="258">
        <v>47542</v>
      </c>
      <c r="D72" s="128">
        <v>10</v>
      </c>
      <c r="E72" s="19">
        <v>12</v>
      </c>
      <c r="F72" s="19">
        <v>2</v>
      </c>
      <c r="G72" s="19"/>
      <c r="H72" s="89"/>
      <c r="I72" s="13">
        <f t="shared" ref="I72:I80" si="3">SUM(D72:H72)</f>
        <v>24</v>
      </c>
    </row>
    <row r="73" spans="1:9">
      <c r="A73" s="16">
        <v>3</v>
      </c>
      <c r="B73" s="244">
        <v>46935</v>
      </c>
      <c r="C73" s="258">
        <v>47664</v>
      </c>
      <c r="D73" s="128">
        <v>6</v>
      </c>
      <c r="E73" s="19">
        <v>12</v>
      </c>
      <c r="F73" s="19">
        <v>6</v>
      </c>
      <c r="G73" s="19"/>
      <c r="H73" s="89"/>
      <c r="I73" s="13">
        <f t="shared" si="3"/>
        <v>24</v>
      </c>
    </row>
    <row r="74" spans="1:9">
      <c r="A74" s="16">
        <v>4</v>
      </c>
      <c r="B74" s="244">
        <v>46980</v>
      </c>
      <c r="C74" s="258">
        <v>48074</v>
      </c>
      <c r="D74" s="128">
        <v>4.5</v>
      </c>
      <c r="E74" s="19">
        <v>12</v>
      </c>
      <c r="F74" s="19">
        <v>12</v>
      </c>
      <c r="G74" s="19">
        <v>7.5</v>
      </c>
      <c r="H74" s="89"/>
      <c r="I74" s="13">
        <f t="shared" si="3"/>
        <v>36</v>
      </c>
    </row>
    <row r="75" spans="1:9">
      <c r="A75" s="16">
        <v>5</v>
      </c>
      <c r="B75" s="244">
        <v>47118</v>
      </c>
      <c r="C75" s="258">
        <v>47847</v>
      </c>
      <c r="D75" s="128">
        <v>0</v>
      </c>
      <c r="E75" s="19">
        <v>12</v>
      </c>
      <c r="F75" s="19">
        <v>12</v>
      </c>
      <c r="G75" s="19"/>
      <c r="H75" s="89"/>
      <c r="I75" s="13">
        <f t="shared" si="3"/>
        <v>24</v>
      </c>
    </row>
    <row r="76" spans="1:9">
      <c r="A76" s="16">
        <v>6</v>
      </c>
      <c r="B76" s="244">
        <v>47119</v>
      </c>
      <c r="C76" s="258">
        <v>47848</v>
      </c>
      <c r="D76" s="128"/>
      <c r="E76" s="19">
        <v>12</v>
      </c>
      <c r="F76" s="19">
        <v>12</v>
      </c>
      <c r="G76" s="19"/>
      <c r="H76" s="89"/>
      <c r="I76" s="13">
        <f t="shared" si="3"/>
        <v>24</v>
      </c>
    </row>
    <row r="77" spans="1:9">
      <c r="A77" s="16">
        <v>7</v>
      </c>
      <c r="B77" s="244">
        <v>47228</v>
      </c>
      <c r="C77" s="258">
        <v>47957</v>
      </c>
      <c r="D77" s="128"/>
      <c r="E77" s="19">
        <f>8+1/3</f>
        <v>8.3333333333333339</v>
      </c>
      <c r="F77" s="19">
        <v>12</v>
      </c>
      <c r="G77" s="19">
        <f>3+2/3</f>
        <v>3.6666666666666665</v>
      </c>
      <c r="H77" s="89"/>
      <c r="I77" s="13">
        <f t="shared" si="3"/>
        <v>24.000000000000004</v>
      </c>
    </row>
    <row r="78" spans="1:9">
      <c r="A78" s="16">
        <v>8</v>
      </c>
      <c r="B78" s="244">
        <v>47300</v>
      </c>
      <c r="C78" s="258">
        <v>48395</v>
      </c>
      <c r="D78" s="128"/>
      <c r="E78" s="19">
        <v>6</v>
      </c>
      <c r="F78" s="19">
        <v>12</v>
      </c>
      <c r="G78" s="19">
        <v>12</v>
      </c>
      <c r="H78" s="89">
        <v>6</v>
      </c>
      <c r="I78" s="13">
        <f t="shared" si="3"/>
        <v>36</v>
      </c>
    </row>
    <row r="79" spans="1:9">
      <c r="A79" s="16">
        <v>9</v>
      </c>
      <c r="B79" s="244">
        <v>47392</v>
      </c>
      <c r="C79" s="258">
        <v>48487</v>
      </c>
      <c r="D79" s="128"/>
      <c r="E79" s="19">
        <v>3</v>
      </c>
      <c r="F79" s="19">
        <v>12</v>
      </c>
      <c r="G79" s="19">
        <v>12</v>
      </c>
      <c r="H79" s="89">
        <v>9</v>
      </c>
      <c r="I79" s="13">
        <f t="shared" si="3"/>
        <v>36</v>
      </c>
    </row>
    <row r="80" spans="1:9" ht="15" thickBot="1">
      <c r="A80" s="16">
        <v>10</v>
      </c>
      <c r="B80" s="244">
        <v>47453</v>
      </c>
      <c r="C80" s="258">
        <v>48548</v>
      </c>
      <c r="D80" s="132"/>
      <c r="E80" s="133">
        <v>1</v>
      </c>
      <c r="F80" s="133">
        <v>12</v>
      </c>
      <c r="G80" s="133">
        <v>12</v>
      </c>
      <c r="H80" s="91">
        <v>11</v>
      </c>
      <c r="I80" s="13">
        <f t="shared" si="3"/>
        <v>36</v>
      </c>
    </row>
    <row r="82" spans="1:8">
      <c r="A82" s="13" t="s">
        <v>99</v>
      </c>
    </row>
    <row r="84" spans="1:8" ht="15" thickBot="1">
      <c r="D84" s="279" t="s">
        <v>100</v>
      </c>
      <c r="E84" s="279"/>
      <c r="F84" s="279"/>
      <c r="G84" s="279"/>
      <c r="H84" s="279"/>
    </row>
    <row r="85" spans="1:8" ht="15" thickBot="1">
      <c r="A85" s="242" t="s">
        <v>83</v>
      </c>
      <c r="B85" s="242" t="s">
        <v>84</v>
      </c>
      <c r="C85" s="251" t="s">
        <v>85</v>
      </c>
      <c r="D85" s="252">
        <v>2028</v>
      </c>
      <c r="E85" s="254">
        <v>2029</v>
      </c>
      <c r="F85" s="254">
        <v>2030</v>
      </c>
      <c r="G85" s="253">
        <v>2031</v>
      </c>
      <c r="H85" s="253">
        <v>2032</v>
      </c>
    </row>
    <row r="86" spans="1:8">
      <c r="A86" s="16">
        <v>1</v>
      </c>
      <c r="B86" s="243">
        <v>46753</v>
      </c>
      <c r="C86" s="255">
        <v>47483</v>
      </c>
      <c r="D86" s="123">
        <f t="shared" ref="D86:F95" si="4">D71/$I71</f>
        <v>0.5</v>
      </c>
      <c r="E86" s="124">
        <f t="shared" si="4"/>
        <v>0.5</v>
      </c>
      <c r="F86" s="124"/>
      <c r="G86" s="124"/>
      <c r="H86" s="125"/>
    </row>
    <row r="87" spans="1:8">
      <c r="A87" s="16">
        <v>2</v>
      </c>
      <c r="B87" s="244">
        <v>46813</v>
      </c>
      <c r="C87" s="258">
        <v>47542</v>
      </c>
      <c r="D87" s="128">
        <f t="shared" si="4"/>
        <v>0.41666666666666669</v>
      </c>
      <c r="E87" s="19">
        <f t="shared" si="4"/>
        <v>0.5</v>
      </c>
      <c r="F87" s="19">
        <f t="shared" si="4"/>
        <v>8.3333333333333329E-2</v>
      </c>
      <c r="G87" s="19"/>
      <c r="H87" s="89"/>
    </row>
    <row r="88" spans="1:8">
      <c r="A88" s="16">
        <v>3</v>
      </c>
      <c r="B88" s="244">
        <v>46935</v>
      </c>
      <c r="C88" s="258">
        <v>47664</v>
      </c>
      <c r="D88" s="128">
        <f t="shared" si="4"/>
        <v>0.25</v>
      </c>
      <c r="E88" s="19">
        <f t="shared" si="4"/>
        <v>0.5</v>
      </c>
      <c r="F88" s="19">
        <f t="shared" si="4"/>
        <v>0.25</v>
      </c>
      <c r="G88" s="19"/>
      <c r="H88" s="89"/>
    </row>
    <row r="89" spans="1:8">
      <c r="A89" s="16">
        <v>4</v>
      </c>
      <c r="B89" s="244">
        <v>46980</v>
      </c>
      <c r="C89" s="258">
        <v>48074</v>
      </c>
      <c r="D89" s="128">
        <f t="shared" si="4"/>
        <v>0.125</v>
      </c>
      <c r="E89" s="19">
        <f t="shared" si="4"/>
        <v>0.33333333333333331</v>
      </c>
      <c r="F89" s="19">
        <f t="shared" si="4"/>
        <v>0.33333333333333331</v>
      </c>
      <c r="G89" s="19">
        <f>G74/$I74</f>
        <v>0.20833333333333334</v>
      </c>
      <c r="H89" s="89"/>
    </row>
    <row r="90" spans="1:8">
      <c r="A90" s="16">
        <v>5</v>
      </c>
      <c r="B90" s="244">
        <v>47118</v>
      </c>
      <c r="C90" s="258">
        <v>47847</v>
      </c>
      <c r="D90" s="128">
        <f t="shared" si="4"/>
        <v>0</v>
      </c>
      <c r="E90" s="19">
        <f t="shared" si="4"/>
        <v>0.5</v>
      </c>
      <c r="F90" s="19">
        <f t="shared" si="4"/>
        <v>0.5</v>
      </c>
      <c r="G90" s="19"/>
      <c r="H90" s="89"/>
    </row>
    <row r="91" spans="1:8">
      <c r="A91" s="16">
        <v>6</v>
      </c>
      <c r="B91" s="244">
        <v>47119</v>
      </c>
      <c r="C91" s="258">
        <v>47848</v>
      </c>
      <c r="D91" s="128"/>
      <c r="E91" s="19">
        <f>E76/$I76</f>
        <v>0.5</v>
      </c>
      <c r="F91" s="19">
        <f t="shared" si="4"/>
        <v>0.5</v>
      </c>
      <c r="G91" s="19"/>
      <c r="H91" s="89"/>
    </row>
    <row r="92" spans="1:8">
      <c r="A92" s="16">
        <v>7</v>
      </c>
      <c r="B92" s="244">
        <v>47228</v>
      </c>
      <c r="C92" s="258">
        <v>47957</v>
      </c>
      <c r="D92" s="128"/>
      <c r="E92" s="19">
        <f>E77/$I77</f>
        <v>0.34722222222222221</v>
      </c>
      <c r="F92" s="19">
        <f t="shared" si="4"/>
        <v>0.49999999999999994</v>
      </c>
      <c r="G92" s="19">
        <f>G77/$I77</f>
        <v>0.15277777777777776</v>
      </c>
      <c r="H92" s="89"/>
    </row>
    <row r="93" spans="1:8">
      <c r="A93" s="16">
        <v>8</v>
      </c>
      <c r="B93" s="244">
        <v>47300</v>
      </c>
      <c r="C93" s="258">
        <v>48395</v>
      </c>
      <c r="D93" s="128"/>
      <c r="E93" s="19">
        <f>E78/$I78</f>
        <v>0.16666666666666666</v>
      </c>
      <c r="F93" s="19">
        <f t="shared" si="4"/>
        <v>0.33333333333333331</v>
      </c>
      <c r="G93" s="19">
        <f>G78/$I78</f>
        <v>0.33333333333333331</v>
      </c>
      <c r="H93" s="89">
        <f>H78/$I78</f>
        <v>0.16666666666666666</v>
      </c>
    </row>
    <row r="94" spans="1:8">
      <c r="A94" s="16">
        <v>9</v>
      </c>
      <c r="B94" s="244">
        <v>47392</v>
      </c>
      <c r="C94" s="258">
        <v>48487</v>
      </c>
      <c r="D94" s="128"/>
      <c r="E94" s="19">
        <f>E79/$I79</f>
        <v>8.3333333333333329E-2</v>
      </c>
      <c r="F94" s="19">
        <f t="shared" si="4"/>
        <v>0.33333333333333331</v>
      </c>
      <c r="G94" s="19">
        <f>G79/$I79</f>
        <v>0.33333333333333331</v>
      </c>
      <c r="H94" s="89">
        <f>H79/$I79</f>
        <v>0.25</v>
      </c>
    </row>
    <row r="95" spans="1:8" ht="15" thickBot="1">
      <c r="A95" s="16">
        <v>10</v>
      </c>
      <c r="B95" s="244">
        <v>47453</v>
      </c>
      <c r="C95" s="258">
        <v>48548</v>
      </c>
      <c r="D95" s="132"/>
      <c r="E95" s="133">
        <f>E80/$I80</f>
        <v>2.7777777777777776E-2</v>
      </c>
      <c r="F95" s="133">
        <f t="shared" si="4"/>
        <v>0.33333333333333331</v>
      </c>
      <c r="G95" s="133">
        <f>G80/$I80</f>
        <v>0.33333333333333331</v>
      </c>
      <c r="H95" s="91">
        <f>H80/$I80</f>
        <v>0.30555555555555558</v>
      </c>
    </row>
    <row r="97" spans="1:8">
      <c r="A97" s="13" t="s">
        <v>101</v>
      </c>
    </row>
    <row r="99" spans="1:8" ht="15" thickBot="1">
      <c r="D99" s="279" t="s">
        <v>90</v>
      </c>
      <c r="E99" s="279"/>
      <c r="F99" s="279"/>
      <c r="G99" s="279"/>
      <c r="H99" s="279"/>
    </row>
    <row r="100" spans="1:8" ht="15" thickBot="1">
      <c r="A100" s="242" t="s">
        <v>83</v>
      </c>
      <c r="B100" s="242" t="s">
        <v>84</v>
      </c>
      <c r="C100" s="251" t="s">
        <v>85</v>
      </c>
      <c r="D100" s="252">
        <v>2028</v>
      </c>
      <c r="E100" s="254">
        <v>2029</v>
      </c>
      <c r="F100" s="254">
        <v>2030</v>
      </c>
      <c r="G100" s="253">
        <v>2031</v>
      </c>
      <c r="H100" s="253">
        <v>2032</v>
      </c>
    </row>
    <row r="101" spans="1:8">
      <c r="A101" s="16">
        <v>1</v>
      </c>
      <c r="B101" s="243">
        <v>46753</v>
      </c>
      <c r="C101" s="255">
        <v>47483</v>
      </c>
      <c r="D101" s="170">
        <f>D86*$D14</f>
        <v>600</v>
      </c>
      <c r="E101" s="171">
        <f>E86*$D14</f>
        <v>600</v>
      </c>
      <c r="F101" s="171"/>
      <c r="G101" s="171"/>
      <c r="H101" s="172"/>
    </row>
    <row r="102" spans="1:8">
      <c r="A102" s="16">
        <v>2</v>
      </c>
      <c r="B102" s="244">
        <v>46813</v>
      </c>
      <c r="C102" s="258">
        <v>47542</v>
      </c>
      <c r="D102" s="282">
        <f t="shared" ref="D102:H110" si="5">D87*$D15</f>
        <v>791.66666666666674</v>
      </c>
      <c r="E102" s="29">
        <f t="shared" si="5"/>
        <v>950</v>
      </c>
      <c r="F102" s="283">
        <f t="shared" si="5"/>
        <v>158.33333333333331</v>
      </c>
      <c r="G102" s="29"/>
      <c r="H102" s="284"/>
    </row>
    <row r="103" spans="1:8">
      <c r="A103" s="16">
        <v>3</v>
      </c>
      <c r="B103" s="244">
        <v>46935</v>
      </c>
      <c r="C103" s="258">
        <v>47664</v>
      </c>
      <c r="D103" s="173">
        <f t="shared" si="5"/>
        <v>312.5</v>
      </c>
      <c r="E103" s="29">
        <f t="shared" si="5"/>
        <v>625</v>
      </c>
      <c r="F103" s="283">
        <f t="shared" si="5"/>
        <v>312.5</v>
      </c>
      <c r="G103" s="29"/>
      <c r="H103" s="284"/>
    </row>
    <row r="104" spans="1:8">
      <c r="A104" s="16">
        <v>4</v>
      </c>
      <c r="B104" s="244">
        <v>46980</v>
      </c>
      <c r="C104" s="258">
        <v>48074</v>
      </c>
      <c r="D104" s="282">
        <f t="shared" si="5"/>
        <v>194.375</v>
      </c>
      <c r="E104" s="283">
        <f t="shared" si="5"/>
        <v>518.33333333333326</v>
      </c>
      <c r="F104" s="283">
        <f t="shared" si="5"/>
        <v>518.33333333333326</v>
      </c>
      <c r="G104" s="283">
        <f t="shared" si="5"/>
        <v>323.95833333333337</v>
      </c>
      <c r="H104" s="284"/>
    </row>
    <row r="105" spans="1:8">
      <c r="A105" s="16">
        <v>5</v>
      </c>
      <c r="B105" s="244">
        <v>47118</v>
      </c>
      <c r="C105" s="258">
        <v>47847</v>
      </c>
      <c r="D105" s="173">
        <f t="shared" si="5"/>
        <v>0</v>
      </c>
      <c r="E105" s="29">
        <f t="shared" si="5"/>
        <v>945</v>
      </c>
      <c r="F105" s="29">
        <f t="shared" si="5"/>
        <v>945</v>
      </c>
      <c r="G105" s="29"/>
      <c r="H105" s="284"/>
    </row>
    <row r="106" spans="1:8">
      <c r="A106" s="16">
        <v>6</v>
      </c>
      <c r="B106" s="244">
        <v>47119</v>
      </c>
      <c r="C106" s="258">
        <v>47848</v>
      </c>
      <c r="D106" s="173"/>
      <c r="E106" s="29">
        <f t="shared" si="5"/>
        <v>615</v>
      </c>
      <c r="F106" s="29">
        <f t="shared" si="5"/>
        <v>615</v>
      </c>
      <c r="G106" s="29"/>
      <c r="H106" s="284"/>
    </row>
    <row r="107" spans="1:8">
      <c r="A107" s="16">
        <v>7</v>
      </c>
      <c r="B107" s="244">
        <v>47228</v>
      </c>
      <c r="C107" s="258">
        <v>47957</v>
      </c>
      <c r="D107" s="173"/>
      <c r="E107" s="283">
        <f t="shared" si="5"/>
        <v>763.88888888888891</v>
      </c>
      <c r="F107" s="29">
        <f t="shared" si="5"/>
        <v>1099.9999999999998</v>
      </c>
      <c r="G107" s="283">
        <f t="shared" si="5"/>
        <v>336.11111111111109</v>
      </c>
      <c r="H107" s="284"/>
    </row>
    <row r="108" spans="1:8">
      <c r="A108" s="16">
        <v>8</v>
      </c>
      <c r="B108" s="244">
        <v>47300</v>
      </c>
      <c r="C108" s="258">
        <v>48395</v>
      </c>
      <c r="D108" s="173"/>
      <c r="E108" s="29">
        <f t="shared" si="5"/>
        <v>555</v>
      </c>
      <c r="F108" s="29">
        <f t="shared" si="5"/>
        <v>1110</v>
      </c>
      <c r="G108" s="29">
        <f t="shared" si="5"/>
        <v>1110</v>
      </c>
      <c r="H108" s="284">
        <f t="shared" si="5"/>
        <v>555</v>
      </c>
    </row>
    <row r="109" spans="1:8">
      <c r="A109" s="16">
        <v>9</v>
      </c>
      <c r="B109" s="244">
        <v>47392</v>
      </c>
      <c r="C109" s="258">
        <v>48487</v>
      </c>
      <c r="D109" s="173"/>
      <c r="E109" s="29">
        <f t="shared" si="5"/>
        <v>82.5</v>
      </c>
      <c r="F109" s="29">
        <f t="shared" si="5"/>
        <v>330</v>
      </c>
      <c r="G109" s="29">
        <f t="shared" si="5"/>
        <v>330</v>
      </c>
      <c r="H109" s="285">
        <f t="shared" si="5"/>
        <v>247.5</v>
      </c>
    </row>
    <row r="110" spans="1:8" ht="15" thickBot="1">
      <c r="A110" s="16">
        <v>10</v>
      </c>
      <c r="B110" s="244">
        <v>47453</v>
      </c>
      <c r="C110" s="258">
        <v>48548</v>
      </c>
      <c r="D110" s="286"/>
      <c r="E110" s="287">
        <f t="shared" si="5"/>
        <v>24.444444444444443</v>
      </c>
      <c r="F110" s="287">
        <f t="shared" si="5"/>
        <v>293.33333333333331</v>
      </c>
      <c r="G110" s="287">
        <f t="shared" si="5"/>
        <v>293.33333333333331</v>
      </c>
      <c r="H110" s="288">
        <f t="shared" si="5"/>
        <v>268.88888888888891</v>
      </c>
    </row>
  </sheetData>
  <mergeCells count="10">
    <mergeCell ref="D69:H69"/>
    <mergeCell ref="D84:H84"/>
    <mergeCell ref="D99:H99"/>
    <mergeCell ref="A25:I26"/>
    <mergeCell ref="D35:I35"/>
    <mergeCell ref="D36:E36"/>
    <mergeCell ref="F36:I36"/>
    <mergeCell ref="D51:I51"/>
    <mergeCell ref="D52:E52"/>
    <mergeCell ref="F52:I52"/>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001C92-3941-4B9D-B08D-C78B171D0122}">
  <sheetPr>
    <tabColor theme="5" tint="0.39997558519241921"/>
  </sheetPr>
  <dimension ref="A1:F28"/>
  <sheetViews>
    <sheetView workbookViewId="0"/>
  </sheetViews>
  <sheetFormatPr defaultRowHeight="14.4"/>
  <cols>
    <col min="1" max="1" width="8.88671875" style="13"/>
    <col min="2" max="2" width="23.88671875" style="13" customWidth="1"/>
    <col min="3" max="16384" width="8.88671875" style="13"/>
  </cols>
  <sheetData>
    <row r="1" spans="1:6">
      <c r="A1" s="13" t="s">
        <v>243</v>
      </c>
    </row>
    <row r="3" spans="1:6">
      <c r="A3" s="14" t="s">
        <v>0</v>
      </c>
    </row>
    <row r="4" spans="1:6">
      <c r="A4" s="24" t="s">
        <v>123</v>
      </c>
    </row>
    <row r="6" spans="1:6">
      <c r="A6" s="13" t="s">
        <v>107</v>
      </c>
    </row>
    <row r="8" spans="1:6">
      <c r="A8" s="24" t="s">
        <v>106</v>
      </c>
      <c r="C8" s="238" t="s">
        <v>21</v>
      </c>
      <c r="D8" s="238"/>
      <c r="E8" s="238"/>
      <c r="F8" s="238"/>
    </row>
    <row r="9" spans="1:6">
      <c r="B9" s="26" t="s">
        <v>22</v>
      </c>
      <c r="C9" s="24">
        <v>12</v>
      </c>
      <c r="D9" s="24">
        <v>24</v>
      </c>
      <c r="E9" s="24">
        <v>36</v>
      </c>
      <c r="F9" s="24">
        <v>48</v>
      </c>
    </row>
    <row r="10" spans="1:6">
      <c r="B10" s="22">
        <v>2028</v>
      </c>
      <c r="C10" s="19">
        <v>500</v>
      </c>
      <c r="D10" s="19">
        <v>1369</v>
      </c>
      <c r="E10" s="19">
        <v>1990</v>
      </c>
      <c r="F10" s="19">
        <v>2694</v>
      </c>
    </row>
    <row r="11" spans="1:6">
      <c r="B11" s="22">
        <v>2029</v>
      </c>
      <c r="C11" s="19">
        <v>429</v>
      </c>
      <c r="D11" s="19">
        <v>749</v>
      </c>
      <c r="E11" s="19">
        <v>1589</v>
      </c>
    </row>
    <row r="12" spans="1:6">
      <c r="B12" s="22">
        <v>2030</v>
      </c>
      <c r="C12" s="19">
        <v>1115</v>
      </c>
      <c r="D12" s="19">
        <v>1405</v>
      </c>
    </row>
    <row r="13" spans="1:6">
      <c r="B13" s="22">
        <v>2031</v>
      </c>
      <c r="C13" s="19">
        <v>405</v>
      </c>
    </row>
    <row r="15" spans="1:6">
      <c r="A15" s="24" t="s">
        <v>105</v>
      </c>
      <c r="C15" s="239" t="s">
        <v>21</v>
      </c>
      <c r="D15" s="239"/>
      <c r="E15" s="239"/>
      <c r="F15" s="239"/>
    </row>
    <row r="16" spans="1:6">
      <c r="B16" s="26" t="s">
        <v>22</v>
      </c>
      <c r="C16" s="24">
        <v>12</v>
      </c>
      <c r="D16" s="24">
        <v>24</v>
      </c>
      <c r="E16" s="24">
        <v>36</v>
      </c>
      <c r="F16" s="24">
        <v>48</v>
      </c>
    </row>
    <row r="17" spans="1:6">
      <c r="B17" s="22">
        <v>2028</v>
      </c>
      <c r="C17" s="19">
        <v>1600</v>
      </c>
      <c r="D17" s="19">
        <v>2279</v>
      </c>
      <c r="E17" s="19">
        <v>2506</v>
      </c>
      <c r="F17" s="19">
        <v>2694</v>
      </c>
    </row>
    <row r="18" spans="1:6">
      <c r="B18" s="22">
        <v>2029</v>
      </c>
      <c r="C18" s="19">
        <v>1479</v>
      </c>
      <c r="D18" s="19">
        <v>1960</v>
      </c>
      <c r="E18" s="19">
        <v>2090</v>
      </c>
    </row>
    <row r="19" spans="1:6">
      <c r="B19" s="22">
        <v>2030</v>
      </c>
      <c r="C19" s="19">
        <v>1200</v>
      </c>
      <c r="D19" s="19">
        <v>1607</v>
      </c>
    </row>
    <row r="20" spans="1:6">
      <c r="B20" s="22">
        <v>2031</v>
      </c>
      <c r="C20" s="19">
        <v>1174</v>
      </c>
    </row>
    <row r="21" spans="1:6">
      <c r="B21" s="22"/>
    </row>
    <row r="22" spans="1:6">
      <c r="A22" s="13" t="s">
        <v>104</v>
      </c>
    </row>
    <row r="24" spans="1:6">
      <c r="A24" s="13" t="s">
        <v>273</v>
      </c>
    </row>
    <row r="25" spans="1:6">
      <c r="A25" s="13" t="s">
        <v>263</v>
      </c>
    </row>
    <row r="27" spans="1:6">
      <c r="A27" s="13" t="s">
        <v>274</v>
      </c>
    </row>
    <row r="28" spans="1:6">
      <c r="A28" s="13" t="s">
        <v>272</v>
      </c>
    </row>
  </sheetData>
  <mergeCells count="2">
    <mergeCell ref="C8:F8"/>
    <mergeCell ref="C15:F15"/>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7E9FB5-F41E-4918-B695-D5D144E2015D}">
  <sheetPr>
    <tabColor theme="9" tint="0.59999389629810485"/>
  </sheetPr>
  <dimension ref="A1:F64"/>
  <sheetViews>
    <sheetView workbookViewId="0"/>
  </sheetViews>
  <sheetFormatPr defaultRowHeight="14.4"/>
  <cols>
    <col min="1" max="1" width="8.88671875" style="13"/>
    <col min="2" max="2" width="29.33203125" style="13" customWidth="1"/>
    <col min="3" max="16384" width="8.88671875" style="13"/>
  </cols>
  <sheetData>
    <row r="1" spans="1:6">
      <c r="A1" s="13" t="s">
        <v>243</v>
      </c>
    </row>
    <row r="3" spans="1:6">
      <c r="A3" s="14" t="s">
        <v>0</v>
      </c>
    </row>
    <row r="4" spans="1:6">
      <c r="A4" s="24" t="s">
        <v>123</v>
      </c>
    </row>
    <row r="6" spans="1:6">
      <c r="A6" s="13" t="s">
        <v>107</v>
      </c>
    </row>
    <row r="8" spans="1:6">
      <c r="A8" s="24" t="s">
        <v>106</v>
      </c>
      <c r="C8" s="238" t="s">
        <v>21</v>
      </c>
      <c r="D8" s="238"/>
      <c r="E8" s="238"/>
      <c r="F8" s="238"/>
    </row>
    <row r="9" spans="1:6">
      <c r="B9" s="26" t="s">
        <v>22</v>
      </c>
      <c r="C9" s="24">
        <v>12</v>
      </c>
      <c r="D9" s="24">
        <v>24</v>
      </c>
      <c r="E9" s="24">
        <v>36</v>
      </c>
      <c r="F9" s="24">
        <v>48</v>
      </c>
    </row>
    <row r="10" spans="1:6">
      <c r="B10" s="22">
        <v>2028</v>
      </c>
      <c r="C10" s="19">
        <v>500</v>
      </c>
      <c r="D10" s="19">
        <v>1369</v>
      </c>
      <c r="E10" s="19">
        <v>1990</v>
      </c>
      <c r="F10" s="19">
        <v>2694</v>
      </c>
    </row>
    <row r="11" spans="1:6">
      <c r="B11" s="22">
        <v>2029</v>
      </c>
      <c r="C11" s="19">
        <v>429</v>
      </c>
      <c r="D11" s="19">
        <v>749</v>
      </c>
      <c r="E11" s="19">
        <v>1589</v>
      </c>
    </row>
    <row r="12" spans="1:6">
      <c r="B12" s="22">
        <v>2030</v>
      </c>
      <c r="C12" s="19">
        <v>1115</v>
      </c>
      <c r="D12" s="19">
        <v>1405</v>
      </c>
    </row>
    <row r="13" spans="1:6">
      <c r="B13" s="22">
        <v>2031</v>
      </c>
      <c r="C13" s="19">
        <v>405</v>
      </c>
    </row>
    <row r="15" spans="1:6">
      <c r="A15" s="24" t="s">
        <v>105</v>
      </c>
      <c r="C15" s="239" t="s">
        <v>21</v>
      </c>
      <c r="D15" s="239"/>
      <c r="E15" s="239"/>
      <c r="F15" s="239"/>
    </row>
    <row r="16" spans="1:6">
      <c r="B16" s="26" t="s">
        <v>22</v>
      </c>
      <c r="C16" s="24">
        <v>12</v>
      </c>
      <c r="D16" s="24">
        <v>24</v>
      </c>
      <c r="E16" s="24">
        <v>36</v>
      </c>
      <c r="F16" s="24">
        <v>48</v>
      </c>
    </row>
    <row r="17" spans="1:6">
      <c r="B17" s="22">
        <v>2028</v>
      </c>
      <c r="C17" s="19">
        <v>1600</v>
      </c>
      <c r="D17" s="19">
        <v>2279</v>
      </c>
      <c r="E17" s="19">
        <v>2506</v>
      </c>
      <c r="F17" s="19">
        <v>2694</v>
      </c>
    </row>
    <row r="18" spans="1:6">
      <c r="B18" s="22">
        <v>2029</v>
      </c>
      <c r="C18" s="19">
        <v>1479</v>
      </c>
      <c r="D18" s="19">
        <v>1960</v>
      </c>
      <c r="E18" s="19">
        <v>2090</v>
      </c>
    </row>
    <row r="19" spans="1:6">
      <c r="B19" s="22">
        <v>2030</v>
      </c>
      <c r="C19" s="19">
        <v>1200</v>
      </c>
      <c r="D19" s="19">
        <v>1607</v>
      </c>
    </row>
    <row r="20" spans="1:6">
      <c r="B20" s="22">
        <v>2031</v>
      </c>
      <c r="C20" s="19">
        <v>1174</v>
      </c>
    </row>
    <row r="21" spans="1:6">
      <c r="B21" s="22"/>
    </row>
    <row r="22" spans="1:6">
      <c r="A22" s="13" t="s">
        <v>104</v>
      </c>
    </row>
    <row r="24" spans="1:6">
      <c r="A24" s="13" t="s">
        <v>262</v>
      </c>
    </row>
    <row r="25" spans="1:6">
      <c r="A25" s="13" t="s">
        <v>263</v>
      </c>
    </row>
    <row r="27" spans="1:6">
      <c r="A27" s="13" t="s">
        <v>122</v>
      </c>
    </row>
    <row r="29" spans="1:6">
      <c r="C29" s="27" t="s">
        <v>113</v>
      </c>
      <c r="D29" s="27"/>
      <c r="E29" s="27"/>
    </row>
    <row r="30" spans="1:6">
      <c r="B30" s="26" t="s">
        <v>22</v>
      </c>
      <c r="C30" s="240" t="s">
        <v>117</v>
      </c>
      <c r="D30" s="240" t="s">
        <v>116</v>
      </c>
      <c r="E30" s="240" t="s">
        <v>115</v>
      </c>
    </row>
    <row r="31" spans="1:6">
      <c r="B31" s="22">
        <v>2028</v>
      </c>
      <c r="C31" s="19">
        <f>D10/C10</f>
        <v>2.738</v>
      </c>
      <c r="D31" s="19">
        <f>E10/D10</f>
        <v>1.4536157779401022</v>
      </c>
      <c r="E31" s="19">
        <f>F10/E10</f>
        <v>1.3537688442211055</v>
      </c>
    </row>
    <row r="32" spans="1:6">
      <c r="B32" s="22">
        <v>2029</v>
      </c>
      <c r="C32" s="19">
        <f>D11/C11</f>
        <v>1.745920745920746</v>
      </c>
      <c r="D32" s="19">
        <f>E11/D11</f>
        <v>2.1214953271028039</v>
      </c>
    </row>
    <row r="33" spans="1:5">
      <c r="B33" s="22">
        <v>2030</v>
      </c>
      <c r="C33" s="19">
        <f>D12/C12</f>
        <v>1.2600896860986548</v>
      </c>
    </row>
    <row r="34" spans="1:5">
      <c r="A34" s="13" t="s">
        <v>121</v>
      </c>
      <c r="B34" s="22"/>
    </row>
    <row r="35" spans="1:5">
      <c r="A35" s="13" t="s">
        <v>120</v>
      </c>
      <c r="C35" s="19">
        <f>AVERAGE(C31:C33)</f>
        <v>1.9146701440064671</v>
      </c>
      <c r="D35" s="19">
        <f>AVERAGE(D31:D32)</f>
        <v>1.787555552521453</v>
      </c>
      <c r="E35" s="19">
        <f>AVERAGE(E31)</f>
        <v>1.3537688442211055</v>
      </c>
    </row>
    <row r="37" spans="1:5">
      <c r="C37" s="27" t="s">
        <v>113</v>
      </c>
      <c r="D37" s="27"/>
      <c r="E37" s="27"/>
    </row>
    <row r="38" spans="1:5">
      <c r="A38" s="13" t="s">
        <v>264</v>
      </c>
      <c r="C38" s="240" t="s">
        <v>112</v>
      </c>
      <c r="D38" s="240" t="s">
        <v>111</v>
      </c>
      <c r="E38" s="240" t="s">
        <v>110</v>
      </c>
    </row>
    <row r="39" spans="1:5">
      <c r="A39" s="13" t="s">
        <v>109</v>
      </c>
      <c r="C39" s="19">
        <f>C35*D35*E35</f>
        <v>4.6333811516908003</v>
      </c>
      <c r="D39" s="19">
        <f>D35*E35</f>
        <v>2.4199370143179872</v>
      </c>
      <c r="E39" s="19">
        <f>E35</f>
        <v>1.3537688442211055</v>
      </c>
    </row>
    <row r="41" spans="1:5">
      <c r="A41" s="13" t="s">
        <v>108</v>
      </c>
    </row>
    <row r="42" spans="1:5" ht="15" thickBot="1"/>
    <row r="43" spans="1:5" ht="15" thickBot="1">
      <c r="A43" s="24" t="s">
        <v>265</v>
      </c>
      <c r="D43" s="241">
        <f>E11*E39</f>
        <v>2151.1386934673369</v>
      </c>
      <c r="E43" s="13" t="s">
        <v>266</v>
      </c>
    </row>
    <row r="44" spans="1:5" ht="15" thickBot="1">
      <c r="A44" s="24" t="s">
        <v>267</v>
      </c>
      <c r="D44" s="241">
        <f>D12*D39</f>
        <v>3400.0115051167722</v>
      </c>
      <c r="E44" s="13" t="s">
        <v>268</v>
      </c>
    </row>
    <row r="45" spans="1:5" ht="15" thickBot="1">
      <c r="A45" s="24" t="s">
        <v>269</v>
      </c>
      <c r="D45" s="241">
        <f>C13*C39</f>
        <v>1876.5193664347742</v>
      </c>
      <c r="E45" s="13" t="s">
        <v>270</v>
      </c>
    </row>
    <row r="47" spans="1:5">
      <c r="A47" s="13" t="s">
        <v>271</v>
      </c>
    </row>
    <row r="48" spans="1:5">
      <c r="A48" s="13" t="s">
        <v>272</v>
      </c>
    </row>
    <row r="50" spans="1:5">
      <c r="A50" s="13" t="s">
        <v>119</v>
      </c>
    </row>
    <row r="51" spans="1:5">
      <c r="A51" s="13" t="s">
        <v>118</v>
      </c>
    </row>
    <row r="52" spans="1:5">
      <c r="C52" s="27" t="s">
        <v>113</v>
      </c>
      <c r="D52" s="27"/>
      <c r="E52" s="27"/>
    </row>
    <row r="53" spans="1:5">
      <c r="C53" s="240" t="s">
        <v>117</v>
      </c>
      <c r="D53" s="240" t="s">
        <v>116</v>
      </c>
      <c r="E53" s="240" t="s">
        <v>115</v>
      </c>
    </row>
    <row r="54" spans="1:5">
      <c r="A54" s="58" t="s">
        <v>114</v>
      </c>
      <c r="B54" s="58"/>
      <c r="C54" s="19">
        <f>SUM(D17:D19)/SUM(C17:C19)</f>
        <v>1.3662070577237673</v>
      </c>
      <c r="D54" s="19">
        <f>SUM(E17:E18)/SUM(D17:D18)</f>
        <v>1.0842179759377211</v>
      </c>
      <c r="E54" s="19">
        <f>F17/E17</f>
        <v>1.0750199521149242</v>
      </c>
    </row>
    <row r="56" spans="1:5">
      <c r="C56" s="27" t="s">
        <v>113</v>
      </c>
      <c r="D56" s="27"/>
      <c r="E56" s="27"/>
    </row>
    <row r="57" spans="1:5">
      <c r="A57" s="13" t="s">
        <v>264</v>
      </c>
      <c r="C57" s="240" t="s">
        <v>112</v>
      </c>
      <c r="D57" s="240" t="s">
        <v>111</v>
      </c>
      <c r="E57" s="240" t="s">
        <v>110</v>
      </c>
    </row>
    <row r="58" spans="1:5">
      <c r="A58" s="13" t="s">
        <v>109</v>
      </c>
      <c r="C58" s="19">
        <f>C54*D54*E54</f>
        <v>1.5923907740443441</v>
      </c>
      <c r="D58" s="19">
        <f>D54*E54</f>
        <v>1.1655559565747089</v>
      </c>
      <c r="E58" s="19">
        <f>E54</f>
        <v>1.0750199521149242</v>
      </c>
    </row>
    <row r="60" spans="1:5">
      <c r="A60" s="13" t="s">
        <v>108</v>
      </c>
    </row>
    <row r="61" spans="1:5" ht="15" thickBot="1"/>
    <row r="62" spans="1:5" ht="15" thickBot="1">
      <c r="A62" s="24" t="s">
        <v>265</v>
      </c>
      <c r="D62" s="241">
        <f>E18*E58</f>
        <v>2246.7916999201916</v>
      </c>
      <c r="E62" s="13" t="s">
        <v>266</v>
      </c>
    </row>
    <row r="63" spans="1:5" ht="15" thickBot="1">
      <c r="A63" s="24" t="s">
        <v>267</v>
      </c>
      <c r="D63" s="241">
        <f>D19*D58</f>
        <v>1873.0484222155571</v>
      </c>
      <c r="E63" s="13" t="s">
        <v>268</v>
      </c>
    </row>
    <row r="64" spans="1:5" ht="15" thickBot="1">
      <c r="A64" s="24" t="s">
        <v>269</v>
      </c>
      <c r="D64" s="241">
        <f>C20*C58</f>
        <v>1869.4667687280601</v>
      </c>
      <c r="E64" s="13" t="s">
        <v>270</v>
      </c>
    </row>
  </sheetData>
  <mergeCells count="3">
    <mergeCell ref="C8:F8"/>
    <mergeCell ref="C15:F15"/>
    <mergeCell ref="A54:B54"/>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BB4285-C8CA-4CD5-BA43-67E5D2A04D7F}">
  <sheetPr>
    <tabColor theme="5" tint="0.39997558519241921"/>
  </sheetPr>
  <dimension ref="A1:V135"/>
  <sheetViews>
    <sheetView workbookViewId="0"/>
  </sheetViews>
  <sheetFormatPr defaultColWidth="8.88671875" defaultRowHeight="14.4"/>
  <cols>
    <col min="1" max="1" width="12.33203125" style="13" customWidth="1"/>
    <col min="2" max="2" width="14" style="13" customWidth="1"/>
    <col min="3" max="3" width="15.33203125" style="13" customWidth="1"/>
    <col min="4" max="4" width="16.5546875" style="13" customWidth="1"/>
    <col min="5" max="5" width="13.33203125" style="13" customWidth="1"/>
    <col min="6" max="6" width="12.33203125" style="13" customWidth="1"/>
    <col min="7" max="7" width="14" style="13" customWidth="1"/>
    <col min="8" max="9" width="8.88671875" style="13"/>
    <col min="10" max="10" width="10.33203125" style="13" customWidth="1"/>
    <col min="11" max="15" width="9.88671875" style="13" bestFit="1" customWidth="1"/>
    <col min="16" max="16384" width="8.88671875" style="13"/>
  </cols>
  <sheetData>
    <row r="1" spans="1:22">
      <c r="A1" s="13" t="s">
        <v>243</v>
      </c>
    </row>
    <row r="3" spans="1:22">
      <c r="A3" s="14" t="s">
        <v>0</v>
      </c>
    </row>
    <row r="4" spans="1:22">
      <c r="A4" s="24" t="s">
        <v>217</v>
      </c>
    </row>
    <row r="5" spans="1:22">
      <c r="A5" s="24"/>
    </row>
    <row r="6" spans="1:22">
      <c r="A6" s="13" t="s">
        <v>218</v>
      </c>
    </row>
    <row r="7" spans="1:22" ht="15" thickBot="1"/>
    <row r="8" spans="1:22" ht="15" thickBot="1">
      <c r="A8" s="108"/>
      <c r="B8" s="109" t="s">
        <v>203</v>
      </c>
      <c r="C8" s="110"/>
      <c r="D8" s="110"/>
      <c r="E8" s="110"/>
      <c r="F8" s="110"/>
      <c r="G8" s="111"/>
      <c r="I8" s="108"/>
      <c r="J8" s="112" t="s">
        <v>219</v>
      </c>
      <c r="K8" s="113"/>
      <c r="L8" s="113"/>
      <c r="M8" s="113"/>
      <c r="N8" s="113"/>
      <c r="O8" s="114"/>
    </row>
    <row r="9" spans="1:22" ht="25.5" customHeight="1" thickBot="1">
      <c r="A9" s="115" t="s">
        <v>177</v>
      </c>
      <c r="B9" s="116">
        <v>6</v>
      </c>
      <c r="C9" s="117">
        <v>12</v>
      </c>
      <c r="D9" s="117">
        <v>18</v>
      </c>
      <c r="E9" s="117">
        <v>24</v>
      </c>
      <c r="F9" s="117">
        <v>30</v>
      </c>
      <c r="G9" s="118">
        <v>36</v>
      </c>
      <c r="I9" s="115" t="s">
        <v>177</v>
      </c>
      <c r="J9" s="119">
        <v>6</v>
      </c>
      <c r="K9" s="120">
        <v>12</v>
      </c>
      <c r="L9" s="120">
        <v>18</v>
      </c>
      <c r="M9" s="120">
        <v>24</v>
      </c>
      <c r="N9" s="120">
        <v>30</v>
      </c>
      <c r="O9" s="121">
        <v>36</v>
      </c>
    </row>
    <row r="10" spans="1:22">
      <c r="A10" s="122" t="s">
        <v>171</v>
      </c>
      <c r="B10" s="123">
        <v>966</v>
      </c>
      <c r="C10" s="124">
        <v>2099</v>
      </c>
      <c r="D10" s="124">
        <v>2263</v>
      </c>
      <c r="E10" s="124">
        <v>2608</v>
      </c>
      <c r="F10" s="124">
        <v>3275</v>
      </c>
      <c r="G10" s="125">
        <v>3673</v>
      </c>
      <c r="I10" s="122" t="s">
        <v>171</v>
      </c>
      <c r="J10" s="126">
        <v>3680078.08</v>
      </c>
      <c r="K10" s="42">
        <v>3991690.36</v>
      </c>
      <c r="L10" s="42">
        <v>4153569.64</v>
      </c>
      <c r="M10" s="42">
        <v>4190569.82</v>
      </c>
      <c r="N10" s="42">
        <v>4213749.8599999994</v>
      </c>
      <c r="O10" s="127">
        <v>4258189.7</v>
      </c>
      <c r="Q10" s="59"/>
      <c r="R10" s="59"/>
      <c r="S10" s="59"/>
      <c r="T10" s="59"/>
      <c r="U10" s="59"/>
      <c r="V10" s="59"/>
    </row>
    <row r="11" spans="1:22">
      <c r="A11" s="122" t="s">
        <v>170</v>
      </c>
      <c r="B11" s="128">
        <v>967</v>
      </c>
      <c r="C11" s="19">
        <v>2421</v>
      </c>
      <c r="D11" s="19">
        <v>2503</v>
      </c>
      <c r="E11" s="19">
        <v>2952</v>
      </c>
      <c r="F11" s="19">
        <v>4096</v>
      </c>
      <c r="G11" s="89"/>
      <c r="I11" s="122" t="s">
        <v>170</v>
      </c>
      <c r="J11" s="129">
        <v>3871195.3000000003</v>
      </c>
      <c r="K11" s="47">
        <v>4043559.7</v>
      </c>
      <c r="L11" s="47">
        <v>4243683.76</v>
      </c>
      <c r="M11" s="47">
        <v>4297239.66</v>
      </c>
      <c r="N11" s="47">
        <v>4322416.1399999997</v>
      </c>
      <c r="O11" s="130"/>
      <c r="Q11" s="59"/>
      <c r="R11" s="59"/>
      <c r="S11" s="59"/>
      <c r="T11" s="59"/>
      <c r="U11" s="59"/>
      <c r="V11" s="59"/>
    </row>
    <row r="12" spans="1:22">
      <c r="A12" s="122" t="s">
        <v>169</v>
      </c>
      <c r="B12" s="128">
        <v>1561</v>
      </c>
      <c r="C12" s="19">
        <v>1905</v>
      </c>
      <c r="D12" s="19">
        <v>2661</v>
      </c>
      <c r="E12" s="19">
        <v>2724</v>
      </c>
      <c r="F12" s="19"/>
      <c r="G12" s="89"/>
      <c r="I12" s="122" t="s">
        <v>169</v>
      </c>
      <c r="J12" s="129">
        <v>3789841.64</v>
      </c>
      <c r="K12" s="47">
        <v>3869206.48</v>
      </c>
      <c r="L12" s="47">
        <v>4071741</v>
      </c>
      <c r="M12" s="47">
        <v>4215530.4000000004</v>
      </c>
      <c r="N12" s="47"/>
      <c r="O12" s="130"/>
      <c r="Q12" s="59"/>
      <c r="R12" s="59"/>
      <c r="S12" s="59"/>
      <c r="T12" s="59"/>
      <c r="U12" s="59"/>
      <c r="V12" s="59"/>
    </row>
    <row r="13" spans="1:22">
      <c r="A13" s="122" t="s">
        <v>168</v>
      </c>
      <c r="B13" s="128">
        <v>1593</v>
      </c>
      <c r="C13" s="19">
        <v>2823</v>
      </c>
      <c r="D13" s="19">
        <v>3589</v>
      </c>
      <c r="E13" s="19"/>
      <c r="F13" s="19"/>
      <c r="G13" s="89"/>
      <c r="I13" s="122" t="s">
        <v>168</v>
      </c>
      <c r="J13" s="129">
        <v>4009460.2</v>
      </c>
      <c r="K13" s="47">
        <v>4100674.14</v>
      </c>
      <c r="L13" s="47">
        <v>4156554.14</v>
      </c>
      <c r="M13" s="47"/>
      <c r="N13" s="47"/>
      <c r="O13" s="130"/>
      <c r="Q13" s="59"/>
      <c r="R13" s="59"/>
      <c r="S13" s="59"/>
      <c r="T13" s="59"/>
      <c r="U13" s="59"/>
      <c r="V13" s="59"/>
    </row>
    <row r="14" spans="1:22">
      <c r="A14" s="122" t="s">
        <v>167</v>
      </c>
      <c r="B14" s="128">
        <v>1047</v>
      </c>
      <c r="C14" s="19">
        <v>2091</v>
      </c>
      <c r="D14" s="19"/>
      <c r="E14" s="19"/>
      <c r="F14" s="19"/>
      <c r="G14" s="89"/>
      <c r="I14" s="122" t="s">
        <v>167</v>
      </c>
      <c r="J14" s="129">
        <v>4043841.64</v>
      </c>
      <c r="K14" s="47">
        <v>4129020.54</v>
      </c>
      <c r="L14" s="47"/>
      <c r="M14" s="47"/>
      <c r="N14" s="47"/>
      <c r="O14" s="130"/>
      <c r="Q14" s="59"/>
      <c r="R14" s="59"/>
      <c r="S14" s="59"/>
      <c r="T14" s="59"/>
      <c r="U14" s="59"/>
      <c r="V14" s="59"/>
    </row>
    <row r="15" spans="1:22" ht="15" thickBot="1">
      <c r="A15" s="131" t="s">
        <v>166</v>
      </c>
      <c r="B15" s="132">
        <v>1140</v>
      </c>
      <c r="C15" s="133"/>
      <c r="D15" s="133"/>
      <c r="E15" s="133"/>
      <c r="F15" s="133"/>
      <c r="G15" s="91"/>
      <c r="I15" s="131" t="s">
        <v>166</v>
      </c>
      <c r="J15" s="134">
        <v>4325781.6399999997</v>
      </c>
      <c r="K15" s="51"/>
      <c r="L15" s="51"/>
      <c r="M15" s="51"/>
      <c r="N15" s="51"/>
      <c r="O15" s="135"/>
      <c r="Q15" s="59"/>
      <c r="R15" s="59"/>
      <c r="S15" s="59"/>
      <c r="T15" s="59"/>
      <c r="U15" s="59"/>
      <c r="V15" s="59"/>
    </row>
    <row r="16" spans="1:22" ht="15" thickBot="1"/>
    <row r="17" spans="1:14" ht="15" thickBot="1">
      <c r="A17" s="108"/>
      <c r="B17" s="112" t="s">
        <v>202</v>
      </c>
      <c r="C17" s="113"/>
      <c r="D17" s="113"/>
      <c r="E17" s="113"/>
      <c r="F17" s="113"/>
      <c r="G17" s="114"/>
    </row>
    <row r="18" spans="1:14" ht="29.25" customHeight="1" thickBot="1">
      <c r="A18" s="115" t="s">
        <v>177</v>
      </c>
      <c r="B18" s="119">
        <v>6</v>
      </c>
      <c r="C18" s="120">
        <v>12</v>
      </c>
      <c r="D18" s="120">
        <v>18</v>
      </c>
      <c r="E18" s="120">
        <v>24</v>
      </c>
      <c r="F18" s="120">
        <v>30</v>
      </c>
      <c r="G18" s="121">
        <v>36</v>
      </c>
      <c r="I18" s="115" t="s">
        <v>177</v>
      </c>
      <c r="J18" s="136" t="s">
        <v>162</v>
      </c>
    </row>
    <row r="19" spans="1:14">
      <c r="A19" s="122" t="s">
        <v>171</v>
      </c>
      <c r="B19" s="123">
        <v>1302</v>
      </c>
      <c r="C19" s="124">
        <v>2222</v>
      </c>
      <c r="D19" s="124">
        <v>2450</v>
      </c>
      <c r="E19" s="124">
        <v>2900</v>
      </c>
      <c r="F19" s="124">
        <v>3525</v>
      </c>
      <c r="G19" s="125">
        <v>3673</v>
      </c>
      <c r="I19" s="122" t="s">
        <v>171</v>
      </c>
      <c r="J19" s="127">
        <v>4258189.7</v>
      </c>
    </row>
    <row r="20" spans="1:14">
      <c r="A20" s="122" t="s">
        <v>170</v>
      </c>
      <c r="B20" s="128">
        <v>1239</v>
      </c>
      <c r="C20" s="19">
        <v>2690</v>
      </c>
      <c r="D20" s="19">
        <v>2805</v>
      </c>
      <c r="E20" s="19">
        <v>3330</v>
      </c>
      <c r="F20" s="19">
        <v>4144</v>
      </c>
      <c r="G20" s="89"/>
      <c r="I20" s="122" t="s">
        <v>170</v>
      </c>
      <c r="J20" s="137">
        <v>4100200</v>
      </c>
    </row>
    <row r="21" spans="1:14">
      <c r="A21" s="122" t="s">
        <v>169</v>
      </c>
      <c r="B21" s="128">
        <v>1830</v>
      </c>
      <c r="C21" s="19">
        <v>2330</v>
      </c>
      <c r="D21" s="19">
        <v>3215</v>
      </c>
      <c r="E21" s="19">
        <v>3450</v>
      </c>
      <c r="F21" s="19"/>
      <c r="G21" s="89"/>
      <c r="I21" s="122" t="s">
        <v>169</v>
      </c>
      <c r="J21" s="137">
        <v>3990880</v>
      </c>
    </row>
    <row r="22" spans="1:14">
      <c r="A22" s="122" t="s">
        <v>168</v>
      </c>
      <c r="B22" s="128">
        <v>1945</v>
      </c>
      <c r="C22" s="19">
        <v>2999</v>
      </c>
      <c r="D22" s="19">
        <v>3876</v>
      </c>
      <c r="E22" s="19"/>
      <c r="F22" s="19"/>
      <c r="G22" s="89"/>
      <c r="I22" s="122" t="s">
        <v>168</v>
      </c>
      <c r="J22" s="137">
        <v>3920124</v>
      </c>
    </row>
    <row r="23" spans="1:14">
      <c r="A23" s="122" t="s">
        <v>167</v>
      </c>
      <c r="B23" s="128">
        <v>1560</v>
      </c>
      <c r="C23" s="19">
        <v>2685</v>
      </c>
      <c r="D23" s="19"/>
      <c r="E23" s="19"/>
      <c r="F23" s="19"/>
      <c r="G23" s="89"/>
      <c r="I23" s="122" t="s">
        <v>167</v>
      </c>
      <c r="J23" s="137">
        <v>3910810</v>
      </c>
    </row>
    <row r="24" spans="1:14" ht="15" thickBot="1">
      <c r="A24" s="131" t="s">
        <v>166</v>
      </c>
      <c r="B24" s="132">
        <v>1500</v>
      </c>
      <c r="C24" s="133"/>
      <c r="D24" s="133"/>
      <c r="E24" s="133"/>
      <c r="F24" s="133"/>
      <c r="G24" s="91"/>
      <c r="I24" s="131" t="s">
        <v>166</v>
      </c>
      <c r="J24" s="138">
        <v>3825900</v>
      </c>
    </row>
    <row r="26" spans="1:14">
      <c r="A26" s="139" t="s">
        <v>201</v>
      </c>
      <c r="B26" s="139"/>
      <c r="C26" s="139"/>
      <c r="D26" s="139"/>
      <c r="E26" s="139"/>
      <c r="F26" s="139"/>
      <c r="G26" s="139"/>
      <c r="H26" s="139"/>
      <c r="I26" s="139"/>
      <c r="J26" s="139"/>
    </row>
    <row r="28" spans="1:14">
      <c r="A28" s="140" t="s">
        <v>247</v>
      </c>
      <c r="B28" s="140"/>
      <c r="C28" s="140"/>
      <c r="D28" s="140"/>
      <c r="E28" s="140"/>
      <c r="F28" s="140"/>
      <c r="G28" s="140"/>
    </row>
    <row r="30" spans="1:14" ht="15" customHeight="1">
      <c r="A30" s="142" t="s">
        <v>248</v>
      </c>
      <c r="B30" s="143"/>
      <c r="C30" s="143"/>
      <c r="D30" s="143"/>
      <c r="E30" s="143"/>
      <c r="F30" s="143"/>
      <c r="G30" s="143"/>
      <c r="H30" s="143"/>
      <c r="I30" s="143"/>
      <c r="J30" s="143"/>
      <c r="K30" s="143"/>
      <c r="L30" s="143"/>
      <c r="M30" s="143"/>
      <c r="N30" s="143"/>
    </row>
    <row r="32" spans="1:14">
      <c r="A32" s="140" t="s">
        <v>249</v>
      </c>
      <c r="B32" s="140"/>
      <c r="C32" s="140"/>
      <c r="D32" s="140"/>
      <c r="E32" s="140"/>
      <c r="F32" s="140"/>
      <c r="G32" s="140"/>
    </row>
    <row r="34" spans="1:13" ht="15.75" customHeight="1">
      <c r="A34" s="144" t="s">
        <v>250</v>
      </c>
      <c r="B34" s="145"/>
      <c r="C34" s="145"/>
      <c r="D34" s="145"/>
      <c r="E34" s="145"/>
      <c r="F34" s="145"/>
      <c r="G34" s="145"/>
      <c r="H34" s="145"/>
      <c r="I34" s="145"/>
      <c r="J34" s="145"/>
      <c r="K34" s="145"/>
      <c r="L34" s="145"/>
      <c r="M34" s="145"/>
    </row>
    <row r="35" spans="1:13" ht="15.75" customHeight="1">
      <c r="A35" s="146"/>
      <c r="B35" s="146"/>
      <c r="C35" s="146"/>
      <c r="D35" s="146"/>
      <c r="E35" s="146"/>
      <c r="F35" s="146"/>
      <c r="G35" s="146"/>
      <c r="H35" s="146"/>
      <c r="I35" s="146"/>
      <c r="J35" s="146"/>
      <c r="K35" s="146"/>
      <c r="L35" s="146"/>
      <c r="M35" s="146"/>
    </row>
    <row r="36" spans="1:13" ht="15.75" customHeight="1">
      <c r="A36" s="145" t="s">
        <v>200</v>
      </c>
      <c r="B36" s="145"/>
      <c r="C36" s="145"/>
      <c r="D36" s="145"/>
      <c r="E36" s="145"/>
      <c r="F36" s="145"/>
      <c r="G36" s="146"/>
      <c r="H36" s="146"/>
      <c r="I36" s="146"/>
      <c r="J36" s="146"/>
      <c r="K36" s="146"/>
      <c r="L36" s="146"/>
      <c r="M36" s="146"/>
    </row>
    <row r="37" spans="1:13" ht="15" thickBot="1"/>
    <row r="38" spans="1:13" ht="15" thickBot="1">
      <c r="A38" s="108"/>
      <c r="B38" s="109" t="s">
        <v>199</v>
      </c>
      <c r="C38" s="110"/>
      <c r="D38" s="110"/>
      <c r="E38" s="110"/>
      <c r="F38" s="111"/>
    </row>
    <row r="39" spans="1:13" ht="27" customHeight="1" thickBot="1">
      <c r="A39" s="115" t="s">
        <v>177</v>
      </c>
      <c r="B39" s="213" t="s">
        <v>187</v>
      </c>
      <c r="C39" s="214" t="s">
        <v>186</v>
      </c>
      <c r="D39" s="214" t="s">
        <v>185</v>
      </c>
      <c r="E39" s="214" t="s">
        <v>184</v>
      </c>
      <c r="F39" s="215" t="s">
        <v>183</v>
      </c>
    </row>
    <row r="40" spans="1:13">
      <c r="A40" s="122" t="s">
        <v>171</v>
      </c>
      <c r="B40" s="123"/>
      <c r="C40" s="124"/>
      <c r="D40" s="124"/>
      <c r="E40" s="124"/>
      <c r="F40" s="125"/>
    </row>
    <row r="41" spans="1:13">
      <c r="A41" s="122" t="s">
        <v>170</v>
      </c>
      <c r="B41" s="216"/>
      <c r="C41" s="157"/>
      <c r="D41" s="157"/>
      <c r="E41" s="157"/>
      <c r="F41" s="156"/>
    </row>
    <row r="42" spans="1:13">
      <c r="A42" s="122" t="s">
        <v>169</v>
      </c>
      <c r="B42" s="216"/>
      <c r="C42" s="157"/>
      <c r="D42" s="157"/>
      <c r="E42" s="157"/>
      <c r="F42" s="156"/>
    </row>
    <row r="43" spans="1:13">
      <c r="A43" s="122" t="s">
        <v>168</v>
      </c>
      <c r="B43" s="216"/>
      <c r="C43" s="157"/>
      <c r="D43" s="157"/>
      <c r="E43" s="157"/>
      <c r="F43" s="156"/>
    </row>
    <row r="44" spans="1:13">
      <c r="A44" s="122" t="s">
        <v>167</v>
      </c>
      <c r="B44" s="216"/>
      <c r="C44" s="157"/>
      <c r="D44" s="157"/>
      <c r="E44" s="157"/>
      <c r="F44" s="156"/>
    </row>
    <row r="45" spans="1:13" ht="15" thickBot="1">
      <c r="A45" s="131"/>
      <c r="B45" s="217"/>
      <c r="C45" s="218"/>
      <c r="D45" s="218"/>
      <c r="E45" s="218"/>
      <c r="F45" s="219"/>
    </row>
    <row r="46" spans="1:13" ht="39.75" customHeight="1">
      <c r="A46" s="161" t="s">
        <v>182</v>
      </c>
      <c r="B46" s="162"/>
      <c r="C46" s="163"/>
      <c r="D46" s="163"/>
      <c r="E46" s="163"/>
      <c r="F46" s="164"/>
    </row>
    <row r="47" spans="1:13" ht="39" customHeight="1" thickBot="1">
      <c r="A47" s="165" t="s">
        <v>198</v>
      </c>
      <c r="B47" s="220"/>
      <c r="C47" s="159"/>
      <c r="D47" s="159"/>
      <c r="E47" s="159"/>
      <c r="F47" s="160"/>
    </row>
    <row r="48" spans="1:13" ht="15" thickBot="1">
      <c r="A48" s="169"/>
      <c r="B48" s="109" t="s">
        <v>197</v>
      </c>
      <c r="C48" s="110"/>
      <c r="D48" s="110"/>
      <c r="E48" s="110"/>
      <c r="F48" s="111"/>
    </row>
    <row r="49" spans="1:9" ht="29.4" thickBot="1">
      <c r="A49" s="115" t="s">
        <v>177</v>
      </c>
      <c r="B49" s="213" t="s">
        <v>187</v>
      </c>
      <c r="C49" s="214" t="s">
        <v>186</v>
      </c>
      <c r="D49" s="214" t="s">
        <v>185</v>
      </c>
      <c r="E49" s="214" t="s">
        <v>184</v>
      </c>
      <c r="F49" s="215" t="s">
        <v>183</v>
      </c>
    </row>
    <row r="50" spans="1:9">
      <c r="A50" s="122" t="s">
        <v>171</v>
      </c>
      <c r="B50" s="221"/>
      <c r="C50" s="163"/>
      <c r="D50" s="163"/>
      <c r="E50" s="163"/>
      <c r="F50" s="164"/>
    </row>
    <row r="51" spans="1:9">
      <c r="A51" s="122" t="s">
        <v>170</v>
      </c>
      <c r="B51" s="216"/>
      <c r="C51" s="157"/>
      <c r="D51" s="157"/>
      <c r="E51" s="157"/>
      <c r="F51" s="156"/>
    </row>
    <row r="52" spans="1:9">
      <c r="A52" s="122" t="s">
        <v>169</v>
      </c>
      <c r="B52" s="216"/>
      <c r="C52" s="157"/>
      <c r="D52" s="157"/>
      <c r="E52" s="157"/>
      <c r="F52" s="156"/>
    </row>
    <row r="53" spans="1:9">
      <c r="A53" s="122" t="s">
        <v>168</v>
      </c>
      <c r="B53" s="216"/>
      <c r="C53" s="157"/>
      <c r="D53" s="157"/>
      <c r="E53" s="157"/>
      <c r="F53" s="156"/>
    </row>
    <row r="54" spans="1:9">
      <c r="A54" s="122" t="s">
        <v>167</v>
      </c>
      <c r="B54" s="216"/>
      <c r="C54" s="157"/>
      <c r="D54" s="157"/>
      <c r="E54" s="157"/>
      <c r="F54" s="156"/>
    </row>
    <row r="55" spans="1:9" ht="15" thickBot="1">
      <c r="A55" s="78"/>
      <c r="B55" s="158"/>
      <c r="C55" s="159"/>
      <c r="D55" s="159"/>
      <c r="E55" s="159"/>
      <c r="F55" s="160"/>
    </row>
    <row r="56" spans="1:9" ht="40.5" customHeight="1">
      <c r="A56" s="161" t="s">
        <v>182</v>
      </c>
      <c r="B56" s="162"/>
      <c r="C56" s="163"/>
      <c r="D56" s="163"/>
      <c r="E56" s="163"/>
      <c r="F56" s="164"/>
    </row>
    <row r="57" spans="1:9" ht="38.25" customHeight="1" thickBot="1">
      <c r="A57" s="165" t="s">
        <v>196</v>
      </c>
      <c r="B57" s="220"/>
      <c r="C57" s="159"/>
      <c r="D57" s="159"/>
      <c r="E57" s="159"/>
      <c r="F57" s="160"/>
    </row>
    <row r="59" spans="1:9">
      <c r="A59" s="13" t="s">
        <v>251</v>
      </c>
    </row>
    <row r="61" spans="1:9">
      <c r="A61" s="175" t="s">
        <v>252</v>
      </c>
    </row>
    <row r="63" spans="1:9">
      <c r="A63" s="176" t="s">
        <v>253</v>
      </c>
      <c r="B63" s="176"/>
      <c r="C63" s="176"/>
      <c r="D63" s="176"/>
      <c r="E63" s="176"/>
      <c r="F63" s="176"/>
      <c r="G63" s="176"/>
      <c r="H63" s="31"/>
      <c r="I63" s="31"/>
    </row>
    <row r="64" spans="1:9">
      <c r="A64" s="176"/>
      <c r="B64" s="176"/>
      <c r="C64" s="176"/>
      <c r="D64" s="176"/>
      <c r="E64" s="176"/>
      <c r="F64" s="176"/>
      <c r="G64" s="176"/>
      <c r="H64" s="31"/>
      <c r="I64" s="31"/>
    </row>
    <row r="65" spans="1:14">
      <c r="A65" s="145" t="s">
        <v>195</v>
      </c>
      <c r="B65" s="145"/>
      <c r="C65" s="145"/>
      <c r="D65" s="145"/>
      <c r="E65" s="145"/>
      <c r="F65" s="145"/>
      <c r="G65" s="176"/>
      <c r="H65" s="31"/>
      <c r="I65" s="31"/>
    </row>
    <row r="66" spans="1:14" ht="15" thickBot="1"/>
    <row r="67" spans="1:14" ht="15" thickBot="1">
      <c r="A67" s="175"/>
      <c r="B67" s="178" t="s">
        <v>194</v>
      </c>
      <c r="C67" s="178" t="s">
        <v>193</v>
      </c>
      <c r="D67" s="178" t="s">
        <v>192</v>
      </c>
    </row>
    <row r="68" spans="1:14" ht="60" customHeight="1" thickBot="1">
      <c r="A68" s="115" t="s">
        <v>177</v>
      </c>
      <c r="B68" s="179" t="s">
        <v>191</v>
      </c>
      <c r="C68" s="179" t="s">
        <v>190</v>
      </c>
      <c r="D68" s="179" t="s">
        <v>189</v>
      </c>
    </row>
    <row r="69" spans="1:14">
      <c r="A69" s="122" t="s">
        <v>171</v>
      </c>
      <c r="B69" s="222"/>
      <c r="C69" s="222"/>
      <c r="D69" s="222"/>
    </row>
    <row r="70" spans="1:14">
      <c r="A70" s="122" t="s">
        <v>170</v>
      </c>
      <c r="B70" s="223"/>
      <c r="C70" s="223"/>
      <c r="D70" s="223"/>
    </row>
    <row r="71" spans="1:14">
      <c r="A71" s="122" t="s">
        <v>169</v>
      </c>
      <c r="B71" s="223"/>
      <c r="C71" s="223"/>
      <c r="D71" s="223"/>
    </row>
    <row r="72" spans="1:14">
      <c r="A72" s="122" t="s">
        <v>168</v>
      </c>
      <c r="B72" s="223"/>
      <c r="C72" s="223"/>
      <c r="D72" s="223"/>
    </row>
    <row r="73" spans="1:14">
      <c r="A73" s="122" t="s">
        <v>167</v>
      </c>
      <c r="B73" s="223"/>
      <c r="C73" s="223"/>
      <c r="D73" s="223"/>
    </row>
    <row r="74" spans="1:14" ht="15" thickBot="1">
      <c r="A74" s="131" t="s">
        <v>166</v>
      </c>
      <c r="B74" s="224"/>
      <c r="C74" s="224"/>
      <c r="D74" s="224"/>
    </row>
    <row r="76" spans="1:14" ht="15.75" customHeight="1">
      <c r="A76" s="144" t="s">
        <v>254</v>
      </c>
      <c r="B76" s="145"/>
      <c r="C76" s="145"/>
      <c r="D76" s="145"/>
      <c r="E76" s="145"/>
      <c r="F76" s="145"/>
      <c r="G76" s="145"/>
      <c r="H76" s="145"/>
      <c r="I76" s="145"/>
      <c r="J76" s="145"/>
      <c r="K76" s="145"/>
      <c r="L76" s="145"/>
      <c r="M76" s="145"/>
      <c r="N76" s="145"/>
    </row>
    <row r="77" spans="1:14" ht="15" thickBot="1"/>
    <row r="78" spans="1:14" ht="15" thickBot="1">
      <c r="A78" s="108"/>
      <c r="B78" s="109" t="s">
        <v>188</v>
      </c>
      <c r="C78" s="110"/>
      <c r="D78" s="110"/>
      <c r="E78" s="110"/>
      <c r="F78" s="110"/>
      <c r="G78" s="111"/>
    </row>
    <row r="79" spans="1:14" ht="29.4" thickBot="1">
      <c r="A79" s="115" t="s">
        <v>177</v>
      </c>
      <c r="B79" s="119">
        <v>6</v>
      </c>
      <c r="C79" s="120">
        <v>12</v>
      </c>
      <c r="D79" s="120">
        <v>18</v>
      </c>
      <c r="E79" s="120">
        <v>24</v>
      </c>
      <c r="F79" s="120">
        <v>30</v>
      </c>
      <c r="G79" s="121">
        <v>36</v>
      </c>
    </row>
    <row r="80" spans="1:14">
      <c r="A80" s="122" t="s">
        <v>171</v>
      </c>
      <c r="B80" s="123"/>
      <c r="C80" s="124"/>
      <c r="D80" s="124"/>
      <c r="E80" s="124"/>
      <c r="F80" s="124"/>
      <c r="G80" s="125"/>
    </row>
    <row r="81" spans="1:7">
      <c r="A81" s="122" t="s">
        <v>170</v>
      </c>
      <c r="B81" s="128"/>
      <c r="C81" s="19"/>
      <c r="D81" s="19"/>
      <c r="E81" s="19"/>
      <c r="F81" s="19"/>
      <c r="G81" s="89"/>
    </row>
    <row r="82" spans="1:7">
      <c r="A82" s="122" t="s">
        <v>169</v>
      </c>
      <c r="B82" s="128"/>
      <c r="C82" s="19"/>
      <c r="D82" s="19"/>
      <c r="E82" s="19"/>
      <c r="F82" s="19"/>
      <c r="G82" s="89"/>
    </row>
    <row r="83" spans="1:7">
      <c r="A83" s="122" t="s">
        <v>168</v>
      </c>
      <c r="B83" s="128"/>
      <c r="C83" s="19"/>
      <c r="D83" s="19"/>
      <c r="E83" s="19"/>
      <c r="F83" s="19"/>
      <c r="G83" s="89"/>
    </row>
    <row r="84" spans="1:7">
      <c r="A84" s="122" t="s">
        <v>167</v>
      </c>
      <c r="B84" s="128"/>
      <c r="C84" s="19"/>
      <c r="D84" s="19"/>
      <c r="E84" s="19"/>
      <c r="F84" s="19"/>
      <c r="G84" s="89"/>
    </row>
    <row r="85" spans="1:7" ht="15" thickBot="1">
      <c r="A85" s="131" t="s">
        <v>166</v>
      </c>
      <c r="B85" s="132"/>
      <c r="C85" s="133"/>
      <c r="D85" s="133"/>
      <c r="E85" s="133"/>
      <c r="F85" s="133"/>
      <c r="G85" s="91"/>
    </row>
    <row r="87" spans="1:7">
      <c r="A87" s="24" t="s">
        <v>255</v>
      </c>
    </row>
    <row r="89" spans="1:7">
      <c r="A89" s="24" t="s">
        <v>256</v>
      </c>
    </row>
    <row r="91" spans="1:7">
      <c r="A91" s="145" t="s">
        <v>220</v>
      </c>
      <c r="B91" s="145"/>
      <c r="C91" s="145"/>
      <c r="D91" s="145"/>
      <c r="E91" s="145"/>
      <c r="F91" s="145"/>
    </row>
    <row r="92" spans="1:7" ht="15" thickBot="1"/>
    <row r="93" spans="1:7" ht="15" thickBot="1">
      <c r="A93" s="108"/>
      <c r="B93" s="109" t="s">
        <v>223</v>
      </c>
      <c r="C93" s="110"/>
      <c r="D93" s="110"/>
      <c r="E93" s="110"/>
      <c r="F93" s="111"/>
    </row>
    <row r="94" spans="1:7" ht="29.4" thickBot="1">
      <c r="A94" s="115" t="s">
        <v>177</v>
      </c>
      <c r="B94" s="213" t="s">
        <v>187</v>
      </c>
      <c r="C94" s="214" t="s">
        <v>186</v>
      </c>
      <c r="D94" s="214" t="s">
        <v>185</v>
      </c>
      <c r="E94" s="214" t="s">
        <v>184</v>
      </c>
      <c r="F94" s="215" t="s">
        <v>183</v>
      </c>
    </row>
    <row r="95" spans="1:7">
      <c r="A95" s="122" t="s">
        <v>171</v>
      </c>
      <c r="B95" s="123"/>
      <c r="C95" s="124"/>
      <c r="D95" s="124"/>
      <c r="E95" s="124"/>
      <c r="F95" s="125"/>
    </row>
    <row r="96" spans="1:7">
      <c r="A96" s="122" t="s">
        <v>170</v>
      </c>
      <c r="B96" s="128"/>
      <c r="C96" s="19"/>
      <c r="D96" s="19"/>
      <c r="E96" s="19"/>
      <c r="F96" s="89"/>
    </row>
    <row r="97" spans="1:10">
      <c r="A97" s="122" t="s">
        <v>169</v>
      </c>
      <c r="B97" s="128"/>
      <c r="C97" s="19"/>
      <c r="D97" s="19"/>
      <c r="E97" s="19"/>
      <c r="F97" s="89"/>
    </row>
    <row r="98" spans="1:10">
      <c r="A98" s="122" t="s">
        <v>168</v>
      </c>
      <c r="B98" s="128"/>
      <c r="C98" s="19"/>
      <c r="D98" s="19"/>
      <c r="E98" s="19"/>
      <c r="F98" s="89"/>
    </row>
    <row r="99" spans="1:10">
      <c r="A99" s="122" t="s">
        <v>167</v>
      </c>
      <c r="B99" s="128"/>
      <c r="C99" s="19"/>
      <c r="D99" s="19"/>
      <c r="E99" s="19"/>
      <c r="F99" s="89"/>
    </row>
    <row r="100" spans="1:10" ht="15" thickBot="1">
      <c r="A100" s="225"/>
      <c r="B100" s="226"/>
      <c r="C100" s="227"/>
      <c r="D100" s="227"/>
      <c r="E100" s="227"/>
      <c r="F100" s="228"/>
    </row>
    <row r="101" spans="1:10" ht="43.2">
      <c r="A101" s="161" t="s">
        <v>182</v>
      </c>
      <c r="B101" s="229"/>
      <c r="C101" s="124"/>
      <c r="D101" s="124"/>
      <c r="E101" s="124"/>
      <c r="F101" s="125"/>
    </row>
    <row r="102" spans="1:10" ht="43.8" thickBot="1">
      <c r="A102" s="165" t="s">
        <v>224</v>
      </c>
      <c r="B102" s="230"/>
      <c r="C102" s="133"/>
      <c r="D102" s="133"/>
      <c r="E102" s="133"/>
      <c r="F102" s="91"/>
    </row>
    <row r="104" spans="1:10">
      <c r="A104" s="188" t="s">
        <v>257</v>
      </c>
      <c r="B104" s="189"/>
      <c r="C104" s="189"/>
      <c r="D104" s="189"/>
      <c r="E104" s="189"/>
      <c r="F104" s="189"/>
      <c r="G104" s="189"/>
      <c r="H104" s="189"/>
      <c r="I104" s="189"/>
      <c r="J104" s="189"/>
    </row>
    <row r="106" spans="1:10">
      <c r="A106" s="190" t="s">
        <v>258</v>
      </c>
      <c r="B106" s="191"/>
      <c r="C106" s="191"/>
      <c r="D106" s="191"/>
      <c r="E106" s="191"/>
      <c r="F106" s="191"/>
      <c r="G106" s="191"/>
      <c r="H106" s="191"/>
      <c r="I106" s="191"/>
      <c r="J106" s="191"/>
    </row>
    <row r="107" spans="1:10">
      <c r="A107" s="191"/>
      <c r="B107" s="191"/>
      <c r="C107" s="191"/>
      <c r="D107" s="191"/>
      <c r="E107" s="191"/>
      <c r="F107" s="191"/>
      <c r="G107" s="191"/>
      <c r="H107" s="191"/>
      <c r="I107" s="191"/>
      <c r="J107" s="191"/>
    </row>
    <row r="108" spans="1:10">
      <c r="A108" s="145" t="s">
        <v>221</v>
      </c>
      <c r="B108" s="145"/>
      <c r="C108" s="145"/>
      <c r="D108" s="145"/>
      <c r="E108" s="145"/>
      <c r="F108" s="145"/>
      <c r="G108" s="191"/>
      <c r="H108" s="191"/>
      <c r="I108" s="191"/>
      <c r="J108" s="191"/>
    </row>
    <row r="109" spans="1:10" ht="15" thickBot="1"/>
    <row r="110" spans="1:10" ht="15" thickBot="1">
      <c r="A110" s="108"/>
      <c r="B110" s="192" t="s">
        <v>222</v>
      </c>
      <c r="C110" s="193" t="s">
        <v>181</v>
      </c>
    </row>
    <row r="111" spans="1:10" ht="70.5" customHeight="1" thickBot="1">
      <c r="A111" s="194" t="s">
        <v>177</v>
      </c>
      <c r="B111" s="231" t="s">
        <v>179</v>
      </c>
      <c r="C111" s="232" t="s">
        <v>178</v>
      </c>
    </row>
    <row r="112" spans="1:10">
      <c r="A112" s="122" t="s">
        <v>171</v>
      </c>
      <c r="B112" s="233"/>
      <c r="C112" s="87"/>
    </row>
    <row r="113" spans="1:6">
      <c r="A113" s="122" t="s">
        <v>170</v>
      </c>
      <c r="B113" s="128"/>
      <c r="C113" s="89"/>
    </row>
    <row r="114" spans="1:6">
      <c r="A114" s="122" t="s">
        <v>169</v>
      </c>
      <c r="B114" s="128"/>
      <c r="C114" s="89"/>
    </row>
    <row r="115" spans="1:6">
      <c r="A115" s="122" t="s">
        <v>168</v>
      </c>
      <c r="B115" s="128"/>
      <c r="C115" s="89"/>
    </row>
    <row r="116" spans="1:6">
      <c r="A116" s="122" t="s">
        <v>167</v>
      </c>
      <c r="B116" s="128"/>
      <c r="C116" s="89"/>
    </row>
    <row r="117" spans="1:6" ht="15" thickBot="1">
      <c r="A117" s="131" t="s">
        <v>166</v>
      </c>
      <c r="B117" s="132"/>
      <c r="C117" s="91"/>
    </row>
    <row r="119" spans="1:6">
      <c r="A119" s="24" t="s">
        <v>259</v>
      </c>
    </row>
    <row r="121" spans="1:6">
      <c r="A121" s="24" t="s">
        <v>260</v>
      </c>
    </row>
    <row r="123" spans="1:6">
      <c r="A123" s="24" t="s">
        <v>261</v>
      </c>
    </row>
    <row r="125" spans="1:6">
      <c r="A125" s="145" t="s">
        <v>225</v>
      </c>
      <c r="B125" s="145"/>
      <c r="C125" s="145"/>
      <c r="D125" s="145"/>
      <c r="E125" s="145"/>
      <c r="F125" s="145"/>
    </row>
    <row r="126" spans="1:6" ht="15" thickBot="1"/>
    <row r="127" spans="1:6">
      <c r="A127" s="203" t="s">
        <v>177</v>
      </c>
      <c r="B127" s="204" t="s">
        <v>180</v>
      </c>
      <c r="C127" s="204" t="s">
        <v>176</v>
      </c>
      <c r="D127" s="204" t="s">
        <v>175</v>
      </c>
    </row>
    <row r="128" spans="1:6" ht="77.25" customHeight="1" thickBot="1">
      <c r="A128" s="205"/>
      <c r="B128" s="234" t="s">
        <v>174</v>
      </c>
      <c r="C128" s="234" t="s">
        <v>173</v>
      </c>
      <c r="D128" s="234" t="s">
        <v>172</v>
      </c>
    </row>
    <row r="129" spans="1:4">
      <c r="A129" s="122" t="s">
        <v>171</v>
      </c>
      <c r="B129" s="123"/>
      <c r="C129" s="124"/>
      <c r="D129" s="125"/>
    </row>
    <row r="130" spans="1:4">
      <c r="A130" s="122" t="s">
        <v>170</v>
      </c>
      <c r="B130" s="128"/>
      <c r="C130" s="19"/>
      <c r="D130" s="89"/>
    </row>
    <row r="131" spans="1:4">
      <c r="A131" s="122" t="s">
        <v>169</v>
      </c>
      <c r="B131" s="128"/>
      <c r="C131" s="19"/>
      <c r="D131" s="89"/>
    </row>
    <row r="132" spans="1:4">
      <c r="A132" s="122" t="s">
        <v>168</v>
      </c>
      <c r="B132" s="128"/>
      <c r="C132" s="19"/>
      <c r="D132" s="89"/>
    </row>
    <row r="133" spans="1:4">
      <c r="A133" s="122" t="s">
        <v>167</v>
      </c>
      <c r="B133" s="128"/>
      <c r="C133" s="19"/>
      <c r="D133" s="89"/>
    </row>
    <row r="134" spans="1:4" ht="15" thickBot="1">
      <c r="A134" s="131" t="s">
        <v>166</v>
      </c>
      <c r="B134" s="132"/>
      <c r="C134" s="133"/>
      <c r="D134" s="91"/>
    </row>
    <row r="135" spans="1:4" ht="15" thickBot="1">
      <c r="A135" s="210" t="s">
        <v>1</v>
      </c>
      <c r="B135" s="235"/>
      <c r="C135" s="236"/>
      <c r="D135" s="237"/>
    </row>
  </sheetData>
  <mergeCells count="20">
    <mergeCell ref="A36:F36"/>
    <mergeCell ref="A127:A128"/>
    <mergeCell ref="A104:J104"/>
    <mergeCell ref="A108:F108"/>
    <mergeCell ref="A30:N30"/>
    <mergeCell ref="A76:N76"/>
    <mergeCell ref="B78:G78"/>
    <mergeCell ref="B93:F93"/>
    <mergeCell ref="A91:F91"/>
    <mergeCell ref="A65:F65"/>
    <mergeCell ref="A125:F125"/>
    <mergeCell ref="A32:G32"/>
    <mergeCell ref="A34:M34"/>
    <mergeCell ref="B38:F38"/>
    <mergeCell ref="B48:F48"/>
    <mergeCell ref="B8:G8"/>
    <mergeCell ref="B17:G17"/>
    <mergeCell ref="J8:O8"/>
    <mergeCell ref="A26:J26"/>
    <mergeCell ref="A28:G28"/>
  </mergeCells>
  <pageMargins left="0.7" right="0.7" top="0.75" bottom="0.75" header="0.3" footer="0.3"/>
  <pageSetup orientation="portrait" horizontalDpi="0"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5C7276-52CE-4E8B-AD3D-6466A67F1152}">
  <sheetPr>
    <tabColor theme="9" tint="0.59999389629810485"/>
  </sheetPr>
  <dimension ref="A1:V135"/>
  <sheetViews>
    <sheetView workbookViewId="0"/>
  </sheetViews>
  <sheetFormatPr defaultColWidth="8.88671875" defaultRowHeight="14.4"/>
  <cols>
    <col min="1" max="1" width="12.33203125" style="13" customWidth="1"/>
    <col min="2" max="2" width="14" style="13" customWidth="1"/>
    <col min="3" max="3" width="15.33203125" style="13" customWidth="1"/>
    <col min="4" max="4" width="16.5546875" style="13" customWidth="1"/>
    <col min="5" max="5" width="13.33203125" style="13" customWidth="1"/>
    <col min="6" max="6" width="12.33203125" style="13" customWidth="1"/>
    <col min="7" max="7" width="14" style="13" customWidth="1"/>
    <col min="8" max="9" width="8.88671875" style="13"/>
    <col min="10" max="10" width="10.33203125" style="13" customWidth="1"/>
    <col min="11" max="15" width="9.88671875" style="13" bestFit="1" customWidth="1"/>
    <col min="16" max="16384" width="8.88671875" style="13"/>
  </cols>
  <sheetData>
    <row r="1" spans="1:22">
      <c r="A1" s="13" t="s">
        <v>243</v>
      </c>
    </row>
    <row r="3" spans="1:22">
      <c r="A3" s="14" t="s">
        <v>0</v>
      </c>
    </row>
    <row r="4" spans="1:22">
      <c r="A4" s="24" t="s">
        <v>217</v>
      </c>
    </row>
    <row r="5" spans="1:22">
      <c r="A5" s="24"/>
    </row>
    <row r="6" spans="1:22">
      <c r="A6" s="13" t="s">
        <v>218</v>
      </c>
    </row>
    <row r="7" spans="1:22" ht="15" thickBot="1"/>
    <row r="8" spans="1:22" ht="15" thickBot="1">
      <c r="A8" s="108"/>
      <c r="B8" s="109" t="s">
        <v>203</v>
      </c>
      <c r="C8" s="110"/>
      <c r="D8" s="110"/>
      <c r="E8" s="110"/>
      <c r="F8" s="110"/>
      <c r="G8" s="111"/>
      <c r="I8" s="108"/>
      <c r="J8" s="112" t="s">
        <v>219</v>
      </c>
      <c r="K8" s="113"/>
      <c r="L8" s="113"/>
      <c r="M8" s="113"/>
      <c r="N8" s="113"/>
      <c r="O8" s="114"/>
    </row>
    <row r="9" spans="1:22" ht="43.8" thickBot="1">
      <c r="A9" s="115" t="s">
        <v>177</v>
      </c>
      <c r="B9" s="116">
        <v>6</v>
      </c>
      <c r="C9" s="117">
        <v>12</v>
      </c>
      <c r="D9" s="117">
        <v>18</v>
      </c>
      <c r="E9" s="117">
        <v>24</v>
      </c>
      <c r="F9" s="117">
        <v>30</v>
      </c>
      <c r="G9" s="118">
        <v>36</v>
      </c>
      <c r="I9" s="115" t="s">
        <v>177</v>
      </c>
      <c r="J9" s="119">
        <v>6</v>
      </c>
      <c r="K9" s="120">
        <v>12</v>
      </c>
      <c r="L9" s="120">
        <v>18</v>
      </c>
      <c r="M9" s="120">
        <v>24</v>
      </c>
      <c r="N9" s="120">
        <v>30</v>
      </c>
      <c r="O9" s="121">
        <v>36</v>
      </c>
    </row>
    <row r="10" spans="1:22">
      <c r="A10" s="122" t="s">
        <v>171</v>
      </c>
      <c r="B10" s="123">
        <v>966</v>
      </c>
      <c r="C10" s="124">
        <v>2099</v>
      </c>
      <c r="D10" s="124">
        <v>2263</v>
      </c>
      <c r="E10" s="124">
        <v>2608</v>
      </c>
      <c r="F10" s="124">
        <v>3275</v>
      </c>
      <c r="G10" s="125">
        <v>3673</v>
      </c>
      <c r="I10" s="122" t="s">
        <v>171</v>
      </c>
      <c r="J10" s="126">
        <v>3680078.08</v>
      </c>
      <c r="K10" s="42">
        <v>3991690.36</v>
      </c>
      <c r="L10" s="42">
        <v>4153569.64</v>
      </c>
      <c r="M10" s="42">
        <v>4190569.82</v>
      </c>
      <c r="N10" s="42">
        <v>4213749.8599999994</v>
      </c>
      <c r="O10" s="127">
        <v>4258189.7</v>
      </c>
      <c r="Q10" s="59"/>
      <c r="R10" s="59"/>
      <c r="S10" s="59"/>
      <c r="T10" s="59"/>
      <c r="U10" s="59"/>
      <c r="V10" s="59"/>
    </row>
    <row r="11" spans="1:22">
      <c r="A11" s="122" t="s">
        <v>170</v>
      </c>
      <c r="B11" s="128">
        <v>967</v>
      </c>
      <c r="C11" s="19">
        <v>2421</v>
      </c>
      <c r="D11" s="19">
        <v>2503</v>
      </c>
      <c r="E11" s="19">
        <v>2952</v>
      </c>
      <c r="F11" s="19">
        <v>4096</v>
      </c>
      <c r="G11" s="89"/>
      <c r="I11" s="122" t="s">
        <v>170</v>
      </c>
      <c r="J11" s="129">
        <v>3871195.3000000003</v>
      </c>
      <c r="K11" s="47">
        <v>4043559.7</v>
      </c>
      <c r="L11" s="47">
        <v>4243683.76</v>
      </c>
      <c r="M11" s="47">
        <v>4297239.66</v>
      </c>
      <c r="N11" s="47">
        <v>4322416.1399999997</v>
      </c>
      <c r="O11" s="130"/>
      <c r="Q11" s="59"/>
      <c r="R11" s="59"/>
      <c r="S11" s="59"/>
      <c r="T11" s="59"/>
      <c r="U11" s="59"/>
      <c r="V11" s="59"/>
    </row>
    <row r="12" spans="1:22">
      <c r="A12" s="122" t="s">
        <v>169</v>
      </c>
      <c r="B12" s="128">
        <v>1561</v>
      </c>
      <c r="C12" s="19">
        <v>1905</v>
      </c>
      <c r="D12" s="19">
        <v>2661</v>
      </c>
      <c r="E12" s="19">
        <v>2724</v>
      </c>
      <c r="F12" s="19"/>
      <c r="G12" s="89"/>
      <c r="I12" s="122" t="s">
        <v>169</v>
      </c>
      <c r="J12" s="129">
        <v>3789841.64</v>
      </c>
      <c r="K12" s="47">
        <v>3869206.48</v>
      </c>
      <c r="L12" s="47">
        <v>4071741</v>
      </c>
      <c r="M12" s="47">
        <v>4215530.4000000004</v>
      </c>
      <c r="N12" s="47"/>
      <c r="O12" s="130"/>
      <c r="Q12" s="59"/>
      <c r="R12" s="59"/>
      <c r="S12" s="59"/>
      <c r="T12" s="59"/>
      <c r="U12" s="59"/>
      <c r="V12" s="59"/>
    </row>
    <row r="13" spans="1:22">
      <c r="A13" s="122" t="s">
        <v>168</v>
      </c>
      <c r="B13" s="128">
        <v>1593</v>
      </c>
      <c r="C13" s="19">
        <v>2823</v>
      </c>
      <c r="D13" s="19">
        <v>3589</v>
      </c>
      <c r="E13" s="19"/>
      <c r="F13" s="19"/>
      <c r="G13" s="89"/>
      <c r="I13" s="122" t="s">
        <v>168</v>
      </c>
      <c r="J13" s="129">
        <v>4009460.2</v>
      </c>
      <c r="K13" s="47">
        <v>4100674.14</v>
      </c>
      <c r="L13" s="47">
        <v>4156554.14</v>
      </c>
      <c r="M13" s="47"/>
      <c r="N13" s="47"/>
      <c r="O13" s="130"/>
      <c r="Q13" s="59"/>
      <c r="R13" s="59"/>
      <c r="S13" s="59"/>
      <c r="T13" s="59"/>
      <c r="U13" s="59"/>
      <c r="V13" s="59"/>
    </row>
    <row r="14" spans="1:22">
      <c r="A14" s="122" t="s">
        <v>167</v>
      </c>
      <c r="B14" s="128">
        <v>1047</v>
      </c>
      <c r="C14" s="19">
        <v>2091</v>
      </c>
      <c r="D14" s="19"/>
      <c r="E14" s="19"/>
      <c r="F14" s="19"/>
      <c r="G14" s="89"/>
      <c r="I14" s="122" t="s">
        <v>167</v>
      </c>
      <c r="J14" s="129">
        <v>4043841.64</v>
      </c>
      <c r="K14" s="47">
        <v>4129020.54</v>
      </c>
      <c r="L14" s="47"/>
      <c r="M14" s="47"/>
      <c r="N14" s="47"/>
      <c r="O14" s="130"/>
      <c r="Q14" s="59"/>
      <c r="R14" s="59"/>
      <c r="S14" s="59"/>
      <c r="T14" s="59"/>
      <c r="U14" s="59"/>
      <c r="V14" s="59"/>
    </row>
    <row r="15" spans="1:22" ht="15" thickBot="1">
      <c r="A15" s="131" t="s">
        <v>166</v>
      </c>
      <c r="B15" s="132">
        <v>1140</v>
      </c>
      <c r="C15" s="133"/>
      <c r="D15" s="133"/>
      <c r="E15" s="133"/>
      <c r="F15" s="133"/>
      <c r="G15" s="91"/>
      <c r="I15" s="131" t="s">
        <v>166</v>
      </c>
      <c r="J15" s="134">
        <v>4325781.6399999997</v>
      </c>
      <c r="K15" s="51"/>
      <c r="L15" s="51"/>
      <c r="M15" s="51"/>
      <c r="N15" s="51"/>
      <c r="O15" s="135"/>
      <c r="Q15" s="59"/>
      <c r="R15" s="59"/>
      <c r="S15" s="59"/>
      <c r="T15" s="59"/>
      <c r="U15" s="59"/>
      <c r="V15" s="59"/>
    </row>
    <row r="16" spans="1:22" ht="15" thickBot="1"/>
    <row r="17" spans="1:14" ht="15" thickBot="1">
      <c r="A17" s="108"/>
      <c r="B17" s="112" t="s">
        <v>202</v>
      </c>
      <c r="C17" s="113"/>
      <c r="D17" s="113"/>
      <c r="E17" s="113"/>
      <c r="F17" s="113"/>
      <c r="G17" s="114"/>
    </row>
    <row r="18" spans="1:14" ht="29.25" customHeight="1" thickBot="1">
      <c r="A18" s="115" t="s">
        <v>177</v>
      </c>
      <c r="B18" s="119">
        <v>6</v>
      </c>
      <c r="C18" s="120">
        <v>12</v>
      </c>
      <c r="D18" s="120">
        <v>18</v>
      </c>
      <c r="E18" s="120">
        <v>24</v>
      </c>
      <c r="F18" s="120">
        <v>30</v>
      </c>
      <c r="G18" s="121">
        <v>36</v>
      </c>
      <c r="I18" s="115" t="s">
        <v>177</v>
      </c>
      <c r="J18" s="136" t="s">
        <v>162</v>
      </c>
    </row>
    <row r="19" spans="1:14">
      <c r="A19" s="122" t="s">
        <v>171</v>
      </c>
      <c r="B19" s="123">
        <v>1302</v>
      </c>
      <c r="C19" s="124">
        <v>2222</v>
      </c>
      <c r="D19" s="124">
        <v>2450</v>
      </c>
      <c r="E19" s="124">
        <v>2900</v>
      </c>
      <c r="F19" s="124">
        <v>3525</v>
      </c>
      <c r="G19" s="125">
        <v>3673</v>
      </c>
      <c r="I19" s="122" t="s">
        <v>171</v>
      </c>
      <c r="J19" s="127">
        <v>4258189.7</v>
      </c>
    </row>
    <row r="20" spans="1:14">
      <c r="A20" s="122" t="s">
        <v>170</v>
      </c>
      <c r="B20" s="128">
        <v>1239</v>
      </c>
      <c r="C20" s="19">
        <v>2690</v>
      </c>
      <c r="D20" s="19">
        <v>2805</v>
      </c>
      <c r="E20" s="19">
        <v>3330</v>
      </c>
      <c r="F20" s="19">
        <v>4144</v>
      </c>
      <c r="G20" s="89"/>
      <c r="I20" s="122" t="s">
        <v>170</v>
      </c>
      <c r="J20" s="137">
        <v>4100200</v>
      </c>
    </row>
    <row r="21" spans="1:14">
      <c r="A21" s="122" t="s">
        <v>169</v>
      </c>
      <c r="B21" s="128">
        <v>1830</v>
      </c>
      <c r="C21" s="19">
        <v>2330</v>
      </c>
      <c r="D21" s="19">
        <v>3215</v>
      </c>
      <c r="E21" s="19">
        <v>3450</v>
      </c>
      <c r="F21" s="19"/>
      <c r="G21" s="89"/>
      <c r="I21" s="122" t="s">
        <v>169</v>
      </c>
      <c r="J21" s="137">
        <v>3990880</v>
      </c>
    </row>
    <row r="22" spans="1:14">
      <c r="A22" s="122" t="s">
        <v>168</v>
      </c>
      <c r="B22" s="128">
        <v>1945</v>
      </c>
      <c r="C22" s="19">
        <v>2999</v>
      </c>
      <c r="D22" s="19">
        <v>3876</v>
      </c>
      <c r="E22" s="19"/>
      <c r="F22" s="19"/>
      <c r="G22" s="89"/>
      <c r="I22" s="122" t="s">
        <v>168</v>
      </c>
      <c r="J22" s="137">
        <v>3920124</v>
      </c>
    </row>
    <row r="23" spans="1:14">
      <c r="A23" s="122" t="s">
        <v>167</v>
      </c>
      <c r="B23" s="128">
        <v>1560</v>
      </c>
      <c r="C23" s="19">
        <v>2685</v>
      </c>
      <c r="D23" s="19"/>
      <c r="E23" s="19"/>
      <c r="F23" s="19"/>
      <c r="G23" s="89"/>
      <c r="I23" s="122" t="s">
        <v>167</v>
      </c>
      <c r="J23" s="137">
        <v>3910810</v>
      </c>
    </row>
    <row r="24" spans="1:14" ht="15" thickBot="1">
      <c r="A24" s="131" t="s">
        <v>166</v>
      </c>
      <c r="B24" s="132">
        <v>1500</v>
      </c>
      <c r="C24" s="133"/>
      <c r="D24" s="133"/>
      <c r="E24" s="133"/>
      <c r="F24" s="133"/>
      <c r="G24" s="91"/>
      <c r="I24" s="131" t="s">
        <v>166</v>
      </c>
      <c r="J24" s="138">
        <v>3825900</v>
      </c>
    </row>
    <row r="26" spans="1:14">
      <c r="A26" s="139" t="s">
        <v>201</v>
      </c>
      <c r="B26" s="139"/>
      <c r="C26" s="139"/>
      <c r="D26" s="139"/>
      <c r="E26" s="139"/>
      <c r="F26" s="139"/>
      <c r="G26" s="139"/>
      <c r="H26" s="139"/>
      <c r="I26" s="139"/>
      <c r="J26" s="139"/>
    </row>
    <row r="28" spans="1:14">
      <c r="A28" s="140" t="s">
        <v>247</v>
      </c>
      <c r="B28" s="140"/>
      <c r="C28" s="140"/>
      <c r="D28" s="140"/>
      <c r="E28" s="140"/>
      <c r="F28" s="140"/>
      <c r="G28" s="140"/>
    </row>
    <row r="29" spans="1:14">
      <c r="A29" s="141" t="s">
        <v>216</v>
      </c>
    </row>
    <row r="30" spans="1:14" ht="15" customHeight="1">
      <c r="A30" s="142" t="s">
        <v>248</v>
      </c>
      <c r="B30" s="143"/>
      <c r="C30" s="143"/>
      <c r="D30" s="143"/>
      <c r="E30" s="143"/>
      <c r="F30" s="143"/>
      <c r="G30" s="143"/>
      <c r="H30" s="143"/>
      <c r="I30" s="143"/>
      <c r="J30" s="143"/>
      <c r="K30" s="143"/>
      <c r="L30" s="143"/>
      <c r="M30" s="143"/>
      <c r="N30" s="143"/>
    </row>
    <row r="31" spans="1:14">
      <c r="A31" s="141" t="s">
        <v>215</v>
      </c>
    </row>
    <row r="32" spans="1:14">
      <c r="A32" s="140" t="s">
        <v>249</v>
      </c>
      <c r="B32" s="140"/>
      <c r="C32" s="140"/>
      <c r="D32" s="140"/>
      <c r="E32" s="140"/>
      <c r="F32" s="140"/>
      <c r="G32" s="140"/>
    </row>
    <row r="33" spans="1:13">
      <c r="A33" s="141" t="s">
        <v>214</v>
      </c>
    </row>
    <row r="34" spans="1:13" ht="15.75" customHeight="1">
      <c r="A34" s="144" t="s">
        <v>250</v>
      </c>
      <c r="B34" s="145"/>
      <c r="C34" s="145"/>
      <c r="D34" s="145"/>
      <c r="E34" s="145"/>
      <c r="F34" s="145"/>
      <c r="G34" s="145"/>
      <c r="H34" s="145"/>
      <c r="I34" s="145"/>
      <c r="J34" s="145"/>
      <c r="K34" s="145"/>
      <c r="L34" s="145"/>
      <c r="M34" s="145"/>
    </row>
    <row r="35" spans="1:13" ht="15.75" customHeight="1">
      <c r="A35" s="141" t="s">
        <v>213</v>
      </c>
      <c r="B35" s="146"/>
      <c r="C35" s="146"/>
      <c r="D35" s="146"/>
      <c r="E35" s="146"/>
      <c r="F35" s="146"/>
      <c r="G35" s="146"/>
      <c r="H35" s="146"/>
      <c r="I35" s="146"/>
      <c r="J35" s="146"/>
      <c r="K35" s="146"/>
      <c r="L35" s="146"/>
      <c r="M35" s="146"/>
    </row>
    <row r="36" spans="1:13" ht="15.75" customHeight="1">
      <c r="A36" s="145" t="s">
        <v>200</v>
      </c>
      <c r="B36" s="145"/>
      <c r="C36" s="145"/>
      <c r="D36" s="145"/>
      <c r="E36" s="145"/>
      <c r="F36" s="145"/>
      <c r="G36" s="146"/>
      <c r="H36" s="146"/>
      <c r="I36" s="146"/>
      <c r="J36" s="146"/>
      <c r="K36" s="146"/>
      <c r="L36" s="146"/>
      <c r="M36" s="146"/>
    </row>
    <row r="37" spans="1:13" ht="15" thickBot="1"/>
    <row r="38" spans="1:13" ht="15" thickBot="1">
      <c r="A38" s="108"/>
      <c r="B38" s="109" t="s">
        <v>199</v>
      </c>
      <c r="C38" s="110"/>
      <c r="D38" s="110"/>
      <c r="E38" s="110"/>
      <c r="F38" s="111"/>
    </row>
    <row r="39" spans="1:13" ht="27" customHeight="1" thickBot="1">
      <c r="A39" s="115" t="s">
        <v>177</v>
      </c>
      <c r="B39" s="147" t="s">
        <v>187</v>
      </c>
      <c r="C39" s="148" t="s">
        <v>186</v>
      </c>
      <c r="D39" s="148" t="s">
        <v>185</v>
      </c>
      <c r="E39" s="148" t="s">
        <v>184</v>
      </c>
      <c r="F39" s="149" t="s">
        <v>183</v>
      </c>
    </row>
    <row r="40" spans="1:13">
      <c r="A40" s="122" t="s">
        <v>171</v>
      </c>
      <c r="B40" s="150">
        <f>C10/B10</f>
        <v>2.1728778467908905</v>
      </c>
      <c r="C40" s="151">
        <f>D10/C10</f>
        <v>1.0781324440209623</v>
      </c>
      <c r="D40" s="151">
        <f>E10/D10</f>
        <v>1.1524524966858154</v>
      </c>
      <c r="E40" s="151">
        <f>F10/E10</f>
        <v>1.2557515337423313</v>
      </c>
      <c r="F40" s="152">
        <f>G10/F10</f>
        <v>1.1215267175572519</v>
      </c>
    </row>
    <row r="41" spans="1:13">
      <c r="A41" s="122" t="s">
        <v>170</v>
      </c>
      <c r="B41" s="153">
        <f>C11/B11</f>
        <v>2.5036194415718716</v>
      </c>
      <c r="C41" s="28">
        <f>D11/C11</f>
        <v>1.0338703015282942</v>
      </c>
      <c r="D41" s="28">
        <f>E11/D11</f>
        <v>1.1793847383140232</v>
      </c>
      <c r="E41" s="28">
        <f>F11/E11</f>
        <v>1.3875338753387534</v>
      </c>
      <c r="F41" s="154"/>
    </row>
    <row r="42" spans="1:13">
      <c r="A42" s="122" t="s">
        <v>169</v>
      </c>
      <c r="B42" s="153">
        <f>C12/B12</f>
        <v>1.2203715566944267</v>
      </c>
      <c r="C42" s="28">
        <f>D12/C12</f>
        <v>1.3968503937007875</v>
      </c>
      <c r="D42" s="28">
        <f>E12/D12</f>
        <v>1.0236753100338218</v>
      </c>
      <c r="E42" s="155"/>
      <c r="F42" s="156"/>
    </row>
    <row r="43" spans="1:13">
      <c r="A43" s="122" t="s">
        <v>168</v>
      </c>
      <c r="B43" s="153">
        <f>C13/B13</f>
        <v>1.7721280602636535</v>
      </c>
      <c r="C43" s="28">
        <f>D13/C13</f>
        <v>1.271342543393553</v>
      </c>
      <c r="D43" s="155"/>
      <c r="E43" s="157"/>
      <c r="F43" s="156"/>
    </row>
    <row r="44" spans="1:13">
      <c r="A44" s="122" t="s">
        <v>167</v>
      </c>
      <c r="B44" s="153">
        <f>C14/B14</f>
        <v>1.997134670487106</v>
      </c>
      <c r="C44" s="155"/>
      <c r="D44" s="157"/>
      <c r="E44" s="157"/>
      <c r="F44" s="156"/>
    </row>
    <row r="45" spans="1:13" ht="15" thickBot="1">
      <c r="A45" s="131"/>
      <c r="B45" s="158"/>
      <c r="C45" s="159"/>
      <c r="D45" s="159"/>
      <c r="E45" s="159"/>
      <c r="F45" s="160"/>
    </row>
    <row r="46" spans="1:13" ht="39.75" customHeight="1">
      <c r="A46" s="161" t="s">
        <v>182</v>
      </c>
      <c r="B46" s="162">
        <f>AVERAGE(B40:B44)</f>
        <v>1.9332263151615898</v>
      </c>
      <c r="C46" s="163">
        <f>AVERAGE(C40:C43)</f>
        <v>1.1950489206608992</v>
      </c>
      <c r="D46" s="163">
        <f>AVERAGE(D40:D42)</f>
        <v>1.1185041816778867</v>
      </c>
      <c r="E46" s="163">
        <f>AVERAGE(E40:E41)</f>
        <v>1.3216427045405423</v>
      </c>
      <c r="F46" s="164">
        <f>F40</f>
        <v>1.1215267175572519</v>
      </c>
    </row>
    <row r="47" spans="1:13" ht="39" customHeight="1" thickBot="1">
      <c r="A47" s="165" t="s">
        <v>198</v>
      </c>
      <c r="B47" s="166">
        <f>B46*C46*D46*E46*F46</f>
        <v>3.8302725778904905</v>
      </c>
      <c r="C47" s="167">
        <f>C46*D46*E46*F46</f>
        <v>1.9812851438298027</v>
      </c>
      <c r="D47" s="167">
        <f>D46*E46*F46</f>
        <v>1.6579113286292002</v>
      </c>
      <c r="E47" s="167">
        <f>E46*F46</f>
        <v>1.4822576042068434</v>
      </c>
      <c r="F47" s="168">
        <f>F46</f>
        <v>1.1215267175572519</v>
      </c>
    </row>
    <row r="48" spans="1:13" ht="15" thickBot="1">
      <c r="A48" s="169"/>
      <c r="B48" s="109" t="s">
        <v>197</v>
      </c>
      <c r="C48" s="110"/>
      <c r="D48" s="110"/>
      <c r="E48" s="110"/>
      <c r="F48" s="111"/>
    </row>
    <row r="49" spans="1:9" ht="29.4" thickBot="1">
      <c r="A49" s="115" t="s">
        <v>177</v>
      </c>
      <c r="B49" s="147" t="s">
        <v>187</v>
      </c>
      <c r="C49" s="148" t="s">
        <v>186</v>
      </c>
      <c r="D49" s="148" t="s">
        <v>185</v>
      </c>
      <c r="E49" s="148" t="s">
        <v>184</v>
      </c>
      <c r="F49" s="149" t="s">
        <v>183</v>
      </c>
    </row>
    <row r="50" spans="1:9">
      <c r="A50" s="122" t="s">
        <v>171</v>
      </c>
      <c r="B50" s="170">
        <f>C19/B19</f>
        <v>1.706605222734255</v>
      </c>
      <c r="C50" s="171">
        <f>D19/C19</f>
        <v>1.1026102610261026</v>
      </c>
      <c r="D50" s="171">
        <f>E19/D19</f>
        <v>1.1836734693877551</v>
      </c>
      <c r="E50" s="171">
        <f>F19/E19</f>
        <v>1.2155172413793103</v>
      </c>
      <c r="F50" s="172">
        <f>G19/F19</f>
        <v>1.041985815602837</v>
      </c>
    </row>
    <row r="51" spans="1:9">
      <c r="A51" s="122" t="s">
        <v>170</v>
      </c>
      <c r="B51" s="173">
        <f>C20/B20</f>
        <v>2.1711057304277643</v>
      </c>
      <c r="C51" s="29">
        <f>D20/C20</f>
        <v>1.0427509293680297</v>
      </c>
      <c r="D51" s="29">
        <f>E20/D20</f>
        <v>1.1871657754010696</v>
      </c>
      <c r="E51" s="29">
        <f>F20/E20</f>
        <v>1.2444444444444445</v>
      </c>
      <c r="F51" s="156"/>
    </row>
    <row r="52" spans="1:9">
      <c r="A52" s="122" t="s">
        <v>169</v>
      </c>
      <c r="B52" s="173">
        <f>C21/B21</f>
        <v>1.2732240437158471</v>
      </c>
      <c r="C52" s="29">
        <f>D21/C21</f>
        <v>1.3798283261802575</v>
      </c>
      <c r="D52" s="29">
        <f>E21/D21</f>
        <v>1.0730948678071539</v>
      </c>
      <c r="E52" s="157"/>
      <c r="F52" s="156"/>
    </row>
    <row r="53" spans="1:9">
      <c r="A53" s="122" t="s">
        <v>168</v>
      </c>
      <c r="B53" s="173">
        <f>C22/B22</f>
        <v>1.5419023136246786</v>
      </c>
      <c r="C53" s="29">
        <f>D22/C22</f>
        <v>1.2924308102700901</v>
      </c>
      <c r="D53" s="157"/>
      <c r="E53" s="157"/>
      <c r="F53" s="156"/>
    </row>
    <row r="54" spans="1:9">
      <c r="A54" s="122" t="s">
        <v>167</v>
      </c>
      <c r="B54" s="173">
        <f>C23/B23</f>
        <v>1.7211538461538463</v>
      </c>
      <c r="C54" s="157"/>
      <c r="D54" s="157"/>
      <c r="E54" s="157"/>
      <c r="F54" s="156"/>
    </row>
    <row r="55" spans="1:9" ht="15" thickBot="1">
      <c r="A55" s="174"/>
      <c r="B55" s="158"/>
      <c r="C55" s="159"/>
      <c r="D55" s="159"/>
      <c r="E55" s="159"/>
      <c r="F55" s="160"/>
    </row>
    <row r="56" spans="1:9" ht="40.5" customHeight="1">
      <c r="A56" s="161" t="s">
        <v>182</v>
      </c>
      <c r="B56" s="162">
        <f>AVERAGE(B50:B54)</f>
        <v>1.6827982313312781</v>
      </c>
      <c r="C56" s="163">
        <f>AVERAGE(C50:C53)</f>
        <v>1.20440508171112</v>
      </c>
      <c r="D56" s="163">
        <f>AVERAGE(D50:D52)</f>
        <v>1.147978037531993</v>
      </c>
      <c r="E56" s="163">
        <f>AVERAGE(E50:E51)</f>
        <v>1.2299808429118775</v>
      </c>
      <c r="F56" s="164">
        <f>F50</f>
        <v>1.041985815602837</v>
      </c>
    </row>
    <row r="57" spans="1:9" ht="38.25" customHeight="1" thickBot="1">
      <c r="A57" s="165" t="s">
        <v>196</v>
      </c>
      <c r="B57" s="166">
        <f>B56*C56*D56*E56*F56</f>
        <v>2.9819362869154267</v>
      </c>
      <c r="C57" s="167">
        <f>C56*D56*E56*F56</f>
        <v>1.7720105900969405</v>
      </c>
      <c r="D57" s="167">
        <f>D56*E56*F56</f>
        <v>1.4712745877652833</v>
      </c>
      <c r="E57" s="167">
        <f>E56*F56</f>
        <v>1.2816225917773976</v>
      </c>
      <c r="F57" s="168">
        <f>F56</f>
        <v>1.041985815602837</v>
      </c>
    </row>
    <row r="59" spans="1:9">
      <c r="A59" s="13" t="s">
        <v>251</v>
      </c>
    </row>
    <row r="60" spans="1:9">
      <c r="A60" s="141" t="s">
        <v>212</v>
      </c>
    </row>
    <row r="61" spans="1:9">
      <c r="A61" s="175" t="s">
        <v>252</v>
      </c>
    </row>
    <row r="62" spans="1:9">
      <c r="A62" s="141" t="s">
        <v>211</v>
      </c>
    </row>
    <row r="63" spans="1:9">
      <c r="A63" s="176" t="s">
        <v>253</v>
      </c>
      <c r="B63" s="176"/>
      <c r="C63" s="176"/>
      <c r="D63" s="176"/>
      <c r="E63" s="176"/>
      <c r="F63" s="176"/>
      <c r="G63" s="176"/>
      <c r="H63" s="31"/>
      <c r="I63" s="31"/>
    </row>
    <row r="64" spans="1:9">
      <c r="A64" s="177" t="s">
        <v>210</v>
      </c>
      <c r="B64" s="176"/>
      <c r="C64" s="176"/>
      <c r="D64" s="176"/>
      <c r="E64" s="176"/>
      <c r="F64" s="176"/>
      <c r="G64" s="176"/>
      <c r="H64" s="31"/>
      <c r="I64" s="31"/>
    </row>
    <row r="65" spans="1:14">
      <c r="A65" s="145" t="s">
        <v>195</v>
      </c>
      <c r="B65" s="145"/>
      <c r="C65" s="145"/>
      <c r="D65" s="145"/>
      <c r="E65" s="145"/>
      <c r="F65" s="145"/>
      <c r="G65" s="176"/>
      <c r="H65" s="31"/>
      <c r="I65" s="31"/>
    </row>
    <row r="66" spans="1:14" ht="15" thickBot="1"/>
    <row r="67" spans="1:14" ht="15" thickBot="1">
      <c r="A67" s="175"/>
      <c r="B67" s="178" t="s">
        <v>194</v>
      </c>
      <c r="C67" s="178" t="s">
        <v>193</v>
      </c>
      <c r="D67" s="178" t="s">
        <v>192</v>
      </c>
    </row>
    <row r="68" spans="1:14" ht="60" customHeight="1" thickBot="1">
      <c r="A68" s="115" t="s">
        <v>177</v>
      </c>
      <c r="B68" s="179" t="s">
        <v>191</v>
      </c>
      <c r="C68" s="179" t="s">
        <v>190</v>
      </c>
      <c r="D68" s="180" t="s">
        <v>189</v>
      </c>
    </row>
    <row r="69" spans="1:14">
      <c r="A69" s="122" t="s">
        <v>171</v>
      </c>
      <c r="B69" s="181">
        <f>G10</f>
        <v>3673</v>
      </c>
      <c r="C69" s="182">
        <f>G19</f>
        <v>3673</v>
      </c>
      <c r="D69" s="181">
        <f t="shared" ref="D69:D74" si="0">AVERAGE(B69:C69)</f>
        <v>3673</v>
      </c>
    </row>
    <row r="70" spans="1:14">
      <c r="A70" s="122" t="s">
        <v>170</v>
      </c>
      <c r="B70" s="183">
        <f>F11*F47</f>
        <v>4593.7734351145036</v>
      </c>
      <c r="C70" s="184">
        <f>F20*F57</f>
        <v>4317.9892198581565</v>
      </c>
      <c r="D70" s="183">
        <f t="shared" si="0"/>
        <v>4455.8813274863296</v>
      </c>
    </row>
    <row r="71" spans="1:14">
      <c r="A71" s="122" t="s">
        <v>169</v>
      </c>
      <c r="B71" s="183">
        <f>E12*E47</f>
        <v>4037.6697138594413</v>
      </c>
      <c r="C71" s="184">
        <f>E21*E57</f>
        <v>4421.5979416320215</v>
      </c>
      <c r="D71" s="183">
        <f t="shared" si="0"/>
        <v>4229.6338277457317</v>
      </c>
    </row>
    <row r="72" spans="1:14">
      <c r="A72" s="122" t="s">
        <v>168</v>
      </c>
      <c r="B72" s="183">
        <f>D13*D47</f>
        <v>5950.2437584501995</v>
      </c>
      <c r="C72" s="184">
        <f>D22*D57</f>
        <v>5702.6603021782385</v>
      </c>
      <c r="D72" s="183">
        <f t="shared" si="0"/>
        <v>5826.452030314219</v>
      </c>
    </row>
    <row r="73" spans="1:14">
      <c r="A73" s="122" t="s">
        <v>167</v>
      </c>
      <c r="B73" s="183">
        <f>C14*C47</f>
        <v>4142.8672357481173</v>
      </c>
      <c r="C73" s="184">
        <f>C23*C57</f>
        <v>4757.8484344102853</v>
      </c>
      <c r="D73" s="183">
        <f t="shared" si="0"/>
        <v>4450.3578350792013</v>
      </c>
    </row>
    <row r="74" spans="1:14" ht="15" thickBot="1">
      <c r="A74" s="131" t="s">
        <v>166</v>
      </c>
      <c r="B74" s="185">
        <f>B15*B47</f>
        <v>4366.5107387951593</v>
      </c>
      <c r="C74" s="186">
        <f>B24*B57</f>
        <v>4472.9044303731398</v>
      </c>
      <c r="D74" s="185">
        <f t="shared" si="0"/>
        <v>4419.70758458415</v>
      </c>
    </row>
    <row r="76" spans="1:14" ht="15.75" customHeight="1">
      <c r="A76" s="144" t="s">
        <v>254</v>
      </c>
      <c r="B76" s="145"/>
      <c r="C76" s="145"/>
      <c r="D76" s="145"/>
      <c r="E76" s="145"/>
      <c r="F76" s="145"/>
      <c r="G76" s="145"/>
      <c r="H76" s="145"/>
      <c r="I76" s="145"/>
      <c r="J76" s="145"/>
      <c r="K76" s="145"/>
      <c r="L76" s="145"/>
      <c r="M76" s="145"/>
      <c r="N76" s="145"/>
    </row>
    <row r="77" spans="1:14" ht="15" thickBot="1">
      <c r="A77" s="141" t="s">
        <v>209</v>
      </c>
    </row>
    <row r="78" spans="1:14" ht="15" thickBot="1">
      <c r="A78" s="108"/>
      <c r="B78" s="109" t="s">
        <v>188</v>
      </c>
      <c r="C78" s="110"/>
      <c r="D78" s="110"/>
      <c r="E78" s="110"/>
      <c r="F78" s="110"/>
      <c r="G78" s="111"/>
    </row>
    <row r="79" spans="1:14" ht="29.4" thickBot="1">
      <c r="A79" s="115" t="s">
        <v>177</v>
      </c>
      <c r="B79" s="116">
        <v>6</v>
      </c>
      <c r="C79" s="117">
        <v>12</v>
      </c>
      <c r="D79" s="117">
        <v>18</v>
      </c>
      <c r="E79" s="117">
        <v>24</v>
      </c>
      <c r="F79" s="117">
        <v>30</v>
      </c>
      <c r="G79" s="118">
        <v>36</v>
      </c>
    </row>
    <row r="80" spans="1:14">
      <c r="A80" s="122" t="s">
        <v>171</v>
      </c>
      <c r="B80" s="150">
        <f t="shared" ref="B80:G80" si="1">J10/B19</f>
        <v>2826.4808602150538</v>
      </c>
      <c r="C80" s="151">
        <f t="shared" si="1"/>
        <v>1796.4403060306031</v>
      </c>
      <c r="D80" s="151">
        <f t="shared" si="1"/>
        <v>1695.3345469387755</v>
      </c>
      <c r="E80" s="151">
        <f t="shared" si="1"/>
        <v>1445.0240758620689</v>
      </c>
      <c r="F80" s="151">
        <f t="shared" si="1"/>
        <v>1195.3900312056735</v>
      </c>
      <c r="G80" s="152">
        <f t="shared" si="1"/>
        <v>1159.321998366458</v>
      </c>
    </row>
    <row r="81" spans="1:7">
      <c r="A81" s="122" t="s">
        <v>170</v>
      </c>
      <c r="B81" s="153">
        <f>J11/B20</f>
        <v>3124.4514124293787</v>
      </c>
      <c r="C81" s="28">
        <f>K11/C20</f>
        <v>1503.1820446096656</v>
      </c>
      <c r="D81" s="28">
        <f>L11/D20</f>
        <v>1512.8997361853831</v>
      </c>
      <c r="E81" s="28">
        <f>M11/E20</f>
        <v>1290.4623603603604</v>
      </c>
      <c r="F81" s="28">
        <f>N11/F20</f>
        <v>1043.0540878378379</v>
      </c>
      <c r="G81" s="89"/>
    </row>
    <row r="82" spans="1:7">
      <c r="A82" s="122" t="s">
        <v>169</v>
      </c>
      <c r="B82" s="153">
        <f>J12/B21</f>
        <v>2070.9517158469948</v>
      </c>
      <c r="C82" s="28">
        <f>K12/C21</f>
        <v>1660.6036394849784</v>
      </c>
      <c r="D82" s="28">
        <f>L12/D21</f>
        <v>1266.4824261275271</v>
      </c>
      <c r="E82" s="28">
        <f>M12/E21</f>
        <v>1221.8928695652176</v>
      </c>
      <c r="F82" s="19"/>
      <c r="G82" s="89"/>
    </row>
    <row r="83" spans="1:7">
      <c r="A83" s="122" t="s">
        <v>168</v>
      </c>
      <c r="B83" s="153">
        <f>J13/B22</f>
        <v>2061.4191259640102</v>
      </c>
      <c r="C83" s="28">
        <f>K13/C22</f>
        <v>1367.3471623874625</v>
      </c>
      <c r="D83" s="28">
        <f>L13/D22</f>
        <v>1072.3823890608876</v>
      </c>
      <c r="E83" s="19"/>
      <c r="F83" s="19"/>
      <c r="G83" s="89"/>
    </row>
    <row r="84" spans="1:7">
      <c r="A84" s="122" t="s">
        <v>167</v>
      </c>
      <c r="B84" s="153">
        <f>J14/B23</f>
        <v>2592.2061794871797</v>
      </c>
      <c r="C84" s="28">
        <f>K14/C23</f>
        <v>1537.8102569832402</v>
      </c>
      <c r="D84" s="19"/>
      <c r="E84" s="19"/>
      <c r="F84" s="19"/>
      <c r="G84" s="89"/>
    </row>
    <row r="85" spans="1:7" ht="15" thickBot="1">
      <c r="A85" s="131" t="s">
        <v>166</v>
      </c>
      <c r="B85" s="187">
        <f>J15/B24</f>
        <v>2883.8544266666663</v>
      </c>
      <c r="C85" s="133"/>
      <c r="D85" s="133"/>
      <c r="E85" s="133"/>
      <c r="F85" s="133"/>
      <c r="G85" s="91"/>
    </row>
    <row r="87" spans="1:7">
      <c r="A87" s="24" t="s">
        <v>255</v>
      </c>
    </row>
    <row r="88" spans="1:7">
      <c r="A88" s="141" t="s">
        <v>208</v>
      </c>
    </row>
    <row r="89" spans="1:7">
      <c r="A89" s="24" t="s">
        <v>256</v>
      </c>
    </row>
    <row r="90" spans="1:7">
      <c r="A90" s="141" t="s">
        <v>207</v>
      </c>
    </row>
    <row r="91" spans="1:7">
      <c r="A91" s="145" t="s">
        <v>220</v>
      </c>
      <c r="B91" s="145"/>
      <c r="C91" s="145"/>
      <c r="D91" s="145"/>
      <c r="E91" s="145"/>
      <c r="F91" s="145"/>
    </row>
    <row r="92" spans="1:7" ht="15" thickBot="1"/>
    <row r="93" spans="1:7" ht="15" thickBot="1">
      <c r="A93" s="108"/>
      <c r="B93" s="109" t="s">
        <v>223</v>
      </c>
      <c r="C93" s="110"/>
      <c r="D93" s="110"/>
      <c r="E93" s="110"/>
      <c r="F93" s="111"/>
    </row>
    <row r="94" spans="1:7" ht="29.4" thickBot="1">
      <c r="A94" s="115" t="s">
        <v>177</v>
      </c>
      <c r="B94" s="147" t="s">
        <v>187</v>
      </c>
      <c r="C94" s="148" t="s">
        <v>186</v>
      </c>
      <c r="D94" s="148" t="s">
        <v>185</v>
      </c>
      <c r="E94" s="148" t="s">
        <v>184</v>
      </c>
      <c r="F94" s="149" t="s">
        <v>183</v>
      </c>
    </row>
    <row r="95" spans="1:7">
      <c r="A95" s="122" t="s">
        <v>171</v>
      </c>
      <c r="B95" s="150">
        <f>C80/B80</f>
        <v>0.63557490564217733</v>
      </c>
      <c r="C95" s="151">
        <f>D80/C80</f>
        <v>0.94371883176278204</v>
      </c>
      <c r="D95" s="151">
        <f>E80/D80</f>
        <v>0.8523533472914322</v>
      </c>
      <c r="E95" s="151">
        <f>F80/E80</f>
        <v>0.82724575401453482</v>
      </c>
      <c r="F95" s="152">
        <f>G80/F80</f>
        <v>0.96982739365591231</v>
      </c>
    </row>
    <row r="96" spans="1:7">
      <c r="A96" s="122" t="s">
        <v>170</v>
      </c>
      <c r="B96" s="153">
        <f>C81/B81</f>
        <v>0.48110271090465923</v>
      </c>
      <c r="C96" s="28">
        <f>D81/C81</f>
        <v>1.0064647469749686</v>
      </c>
      <c r="D96" s="28">
        <f>E81/D81</f>
        <v>0.85297282397188134</v>
      </c>
      <c r="E96" s="28">
        <f>F81/E81</f>
        <v>0.80827935775404247</v>
      </c>
      <c r="F96" s="89"/>
    </row>
    <row r="97" spans="1:10">
      <c r="A97" s="122" t="s">
        <v>169</v>
      </c>
      <c r="B97" s="153">
        <f>C82/B82</f>
        <v>0.80185531452905512</v>
      </c>
      <c r="C97" s="28">
        <f>D82/C82</f>
        <v>0.76266388680222064</v>
      </c>
      <c r="D97" s="28">
        <f>E82/D82</f>
        <v>0.96479259747910651</v>
      </c>
      <c r="E97" s="19"/>
      <c r="F97" s="89"/>
    </row>
    <row r="98" spans="1:10">
      <c r="A98" s="122" t="s">
        <v>168</v>
      </c>
      <c r="B98" s="153">
        <f>C83/B83</f>
        <v>0.66330381103262093</v>
      </c>
      <c r="C98" s="28">
        <f>D83/C83</f>
        <v>0.78427952941259604</v>
      </c>
      <c r="D98" s="19"/>
      <c r="E98" s="19"/>
      <c r="F98" s="89"/>
    </row>
    <row r="99" spans="1:10">
      <c r="A99" s="122" t="s">
        <v>167</v>
      </c>
      <c r="B99" s="153">
        <f>C84/B84</f>
        <v>0.59324380489188855</v>
      </c>
      <c r="C99" s="19"/>
      <c r="D99" s="19"/>
      <c r="E99" s="19"/>
      <c r="F99" s="89"/>
    </row>
    <row r="100" spans="1:10" ht="15" thickBot="1">
      <c r="A100" s="175"/>
      <c r="B100" s="132"/>
      <c r="C100" s="133"/>
      <c r="D100" s="133"/>
      <c r="E100" s="133"/>
      <c r="F100" s="91"/>
    </row>
    <row r="101" spans="1:10" ht="43.2">
      <c r="A101" s="161" t="s">
        <v>182</v>
      </c>
      <c r="B101" s="162">
        <f>AVERAGE(B95:B99)</f>
        <v>0.63501610940008024</v>
      </c>
      <c r="C101" s="163">
        <f>AVERAGE(C95:C98)</f>
        <v>0.8742817487381418</v>
      </c>
      <c r="D101" s="163">
        <f>AVERAGE(D95:D97)</f>
        <v>0.89003958958080676</v>
      </c>
      <c r="E101" s="163">
        <f>AVERAGE(E95:E96)</f>
        <v>0.8177625558842887</v>
      </c>
      <c r="F101" s="164">
        <f>F95</f>
        <v>0.96982739365591231</v>
      </c>
    </row>
    <row r="102" spans="1:10" ht="43.8" thickBot="1">
      <c r="A102" s="165" t="s">
        <v>224</v>
      </c>
      <c r="B102" s="166">
        <f>B101*C101*D101*E101*F101</f>
        <v>0.39189267668415129</v>
      </c>
      <c r="C102" s="167">
        <f>C101*D101*E101*F101</f>
        <v>0.61713816528904242</v>
      </c>
      <c r="D102" s="167">
        <f>D101*E101*F101</f>
        <v>0.70588018814273901</v>
      </c>
      <c r="E102" s="167">
        <f>E101*F101</f>
        <v>0.79308852820265707</v>
      </c>
      <c r="F102" s="168">
        <f>F101</f>
        <v>0.96982739365591231</v>
      </c>
    </row>
    <row r="104" spans="1:10">
      <c r="A104" s="188" t="s">
        <v>257</v>
      </c>
      <c r="B104" s="189"/>
      <c r="C104" s="189"/>
      <c r="D104" s="189"/>
      <c r="E104" s="189"/>
      <c r="F104" s="189"/>
      <c r="G104" s="189"/>
      <c r="H104" s="189"/>
      <c r="I104" s="189"/>
      <c r="J104" s="189"/>
    </row>
    <row r="105" spans="1:10">
      <c r="A105" s="141" t="s">
        <v>206</v>
      </c>
    </row>
    <row r="106" spans="1:10">
      <c r="A106" s="190" t="s">
        <v>258</v>
      </c>
      <c r="B106" s="191"/>
      <c r="C106" s="191"/>
      <c r="D106" s="191"/>
      <c r="E106" s="191"/>
      <c r="F106" s="191"/>
      <c r="G106" s="191"/>
      <c r="H106" s="191"/>
      <c r="I106" s="191"/>
      <c r="J106" s="191"/>
    </row>
    <row r="107" spans="1:10">
      <c r="A107" s="141" t="s">
        <v>226</v>
      </c>
      <c r="B107" s="191"/>
      <c r="C107" s="191"/>
      <c r="D107" s="191"/>
      <c r="E107" s="191"/>
      <c r="F107" s="191"/>
      <c r="G107" s="191"/>
      <c r="H107" s="191"/>
      <c r="I107" s="191"/>
      <c r="J107" s="191"/>
    </row>
    <row r="108" spans="1:10">
      <c r="A108" s="145" t="s">
        <v>221</v>
      </c>
      <c r="B108" s="145"/>
      <c r="C108" s="145"/>
      <c r="D108" s="145"/>
      <c r="E108" s="145"/>
      <c r="F108" s="145"/>
      <c r="G108" s="191"/>
      <c r="H108" s="191"/>
      <c r="I108" s="191"/>
      <c r="J108" s="191"/>
    </row>
    <row r="109" spans="1:10" ht="15" thickBot="1"/>
    <row r="110" spans="1:10" ht="15" thickBot="1">
      <c r="A110" s="108"/>
      <c r="B110" s="192" t="s">
        <v>222</v>
      </c>
      <c r="C110" s="193" t="s">
        <v>181</v>
      </c>
    </row>
    <row r="111" spans="1:10" ht="70.5" customHeight="1" thickBot="1">
      <c r="A111" s="194" t="s">
        <v>177</v>
      </c>
      <c r="B111" s="195" t="s">
        <v>179</v>
      </c>
      <c r="C111" s="196" t="s">
        <v>178</v>
      </c>
    </row>
    <row r="112" spans="1:10">
      <c r="A112" s="122" t="s">
        <v>171</v>
      </c>
      <c r="B112" s="197">
        <f>G80</f>
        <v>1159.321998366458</v>
      </c>
      <c r="C112" s="198">
        <f t="shared" ref="C112:C117" si="2">B112*D69</f>
        <v>4258189.7</v>
      </c>
    </row>
    <row r="113" spans="1:6">
      <c r="A113" s="122" t="s">
        <v>170</v>
      </c>
      <c r="B113" s="199">
        <f>F81*F102</f>
        <v>1011.5824274499154</v>
      </c>
      <c r="C113" s="200">
        <f t="shared" si="2"/>
        <v>4507491.2496873727</v>
      </c>
    </row>
    <row r="114" spans="1:6">
      <c r="A114" s="122" t="s">
        <v>169</v>
      </c>
      <c r="B114" s="199">
        <f>E82*E102</f>
        <v>969.06921754479959</v>
      </c>
      <c r="C114" s="200">
        <f t="shared" si="2"/>
        <v>4098807.9439545716</v>
      </c>
    </row>
    <row r="115" spans="1:6">
      <c r="A115" s="122" t="s">
        <v>168</v>
      </c>
      <c r="B115" s="199">
        <f>D83*D102</f>
        <v>756.97348255125928</v>
      </c>
      <c r="C115" s="200">
        <f t="shared" si="2"/>
        <v>4410469.6843048092</v>
      </c>
    </row>
    <row r="116" spans="1:6">
      <c r="A116" s="122" t="s">
        <v>167</v>
      </c>
      <c r="B116" s="199">
        <f>C84*C102</f>
        <v>949.04140055730761</v>
      </c>
      <c r="C116" s="200">
        <f t="shared" si="2"/>
        <v>4223573.8327847524</v>
      </c>
    </row>
    <row r="117" spans="1:6" ht="15" thickBot="1">
      <c r="A117" s="131" t="s">
        <v>166</v>
      </c>
      <c r="B117" s="201">
        <f>B85*B102</f>
        <v>1130.1614304338384</v>
      </c>
      <c r="C117" s="202">
        <f t="shared" si="2"/>
        <v>4994983.0458929082</v>
      </c>
    </row>
    <row r="119" spans="1:6">
      <c r="A119" s="24" t="s">
        <v>259</v>
      </c>
    </row>
    <row r="120" spans="1:6">
      <c r="A120" s="141" t="s">
        <v>227</v>
      </c>
    </row>
    <row r="121" spans="1:6">
      <c r="A121" s="24" t="s">
        <v>260</v>
      </c>
    </row>
    <row r="122" spans="1:6">
      <c r="A122" s="141" t="s">
        <v>205</v>
      </c>
    </row>
    <row r="123" spans="1:6">
      <c r="A123" s="24" t="s">
        <v>261</v>
      </c>
    </row>
    <row r="124" spans="1:6">
      <c r="A124" s="141" t="s">
        <v>204</v>
      </c>
    </row>
    <row r="125" spans="1:6">
      <c r="A125" s="145" t="s">
        <v>225</v>
      </c>
      <c r="B125" s="145"/>
      <c r="C125" s="145"/>
      <c r="D125" s="145"/>
      <c r="E125" s="145"/>
      <c r="F125" s="145"/>
    </row>
    <row r="126" spans="1:6" ht="15" thickBot="1"/>
    <row r="127" spans="1:6">
      <c r="A127" s="203" t="s">
        <v>177</v>
      </c>
      <c r="B127" s="204" t="s">
        <v>180</v>
      </c>
      <c r="C127" s="204" t="s">
        <v>176</v>
      </c>
      <c r="D127" s="204" t="s">
        <v>175</v>
      </c>
    </row>
    <row r="128" spans="1:6" ht="77.25" customHeight="1" thickBot="1">
      <c r="A128" s="205"/>
      <c r="B128" s="206" t="s">
        <v>174</v>
      </c>
      <c r="C128" s="206" t="s">
        <v>173</v>
      </c>
      <c r="D128" s="206" t="s">
        <v>172</v>
      </c>
    </row>
    <row r="129" spans="1:4">
      <c r="A129" s="122" t="s">
        <v>171</v>
      </c>
      <c r="B129" s="207">
        <f>O10-J19</f>
        <v>0</v>
      </c>
      <c r="C129" s="207">
        <f>C112-O10</f>
        <v>0</v>
      </c>
      <c r="D129" s="207">
        <f t="shared" ref="D129:D134" si="3">B129+C129</f>
        <v>0</v>
      </c>
    </row>
    <row r="130" spans="1:4">
      <c r="A130" s="122" t="s">
        <v>170</v>
      </c>
      <c r="B130" s="208">
        <f>N11-J20</f>
        <v>222216.13999999966</v>
      </c>
      <c r="C130" s="208">
        <f>C113-N11</f>
        <v>185075.10968737304</v>
      </c>
      <c r="D130" s="208">
        <f t="shared" si="3"/>
        <v>407291.24968737271</v>
      </c>
    </row>
    <row r="131" spans="1:4">
      <c r="A131" s="122" t="s">
        <v>169</v>
      </c>
      <c r="B131" s="208">
        <f>M12-J21</f>
        <v>224650.40000000037</v>
      </c>
      <c r="C131" s="208">
        <f>C114-M12</f>
        <v>-116722.45604542876</v>
      </c>
      <c r="D131" s="208">
        <f t="shared" si="3"/>
        <v>107927.94395457162</v>
      </c>
    </row>
    <row r="132" spans="1:4">
      <c r="A132" s="122" t="s">
        <v>168</v>
      </c>
      <c r="B132" s="208">
        <f>L13-J22</f>
        <v>236430.14000000013</v>
      </c>
      <c r="C132" s="208">
        <f>C115-L13</f>
        <v>253915.54430480907</v>
      </c>
      <c r="D132" s="208">
        <f t="shared" si="3"/>
        <v>490345.6843048092</v>
      </c>
    </row>
    <row r="133" spans="1:4">
      <c r="A133" s="122" t="s">
        <v>167</v>
      </c>
      <c r="B133" s="208">
        <f>K14-J23</f>
        <v>218210.54000000004</v>
      </c>
      <c r="C133" s="208">
        <f>C116-K14</f>
        <v>94553.292784752324</v>
      </c>
      <c r="D133" s="208">
        <f t="shared" si="3"/>
        <v>312763.83278475236</v>
      </c>
    </row>
    <row r="134" spans="1:4" ht="15" thickBot="1">
      <c r="A134" s="131" t="s">
        <v>166</v>
      </c>
      <c r="B134" s="209">
        <f>J15-J24</f>
        <v>499881.63999999966</v>
      </c>
      <c r="C134" s="209">
        <f>C117-J15</f>
        <v>669201.40589290857</v>
      </c>
      <c r="D134" s="209">
        <f t="shared" si="3"/>
        <v>1169083.0458929082</v>
      </c>
    </row>
    <row r="135" spans="1:4" ht="15" thickBot="1">
      <c r="A135" s="210" t="s">
        <v>1</v>
      </c>
      <c r="B135" s="211">
        <f>SUM(B129:B134)</f>
        <v>1401388.8599999999</v>
      </c>
      <c r="C135" s="212">
        <f>SUM(C129:C134)</f>
        <v>1086022.8966244143</v>
      </c>
      <c r="D135" s="212">
        <f>SUM(D129:D134)</f>
        <v>2487411.7566244141</v>
      </c>
    </row>
  </sheetData>
  <mergeCells count="20">
    <mergeCell ref="B38:F38"/>
    <mergeCell ref="B48:F48"/>
    <mergeCell ref="A108:F108"/>
    <mergeCell ref="A125:F125"/>
    <mergeCell ref="A65:F65"/>
    <mergeCell ref="A127:A128"/>
    <mergeCell ref="A76:N76"/>
    <mergeCell ref="B78:G78"/>
    <mergeCell ref="A91:F91"/>
    <mergeCell ref="B93:F93"/>
    <mergeCell ref="A104:J104"/>
    <mergeCell ref="A30:N30"/>
    <mergeCell ref="A32:G32"/>
    <mergeCell ref="A34:M34"/>
    <mergeCell ref="A36:F36"/>
    <mergeCell ref="B8:G8"/>
    <mergeCell ref="J8:O8"/>
    <mergeCell ref="B17:G17"/>
    <mergeCell ref="A26:J26"/>
    <mergeCell ref="A28:G28"/>
  </mergeCells>
  <pageMargins left="0.7" right="0.7" top="0.75" bottom="0.75" header="0.3" footer="0.3"/>
  <pageSetup orientation="portrait" horizontalDpi="0"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6AE639BB4E74542A43DE6E767DBCE18" ma:contentTypeVersion="11" ma:contentTypeDescription="Create a new document." ma:contentTypeScope="" ma:versionID="681f7fff1efaa5d4527fe8ca50b73cf7">
  <xsd:schema xmlns:xsd="http://www.w3.org/2001/XMLSchema" xmlns:xs="http://www.w3.org/2001/XMLSchema" xmlns:p="http://schemas.microsoft.com/office/2006/metadata/properties" xmlns:ns2="2a829cb1-c3bd-48aa-b101-cd51227f80d0" xmlns:ns3="c264fd13-c93d-4e63-9fb0-02334996df4b" targetNamespace="http://schemas.microsoft.com/office/2006/metadata/properties" ma:root="true" ma:fieldsID="e809d16dd66263efebf52ef89ed394f9" ns2:_="" ns3:_="">
    <xsd:import namespace="2a829cb1-c3bd-48aa-b101-cd51227f80d0"/>
    <xsd:import namespace="c264fd13-c93d-4e63-9fb0-02334996df4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a829cb1-c3bd-48aa-b101-cd51227f80d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5267e5f2-3cc9-4b2c-97a9-20aec386c2b0"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264fd13-c93d-4e63-9fb0-02334996df4b"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cda015f8-e9b6-4fc3-9b4e-646117ef80f2}" ma:internalName="TaxCatchAll" ma:showField="CatchAllData" ma:web="c264fd13-c93d-4e63-9fb0-02334996df4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c264fd13-c93d-4e63-9fb0-02334996df4b" xsi:nil="true"/>
    <lcf76f155ced4ddcb4097134ff3c332f xmlns="2a829cb1-c3bd-48aa-b101-cd51227f80d0">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4184D2C6-CFAF-4708-94D6-7273C3C4900E}"/>
</file>

<file path=customXml/itemProps2.xml><?xml version="1.0" encoding="utf-8"?>
<ds:datastoreItem xmlns:ds="http://schemas.openxmlformats.org/officeDocument/2006/customXml" ds:itemID="{F0A9730D-88B3-4450-A090-77415998ED12}"/>
</file>

<file path=customXml/itemProps3.xml><?xml version="1.0" encoding="utf-8"?>
<ds:datastoreItem xmlns:ds="http://schemas.openxmlformats.org/officeDocument/2006/customXml" ds:itemID="{3E5A379E-B88C-4472-BBB7-2C8E8F018392}"/>
</file>

<file path=docMetadata/LabelInfo.xml><?xml version="1.0" encoding="utf-8"?>
<clbl:labelList xmlns:clbl="http://schemas.microsoft.com/office/2020/mipLabelMetadata">
  <clbl:label id="{7b72dd6e-c27c-4639-b124-2b12953460bf}" enabled="0" method="" siteId="{7b72dd6e-c27c-4639-b124-2b12953460bf}"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Cover </vt:lpstr>
      <vt:lpstr>Q Friedland 11 LO 2</vt:lpstr>
      <vt:lpstr>A Friedland 11 LO 2</vt:lpstr>
      <vt:lpstr>Q Friedland 12 LO 2</vt:lpstr>
      <vt:lpstr>A Friedland 12 LO 2</vt:lpstr>
      <vt:lpstr>Q Friedland 15 LO 3</vt:lpstr>
      <vt:lpstr>A Friedland 15 LO 3</vt:lpstr>
      <vt:lpstr>Q Friedland 16 LO 3</vt:lpstr>
      <vt:lpstr>A Friedland 16 LO 3</vt:lpstr>
      <vt:lpstr>Q Friedland 23 LO 4</vt:lpstr>
      <vt:lpstr>A Friedland 23 LO 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Douglas Norris</dc:creator>
  <cp:lastModifiedBy>Douglas Norris</cp:lastModifiedBy>
  <dcterms:created xsi:type="dcterms:W3CDTF">2015-06-05T18:17:20Z</dcterms:created>
  <dcterms:modified xsi:type="dcterms:W3CDTF">2025-07-01T02:28:20Z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0x010100F6AE639BB4E74542A43DE6E767DBCE18</vt:lpwstr>
  </property>
</Properties>
</file>