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M:\Education\Academic Initiatives\CAE\Guidelines &amp; Governance\Appendices_Worksheets\"/>
    </mc:Choice>
  </mc:AlternateContent>
  <xr:revisionPtr revIDLastSave="0" documentId="13_ncr:1_{A258587F-8D70-4910-BF92-71C21EE2B3F7}" xr6:coauthVersionLast="47" xr6:coauthVersionMax="47" xr10:uidLastSave="{00000000-0000-0000-0000-000000000000}"/>
  <bookViews>
    <workbookView xWindow="-108" yWindow="-108" windowWidth="23256" windowHeight="12456" xr2:uid="{00000000-000D-0000-FFFF-FFFF00000000}"/>
  </bookViews>
  <sheets>
    <sheet name="P" sheetId="3" r:id="rId1"/>
    <sheet name="FM" sheetId="2" r:id="rId2"/>
    <sheet name="SRM" sheetId="8" r:id="rId3"/>
    <sheet name="FAM" sheetId="9" r:id="rId4"/>
    <sheet name="ALTAM" sheetId="10" r:id="rId5"/>
    <sheet name="ASTAM" sheetId="11" r:id="rId6"/>
  </sheets>
  <definedNames>
    <definedName name="_Hlk66091546" localSheetId="3">FAM!$B$10</definedName>
    <definedName name="_xlnm.Print_Area" localSheetId="1">FM!$A$1:$F$52</definedName>
    <definedName name="_xlnm.Print_Titles" localSheetId="4">ALTAM!$1:$4</definedName>
    <definedName name="_xlnm.Print_Titles" localSheetId="5">ASTAM!$1:$4</definedName>
    <definedName name="_xlnm.Print_Titles" localSheetId="3">FAM!$1:$4</definedName>
    <definedName name="_xlnm.Print_Titles" localSheetId="1">FM!$1:$4</definedName>
    <definedName name="_xlnm.Print_Titles" localSheetId="2">SRM!$1:$5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3" l="1"/>
  <c r="E6" i="10" l="1"/>
  <c r="E51" i="11"/>
  <c r="E50" i="11"/>
  <c r="E49" i="11"/>
  <c r="C50" i="11"/>
  <c r="C51" i="11"/>
  <c r="C49" i="11"/>
  <c r="C47" i="11"/>
  <c r="C48" i="11"/>
  <c r="C46" i="11"/>
  <c r="C41" i="11"/>
  <c r="C42" i="11"/>
  <c r="C43" i="11"/>
  <c r="C44" i="11"/>
  <c r="C40" i="11"/>
  <c r="C35" i="11"/>
  <c r="C36" i="11"/>
  <c r="C34" i="11"/>
  <c r="C30" i="11"/>
  <c r="C31" i="11"/>
  <c r="C29" i="11"/>
  <c r="C25" i="11"/>
  <c r="C26" i="11"/>
  <c r="C27" i="11"/>
  <c r="C24" i="11"/>
  <c r="C20" i="11"/>
  <c r="C21" i="11"/>
  <c r="C19" i="11"/>
  <c r="C7" i="11"/>
  <c r="C8" i="11"/>
  <c r="C9" i="11"/>
  <c r="C10" i="11"/>
  <c r="C11" i="11"/>
  <c r="C6" i="11"/>
  <c r="C38" i="10"/>
  <c r="C39" i="10"/>
  <c r="C40" i="10"/>
  <c r="C41" i="10"/>
  <c r="C37" i="10"/>
  <c r="C8" i="10"/>
  <c r="C9" i="10"/>
  <c r="C10" i="10"/>
  <c r="C11" i="10"/>
  <c r="C12" i="10"/>
  <c r="C13" i="10"/>
  <c r="C14" i="10"/>
  <c r="C6" i="10"/>
  <c r="C7" i="10"/>
  <c r="C16" i="3" l="1"/>
  <c r="C17" i="3"/>
  <c r="C18" i="3"/>
  <c r="C19" i="3"/>
  <c r="C20" i="3"/>
  <c r="C15" i="3"/>
  <c r="E26" i="9"/>
  <c r="C81" i="9"/>
  <c r="C80" i="9"/>
  <c r="C79" i="9"/>
  <c r="C78" i="9"/>
  <c r="C77" i="9"/>
  <c r="C74" i="9"/>
  <c r="C73" i="9"/>
  <c r="C72" i="9"/>
  <c r="C71" i="9"/>
  <c r="C70" i="9"/>
  <c r="C67" i="9"/>
  <c r="C66" i="9"/>
  <c r="C65" i="9"/>
  <c r="C64" i="9"/>
  <c r="C63" i="9"/>
  <c r="C60" i="9"/>
  <c r="C59" i="9"/>
  <c r="C56" i="9"/>
  <c r="C55" i="9"/>
  <c r="C54" i="9"/>
  <c r="C53" i="9"/>
  <c r="C50" i="9"/>
  <c r="C49" i="9"/>
  <c r="C48" i="9"/>
  <c r="C47" i="9"/>
  <c r="C46" i="9"/>
  <c r="C45" i="9"/>
  <c r="C44" i="9"/>
  <c r="C40" i="9"/>
  <c r="C39" i="9"/>
  <c r="C36" i="9"/>
  <c r="C35" i="9"/>
  <c r="C34" i="9"/>
  <c r="C30" i="9"/>
  <c r="C29" i="9"/>
  <c r="C27" i="9"/>
  <c r="C26" i="9"/>
  <c r="C25" i="9"/>
  <c r="C24" i="9"/>
  <c r="C22" i="9"/>
  <c r="C21" i="9"/>
  <c r="C20" i="9"/>
  <c r="C19" i="9"/>
  <c r="C17" i="9"/>
  <c r="C16" i="9"/>
  <c r="C15" i="9"/>
  <c r="C14" i="9"/>
  <c r="E30" i="9"/>
  <c r="E29" i="9"/>
  <c r="C10" i="9"/>
  <c r="C9" i="9"/>
  <c r="C8" i="9"/>
  <c r="C7" i="9"/>
  <c r="C6" i="9"/>
  <c r="C56" i="10"/>
  <c r="C55" i="10"/>
  <c r="C51" i="10"/>
  <c r="C52" i="10"/>
  <c r="C53" i="10"/>
  <c r="C50" i="10"/>
  <c r="E59" i="10"/>
  <c r="C58" i="10"/>
  <c r="C59" i="10"/>
  <c r="C57" i="10"/>
  <c r="E31" i="10"/>
  <c r="E32" i="10"/>
  <c r="C31" i="10"/>
  <c r="C32" i="10"/>
  <c r="C33" i="10"/>
  <c r="C34" i="10"/>
  <c r="C30" i="10"/>
  <c r="E54" i="8"/>
  <c r="C54" i="8"/>
  <c r="C50" i="8"/>
  <c r="C49" i="8"/>
  <c r="C53" i="8"/>
  <c r="C52" i="8"/>
  <c r="E41" i="8"/>
  <c r="E40" i="8"/>
  <c r="C46" i="8"/>
  <c r="C45" i="8"/>
  <c r="C44" i="8"/>
  <c r="C43" i="8"/>
  <c r="C41" i="8"/>
  <c r="C40" i="8"/>
  <c r="C35" i="8"/>
  <c r="C36" i="8"/>
  <c r="C34" i="8"/>
  <c r="E31" i="8"/>
  <c r="E30" i="8"/>
  <c r="E23" i="8"/>
  <c r="C31" i="8"/>
  <c r="C30" i="8"/>
  <c r="C28" i="8"/>
  <c r="C24" i="8"/>
  <c r="C25" i="8"/>
  <c r="C26" i="8"/>
  <c r="C27" i="8"/>
  <c r="C23" i="8"/>
  <c r="C21" i="8"/>
  <c r="C20" i="8"/>
  <c r="C17" i="8"/>
  <c r="C18" i="8"/>
  <c r="C16" i="8"/>
  <c r="E12" i="8"/>
  <c r="E11" i="8"/>
  <c r="E9" i="8"/>
  <c r="C12" i="8"/>
  <c r="C13" i="8"/>
  <c r="C11" i="8"/>
  <c r="C8" i="8"/>
  <c r="C9" i="8"/>
  <c r="C7" i="8"/>
  <c r="E46" i="10"/>
  <c r="E45" i="10"/>
  <c r="E44" i="10"/>
  <c r="C45" i="10"/>
  <c r="C46" i="10"/>
  <c r="C44" i="10"/>
  <c r="E34" i="10"/>
  <c r="E33" i="10"/>
  <c r="E30" i="10"/>
  <c r="E26" i="10"/>
  <c r="C25" i="10"/>
  <c r="C26" i="10"/>
  <c r="C27" i="10"/>
  <c r="C24" i="10"/>
  <c r="C18" i="10"/>
  <c r="C19" i="10"/>
  <c r="C20" i="10"/>
  <c r="C21" i="10"/>
  <c r="C17" i="10"/>
  <c r="E47" i="11"/>
  <c r="E46" i="11"/>
  <c r="C15" i="11"/>
  <c r="C16" i="11"/>
  <c r="C14" i="11"/>
  <c r="E10" i="11"/>
  <c r="E11" i="11"/>
  <c r="E8" i="9"/>
  <c r="E19" i="3"/>
  <c r="C45" i="2"/>
  <c r="C44" i="2"/>
  <c r="E34" i="2"/>
  <c r="C34" i="2"/>
  <c r="C30" i="2"/>
  <c r="C31" i="2"/>
  <c r="C32" i="2"/>
  <c r="C33" i="2"/>
  <c r="C29" i="2"/>
  <c r="C27" i="2"/>
  <c r="E48" i="11"/>
  <c r="E44" i="11"/>
  <c r="E43" i="11"/>
  <c r="E42" i="11"/>
  <c r="E41" i="11"/>
  <c r="E40" i="11"/>
  <c r="E34" i="11"/>
  <c r="E31" i="11"/>
  <c r="E36" i="11"/>
  <c r="E35" i="11"/>
  <c r="E30" i="11"/>
  <c r="E29" i="11"/>
  <c r="E27" i="11"/>
  <c r="E26" i="11"/>
  <c r="E25" i="11"/>
  <c r="E24" i="11"/>
  <c r="E21" i="11"/>
  <c r="E20" i="11"/>
  <c r="E19" i="11"/>
  <c r="E16" i="11"/>
  <c r="E15" i="11"/>
  <c r="E14" i="11"/>
  <c r="E9" i="11"/>
  <c r="E8" i="11"/>
  <c r="E7" i="11"/>
  <c r="E6" i="11"/>
  <c r="E58" i="10"/>
  <c r="E57" i="10"/>
  <c r="E56" i="10"/>
  <c r="E55" i="10"/>
  <c r="E53" i="10"/>
  <c r="E52" i="10"/>
  <c r="E51" i="10"/>
  <c r="E50" i="10"/>
  <c r="E18" i="10"/>
  <c r="E19" i="10"/>
  <c r="E20" i="10"/>
  <c r="E21" i="10"/>
  <c r="E8" i="10"/>
  <c r="E9" i="10"/>
  <c r="E10" i="10"/>
  <c r="E11" i="10"/>
  <c r="E12" i="10"/>
  <c r="E13" i="10"/>
  <c r="E14" i="10"/>
  <c r="E41" i="10"/>
  <c r="E40" i="10"/>
  <c r="E39" i="10"/>
  <c r="E38" i="10"/>
  <c r="E37" i="10"/>
  <c r="E27" i="10"/>
  <c r="E25" i="10"/>
  <c r="E24" i="10"/>
  <c r="E17" i="10"/>
  <c r="E7" i="10"/>
  <c r="E56" i="9"/>
  <c r="E55" i="9"/>
  <c r="E54" i="9"/>
  <c r="E53" i="9"/>
  <c r="E81" i="9"/>
  <c r="E80" i="9"/>
  <c r="E79" i="9"/>
  <c r="E78" i="9"/>
  <c r="E77" i="9"/>
  <c r="E74" i="9"/>
  <c r="E73" i="9"/>
  <c r="E72" i="9"/>
  <c r="E71" i="9"/>
  <c r="E70" i="9"/>
  <c r="E67" i="9"/>
  <c r="E66" i="9"/>
  <c r="E65" i="9"/>
  <c r="E64" i="9"/>
  <c r="E63" i="9"/>
  <c r="E47" i="9"/>
  <c r="E48" i="9"/>
  <c r="E49" i="9"/>
  <c r="E50" i="9"/>
  <c r="E36" i="9"/>
  <c r="E28" i="9"/>
  <c r="E27" i="9"/>
  <c r="E25" i="9"/>
  <c r="E24" i="9"/>
  <c r="E7" i="9"/>
  <c r="E9" i="9"/>
  <c r="E10" i="9"/>
  <c r="E60" i="9"/>
  <c r="E59" i="9"/>
  <c r="E46" i="9"/>
  <c r="E45" i="9"/>
  <c r="E44" i="9"/>
  <c r="E40" i="9"/>
  <c r="E39" i="9"/>
  <c r="E35" i="9"/>
  <c r="E34" i="9"/>
  <c r="E22" i="9"/>
  <c r="E21" i="9"/>
  <c r="E20" i="9"/>
  <c r="E19" i="9"/>
  <c r="E17" i="9"/>
  <c r="E16" i="9"/>
  <c r="E15" i="9"/>
  <c r="E14" i="9"/>
  <c r="E6" i="9"/>
  <c r="E45" i="2"/>
  <c r="E44" i="2"/>
  <c r="C40" i="2"/>
  <c r="C41" i="2"/>
  <c r="C42" i="2"/>
  <c r="C39" i="2"/>
  <c r="C37" i="2"/>
  <c r="C22" i="2"/>
  <c r="C23" i="2"/>
  <c r="C24" i="2"/>
  <c r="C21" i="2"/>
  <c r="C19" i="2"/>
  <c r="C15" i="2"/>
  <c r="C16" i="2"/>
  <c r="C14" i="2"/>
  <c r="C12" i="2"/>
  <c r="C7" i="2"/>
  <c r="C8" i="2"/>
  <c r="C9" i="2"/>
  <c r="C6" i="2"/>
  <c r="C24" i="3"/>
  <c r="C25" i="3"/>
  <c r="C26" i="3"/>
  <c r="C27" i="3"/>
  <c r="C28" i="3"/>
  <c r="C29" i="3"/>
  <c r="C30" i="3"/>
  <c r="C31" i="3"/>
  <c r="C23" i="3"/>
  <c r="C7" i="3"/>
  <c r="C8" i="3"/>
  <c r="C9" i="3"/>
  <c r="C10" i="3"/>
  <c r="C11" i="3"/>
  <c r="C12" i="3"/>
  <c r="C6" i="3"/>
  <c r="E43" i="8"/>
  <c r="E44" i="8"/>
  <c r="E45" i="8"/>
  <c r="E46" i="8"/>
  <c r="E28" i="8"/>
  <c r="E27" i="8"/>
  <c r="E26" i="8"/>
  <c r="E25" i="8"/>
  <c r="E24" i="8"/>
  <c r="E21" i="8"/>
  <c r="E20" i="8"/>
  <c r="E18" i="8"/>
  <c r="E17" i="8"/>
  <c r="E53" i="8"/>
  <c r="E52" i="8"/>
  <c r="E50" i="8"/>
  <c r="E49" i="8"/>
  <c r="E36" i="8"/>
  <c r="E35" i="8"/>
  <c r="E34" i="8"/>
  <c r="E16" i="8"/>
  <c r="E13" i="8"/>
  <c r="E8" i="8"/>
  <c r="E7" i="8"/>
  <c r="E53" i="11" l="1"/>
  <c r="E1" i="11" s="1"/>
  <c r="E2" i="11" s="1"/>
  <c r="C53" i="11"/>
  <c r="C62" i="10"/>
  <c r="E62" i="10"/>
  <c r="E1" i="10" s="1"/>
  <c r="E2" i="10" s="1"/>
  <c r="C83" i="9"/>
  <c r="E83" i="9"/>
  <c r="E1" i="9" s="1"/>
  <c r="E2" i="9" s="1"/>
  <c r="C56" i="8"/>
  <c r="E56" i="8"/>
  <c r="E1" i="8" s="1"/>
  <c r="E2" i="8" s="1"/>
  <c r="E37" i="2"/>
  <c r="E7" i="2"/>
  <c r="E6" i="2"/>
  <c r="E19" i="2"/>
  <c r="E12" i="2"/>
  <c r="C47" i="2" l="1"/>
  <c r="E31" i="3" l="1"/>
  <c r="E30" i="3"/>
  <c r="E29" i="3"/>
  <c r="E28" i="3"/>
  <c r="E27" i="3"/>
  <c r="E26" i="3"/>
  <c r="E25" i="3"/>
  <c r="E24" i="3"/>
  <c r="E23" i="3"/>
  <c r="E20" i="3"/>
  <c r="E18" i="3"/>
  <c r="E17" i="3"/>
  <c r="E16" i="3"/>
  <c r="E15" i="3"/>
  <c r="E12" i="3"/>
  <c r="E11" i="3"/>
  <c r="E10" i="3"/>
  <c r="E9" i="3"/>
  <c r="E8" i="3"/>
  <c r="E7" i="3"/>
  <c r="E6" i="3"/>
  <c r="E42" i="2"/>
  <c r="E41" i="2"/>
  <c r="E40" i="2"/>
  <c r="E39" i="2"/>
  <c r="E33" i="2"/>
  <c r="E32" i="2"/>
  <c r="E31" i="2"/>
  <c r="E30" i="2"/>
  <c r="E29" i="2"/>
  <c r="E27" i="2"/>
  <c r="E24" i="2"/>
  <c r="E23" i="2"/>
  <c r="E22" i="2"/>
  <c r="E21" i="2"/>
  <c r="E16" i="2"/>
  <c r="E15" i="2"/>
  <c r="E14" i="2"/>
  <c r="E9" i="2"/>
  <c r="E8" i="2"/>
  <c r="E47" i="2" l="1"/>
  <c r="E1" i="2" l="1"/>
  <c r="E33" i="3"/>
  <c r="E2" i="3" s="1"/>
  <c r="C33" i="3"/>
  <c r="E2" i="2" l="1"/>
</calcChain>
</file>

<file path=xl/sharedStrings.xml><?xml version="1.0" encoding="utf-8"?>
<sst xmlns="http://schemas.openxmlformats.org/spreadsheetml/2006/main" count="333" uniqueCount="280">
  <si>
    <t>Weights</t>
  </si>
  <si>
    <t>TOTAL</t>
  </si>
  <si>
    <t>Total</t>
  </si>
  <si>
    <t xml:space="preserve">Exam P </t>
  </si>
  <si>
    <t>Instructions</t>
  </si>
  <si>
    <t>School total</t>
  </si>
  <si>
    <t>Percentage met</t>
  </si>
  <si>
    <t>Exam FM</t>
  </si>
  <si>
    <t>Appendix B Worksheet - Criterion A.2</t>
  </si>
  <si>
    <t xml:space="preserve">Course # </t>
  </si>
  <si>
    <t>Enter X if meets objective</t>
  </si>
  <si>
    <t>Column F: If same course is used for all sub-objectives, you need only enter the course # in the top level objective row.</t>
  </si>
  <si>
    <t>Column D:  If the objective is met, enter an X.  You may not claim credit unless the objective is met fully.</t>
  </si>
  <si>
    <t>Exam SRM</t>
  </si>
  <si>
    <t>C.  Multivariate Random Variables (23-30%)</t>
  </si>
  <si>
    <t>Exam FAM</t>
  </si>
  <si>
    <t xml:space="preserve">  a. Calculate moments and percentiles</t>
  </si>
  <si>
    <t xml:space="preserve">  c. Recognize classes of distributions and their relationships</t>
  </si>
  <si>
    <t>FAM</t>
  </si>
  <si>
    <t>Exam ALTAM</t>
  </si>
  <si>
    <t>Exam ASTAM</t>
  </si>
  <si>
    <t xml:space="preserve">  b. Identify the role of scale and shape parameters in continuous models</t>
  </si>
  <si>
    <t>1. General Probability (23-30%)</t>
  </si>
  <si>
    <t>a. Define set functions functions, Venn diagrams, sample space, and events.  Define probability as a set function on a collection of events and state the basic axioms of probability</t>
  </si>
  <si>
    <t>d. Calculate probabilities of mutually exclusive events</t>
  </si>
  <si>
    <t>e. Calculate probabilities using addition and multiplication rules</t>
  </si>
  <si>
    <t>f. Define and calculate conditional probabilities</t>
  </si>
  <si>
    <t>g. State Bayes Theorem and the loaw of total probability and use them to calculate conditional probabilities</t>
  </si>
  <si>
    <t>b. Calculate probabilities using combinatorics, such as combinations and permutations</t>
  </si>
  <si>
    <t>c. Define independence and calculate probability of independent events</t>
  </si>
  <si>
    <t>2.  Univariate Random Variables  (44-50%)</t>
  </si>
  <si>
    <t>a. Explain and apply the concepts of random variables, probability and probability density functions, cumulative distribution functions</t>
  </si>
  <si>
    <t>b. Calculate conditional probabilities</t>
  </si>
  <si>
    <t>c. Explain and calculate expected values, including moments, mode, median, and percentiles</t>
  </si>
  <si>
    <t>d. Explain and calculate variance, standard deviation, and coefficient of variation</t>
  </si>
  <si>
    <t>e. Calculate the amount that an insurance company pays to a policyholder for a claim given policy information, including deductibles, coinsurance percentages, and benefit limits, as well as other factors such as inflation</t>
  </si>
  <si>
    <t>f. Calculate the expected value, variance, and standard deviation of both the loss random variable and the corresponding payment random variabe</t>
  </si>
  <si>
    <t>a. Determine joint probability functions and joint cumulative distribution functions for discrete random variables</t>
  </si>
  <si>
    <t>b. Determine conditional and marginal probability and probability  functions for discrete random variables</t>
  </si>
  <si>
    <t>c. Calculate moments for joint, conditional, and marginal discrete random variables</t>
  </si>
  <si>
    <t>d. Calculate variance and standard deviation for conditional and marginal probability distributions for discrete random variables</t>
  </si>
  <si>
    <t>e. Calculate the covariance and the correlation coeficient for discrete random variables</t>
  </si>
  <si>
    <t>f. Determine the joint distribution of order statistics for a set of independent random variables</t>
  </si>
  <si>
    <t>g. Calculate probabilities for linear combinations of independent discrete random variables as well as for continuous normal random random variables</t>
  </si>
  <si>
    <t>h. Calculate moments for linear combinations of independent random variables</t>
  </si>
  <si>
    <t>i. Apply the Central Limit Theorem to calculate approximations of probabilites for linear combinations of indpendent and identically distributed random variables</t>
  </si>
  <si>
    <t>1.  Time Value of Money (5-15%)</t>
  </si>
  <si>
    <t>2. Annuities/cash flows with non-contingent payments (20-30%)</t>
  </si>
  <si>
    <t xml:space="preserve">  b1. Level annuity, finite term</t>
  </si>
  <si>
    <t xml:space="preserve">  b2. Level perpetuity</t>
  </si>
  <si>
    <t>3. Loans (15-25%)</t>
  </si>
  <si>
    <t>b. Calculate</t>
  </si>
  <si>
    <t>4. Bonds (15-25%)</t>
  </si>
  <si>
    <t xml:space="preserve">  b1. Price, book value, market value, accumulated value with reinvestment of coupons, amortization of premium, accumulation of discount (Note that valuation of bonds between coupon dates will not be covered)</t>
  </si>
  <si>
    <t xml:space="preserve">  b3. Non-level annuities cash flows, including arithmetic and geometric progressions</t>
  </si>
  <si>
    <t>a. Define and recognize the definitions of the following terms: principal, interest, term of loan, outstanding balance, final payment (drop payment, balloon payment), amortization</t>
  </si>
  <si>
    <t xml:space="preserve">  b1. The missing item, given any four of: term of loan, interest rate, payment amount, payment period, principal</t>
  </si>
  <si>
    <t xml:space="preserve">  b2. The outstanding balance at any point in time</t>
  </si>
  <si>
    <t xml:space="preserve">  b3. The amount of interest and principal repayment in a given payment</t>
  </si>
  <si>
    <t>a. Define and recognize the definitions of the following terms: annuity-immediate, annuity due, perpetuity, payable m-thly or payable continuously, level payment annuity, arithmetic increasing/decreasing annuity, geometric increasing/decreasing annuity, term of annuity</t>
  </si>
  <si>
    <t>b. For each of the following types of annuity/cash flows, given sufficient information of immediate or due, present value, future value, current value, interest rate, payment amount, and term of annuity, calculate any remaining item</t>
  </si>
  <si>
    <t>a.  Define and recognize the definitions of the following terms: interest rate (rate of interest), simple interest, compound interest, accumulation function, future value, current value, present value, net present value, discount factor, discount rate (rate of discount), convertible m-thly, nominal rate, effective rate, inflation and real rate of interest, force of interest, equation of value</t>
  </si>
  <si>
    <t>2.Given any three of interest rate, period of time, present value, and future value, calculate the remaining item using simple or compound interest. Solve time value of money equations involving variable force of interest</t>
  </si>
  <si>
    <t>c. Given any one of the effective interest rate, the nominal interest rate convertible m-thly, the effective discount rate, the nominal discount rate convertible m-thly, or the force of interest, calculate any of the other items</t>
  </si>
  <si>
    <t>d. Write the equation of value given a set of cash flows and an interest rate</t>
  </si>
  <si>
    <t xml:space="preserve">  b4. Similar calculations to the above when refinancing is involved</t>
  </si>
  <si>
    <t>a. Define and recognize the definitions of the following terms: price, book value, amortization of premium, accumulation of discount, redemption value, par value/face value, yield rate, coupon, coupon rate, term of bond, callable/non-callable, call price, call premium</t>
  </si>
  <si>
    <t>b. Given sufficient partial information about the items listed below, calcualte any of the remaining items</t>
  </si>
  <si>
    <t xml:space="preserve">  b2. Redemption value, face value</t>
  </si>
  <si>
    <t xml:space="preserve">  b3. Yield rate</t>
  </si>
  <si>
    <t xml:space="preserve">  b4. Coupon, coupon rate</t>
  </si>
  <si>
    <t xml:space="preserve"> b5. Term of bond, point in time that a bond has a given book value, amortization of premium, or accumulation of discount</t>
  </si>
  <si>
    <t>c. Calculate the price of a callable bond to achienve a specified minimum yield</t>
  </si>
  <si>
    <t>5. General Cash Flows, Portfolios, and Asset Liability Management  (20-30%)</t>
  </si>
  <si>
    <t>a. Define and recognize the definitions of the following terms: yield rate/rate of return,  current value, duration (Macaulay and modified), convexity (Macaulay and modified), portfolio, spot rate, forward rate, yield curve, cash flow and duration matching, and immunization (including full immunization and Redington immunization)</t>
  </si>
  <si>
    <t xml:space="preserve">  b1. The duration and convexity of a set of cash flows</t>
  </si>
  <si>
    <t xml:space="preserve">  b2. Either Macaulay or modified duration given the other</t>
  </si>
  <si>
    <t xml:space="preserve">  b3. The approximate change in present value due to a change in interest rate, using first order approximations based on modified and Macaulay duration</t>
  </si>
  <si>
    <t xml:space="preserve">  b4. The present value of a set of cash flows, using a yield curve developed from forward and spot rates</t>
  </si>
  <si>
    <t>c. Construct an investment portfolio to</t>
  </si>
  <si>
    <t xml:space="preserve">  c1. Protect the value of an asset-liability portfolio using either Redington or full immunization.</t>
  </si>
  <si>
    <t xml:space="preserve">  c2. Exactly match a set of liability cash flows</t>
  </si>
  <si>
    <t>1. Short-Term Insurance and Reinsurance Coverages (5-10%)</t>
  </si>
  <si>
    <t>a. Identify the types of coverage modifications for short-term insurance</t>
  </si>
  <si>
    <t>c. Perform calculations of the loss elimination ratio and the effect of inflation on losses</t>
  </si>
  <si>
    <t>b. Perform calculations assessing the impact of coverage modification</t>
  </si>
  <si>
    <t>d. Identify the operation of basic forms of proportional and excess of loss reinsurance and understand their impact on reserving and pricing</t>
  </si>
  <si>
    <t>e. Determine the allocation of claim amounts paid by the insurer and reinsurer under various forms of reinsurance</t>
  </si>
  <si>
    <t>2. Severity, Frequency, and Aggregage Models (12.5-17.5%)</t>
  </si>
  <si>
    <t>For severity models</t>
  </si>
  <si>
    <t xml:space="preserve">  d. Characterize distributions by existence of moments</t>
  </si>
  <si>
    <t>For frequency models</t>
  </si>
  <si>
    <t xml:space="preserve">  e. Idenfity the role of parameters for the (a,b,0) and (a,b,1) classes of distributions</t>
  </si>
  <si>
    <t xml:space="preserve">  f. Recognize the (a,b,0) and (a,b,1) classes of distributions and their relationships</t>
  </si>
  <si>
    <t xml:space="preserve">  g. Perform calculations for the (a,b,0) and (a,b,1) classes of distributions</t>
  </si>
  <si>
    <t xml:space="preserve">  h. Identify appropriate distributions for a given application</t>
  </si>
  <si>
    <t>For aggregate risk models</t>
  </si>
  <si>
    <t xml:space="preserve">  i. Define collective and individual risk models and calculate their mean and variance</t>
  </si>
  <si>
    <t xml:space="preserve">  j. Use the log-normal or normal approximation to approximate the aggregate distribution</t>
  </si>
  <si>
    <t xml:space="preserve">  k. Calculate probabilities using the convolution method</t>
  </si>
  <si>
    <t xml:space="preserve">  l. Calculate the expected payment for stop-loss insurance</t>
  </si>
  <si>
    <t>For risk measures</t>
  </si>
  <si>
    <t xml:space="preserve">  m. Calculate value at risk and tail value at risk</t>
  </si>
  <si>
    <t xml:space="preserve">  n. Determine whether a given risk measure has certain desirable properties</t>
  </si>
  <si>
    <t>3. Parametric Estimation (2.5-7.5%)</t>
  </si>
  <si>
    <t>a. Estimate the parameters for severity, frequency, and aggregate distributions using Maximum Likelihood Estimation for:</t>
  </si>
  <si>
    <t xml:space="preserve">  a1. Complete, individual data</t>
  </si>
  <si>
    <t xml:space="preserve">  a2. Complete, grouped data</t>
  </si>
  <si>
    <t xml:space="preserve">  a3. Truncated or censored data</t>
  </si>
  <si>
    <t>4. Introduction to Credibility (2.5-5%)</t>
  </si>
  <si>
    <t>a. Understand the concept of credibility</t>
  </si>
  <si>
    <t>b. Perform calculations using limited fluctuation (classical) credibility</t>
  </si>
  <si>
    <t>5. Pricing and Reserving for Short-Term Insurance Coverages (10-15%)</t>
  </si>
  <si>
    <t>a. Describe and apply techniques for estimating outstanding claims, using</t>
  </si>
  <si>
    <t xml:space="preserve">  a1. Expected Loss Ratio</t>
  </si>
  <si>
    <t xml:space="preserve">  a2. Chain-Ladder</t>
  </si>
  <si>
    <t xml:space="preserve">  a3. Borhuetter-Ferguson</t>
  </si>
  <si>
    <t>b. Understand the objectives of ratemaking and the data used for ratemaking</t>
  </si>
  <si>
    <t>c. Calculate the adjustments to ratemaking data, including development, trend and adjusting premium to current rate levels</t>
  </si>
  <si>
    <t>d. Understand how expenses and the profit and contingencies loading are used in ratemaking</t>
  </si>
  <si>
    <t>e. Calculate overall average rates and rate changes using the loss cost and loss ratio methods</t>
  </si>
  <si>
    <t>6. Option Pricing Funamentals (2.5-7.5%)</t>
  </si>
  <si>
    <t>a. Identify the cash flows and characteristics of puts and calls</t>
  </si>
  <si>
    <t>b. Apply the binomial option pricing model to calculate the price of a simple European-style derivative on a single non-dividend paying asset</t>
  </si>
  <si>
    <t>c. Apply the Black-Scholes formula to calculate the price and delta hedge of a simple European- style derivative on a single non-dividend paying asset</t>
  </si>
  <si>
    <t>d. Apply put-call parity</t>
  </si>
  <si>
    <t>7. Long-Term Insurance Coverages and Retirement Financial Security Programs (2.5-5%)</t>
  </si>
  <si>
    <t>a. Define and apply the concept of insurable interest</t>
  </si>
  <si>
    <t>b. Identify the long-term insurance coverages (life, health), annuities, and defined benefit and defined contribution pension plans</t>
  </si>
  <si>
    <t>8. Mortality Models (10-15%)</t>
  </si>
  <si>
    <t>a. Understand parametric survival models, life tables, and the relationships between them</t>
  </si>
  <si>
    <t>b. Given a parametric survival model, calculate survival and mortality probabilities, the force of mortality function, and moments of the curtate and complete future lifetime random variable</t>
  </si>
  <si>
    <t>c. Identify and apply standard actuarial notation for future lifetime distributions and moments, including select and ultimate functions</t>
  </si>
  <si>
    <t>d. Given a life table, calculate survival and mortality probabilities, the force of mortality function, and moments of the curtate and complete future lifetime random variable, using appropriate fractional age assumptions where necessary</t>
  </si>
  <si>
    <t>e. Understand and apply select life tables</t>
  </si>
  <si>
    <t>9. Present Value Random Variables for Long-Term Insurance Coverages (12.5-20%)</t>
  </si>
  <si>
    <t>a. Identify the present value random variables associated with life insurance, endowment, and annuity payments for single lives, based on annual, 1/m-thly and continuous payment frequency</t>
  </si>
  <si>
    <t>b. Calculate probabilities, means, variances and covariances for the random variables in Topic 9a, using fractional age or claims acceleration approximations where appropriate</t>
  </si>
  <si>
    <t>c. Understand the relationships between the insurance, endowment, and annuity present value random variables in Topic 9a, and between their expected values</t>
  </si>
  <si>
    <t>d. Calculate the effect of changes in underlying assumptions (e.g., mortality and interest)</t>
  </si>
  <si>
    <t>e. Identify and apply standard actuarial notation for the expected values of the random variables in Topic 9a</t>
  </si>
  <si>
    <t>10. Premium and Policy Value Calculation for Long-Term Insurance Coverages (15-22.5%)</t>
  </si>
  <si>
    <t>a. Identify the future loss random variables associated with whole life, term life, and endowment insurance, and with term and whole life annuities, on single lives.</t>
  </si>
  <si>
    <t>b. Calculate premiums based on the equivalence principle, the portfolio percentile principle, and for a given expected present value of profit, for the policies in Topic 10a</t>
  </si>
  <si>
    <t>c. Calculate and interpret gross premium, net premium and modified net premium policy values for the policies in Topic 10a</t>
  </si>
  <si>
    <t>e. Apply the following methods for modelling extra risk: age rating; constant addition to the force of mortality, constant multiple of the rate of mortality</t>
  </si>
  <si>
    <t>1. Basics of Statistical Learning (5-10%)</t>
  </si>
  <si>
    <t>b. Define terms used to classify the types of modeling problems and methods, including supervised versus unsupervised learning and regression versus classification</t>
  </si>
  <si>
    <t>b. Compare the common methods of assessing model accuracy</t>
  </si>
  <si>
    <t>c. Understand how the bias-variance tradeoff impacts the selection of statistical learning methods</t>
  </si>
  <si>
    <t>d. Understand resampling methods used for model valuation, including</t>
  </si>
  <si>
    <t xml:space="preserve">  d1. Training set v. test set approach</t>
  </si>
  <si>
    <t xml:space="preserve">  d2. k-fold cross-validation</t>
  </si>
  <si>
    <t xml:space="preserve">  d3. Leave-one-out cross-validation</t>
  </si>
  <si>
    <t>2. Linear Models (40-50%)</t>
  </si>
  <si>
    <t>a. Compare model assumptions for ordinary least squares and generalized linear models</t>
  </si>
  <si>
    <t>b. Identify the members of the exponential family of distributions and corresponding link functions</t>
  </si>
  <si>
    <t>c. Apply the business context of a problem to interpret parameters</t>
  </si>
  <si>
    <t>d.Interpret diagnostic tests of model fit and assumption checking, using</t>
  </si>
  <si>
    <t xml:space="preserve">  d1. Graphical methods</t>
  </si>
  <si>
    <t xml:space="preserve">  d2. Quantitative methods</t>
  </si>
  <si>
    <t>e. Select an appropriate model, considering</t>
  </si>
  <si>
    <t xml:space="preserve">  e1. Distributions and link functions</t>
  </si>
  <si>
    <t xml:space="preserve">  e2. Variable transformations and interactions</t>
  </si>
  <si>
    <t xml:space="preserve">  e3. t and F tests</t>
  </si>
  <si>
    <t xml:space="preserve">  e5. Likelihood rato test</t>
  </si>
  <si>
    <t xml:space="preserve">  e4. AIC and BIC</t>
  </si>
  <si>
    <t>f. Calculate and interpret predicted values, and confidence and prediction intervals</t>
  </si>
  <si>
    <t>g. Understand how approaches may differ compared to using an ordinary least squares model, including</t>
  </si>
  <si>
    <t xml:space="preserve">  g1. Regularized regression (lasso, ridge)</t>
  </si>
  <si>
    <t xml:space="preserve">  g2. K-nearest neighbors</t>
  </si>
  <si>
    <t>3. Time Series Models (10-15%)</t>
  </si>
  <si>
    <t>a. Define and explain the concepts and components of stochastic time series processes, including random walks, stationarity, and autocorrelation</t>
  </si>
  <si>
    <t>b. Describe specific time series models, including, exponential smoothing, autoregressive, and autoregressive conditionally heteroskedastic models</t>
  </si>
  <si>
    <t>c. Calculate and interpret predicted values and confidence intervals</t>
  </si>
  <si>
    <t>4. Decision Trees (20-25%)</t>
  </si>
  <si>
    <t>a. Describe the construction of decision trees, including</t>
  </si>
  <si>
    <t xml:space="preserve">  a1. How they are optimally fit to training data</t>
  </si>
  <si>
    <t xml:space="preserve">  a2. How they are pruned to mitigate overfitting</t>
  </si>
  <si>
    <t>b. Predict outcomes using</t>
  </si>
  <si>
    <t xml:space="preserve">  b1. Classification trees</t>
  </si>
  <si>
    <t xml:space="preserve">  b2. Regression trees</t>
  </si>
  <si>
    <t>c. Describe bagging, boosting, and random forests and the hyperparameters used to control them</t>
  </si>
  <si>
    <t>d.Compare decision trees to linear models including uses and relative strength</t>
  </si>
  <si>
    <t>5. Unsupervised Learning Techniques (10-15%)</t>
  </si>
  <si>
    <t>a. Define principal components, including how they are calculated</t>
  </si>
  <si>
    <t>b. Interpret the results of a principal components analysis, considering loading factors and proportion of variance explained</t>
  </si>
  <si>
    <t>c. Describe and compare the algorithms for</t>
  </si>
  <si>
    <t xml:space="preserve">  c1. K-means clustering</t>
  </si>
  <si>
    <t xml:space="preserve">  c2. Hierarchical clustering</t>
  </si>
  <si>
    <t>d. Explain methods for deciding the number of clusters</t>
  </si>
  <si>
    <t>1. Survival Models for Contingent Cashflows (10-20%)</t>
  </si>
  <si>
    <t>a. Understand and explain features of typical mortality curves and hetergeneities in mortality</t>
  </si>
  <si>
    <t>b. Apply Markov multiple state models to state-contingent life and long-term health insurance, and Continuing Care Retirement Communities (CCRCs)</t>
  </si>
  <si>
    <t>d. Derive and apply Kolmogorov’s forward equations for continuous time Markov multiple state models</t>
  </si>
  <si>
    <t>c. Understand and critique the assumptions underlying Markov multiple state models for long term insurance</t>
  </si>
  <si>
    <t>e. Calculate state-dependent probabilities for continuous time Markov models</t>
  </si>
  <si>
    <t>f. Apply the Chapman-Kolmogorov equations to calculate discrete time transition probabilities in the Markov model</t>
  </si>
  <si>
    <t>g. Construct and deconstruct multiple decrement tables using the associated single-decrement modles and appropriate fractional age assumptions</t>
  </si>
  <si>
    <t>h. Calculate maximum likelihood estimates of transition intensities and probabilities for multiple state and multiple decrement models, assuming piecewise constant transition intensities</t>
  </si>
  <si>
    <t>i. Calculate approximate confidence intervals for the estimators in Topic 1h, using asymptotic properties of maximum likelihood estimation</t>
  </si>
  <si>
    <t>2. Premium and Policy Valuation for Long-Term State-Dependent Coverages (12-20%)</t>
  </si>
  <si>
    <t>a. Define, and interpret multiple state dependent insurance and annuity present value random variables and identify and calculate their expected values</t>
  </si>
  <si>
    <t>b. Derive and apply two-term and three-term Woolhouse approximations for calculating expected present values of state dependent cash flows</t>
  </si>
  <si>
    <t>c. Calculate premiums for state-dependent life insurance, long-term health insurance, CCRCs, using the equivalence principle</t>
  </si>
  <si>
    <t>d. Calculate policy values for state-dependent life insurance, long-term health insurance, and CCRCs</t>
  </si>
  <si>
    <t>e. Identify and apply Thiele’s differntial equation in a single life or multiple state setting</t>
  </si>
  <si>
    <t>3. Joint Life Insurance and Annuities (8-16%)</t>
  </si>
  <si>
    <t>a.  Understand how joint-life mortality can be modeled uisng (i) a time-to-status-failure random variable, and (ii) a muliple state model</t>
  </si>
  <si>
    <t>b. Understand the implications of independence or dependence of future lifetimes in both versions of the joint life model from 3a. Identify sources of dependence and understand how they are accommodated in the models</t>
  </si>
  <si>
    <t>c. Calculate premiums for insurance and annuities on joint lives using the equivalence principle</t>
  </si>
  <si>
    <t>d.Calculate policy vlaues for insurance and annuties on joint lives</t>
  </si>
  <si>
    <t>4. Profit Analysis (10-20%)</t>
  </si>
  <si>
    <t>a. Calculate and interpret expected profit and actual profit</t>
  </si>
  <si>
    <t>b. Analyze and interpret gains by source</t>
  </si>
  <si>
    <t>c. Calculate and interpret profit signature, profit vector, net present value, internal rate of return, profit margin, and discounted payback period for long-term life and health insurance, and annuity contracts</t>
  </si>
  <si>
    <t>d. Calculte premius for long-term life and health insurance and annuity contracts based on a specified profit objective</t>
  </si>
  <si>
    <t>e. Calculate reservess for long-term life and health insurance and annuity contracts using profit testing</t>
  </si>
  <si>
    <t>5. Pension Plans and Retirement Benefits (10-18%)</t>
  </si>
  <si>
    <t>a. Calculate replacement ratios for Defined Contribution (DC), and Defined Benefit (DB) plans, including final average salary (FAS), career average earnings (CAE), and career average revalued earnings (CARE) plans</t>
  </si>
  <si>
    <t>b. Calculate the required contribution rate to meet a target replacement ratio for a DC plan participant, using a deterministic approach</t>
  </si>
  <si>
    <t>c. Identify, interpret, and apply the service table and salary scale functions for pension plan valuation</t>
  </si>
  <si>
    <t>d. For a DB plan, calculate and interpret replacement ratios, accrued benefits, including benefits on early exit from the plan</t>
  </si>
  <si>
    <t>e. For a DB plan, calculate and interpret the actuarial accrued liability and the normal cost for benefits payable on age retirement or early exit using the projected unit credit (PUC) and traditional unit credit (TUC) valuation methods</t>
  </si>
  <si>
    <t>6. Universal Life Insurance (10-18%)</t>
  </si>
  <si>
    <t>a. Understand the cashflows and calculate account values and benefits under Type A and Type B Universal Life policies</t>
  </si>
  <si>
    <t>b. Calculate reserves for no-lapse guarantees</t>
  </si>
  <si>
    <t>c. Use deterministic profit testing to calculate premiums and to assess emerging surplus for Universal Life insurance,including profit signature, profit vector, net present value, internal rate of return, profit margin, and discounted payback periods, under best estimate or stress test assumptions</t>
  </si>
  <si>
    <t>7. Embedded Options in Life Insurance and Annuity Products (10-18%)</t>
  </si>
  <si>
    <t>a. Define and calculate payoffs under each of the following options embedded in insurance and annuity contracts</t>
  </si>
  <si>
    <t xml:space="preserve">  a1. Guranteed minimum death benefit</t>
  </si>
  <si>
    <t xml:space="preserve">  a2. Guaranteed minimum maturity benefit</t>
  </si>
  <si>
    <t xml:space="preserve">  a3. Guaranteed minimum income benefit</t>
  </si>
  <si>
    <t xml:space="preserve">  a4. Guaranteed minimum withdrawal benefit</t>
  </si>
  <si>
    <t>b. Value the following options embedded in insurance and annuity contracts, using the Black-Scholes model</t>
  </si>
  <si>
    <t xml:space="preserve">  b1. Guranteed minimum death benefit</t>
  </si>
  <si>
    <t xml:space="preserve">  b2. Guaranteed minimum accumulation/maturity benefit</t>
  </si>
  <si>
    <t>c. Construct a replicating portfolio for the options in 7b using delta-hedging</t>
  </si>
  <si>
    <t>d. Understand and evaluate the costs associated with discrete-time rebalancing</t>
  </si>
  <si>
    <t>e. Use deterministic profit testing to assess emerging surplus for equity-linked life insurance cash flows, including profit signature, profit vector, net present value, internal rate of return, profit margin, and discounted payback periods, under best estimate or stress test assumptions</t>
  </si>
  <si>
    <t>1. Severity Models (8-18%)</t>
  </si>
  <si>
    <t>a. Describe how changes in the parameters affect the distributions</t>
  </si>
  <si>
    <t>b. Create new distributions by multiplication by a constant, raising to a power, exponentiation, mixing and splicing</t>
  </si>
  <si>
    <t>c. Understand and interpret the applications of these distributions</t>
  </si>
  <si>
    <t>d. Compare two distributions based on various characteristics of their tails, including moments, ratios of moments, limiting tail behavior, hazard rate function, and mean excess function</t>
  </si>
  <si>
    <t>e. Understand the derivation and characteristics of the Generalized Extreme Value and the Generalized Pareto distributions</t>
  </si>
  <si>
    <t>f. Apply the Generalized Extreme Value and the Generalized Pareto distributions to the estimation of tail meaures and probabilities</t>
  </si>
  <si>
    <t>2. Aggregate Models (12-22%)</t>
  </si>
  <si>
    <t>a. Use the convolution and recursive formulas to derive the distribution of the aggregate claims with (a,b,0) or (a,b,1) frequency and with discrete severity distributions.</t>
  </si>
  <si>
    <t>b. Derive the discretized version of a continuous distribution using the method of rounding and local moment matching.</t>
  </si>
  <si>
    <t>c. Perform calculations for sums of compound Poisson models.</t>
  </si>
  <si>
    <t>3. Coverage Modifications (8-18%)</t>
  </si>
  <si>
    <t>a. Evaluate the effect of the following coverage modifications: deductibles, policy limits, maximum covered loss, coinsurance, and stop-loss insurance</t>
  </si>
  <si>
    <t>b. Calculate and interpret loss elimination ratios, increased limits factors and deductible factors</t>
  </si>
  <si>
    <t>c. Evaluate and interpret the effects of inflation on losses</t>
  </si>
  <si>
    <t>4. Construction and Selection of Parametric Models (14-24%)</t>
  </si>
  <si>
    <t>a. Estimate the parameters for frequency and severity distributions by maximum likelihood</t>
  </si>
  <si>
    <t>b. Estimate the variance of the estimators and construct normal and non-normal confidence intervals</t>
  </si>
  <si>
    <t>c. Use the delta method to estimate the variance of the maximum likelihood estimator of a function of the parameter(s)</t>
  </si>
  <si>
    <t>d. Estimate the parameters for severity, frequency, and aggregate distributions using Bayesian Estimation</t>
  </si>
  <si>
    <t>e. Perform model selection using:</t>
  </si>
  <si>
    <t xml:space="preserve">  e1. Graphical procedures</t>
  </si>
  <si>
    <t xml:space="preserve">  e2. Hypothesis tests, including Kolmogorov-Smirnov, Chi-square goodness-of-fit, and Likelihood ratio (LRT) tests</t>
  </si>
  <si>
    <t xml:space="preserve">  e3. Score-based approaches, including Schwarz Bayesian Criterion (SBC), Bayesian Information Criterion (BIC) and Akaike Information Criterion (AIC)</t>
  </si>
  <si>
    <t>5. Credibiility (12-20%)</t>
  </si>
  <si>
    <t>a. Explain and apply Bayesian credibility</t>
  </si>
  <si>
    <t>b. Apply Bühlmann and Bühlmann-Straub models and understand their relationship to Bayesian models</t>
  </si>
  <si>
    <t>c. Explain and apply empirical Bayesian method in the nonparametric and semiparametric cases</t>
  </si>
  <si>
    <t>a. Understand, interpret and apply techniques for estimating unpaid losses and IBNR, using the following methods:</t>
  </si>
  <si>
    <t xml:space="preserve">  a3. Bornhuetter-Ferguson</t>
  </si>
  <si>
    <t xml:space="preserve">  a4. Bayesian</t>
  </si>
  <si>
    <t xml:space="preserve">  a5. Frequency and Severity</t>
  </si>
  <si>
    <t>b. Understand, interpret, and apply the following statistical models and assumptions used for outstanding claims reserves.</t>
  </si>
  <si>
    <t xml:space="preserve">  b1. Mack's model</t>
  </si>
  <si>
    <t xml:space="preserve">  b2. Poisson model</t>
  </si>
  <si>
    <t xml:space="preserve">  b3. Overdispersed Poisson model.</t>
  </si>
  <si>
    <t>6. Reserving and Pricing for Short-Term Insurance Coverages (15-29%)</t>
  </si>
  <si>
    <t>c. Calculate projected losses using trend analysis</t>
  </si>
  <si>
    <t>d. Calculate overall average rates and rate changes using the loss cost and loss ratio methods</t>
  </si>
  <si>
    <t>e. Calculate risk classification differential changes, including balancing 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</si>
</sst>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s>
  <cellStyleXfs count="2">
    <xf numFmtId="0" fontId="0" fillId="0" borderId="0"/>
    <xf numFmtId="9" fontId="2" fillId="0" borderId="0" applyFont="0" applyFill="0" applyBorder="0" applyAlignment="0" applyProtection="0"/>
  </cellStyleXfs>
  <cellXfs count="64">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pplyProtection="1">
      <alignment wrapText="1"/>
      <protection locked="0"/>
    </xf>
    <xf numFmtId="0" fontId="1" fillId="0" borderId="0" xfId="0" applyFont="1"/>
    <xf numFmtId="10" fontId="0" fillId="0" borderId="0" xfId="1" applyNumberFormat="1" applyFont="1" applyProtection="1"/>
    <xf numFmtId="0" fontId="0" fillId="0" borderId="0" xfId="0" applyAlignment="1">
      <alignment horizontal="center"/>
    </xf>
    <xf numFmtId="0" fontId="0" fillId="0" borderId="0" xfId="0" applyAlignment="1">
      <alignment horizontal="center" wrapText="1"/>
    </xf>
    <xf numFmtId="0" fontId="0" fillId="0" borderId="9" xfId="0" applyBorder="1" applyAlignment="1">
      <alignment vertical="top" wrapText="1"/>
    </xf>
    <xf numFmtId="165" fontId="0" fillId="0" borderId="9" xfId="0" applyNumberFormat="1" applyBorder="1"/>
    <xf numFmtId="0" fontId="0" fillId="0" borderId="0" xfId="0" applyAlignment="1">
      <alignment vertical="top" wrapText="1"/>
    </xf>
    <xf numFmtId="165" fontId="0" fillId="0" borderId="0" xfId="0" applyNumberFormat="1"/>
    <xf numFmtId="0" fontId="0" fillId="0" borderId="0" xfId="0" applyAlignment="1">
      <alignment wrapText="1"/>
    </xf>
    <xf numFmtId="164" fontId="0" fillId="0" borderId="9" xfId="0" applyNumberFormat="1"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165" fontId="0" fillId="0" borderId="0" xfId="0" applyNumberFormat="1" applyProtection="1">
      <protection locked="0"/>
    </xf>
    <xf numFmtId="10" fontId="0" fillId="0" borderId="0" xfId="1" applyNumberFormat="1" applyFont="1" applyBorder="1" applyProtection="1"/>
    <xf numFmtId="0" fontId="1" fillId="0" borderId="0" xfId="0" applyFont="1" applyAlignment="1">
      <alignment vertical="top" wrapText="1"/>
    </xf>
    <xf numFmtId="0" fontId="0" fillId="0" borderId="9" xfId="0" applyBorder="1" applyAlignment="1">
      <alignment horizontal="left" vertical="top" wrapText="1"/>
    </xf>
    <xf numFmtId="0" fontId="0" fillId="0" borderId="0" xfId="0" applyAlignment="1">
      <alignment vertical="top"/>
    </xf>
    <xf numFmtId="0" fontId="0" fillId="0" borderId="3" xfId="0" applyBorder="1" applyAlignment="1">
      <alignment horizontal="left" vertical="top" wrapText="1"/>
    </xf>
    <xf numFmtId="0" fontId="1" fillId="2" borderId="0" xfId="0" applyFont="1" applyFill="1" applyAlignment="1">
      <alignment vertical="top"/>
    </xf>
    <xf numFmtId="0" fontId="1" fillId="2" borderId="0" xfId="0" applyFont="1" applyFill="1" applyAlignment="1">
      <alignment vertical="top" wrapText="1"/>
    </xf>
    <xf numFmtId="0" fontId="1" fillId="0" borderId="2" xfId="0" applyFont="1" applyBorder="1"/>
    <xf numFmtId="0" fontId="0" fillId="0" borderId="3" xfId="0" applyBorder="1"/>
    <xf numFmtId="165" fontId="0" fillId="0" borderId="3" xfId="0" applyNumberFormat="1" applyBorder="1"/>
    <xf numFmtId="0" fontId="0" fillId="0" borderId="4" xfId="0" applyBorder="1"/>
    <xf numFmtId="0" fontId="0" fillId="0" borderId="5" xfId="0" applyBorder="1"/>
    <xf numFmtId="0" fontId="0" fillId="0" borderId="6" xfId="0" applyBorder="1"/>
    <xf numFmtId="2" fontId="0" fillId="0" borderId="6" xfId="0" applyNumberFormat="1" applyBorder="1"/>
    <xf numFmtId="0" fontId="0" fillId="0" borderId="7" xfId="0" applyBorder="1"/>
    <xf numFmtId="0" fontId="0" fillId="0" borderId="1" xfId="0" applyBorder="1"/>
    <xf numFmtId="165" fontId="0" fillId="0" borderId="1" xfId="0" applyNumberFormat="1" applyBorder="1"/>
    <xf numFmtId="2" fontId="0" fillId="0" borderId="8" xfId="0" applyNumberFormat="1" applyBorder="1"/>
    <xf numFmtId="0" fontId="0" fillId="0" borderId="0" xfId="0" applyAlignment="1" applyProtection="1">
      <alignment horizontal="center" wrapText="1"/>
      <protection locked="0"/>
    </xf>
    <xf numFmtId="164" fontId="0" fillId="0" borderId="0" xfId="0" applyNumberFormat="1" applyProtection="1">
      <protection locked="0"/>
    </xf>
    <xf numFmtId="0" fontId="0" fillId="0" borderId="0" xfId="0" applyAlignment="1">
      <alignment horizontal="left" vertical="top" wrapText="1"/>
    </xf>
    <xf numFmtId="165" fontId="0" fillId="0" borderId="0" xfId="0" applyNumberFormat="1" applyAlignment="1">
      <alignment wrapText="1"/>
    </xf>
    <xf numFmtId="0" fontId="0" fillId="0" borderId="3" xfId="0" applyBorder="1" applyAlignment="1">
      <alignment vertical="top" wrapText="1"/>
    </xf>
    <xf numFmtId="0" fontId="0" fillId="0" borderId="9" xfId="0" applyBorder="1" applyAlignment="1">
      <alignment wrapText="1"/>
    </xf>
    <xf numFmtId="0" fontId="1" fillId="0" borderId="0" xfId="0" applyFont="1" applyAlignment="1">
      <alignment horizontal="left" vertical="top" wrapText="1" indent="5"/>
    </xf>
    <xf numFmtId="0" fontId="1" fillId="0" borderId="0" xfId="0" applyFont="1" applyAlignment="1">
      <alignment horizontal="left" vertical="center" wrapText="1"/>
    </xf>
    <xf numFmtId="0" fontId="0" fillId="0" borderId="9" xfId="0" applyBorder="1"/>
    <xf numFmtId="0" fontId="1" fillId="2" borderId="1" xfId="0" applyFont="1" applyFill="1" applyBorder="1" applyAlignment="1">
      <alignment vertical="top" wrapText="1"/>
    </xf>
    <xf numFmtId="0" fontId="0" fillId="0" borderId="0" xfId="0" applyAlignment="1">
      <alignment horizontal="left" wrapText="1"/>
    </xf>
    <xf numFmtId="0" fontId="0" fillId="0" borderId="1" xfId="0" applyBorder="1" applyAlignment="1">
      <alignment horizontal="left" vertical="top" wrapText="1"/>
    </xf>
    <xf numFmtId="0" fontId="0" fillId="0" borderId="9" xfId="0" applyBorder="1" applyAlignment="1">
      <alignment horizontal="left" wrapText="1"/>
    </xf>
    <xf numFmtId="0" fontId="0" fillId="0" borderId="0" xfId="0" applyAlignment="1">
      <alignment horizontal="left"/>
    </xf>
    <xf numFmtId="165" fontId="0" fillId="0" borderId="3" xfId="0" applyNumberFormat="1" applyBorder="1" applyAlignment="1">
      <alignment wrapText="1"/>
    </xf>
    <xf numFmtId="164" fontId="0" fillId="0" borderId="9" xfId="0" applyNumberFormat="1" applyBorder="1" applyAlignment="1" applyProtection="1">
      <alignment horizontal="center" wrapText="1"/>
      <protection locked="0"/>
    </xf>
    <xf numFmtId="0" fontId="1" fillId="2" borderId="1" xfId="0" applyFont="1" applyFill="1" applyBorder="1" applyAlignment="1">
      <alignment vertical="top"/>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horizontal="left"/>
    </xf>
    <xf numFmtId="0" fontId="0" fillId="0" borderId="3" xfId="0" applyBorder="1" applyAlignment="1">
      <alignment wrapText="1"/>
    </xf>
    <xf numFmtId="9" fontId="0" fillId="0" borderId="0" xfId="0" applyNumberFormat="1" applyProtection="1">
      <protection locked="0"/>
    </xf>
    <xf numFmtId="166" fontId="0" fillId="0" borderId="0" xfId="0" applyNumberFormat="1" applyAlignment="1" applyProtection="1">
      <alignment wrapText="1"/>
      <protection locked="0"/>
    </xf>
    <xf numFmtId="0" fontId="0" fillId="0" borderId="9" xfId="0" applyBorder="1" applyAlignment="1">
      <alignment horizontal="left"/>
    </xf>
    <xf numFmtId="0" fontId="1" fillId="0" borderId="0" xfId="0" applyFont="1" applyAlignment="1">
      <alignment horizontal="left" vertical="top" wrapText="1"/>
    </xf>
    <xf numFmtId="0" fontId="0" fillId="0" borderId="0" xfId="0" applyAlignment="1">
      <alignment wrapText="1"/>
    </xf>
    <xf numFmtId="0" fontId="1" fillId="2" borderId="0" xfId="0" applyFont="1" applyFill="1" applyAlignment="1">
      <alignment horizontal="left" vertical="top" wrapText="1"/>
    </xf>
    <xf numFmtId="0" fontId="1" fillId="0" borderId="9" xfId="0" applyFont="1" applyBorder="1" applyAlignment="1">
      <alignment horizontal="left" vertical="top" wrapText="1"/>
    </xf>
  </cellXfs>
  <cellStyles count="2">
    <cellStyle name="Normal" xfId="0" builtinId="0"/>
    <cellStyle name="Percent" xfId="1" builtinId="5"/>
  </cellStyles>
  <dxfs count="12">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
      <fill>
        <patternFill>
          <bgColor theme="6"/>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8"/>
  <sheetViews>
    <sheetView tabSelected="1" zoomScaleNormal="100" workbookViewId="0">
      <selection activeCell="D6" sqref="D6"/>
    </sheetView>
  </sheetViews>
  <sheetFormatPr defaultColWidth="9.109375" defaultRowHeight="14.4" x14ac:dyDescent="0.3"/>
  <cols>
    <col min="1" max="1" width="2.6640625" style="1" customWidth="1"/>
    <col min="2" max="2" width="50.6640625" style="1" customWidth="1"/>
    <col min="3" max="5" width="9.6640625" style="1" customWidth="1"/>
    <col min="6" max="16384" width="9.109375" style="1"/>
  </cols>
  <sheetData>
    <row r="1" spans="1:6" customFormat="1" x14ac:dyDescent="0.3">
      <c r="A1" s="5" t="s">
        <v>8</v>
      </c>
      <c r="C1" t="s">
        <v>6</v>
      </c>
      <c r="E1" s="6">
        <f>E33</f>
        <v>0</v>
      </c>
    </row>
    <row r="2" spans="1:6" customFormat="1" x14ac:dyDescent="0.3">
      <c r="A2" s="5" t="s">
        <v>3</v>
      </c>
      <c r="E2" s="7" t="str">
        <f>IF(E1&gt;=0.8,"PASS","FAIL")</f>
        <v>FAIL</v>
      </c>
    </row>
    <row r="3" spans="1:6" customFormat="1" x14ac:dyDescent="0.3"/>
    <row r="4" spans="1:6" customFormat="1" ht="43.2" x14ac:dyDescent="0.3">
      <c r="C4" s="8" t="s">
        <v>0</v>
      </c>
      <c r="D4" s="8" t="s">
        <v>10</v>
      </c>
      <c r="E4" s="8" t="s">
        <v>5</v>
      </c>
      <c r="F4" s="8" t="s">
        <v>9</v>
      </c>
    </row>
    <row r="5" spans="1:6" x14ac:dyDescent="0.3">
      <c r="A5" s="5" t="s">
        <v>22</v>
      </c>
      <c r="B5"/>
      <c r="C5"/>
      <c r="E5"/>
    </row>
    <row r="6" spans="1:6" ht="57.6" x14ac:dyDescent="0.3">
      <c r="A6"/>
      <c r="B6" s="9" t="s">
        <v>23</v>
      </c>
      <c r="C6" s="10">
        <f>0.53/14</f>
        <v>3.785714285714286E-2</v>
      </c>
      <c r="D6" s="3"/>
      <c r="E6" s="10">
        <f>IF(UPPER(D6)="X",C6,0)</f>
        <v>0</v>
      </c>
    </row>
    <row r="7" spans="1:6" ht="28.8" x14ac:dyDescent="0.3">
      <c r="A7"/>
      <c r="B7" s="9" t="s">
        <v>28</v>
      </c>
      <c r="C7" s="10">
        <f t="shared" ref="C7:C12" si="0">0.53/14</f>
        <v>3.785714285714286E-2</v>
      </c>
      <c r="D7" s="3"/>
      <c r="E7" s="10">
        <f t="shared" ref="E7:E12" si="1">IF(UPPER(D7)="X",C7,0)</f>
        <v>0</v>
      </c>
    </row>
    <row r="8" spans="1:6" ht="28.8" x14ac:dyDescent="0.3">
      <c r="A8"/>
      <c r="B8" s="9" t="s">
        <v>29</v>
      </c>
      <c r="C8" s="10">
        <f t="shared" si="0"/>
        <v>3.785714285714286E-2</v>
      </c>
      <c r="D8" s="3"/>
      <c r="E8" s="10">
        <f t="shared" si="1"/>
        <v>0</v>
      </c>
    </row>
    <row r="9" spans="1:6" x14ac:dyDescent="0.3">
      <c r="A9"/>
      <c r="B9" s="1" t="s">
        <v>24</v>
      </c>
      <c r="C9" s="10">
        <f t="shared" si="0"/>
        <v>3.785714285714286E-2</v>
      </c>
      <c r="D9" s="3"/>
      <c r="E9" s="10">
        <f t="shared" si="1"/>
        <v>0</v>
      </c>
    </row>
    <row r="10" spans="1:6" ht="28.8" x14ac:dyDescent="0.3">
      <c r="A10"/>
      <c r="B10" s="4" t="s">
        <v>25</v>
      </c>
      <c r="C10" s="10">
        <f t="shared" si="0"/>
        <v>3.785714285714286E-2</v>
      </c>
      <c r="D10" s="3"/>
      <c r="E10" s="10">
        <f t="shared" si="1"/>
        <v>0</v>
      </c>
    </row>
    <row r="11" spans="1:6" x14ac:dyDescent="0.3">
      <c r="A11"/>
      <c r="B11" s="9" t="s">
        <v>26</v>
      </c>
      <c r="C11" s="10">
        <f t="shared" si="0"/>
        <v>3.785714285714286E-2</v>
      </c>
      <c r="D11" s="3"/>
      <c r="E11" s="10">
        <f t="shared" si="1"/>
        <v>0</v>
      </c>
    </row>
    <row r="12" spans="1:6" ht="28.8" x14ac:dyDescent="0.3">
      <c r="A12"/>
      <c r="B12" s="9" t="s">
        <v>27</v>
      </c>
      <c r="C12" s="10">
        <f t="shared" si="0"/>
        <v>3.785714285714286E-2</v>
      </c>
      <c r="D12" s="3"/>
      <c r="E12" s="10">
        <f t="shared" si="1"/>
        <v>0</v>
      </c>
    </row>
    <row r="13" spans="1:6" x14ac:dyDescent="0.3">
      <c r="A13"/>
      <c r="B13" s="11"/>
      <c r="C13" s="12"/>
      <c r="D13" s="2"/>
      <c r="E13" s="12"/>
    </row>
    <row r="14" spans="1:6" x14ac:dyDescent="0.3">
      <c r="A14" s="5" t="s">
        <v>30</v>
      </c>
      <c r="B14" s="13"/>
      <c r="C14" s="12"/>
      <c r="D14" s="2"/>
      <c r="E14" s="12"/>
    </row>
    <row r="15" spans="1:6" ht="43.2" x14ac:dyDescent="0.3">
      <c r="A15"/>
      <c r="B15" s="9" t="s">
        <v>31</v>
      </c>
      <c r="C15" s="10">
        <f>0.94/12</f>
        <v>7.8333333333333324E-2</v>
      </c>
      <c r="D15" s="3"/>
      <c r="E15" s="10">
        <f t="shared" ref="E15:E20" si="2">IF(UPPER(D15)="X",C15,0)</f>
        <v>0</v>
      </c>
    </row>
    <row r="16" spans="1:6" x14ac:dyDescent="0.3">
      <c r="A16"/>
      <c r="B16" s="9" t="s">
        <v>32</v>
      </c>
      <c r="C16" s="10">
        <f t="shared" ref="C16:C20" si="3">0.94/12</f>
        <v>7.8333333333333324E-2</v>
      </c>
      <c r="D16" s="3"/>
      <c r="E16" s="10">
        <f t="shared" si="2"/>
        <v>0</v>
      </c>
    </row>
    <row r="17" spans="1:5" ht="28.8" x14ac:dyDescent="0.3">
      <c r="A17"/>
      <c r="B17" s="9" t="s">
        <v>33</v>
      </c>
      <c r="C17" s="10">
        <f t="shared" si="3"/>
        <v>7.8333333333333324E-2</v>
      </c>
      <c r="D17" s="3"/>
      <c r="E17" s="10">
        <f t="shared" si="2"/>
        <v>0</v>
      </c>
    </row>
    <row r="18" spans="1:5" ht="28.8" x14ac:dyDescent="0.3">
      <c r="A18"/>
      <c r="B18" s="9" t="s">
        <v>34</v>
      </c>
      <c r="C18" s="10">
        <f t="shared" si="3"/>
        <v>7.8333333333333324E-2</v>
      </c>
      <c r="D18" s="3"/>
      <c r="E18" s="10">
        <f t="shared" si="2"/>
        <v>0</v>
      </c>
    </row>
    <row r="19" spans="1:5" ht="63.75" customHeight="1" x14ac:dyDescent="0.3">
      <c r="A19"/>
      <c r="B19" s="9" t="s">
        <v>35</v>
      </c>
      <c r="C19" s="10">
        <f t="shared" si="3"/>
        <v>7.8333333333333324E-2</v>
      </c>
      <c r="D19" s="3"/>
      <c r="E19" s="10">
        <f t="shared" si="2"/>
        <v>0</v>
      </c>
    </row>
    <row r="20" spans="1:5" ht="43.2" x14ac:dyDescent="0.3">
      <c r="A20"/>
      <c r="B20" s="9" t="s">
        <v>36</v>
      </c>
      <c r="C20" s="10">
        <f t="shared" si="3"/>
        <v>7.8333333333333324E-2</v>
      </c>
      <c r="D20" s="3"/>
      <c r="E20" s="10">
        <f t="shared" si="2"/>
        <v>0</v>
      </c>
    </row>
    <row r="21" spans="1:5" x14ac:dyDescent="0.3">
      <c r="A21"/>
      <c r="B21" s="11"/>
      <c r="C21" s="12"/>
      <c r="D21" s="2"/>
      <c r="E21" s="12"/>
    </row>
    <row r="22" spans="1:5" x14ac:dyDescent="0.3">
      <c r="A22" s="5" t="s">
        <v>14</v>
      </c>
      <c r="B22" s="13"/>
      <c r="C22" s="12"/>
      <c r="D22" s="2"/>
      <c r="E22" s="12"/>
    </row>
    <row r="23" spans="1:5" ht="43.2" x14ac:dyDescent="0.3">
      <c r="A23"/>
      <c r="B23" s="9" t="s">
        <v>37</v>
      </c>
      <c r="C23" s="10">
        <f>0.53/18</f>
        <v>2.9444444444444447E-2</v>
      </c>
      <c r="D23" s="3"/>
      <c r="E23" s="10">
        <f t="shared" ref="E23:E31" si="4">IF(UPPER(D23)="X",C23,0)</f>
        <v>0</v>
      </c>
    </row>
    <row r="24" spans="1:5" ht="28.8" x14ac:dyDescent="0.3">
      <c r="A24"/>
      <c r="B24" s="9" t="s">
        <v>38</v>
      </c>
      <c r="C24" s="10">
        <f t="shared" ref="C24:C31" si="5">0.53/18</f>
        <v>2.9444444444444447E-2</v>
      </c>
      <c r="D24" s="3"/>
      <c r="E24" s="10">
        <f t="shared" si="4"/>
        <v>0</v>
      </c>
    </row>
    <row r="25" spans="1:5" ht="28.8" x14ac:dyDescent="0.3">
      <c r="A25"/>
      <c r="B25" s="9" t="s">
        <v>39</v>
      </c>
      <c r="C25" s="10">
        <f t="shared" si="5"/>
        <v>2.9444444444444447E-2</v>
      </c>
      <c r="D25" s="3"/>
      <c r="E25" s="10">
        <f t="shared" si="4"/>
        <v>0</v>
      </c>
    </row>
    <row r="26" spans="1:5" ht="47.25" customHeight="1" x14ac:dyDescent="0.3">
      <c r="A26"/>
      <c r="B26" s="9" t="s">
        <v>40</v>
      </c>
      <c r="C26" s="10">
        <f t="shared" si="5"/>
        <v>2.9444444444444447E-2</v>
      </c>
      <c r="D26" s="3"/>
      <c r="E26" s="10">
        <f t="shared" si="4"/>
        <v>0</v>
      </c>
    </row>
    <row r="27" spans="1:5" ht="31.5" customHeight="1" x14ac:dyDescent="0.3">
      <c r="A27"/>
      <c r="B27" s="9" t="s">
        <v>41</v>
      </c>
      <c r="C27" s="10">
        <f t="shared" si="5"/>
        <v>2.9444444444444447E-2</v>
      </c>
      <c r="D27" s="3"/>
      <c r="E27" s="10">
        <f t="shared" si="4"/>
        <v>0</v>
      </c>
    </row>
    <row r="28" spans="1:5" ht="28.8" x14ac:dyDescent="0.3">
      <c r="A28"/>
      <c r="B28" s="9" t="s">
        <v>42</v>
      </c>
      <c r="C28" s="10">
        <f t="shared" si="5"/>
        <v>2.9444444444444447E-2</v>
      </c>
      <c r="D28" s="3"/>
      <c r="E28" s="10">
        <f t="shared" si="4"/>
        <v>0</v>
      </c>
    </row>
    <row r="29" spans="1:5" ht="46.5" customHeight="1" x14ac:dyDescent="0.3">
      <c r="A29"/>
      <c r="B29" s="9" t="s">
        <v>43</v>
      </c>
      <c r="C29" s="10">
        <f t="shared" si="5"/>
        <v>2.9444444444444447E-2</v>
      </c>
      <c r="D29" s="3"/>
      <c r="E29" s="10">
        <f t="shared" si="4"/>
        <v>0</v>
      </c>
    </row>
    <row r="30" spans="1:5" ht="28.8" x14ac:dyDescent="0.3">
      <c r="A30"/>
      <c r="B30" s="9" t="s">
        <v>44</v>
      </c>
      <c r="C30" s="10">
        <f t="shared" si="5"/>
        <v>2.9444444444444447E-2</v>
      </c>
      <c r="D30" s="3"/>
      <c r="E30" s="10">
        <f t="shared" si="4"/>
        <v>0</v>
      </c>
    </row>
    <row r="31" spans="1:5" ht="43.2" x14ac:dyDescent="0.3">
      <c r="A31"/>
      <c r="B31" s="9" t="s">
        <v>45</v>
      </c>
      <c r="C31" s="10">
        <f t="shared" si="5"/>
        <v>2.9444444444444447E-2</v>
      </c>
      <c r="D31" s="3"/>
      <c r="E31" s="10">
        <f t="shared" si="4"/>
        <v>0</v>
      </c>
    </row>
    <row r="32" spans="1:5" x14ac:dyDescent="0.3">
      <c r="A32"/>
      <c r="B32"/>
      <c r="C32"/>
      <c r="E32" s="12"/>
    </row>
    <row r="33" spans="1:6" x14ac:dyDescent="0.3">
      <c r="A33"/>
      <c r="B33" s="11" t="s">
        <v>2</v>
      </c>
      <c r="C33">
        <f>SUM(C5:C31)</f>
        <v>1.0000000000000004</v>
      </c>
      <c r="E33" s="12">
        <f>SUM(E6:E31)</f>
        <v>0</v>
      </c>
    </row>
    <row r="34" spans="1:6" x14ac:dyDescent="0.3">
      <c r="A34"/>
      <c r="B34"/>
      <c r="C34"/>
      <c r="E34"/>
    </row>
    <row r="35" spans="1:6" x14ac:dyDescent="0.3">
      <c r="A35" s="5" t="s">
        <v>4</v>
      </c>
      <c r="B35"/>
      <c r="C35"/>
      <c r="E35"/>
    </row>
    <row r="36" spans="1:6" customFormat="1" ht="31.5" customHeight="1" x14ac:dyDescent="0.3">
      <c r="B36" s="61" t="s">
        <v>12</v>
      </c>
      <c r="C36" s="61"/>
      <c r="D36" s="61"/>
      <c r="E36" s="61"/>
      <c r="F36" s="61"/>
    </row>
    <row r="37" spans="1:6" customFormat="1" x14ac:dyDescent="0.3"/>
    <row r="38" spans="1:6" customFormat="1" ht="30" customHeight="1" x14ac:dyDescent="0.3">
      <c r="B38" s="61" t="s">
        <v>11</v>
      </c>
      <c r="C38" s="61"/>
      <c r="D38" s="61"/>
      <c r="E38" s="61"/>
      <c r="F38" s="61"/>
    </row>
  </sheetData>
  <sheetProtection algorithmName="SHA-512" hashValue="OBHfM0pWv+ItMgTuvrWVn87sStGPSEM43fKH5gnQSicgWfdvmfE3IL6KQkVKCO6e1X95DGEr6UOFKNSFAZuK2A==" saltValue="PYHaXQNASJm0AWp2/lK6LA==" spinCount="100000" sheet="1" selectLockedCells="1"/>
  <protectedRanges>
    <protectedRange sqref="F6:F33" name="Range2"/>
    <protectedRange sqref="D6:D33" name="data entry"/>
  </protectedRanges>
  <mergeCells count="2">
    <mergeCell ref="B36:F36"/>
    <mergeCell ref="B38:F38"/>
  </mergeCells>
  <conditionalFormatting sqref="E2">
    <cfRule type="cellIs" dxfId="11" priority="1" operator="equal">
      <formula>"FAIL"</formula>
    </cfRule>
    <cfRule type="cellIs" dxfId="10" priority="3" operator="equal">
      <formula>"PASS"</formula>
    </cfRule>
  </conditionalFormatting>
  <pageMargins left="0.7" right="0.7" top="0.75" bottom="0.75" header="0.3" footer="0.3"/>
  <pageSetup scale="9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80"/>
  <sheetViews>
    <sheetView zoomScaleNormal="100" workbookViewId="0">
      <selection activeCell="D6" sqref="D6"/>
    </sheetView>
  </sheetViews>
  <sheetFormatPr defaultColWidth="9.109375" defaultRowHeight="14.4" x14ac:dyDescent="0.3"/>
  <cols>
    <col min="1" max="1" width="2.6640625" style="1" customWidth="1"/>
    <col min="2" max="2" width="65.44140625" style="1" customWidth="1"/>
    <col min="3" max="3" width="9.6640625" style="17" customWidth="1"/>
    <col min="4" max="5" width="9.6640625" style="1" customWidth="1"/>
    <col min="6" max="6" width="10.6640625" style="1" customWidth="1"/>
    <col min="7" max="16384" width="9.109375" style="1"/>
  </cols>
  <sheetData>
    <row r="1" spans="1:6" customFormat="1" x14ac:dyDescent="0.3">
      <c r="A1" s="5" t="s">
        <v>8</v>
      </c>
      <c r="C1" s="12" t="s">
        <v>6</v>
      </c>
      <c r="E1" s="18">
        <f>E47</f>
        <v>0</v>
      </c>
    </row>
    <row r="2" spans="1:6" customFormat="1" x14ac:dyDescent="0.3">
      <c r="A2" s="5" t="s">
        <v>7</v>
      </c>
      <c r="C2" s="12"/>
      <c r="E2" s="7" t="str">
        <f>IF(E1&gt;=0.8,"PASS","FAIL")</f>
        <v>FAIL</v>
      </c>
    </row>
    <row r="3" spans="1:6" customFormat="1" x14ac:dyDescent="0.3">
      <c r="A3" s="5"/>
      <c r="C3" s="12"/>
      <c r="E3" s="7"/>
    </row>
    <row r="4" spans="1:6" customFormat="1" ht="43.2" x14ac:dyDescent="0.3">
      <c r="A4" s="19"/>
      <c r="B4" s="11"/>
      <c r="C4" s="8" t="s">
        <v>0</v>
      </c>
      <c r="D4" s="8" t="s">
        <v>10</v>
      </c>
      <c r="E4" s="8" t="s">
        <v>5</v>
      </c>
      <c r="F4" s="8" t="s">
        <v>9</v>
      </c>
    </row>
    <row r="5" spans="1:6" ht="18" customHeight="1" x14ac:dyDescent="0.3">
      <c r="A5" s="62" t="s">
        <v>46</v>
      </c>
      <c r="B5" s="62"/>
      <c r="C5" s="12"/>
      <c r="E5"/>
    </row>
    <row r="6" spans="1:6" ht="96.75" customHeight="1" x14ac:dyDescent="0.3">
      <c r="A6"/>
      <c r="B6" s="38" t="s">
        <v>61</v>
      </c>
      <c r="C6" s="12">
        <f>0.2/8</f>
        <v>2.5000000000000001E-2</v>
      </c>
      <c r="E6" s="10">
        <f t="shared" ref="E6:E7" si="0">IF(UPPER(D6)="X",C6,0)</f>
        <v>0</v>
      </c>
    </row>
    <row r="7" spans="1:6" ht="62.4" customHeight="1" x14ac:dyDescent="0.3">
      <c r="A7" s="21"/>
      <c r="B7" s="11" t="s">
        <v>62</v>
      </c>
      <c r="C7" s="12">
        <f t="shared" ref="C7:C9" si="1">0.2/8</f>
        <v>2.5000000000000001E-2</v>
      </c>
      <c r="D7" s="14"/>
      <c r="E7" s="10">
        <f t="shared" si="0"/>
        <v>0</v>
      </c>
    </row>
    <row r="8" spans="1:6" ht="43.2" x14ac:dyDescent="0.3">
      <c r="A8"/>
      <c r="B8" s="22" t="s">
        <v>63</v>
      </c>
      <c r="C8" s="12">
        <f t="shared" si="1"/>
        <v>2.5000000000000001E-2</v>
      </c>
      <c r="D8" s="14"/>
      <c r="E8" s="10">
        <f>IF(UPPER(D8)="X",C8,0)</f>
        <v>0</v>
      </c>
    </row>
    <row r="9" spans="1:6" x14ac:dyDescent="0.3">
      <c r="A9"/>
      <c r="B9" s="20" t="s">
        <v>64</v>
      </c>
      <c r="C9" s="12">
        <f t="shared" si="1"/>
        <v>2.5000000000000001E-2</v>
      </c>
      <c r="D9" s="14"/>
      <c r="E9" s="10">
        <f>IF(UPPER(D9)="X",C9,0)</f>
        <v>0</v>
      </c>
    </row>
    <row r="10" spans="1:6" s="4" customFormat="1" x14ac:dyDescent="0.3">
      <c r="A10" s="13"/>
      <c r="B10" s="22"/>
      <c r="C10" s="50"/>
      <c r="D10" s="51"/>
      <c r="E10" s="39"/>
    </row>
    <row r="11" spans="1:6" ht="18.600000000000001" customHeight="1" x14ac:dyDescent="0.3">
      <c r="A11" s="62" t="s">
        <v>47</v>
      </c>
      <c r="B11" s="62"/>
      <c r="C11" s="12"/>
      <c r="D11" s="14"/>
      <c r="E11" s="12"/>
    </row>
    <row r="12" spans="1:6" ht="57.6" x14ac:dyDescent="0.3">
      <c r="A12"/>
      <c r="B12" s="47" t="s">
        <v>59</v>
      </c>
      <c r="C12" s="34">
        <f>0.5/4</f>
        <v>0.125</v>
      </c>
      <c r="D12" s="14"/>
      <c r="E12" s="10">
        <f>IF(UPPER(D12)="X",C12,0)</f>
        <v>0</v>
      </c>
    </row>
    <row r="13" spans="1:6" ht="57.6" x14ac:dyDescent="0.3">
      <c r="A13"/>
      <c r="B13" s="20" t="s">
        <v>60</v>
      </c>
      <c r="C13" s="10"/>
      <c r="D13" s="14"/>
      <c r="E13" s="10"/>
    </row>
    <row r="14" spans="1:6" x14ac:dyDescent="0.3">
      <c r="A14"/>
      <c r="B14" s="20" t="s">
        <v>48</v>
      </c>
      <c r="C14" s="10">
        <f>0.5/12</f>
        <v>4.1666666666666664E-2</v>
      </c>
      <c r="D14" s="14"/>
      <c r="E14" s="10">
        <f t="shared" ref="E14:E16" si="2">IF(UPPER(D14)="X",C14,0)</f>
        <v>0</v>
      </c>
    </row>
    <row r="15" spans="1:6" x14ac:dyDescent="0.3">
      <c r="A15"/>
      <c r="B15" s="20" t="s">
        <v>49</v>
      </c>
      <c r="C15" s="10">
        <f t="shared" ref="C15:C16" si="3">0.5/12</f>
        <v>4.1666666666666664E-2</v>
      </c>
      <c r="D15" s="14"/>
      <c r="E15" s="10">
        <f t="shared" si="2"/>
        <v>0</v>
      </c>
    </row>
    <row r="16" spans="1:6" ht="28.8" x14ac:dyDescent="0.3">
      <c r="A16"/>
      <c r="B16" s="20" t="s">
        <v>54</v>
      </c>
      <c r="C16" s="10">
        <f t="shared" si="3"/>
        <v>4.1666666666666664E-2</v>
      </c>
      <c r="D16" s="14"/>
      <c r="E16" s="10">
        <f t="shared" si="2"/>
        <v>0</v>
      </c>
    </row>
    <row r="17" spans="1:5" x14ac:dyDescent="0.3">
      <c r="A17"/>
      <c r="B17" s="38"/>
      <c r="C17" s="12"/>
      <c r="D17" s="14"/>
      <c r="E17" s="12"/>
    </row>
    <row r="18" spans="1:5" ht="15" customHeight="1" x14ac:dyDescent="0.3">
      <c r="A18" s="23" t="s">
        <v>50</v>
      </c>
      <c r="B18" s="24"/>
      <c r="C18" s="12"/>
      <c r="D18" s="14"/>
      <c r="E18" s="12"/>
    </row>
    <row r="19" spans="1:5" ht="52.5" customHeight="1" x14ac:dyDescent="0.3">
      <c r="A19"/>
      <c r="B19" s="38" t="s">
        <v>55</v>
      </c>
      <c r="C19" s="12">
        <f>0.4/4</f>
        <v>0.1</v>
      </c>
      <c r="D19" s="14"/>
      <c r="E19" s="10">
        <f t="shared" ref="E19:E24" si="4">IF(UPPER(D19)="X",C19,0)</f>
        <v>0</v>
      </c>
    </row>
    <row r="20" spans="1:5" x14ac:dyDescent="0.3">
      <c r="A20"/>
      <c r="B20" s="20" t="s">
        <v>51</v>
      </c>
      <c r="C20" s="10"/>
      <c r="D20" s="14"/>
      <c r="E20" s="10"/>
    </row>
    <row r="21" spans="1:5" ht="28.8" x14ac:dyDescent="0.3">
      <c r="A21"/>
      <c r="B21" s="20" t="s">
        <v>56</v>
      </c>
      <c r="C21" s="10">
        <f>0.4/16</f>
        <v>2.5000000000000001E-2</v>
      </c>
      <c r="D21" s="14"/>
      <c r="E21" s="10">
        <f t="shared" si="4"/>
        <v>0</v>
      </c>
    </row>
    <row r="22" spans="1:5" x14ac:dyDescent="0.3">
      <c r="A22"/>
      <c r="B22" s="20" t="s">
        <v>57</v>
      </c>
      <c r="C22" s="10">
        <f t="shared" ref="C22:C24" si="5">0.4/16</f>
        <v>2.5000000000000001E-2</v>
      </c>
      <c r="D22" s="14"/>
      <c r="E22" s="10">
        <f t="shared" si="4"/>
        <v>0</v>
      </c>
    </row>
    <row r="23" spans="1:5" ht="21.75" customHeight="1" x14ac:dyDescent="0.3">
      <c r="A23"/>
      <c r="B23" s="20" t="s">
        <v>58</v>
      </c>
      <c r="C23" s="10">
        <f t="shared" si="5"/>
        <v>2.5000000000000001E-2</v>
      </c>
      <c r="D23" s="14"/>
      <c r="E23" s="10">
        <f t="shared" si="4"/>
        <v>0</v>
      </c>
    </row>
    <row r="24" spans="1:5" x14ac:dyDescent="0.3">
      <c r="A24"/>
      <c r="B24" s="20" t="s">
        <v>65</v>
      </c>
      <c r="C24" s="10">
        <f t="shared" si="5"/>
        <v>2.5000000000000001E-2</v>
      </c>
      <c r="D24" s="14"/>
      <c r="E24" s="10">
        <f t="shared" si="4"/>
        <v>0</v>
      </c>
    </row>
    <row r="25" spans="1:5" x14ac:dyDescent="0.3">
      <c r="A25"/>
      <c r="B25" s="38"/>
      <c r="C25" s="12"/>
      <c r="D25" s="14"/>
      <c r="E25" s="12"/>
    </row>
    <row r="26" spans="1:5" ht="15" customHeight="1" x14ac:dyDescent="0.3">
      <c r="A26" s="62" t="s">
        <v>52</v>
      </c>
      <c r="B26" s="62"/>
      <c r="C26" s="12"/>
      <c r="D26" s="14"/>
      <c r="E26" s="12"/>
    </row>
    <row r="27" spans="1:5" ht="62.25" customHeight="1" x14ac:dyDescent="0.3">
      <c r="A27"/>
      <c r="B27" s="20" t="s">
        <v>66</v>
      </c>
      <c r="C27" s="10">
        <f>0.4/6</f>
        <v>6.6666666666666666E-2</v>
      </c>
      <c r="D27" s="14"/>
      <c r="E27" s="10">
        <f>IF(UPPER(D27)="X",C27,0)</f>
        <v>0</v>
      </c>
    </row>
    <row r="28" spans="1:5" ht="28.8" x14ac:dyDescent="0.3">
      <c r="A28"/>
      <c r="B28" s="22" t="s">
        <v>67</v>
      </c>
      <c r="C28" s="12"/>
      <c r="D28" s="14"/>
      <c r="E28" s="12"/>
    </row>
    <row r="29" spans="1:5" ht="43.2" x14ac:dyDescent="0.3">
      <c r="A29"/>
      <c r="B29" s="20" t="s">
        <v>53</v>
      </c>
      <c r="C29" s="10">
        <f>0.4/30</f>
        <v>1.3333333333333334E-2</v>
      </c>
      <c r="D29" s="14"/>
      <c r="E29" s="10">
        <f t="shared" ref="E29:E34" si="6">IF(UPPER(D29)="X",C29,0)</f>
        <v>0</v>
      </c>
    </row>
    <row r="30" spans="1:5" x14ac:dyDescent="0.3">
      <c r="A30"/>
      <c r="B30" s="20" t="s">
        <v>68</v>
      </c>
      <c r="C30" s="10">
        <f t="shared" ref="C30:C33" si="7">0.4/30</f>
        <v>1.3333333333333334E-2</v>
      </c>
      <c r="D30" s="14"/>
      <c r="E30" s="10">
        <f t="shared" si="6"/>
        <v>0</v>
      </c>
    </row>
    <row r="31" spans="1:5" x14ac:dyDescent="0.3">
      <c r="A31"/>
      <c r="B31" s="20" t="s">
        <v>69</v>
      </c>
      <c r="C31" s="10">
        <f t="shared" si="7"/>
        <v>1.3333333333333334E-2</v>
      </c>
      <c r="D31" s="14"/>
      <c r="E31" s="10">
        <f t="shared" si="6"/>
        <v>0</v>
      </c>
    </row>
    <row r="32" spans="1:5" x14ac:dyDescent="0.3">
      <c r="A32"/>
      <c r="B32" s="20" t="s">
        <v>70</v>
      </c>
      <c r="C32" s="10">
        <f t="shared" si="7"/>
        <v>1.3333333333333334E-2</v>
      </c>
      <c r="D32" s="14"/>
      <c r="E32" s="10">
        <f t="shared" si="6"/>
        <v>0</v>
      </c>
    </row>
    <row r="33" spans="1:5" ht="34.5" customHeight="1" x14ac:dyDescent="0.3">
      <c r="A33"/>
      <c r="B33" s="20" t="s">
        <v>71</v>
      </c>
      <c r="C33" s="10">
        <f t="shared" si="7"/>
        <v>1.3333333333333334E-2</v>
      </c>
      <c r="D33" s="14"/>
      <c r="E33" s="10">
        <f t="shared" si="6"/>
        <v>0</v>
      </c>
    </row>
    <row r="34" spans="1:5" ht="34.5" customHeight="1" x14ac:dyDescent="0.3">
      <c r="A34"/>
      <c r="B34" s="38" t="s">
        <v>72</v>
      </c>
      <c r="C34" s="10">
        <f>0.4/6</f>
        <v>6.6666666666666666E-2</v>
      </c>
      <c r="D34" s="14"/>
      <c r="E34" s="10">
        <f t="shared" si="6"/>
        <v>0</v>
      </c>
    </row>
    <row r="35" spans="1:5" x14ac:dyDescent="0.3">
      <c r="A35"/>
      <c r="B35" s="38"/>
      <c r="C35" s="12"/>
      <c r="D35" s="14"/>
      <c r="E35" s="12"/>
    </row>
    <row r="36" spans="1:5" ht="35.25" customHeight="1" x14ac:dyDescent="0.3">
      <c r="A36" s="62" t="s">
        <v>73</v>
      </c>
      <c r="B36" s="62"/>
      <c r="C36" s="12"/>
      <c r="D36" s="14"/>
      <c r="E36" s="12"/>
    </row>
    <row r="37" spans="1:5" ht="72" x14ac:dyDescent="0.3">
      <c r="A37"/>
      <c r="B37" s="38" t="s">
        <v>74</v>
      </c>
      <c r="C37" s="12">
        <f>0.5/6</f>
        <v>8.3333333333333329E-2</v>
      </c>
      <c r="D37" s="14"/>
      <c r="E37" s="10">
        <f t="shared" ref="E37:E45" si="8">IF(UPPER(D37)="X",C37,0)</f>
        <v>0</v>
      </c>
    </row>
    <row r="38" spans="1:5" x14ac:dyDescent="0.3">
      <c r="A38"/>
      <c r="B38" s="20" t="s">
        <v>51</v>
      </c>
      <c r="C38" s="10"/>
      <c r="D38" s="14"/>
      <c r="E38" s="10"/>
    </row>
    <row r="39" spans="1:5" x14ac:dyDescent="0.3">
      <c r="A39"/>
      <c r="B39" s="20" t="s">
        <v>75</v>
      </c>
      <c r="C39" s="10">
        <f>0.5/24</f>
        <v>2.0833333333333332E-2</v>
      </c>
      <c r="D39" s="14"/>
      <c r="E39" s="10">
        <f t="shared" si="8"/>
        <v>0</v>
      </c>
    </row>
    <row r="40" spans="1:5" x14ac:dyDescent="0.3">
      <c r="A40"/>
      <c r="B40" s="20" t="s">
        <v>76</v>
      </c>
      <c r="C40" s="10">
        <f t="shared" ref="C40:C42" si="9">0.5/24</f>
        <v>2.0833333333333332E-2</v>
      </c>
      <c r="D40" s="14"/>
      <c r="E40" s="10">
        <f t="shared" si="8"/>
        <v>0</v>
      </c>
    </row>
    <row r="41" spans="1:5" ht="43.2" x14ac:dyDescent="0.3">
      <c r="A41"/>
      <c r="B41" s="20" t="s">
        <v>77</v>
      </c>
      <c r="C41" s="10">
        <f t="shared" si="9"/>
        <v>2.0833333333333332E-2</v>
      </c>
      <c r="D41" s="14"/>
      <c r="E41" s="10">
        <f t="shared" si="8"/>
        <v>0</v>
      </c>
    </row>
    <row r="42" spans="1:5" ht="28.8" x14ac:dyDescent="0.3">
      <c r="A42"/>
      <c r="B42" s="20" t="s">
        <v>78</v>
      </c>
      <c r="C42" s="10">
        <f t="shared" si="9"/>
        <v>2.0833333333333332E-2</v>
      </c>
      <c r="D42" s="14"/>
      <c r="E42" s="10">
        <f t="shared" si="8"/>
        <v>0</v>
      </c>
    </row>
    <row r="43" spans="1:5" x14ac:dyDescent="0.3">
      <c r="A43"/>
      <c r="B43" s="38" t="s">
        <v>79</v>
      </c>
      <c r="C43" s="12"/>
      <c r="D43" s="14"/>
      <c r="E43" s="12"/>
    </row>
    <row r="44" spans="1:5" ht="28.8" x14ac:dyDescent="0.3">
      <c r="A44"/>
      <c r="B44" s="20" t="s">
        <v>80</v>
      </c>
      <c r="C44" s="12">
        <f>0.5/12</f>
        <v>4.1666666666666664E-2</v>
      </c>
      <c r="D44" s="14"/>
      <c r="E44" s="10">
        <f t="shared" si="8"/>
        <v>0</v>
      </c>
    </row>
    <row r="45" spans="1:5" x14ac:dyDescent="0.3">
      <c r="A45"/>
      <c r="B45" s="38" t="s">
        <v>81</v>
      </c>
      <c r="C45" s="12">
        <f>0.5/12</f>
        <v>4.1666666666666664E-2</v>
      </c>
      <c r="D45" s="14"/>
      <c r="E45" s="10">
        <f t="shared" si="8"/>
        <v>0</v>
      </c>
    </row>
    <row r="46" spans="1:5" x14ac:dyDescent="0.3">
      <c r="A46"/>
      <c r="B46" s="38"/>
      <c r="C46" s="12"/>
      <c r="D46" s="14"/>
      <c r="E46" s="12"/>
    </row>
    <row r="47" spans="1:5" ht="15" customHeight="1" x14ac:dyDescent="0.3">
      <c r="A47" s="52" t="s">
        <v>2</v>
      </c>
      <c r="B47" s="45"/>
      <c r="C47" s="34">
        <f>SUM(C6:C46)</f>
        <v>1.0000000000000002</v>
      </c>
      <c r="D47" s="16"/>
      <c r="E47" s="34">
        <f>SUM(E6:E46)</f>
        <v>0</v>
      </c>
    </row>
    <row r="48" spans="1:5" x14ac:dyDescent="0.3">
      <c r="A48" s="24"/>
      <c r="B48" s="24"/>
      <c r="C48" s="12"/>
      <c r="D48" s="2"/>
      <c r="E48"/>
    </row>
    <row r="49" spans="1:6" x14ac:dyDescent="0.3">
      <c r="A49" s="5" t="s">
        <v>4</v>
      </c>
      <c r="B49"/>
      <c r="C49"/>
      <c r="E49"/>
    </row>
    <row r="50" spans="1:6" customFormat="1" ht="31.5" customHeight="1" x14ac:dyDescent="0.3">
      <c r="B50" s="13" t="s">
        <v>12</v>
      </c>
      <c r="C50" s="13"/>
      <c r="D50" s="13"/>
      <c r="E50" s="13"/>
    </row>
    <row r="51" spans="1:6" customFormat="1" x14ac:dyDescent="0.3"/>
    <row r="52" spans="1:6" customFormat="1" ht="30" customHeight="1" x14ac:dyDescent="0.3">
      <c r="B52" s="13" t="s">
        <v>11</v>
      </c>
      <c r="C52" s="13"/>
      <c r="D52" s="13"/>
      <c r="E52" s="13"/>
    </row>
    <row r="53" spans="1:6" customFormat="1" x14ac:dyDescent="0.3">
      <c r="C53" s="12"/>
    </row>
    <row r="54" spans="1:6" customFormat="1" x14ac:dyDescent="0.3">
      <c r="C54" s="12"/>
    </row>
    <row r="55" spans="1:6" ht="15" customHeight="1" x14ac:dyDescent="0.3">
      <c r="A55" s="25"/>
      <c r="B55" s="26"/>
      <c r="C55" s="27"/>
      <c r="D55" s="28"/>
      <c r="E55"/>
      <c r="F55"/>
    </row>
    <row r="56" spans="1:6" ht="15" customHeight="1" x14ac:dyDescent="0.3">
      <c r="A56" s="29"/>
      <c r="B56"/>
      <c r="C56" s="12"/>
      <c r="D56" s="30"/>
      <c r="E56"/>
      <c r="F56"/>
    </row>
    <row r="57" spans="1:6" x14ac:dyDescent="0.3">
      <c r="A57" s="29"/>
      <c r="B57"/>
      <c r="C57" s="12"/>
      <c r="D57" s="30"/>
      <c r="E57"/>
      <c r="F57"/>
    </row>
    <row r="58" spans="1:6" x14ac:dyDescent="0.3">
      <c r="A58" s="29"/>
      <c r="B58"/>
      <c r="C58" s="12"/>
      <c r="D58" s="30"/>
      <c r="E58"/>
      <c r="F58"/>
    </row>
    <row r="59" spans="1:6" ht="15" customHeight="1" x14ac:dyDescent="0.3">
      <c r="A59" s="29"/>
      <c r="B59" s="46"/>
      <c r="C59" s="12"/>
      <c r="D59" s="30"/>
      <c r="E59"/>
      <c r="F59"/>
    </row>
    <row r="60" spans="1:6" x14ac:dyDescent="0.3">
      <c r="A60" s="29"/>
      <c r="B60"/>
      <c r="C60" s="12"/>
      <c r="D60" s="30"/>
      <c r="E60"/>
      <c r="F60"/>
    </row>
    <row r="61" spans="1:6" x14ac:dyDescent="0.3">
      <c r="A61" s="29"/>
      <c r="B61"/>
      <c r="C61" s="12"/>
      <c r="D61" s="30"/>
      <c r="E61"/>
      <c r="F61"/>
    </row>
    <row r="62" spans="1:6" x14ac:dyDescent="0.3">
      <c r="A62" s="29"/>
      <c r="B62"/>
      <c r="C62" s="12"/>
      <c r="D62" s="30"/>
      <c r="E62"/>
      <c r="F62"/>
    </row>
    <row r="63" spans="1:6" x14ac:dyDescent="0.3">
      <c r="A63" s="29"/>
      <c r="B63"/>
      <c r="C63" s="12"/>
      <c r="D63" s="30"/>
      <c r="E63"/>
      <c r="F63"/>
    </row>
    <row r="64" spans="1:6" x14ac:dyDescent="0.3">
      <c r="A64" s="29"/>
      <c r="B64"/>
      <c r="C64" s="12"/>
      <c r="D64" s="31"/>
      <c r="E64"/>
      <c r="F64"/>
    </row>
    <row r="65" spans="1:6" x14ac:dyDescent="0.3">
      <c r="A65" s="29"/>
      <c r="B65"/>
      <c r="C65" s="12"/>
      <c r="D65" s="30"/>
      <c r="E65"/>
      <c r="F65"/>
    </row>
    <row r="66" spans="1:6" x14ac:dyDescent="0.3">
      <c r="A66" s="29"/>
      <c r="B66"/>
      <c r="C66" s="12"/>
      <c r="D66" s="30"/>
      <c r="E66"/>
      <c r="F66"/>
    </row>
    <row r="67" spans="1:6" x14ac:dyDescent="0.3">
      <c r="A67" s="29"/>
      <c r="B67"/>
      <c r="C67" s="12"/>
      <c r="D67" s="31"/>
      <c r="E67"/>
      <c r="F67"/>
    </row>
    <row r="68" spans="1:6" x14ac:dyDescent="0.3">
      <c r="A68" s="29"/>
      <c r="B68"/>
      <c r="C68" s="12"/>
      <c r="D68" s="31"/>
      <c r="E68"/>
      <c r="F68"/>
    </row>
    <row r="69" spans="1:6" x14ac:dyDescent="0.3">
      <c r="A69" s="29"/>
      <c r="B69"/>
      <c r="C69" s="12"/>
      <c r="D69" s="31"/>
      <c r="E69"/>
      <c r="F69"/>
    </row>
    <row r="70" spans="1:6" x14ac:dyDescent="0.3">
      <c r="A70" s="29"/>
      <c r="B70"/>
      <c r="C70" s="12"/>
      <c r="D70" s="31"/>
      <c r="E70"/>
      <c r="F70"/>
    </row>
    <row r="71" spans="1:6" x14ac:dyDescent="0.3">
      <c r="A71" s="29"/>
      <c r="B71"/>
      <c r="C71" s="12"/>
      <c r="D71" s="31"/>
      <c r="E71"/>
      <c r="F71"/>
    </row>
    <row r="72" spans="1:6" x14ac:dyDescent="0.3">
      <c r="A72" s="32"/>
      <c r="B72" s="33"/>
      <c r="C72" s="34"/>
      <c r="D72" s="35"/>
      <c r="E72"/>
      <c r="F72"/>
    </row>
    <row r="73" spans="1:6" x14ac:dyDescent="0.3">
      <c r="A73"/>
      <c r="B73"/>
      <c r="C73" s="12"/>
      <c r="D73"/>
      <c r="E73"/>
      <c r="F73"/>
    </row>
    <row r="74" spans="1:6" x14ac:dyDescent="0.3">
      <c r="A74"/>
      <c r="B74"/>
      <c r="C74" s="12"/>
      <c r="D74"/>
      <c r="E74"/>
      <c r="F74"/>
    </row>
    <row r="75" spans="1:6" x14ac:dyDescent="0.3">
      <c r="A75"/>
      <c r="B75"/>
      <c r="C75" s="12"/>
      <c r="D75"/>
      <c r="E75"/>
      <c r="F75"/>
    </row>
    <row r="76" spans="1:6" x14ac:dyDescent="0.3">
      <c r="A76"/>
      <c r="B76"/>
      <c r="C76" s="12"/>
      <c r="D76"/>
      <c r="E76"/>
      <c r="F76"/>
    </row>
    <row r="77" spans="1:6" x14ac:dyDescent="0.3">
      <c r="A77"/>
      <c r="B77"/>
      <c r="C77" s="12"/>
      <c r="D77"/>
      <c r="E77"/>
      <c r="F77"/>
    </row>
    <row r="78" spans="1:6" x14ac:dyDescent="0.3">
      <c r="A78"/>
      <c r="B78"/>
      <c r="C78" s="12"/>
      <c r="D78"/>
      <c r="E78"/>
      <c r="F78"/>
    </row>
    <row r="79" spans="1:6" x14ac:dyDescent="0.3">
      <c r="A79"/>
      <c r="B79"/>
      <c r="C79" s="12"/>
      <c r="D79"/>
      <c r="E79"/>
      <c r="F79"/>
    </row>
    <row r="80" spans="1:6" x14ac:dyDescent="0.3">
      <c r="A80"/>
      <c r="B80"/>
      <c r="C80" s="12"/>
      <c r="D80"/>
      <c r="E80"/>
      <c r="F80"/>
    </row>
  </sheetData>
  <sheetProtection algorithmName="SHA-512" hashValue="b/7GDoyipC1U1YtlvOthC9n2gdySYWqCt5gY6369JqJxBqhdqB1d+6etXTATK4hMN0lfEDEzjU5hi8FZZM+j9w==" saltValue="rigot8y6Yaq6F2DFxi+lWg==" spinCount="100000" sheet="1" selectLockedCells="1"/>
  <protectedRanges>
    <protectedRange sqref="D7:D48" name="inputfm"/>
  </protectedRanges>
  <mergeCells count="4">
    <mergeCell ref="A5:B5"/>
    <mergeCell ref="A11:B11"/>
    <mergeCell ref="A26:B26"/>
    <mergeCell ref="A36:B36"/>
  </mergeCells>
  <conditionalFormatting sqref="E2:E3">
    <cfRule type="cellIs" dxfId="9" priority="1" operator="equal">
      <formula>"FAIL"</formula>
    </cfRule>
    <cfRule type="cellIs" dxfId="8" priority="2" operator="equal">
      <formula>"PASS"</formula>
    </cfRule>
  </conditionalFormatting>
  <pageMargins left="0.7" right="0.7" top="0.75" bottom="0.75" header="0.3" footer="0.3"/>
  <pageSetup scale="84" fitToHeight="0" orientation="portrait" r:id="rId1"/>
  <rowBreaks count="2" manualBreakCount="2">
    <brk id="25" max="16383" man="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63"/>
  <sheetViews>
    <sheetView workbookViewId="0">
      <selection activeCell="D7" sqref="D7"/>
    </sheetView>
  </sheetViews>
  <sheetFormatPr defaultColWidth="9.109375" defaultRowHeight="14.4" x14ac:dyDescent="0.3"/>
  <cols>
    <col min="1" max="1" width="2.6640625" style="1" customWidth="1"/>
    <col min="2" max="2" width="61.109375" style="1" customWidth="1"/>
    <col min="3" max="5" width="9.6640625" style="1" customWidth="1"/>
    <col min="6" max="6" width="9.109375" style="2"/>
    <col min="7" max="16384" width="9.109375" style="1"/>
  </cols>
  <sheetData>
    <row r="1" spans="1:6" customFormat="1" x14ac:dyDescent="0.3">
      <c r="A1" s="5" t="s">
        <v>8</v>
      </c>
      <c r="C1" t="s">
        <v>6</v>
      </c>
      <c r="E1" s="6">
        <f>E56</f>
        <v>0</v>
      </c>
      <c r="F1" s="7"/>
    </row>
    <row r="2" spans="1:6" customFormat="1" x14ac:dyDescent="0.3">
      <c r="A2" s="5" t="s">
        <v>13</v>
      </c>
      <c r="B2" s="5"/>
      <c r="E2" s="7" t="str">
        <f>IF(E1&gt;=0.8,"PASS","FAIL")</f>
        <v>FAIL</v>
      </c>
      <c r="F2" s="7"/>
    </row>
    <row r="3" spans="1:6" customFormat="1" x14ac:dyDescent="0.3">
      <c r="A3" s="5"/>
      <c r="D3" s="7"/>
      <c r="F3" s="7"/>
    </row>
    <row r="4" spans="1:6" customFormat="1" ht="43.2" x14ac:dyDescent="0.3">
      <c r="A4" s="5"/>
      <c r="C4" s="8" t="s">
        <v>0</v>
      </c>
      <c r="D4" s="8" t="s">
        <v>10</v>
      </c>
      <c r="E4" s="8" t="s">
        <v>5</v>
      </c>
      <c r="F4" s="8" t="s">
        <v>9</v>
      </c>
    </row>
    <row r="5" spans="1:6" customFormat="1" x14ac:dyDescent="0.3">
      <c r="F5" s="7"/>
    </row>
    <row r="6" spans="1:6" x14ac:dyDescent="0.3">
      <c r="A6" s="55" t="s">
        <v>146</v>
      </c>
      <c r="B6" s="49"/>
      <c r="C6"/>
      <c r="E6"/>
    </row>
    <row r="7" spans="1:6" ht="43.2" x14ac:dyDescent="0.3">
      <c r="A7"/>
      <c r="B7" s="46" t="s">
        <v>147</v>
      </c>
      <c r="C7" s="12">
        <f>0.075/4</f>
        <v>1.8749999999999999E-2</v>
      </c>
      <c r="E7" s="10">
        <f>IF(UPPER(D7)="X",C7,0)</f>
        <v>0</v>
      </c>
    </row>
    <row r="8" spans="1:6" ht="16.5" customHeight="1" x14ac:dyDescent="0.3">
      <c r="A8"/>
      <c r="B8" s="41" t="s">
        <v>148</v>
      </c>
      <c r="C8" s="12">
        <f t="shared" ref="C8:C9" si="0">0.075/4</f>
        <v>1.8749999999999999E-2</v>
      </c>
      <c r="D8" s="3"/>
      <c r="E8" s="10">
        <f>IF(UPPER(D8)="X",C8,0)</f>
        <v>0</v>
      </c>
    </row>
    <row r="9" spans="1:6" ht="28.8" x14ac:dyDescent="0.3">
      <c r="A9"/>
      <c r="B9" s="41" t="s">
        <v>149</v>
      </c>
      <c r="C9" s="12">
        <f t="shared" si="0"/>
        <v>1.8749999999999999E-2</v>
      </c>
      <c r="D9" s="3"/>
      <c r="E9" s="10">
        <f>IF(UPPER(D9)="X",C9,0)</f>
        <v>0</v>
      </c>
    </row>
    <row r="10" spans="1:6" x14ac:dyDescent="0.3">
      <c r="A10"/>
      <c r="B10" s="41" t="s">
        <v>150</v>
      </c>
      <c r="C10" s="12"/>
      <c r="D10" s="3"/>
      <c r="E10" s="10"/>
    </row>
    <row r="11" spans="1:6" x14ac:dyDescent="0.3">
      <c r="A11"/>
      <c r="B11" s="41" t="s">
        <v>151</v>
      </c>
      <c r="C11" s="12">
        <f>0.075/12</f>
        <v>6.2499999999999995E-3</v>
      </c>
      <c r="D11" s="3"/>
      <c r="E11" s="10">
        <f>IF(UPPER(D11)="X",C11,0)</f>
        <v>0</v>
      </c>
    </row>
    <row r="12" spans="1:6" x14ac:dyDescent="0.3">
      <c r="A12"/>
      <c r="B12" s="41" t="s">
        <v>152</v>
      </c>
      <c r="C12" s="12">
        <f t="shared" ref="C12:C13" si="1">0.075/12</f>
        <v>6.2499999999999995E-3</v>
      </c>
      <c r="D12" s="3"/>
      <c r="E12" s="10">
        <f>IF(UPPER(D12)="X",C12,0)</f>
        <v>0</v>
      </c>
    </row>
    <row r="13" spans="1:6" x14ac:dyDescent="0.3">
      <c r="A13"/>
      <c r="B13" s="41" t="s">
        <v>153</v>
      </c>
      <c r="C13" s="12">
        <f t="shared" si="1"/>
        <v>6.2499999999999995E-3</v>
      </c>
      <c r="D13" s="3"/>
      <c r="E13" s="10">
        <f t="shared" ref="E13" si="2">IF(UPPER(D13)="X",C13,0)</f>
        <v>0</v>
      </c>
    </row>
    <row r="14" spans="1:6" x14ac:dyDescent="0.3">
      <c r="A14"/>
      <c r="B14" s="44"/>
      <c r="C14" s="10"/>
      <c r="D14" s="3"/>
      <c r="E14" s="10"/>
    </row>
    <row r="15" spans="1:6" x14ac:dyDescent="0.3">
      <c r="A15" s="5" t="s">
        <v>154</v>
      </c>
      <c r="B15" s="44"/>
      <c r="C15" s="10"/>
      <c r="D15" s="3"/>
      <c r="E15" s="10"/>
    </row>
    <row r="16" spans="1:6" ht="28.8" x14ac:dyDescent="0.3">
      <c r="A16"/>
      <c r="B16" s="41" t="s">
        <v>155</v>
      </c>
      <c r="C16" s="10">
        <f>0.45/7</f>
        <v>6.4285714285714293E-2</v>
      </c>
      <c r="D16" s="3"/>
      <c r="E16" s="10">
        <f t="shared" ref="E16:E31" si="3">IF(UPPER(D16)="X",C16,0)</f>
        <v>0</v>
      </c>
    </row>
    <row r="17" spans="1:5" s="2" customFormat="1" ht="28.8" x14ac:dyDescent="0.3">
      <c r="A17"/>
      <c r="B17" s="56" t="s">
        <v>156</v>
      </c>
      <c r="C17" s="10">
        <f t="shared" ref="C17:C18" si="4">0.45/7</f>
        <v>6.4285714285714293E-2</v>
      </c>
      <c r="D17" s="15"/>
      <c r="E17" s="10">
        <f t="shared" si="3"/>
        <v>0</v>
      </c>
    </row>
    <row r="18" spans="1:5" s="2" customFormat="1" x14ac:dyDescent="0.3">
      <c r="A18"/>
      <c r="B18" s="59" t="s">
        <v>157</v>
      </c>
      <c r="C18" s="10">
        <f t="shared" si="4"/>
        <v>6.4285714285714293E-2</v>
      </c>
      <c r="D18" s="3"/>
      <c r="E18" s="10">
        <f t="shared" si="3"/>
        <v>0</v>
      </c>
    </row>
    <row r="19" spans="1:5" s="2" customFormat="1" x14ac:dyDescent="0.3">
      <c r="A19"/>
      <c r="B19" s="48" t="s">
        <v>158</v>
      </c>
      <c r="C19" s="10"/>
      <c r="D19" s="3"/>
      <c r="E19" s="10"/>
    </row>
    <row r="20" spans="1:5" s="2" customFormat="1" x14ac:dyDescent="0.3">
      <c r="A20"/>
      <c r="B20" s="48" t="s">
        <v>159</v>
      </c>
      <c r="C20" s="10">
        <f>0.45/14</f>
        <v>3.2142857142857147E-2</v>
      </c>
      <c r="D20" s="3"/>
      <c r="E20" s="10">
        <f t="shared" si="3"/>
        <v>0</v>
      </c>
    </row>
    <row r="21" spans="1:5" s="2" customFormat="1" x14ac:dyDescent="0.3">
      <c r="A21"/>
      <c r="B21" s="48" t="s">
        <v>160</v>
      </c>
      <c r="C21" s="10">
        <f>0.45/14</f>
        <v>3.2142857142857147E-2</v>
      </c>
      <c r="D21" s="3"/>
      <c r="E21" s="10">
        <f t="shared" si="3"/>
        <v>0</v>
      </c>
    </row>
    <row r="22" spans="1:5" s="2" customFormat="1" x14ac:dyDescent="0.3">
      <c r="A22"/>
      <c r="B22" s="48" t="s">
        <v>161</v>
      </c>
      <c r="C22" s="10"/>
      <c r="D22" s="3"/>
      <c r="E22" s="10"/>
    </row>
    <row r="23" spans="1:5" s="2" customFormat="1" x14ac:dyDescent="0.3">
      <c r="A23"/>
      <c r="B23" s="48" t="s">
        <v>162</v>
      </c>
      <c r="C23" s="10">
        <f>0.45/35</f>
        <v>1.2857142857142857E-2</v>
      </c>
      <c r="D23" s="3"/>
      <c r="E23" s="10">
        <f t="shared" si="3"/>
        <v>0</v>
      </c>
    </row>
    <row r="24" spans="1:5" s="2" customFormat="1" x14ac:dyDescent="0.3">
      <c r="A24"/>
      <c r="B24" s="48" t="s">
        <v>163</v>
      </c>
      <c r="C24" s="10">
        <f t="shared" ref="C24:C27" si="5">0.45/35</f>
        <v>1.2857142857142857E-2</v>
      </c>
      <c r="D24" s="3"/>
      <c r="E24" s="10">
        <f t="shared" si="3"/>
        <v>0</v>
      </c>
    </row>
    <row r="25" spans="1:5" s="2" customFormat="1" x14ac:dyDescent="0.3">
      <c r="A25"/>
      <c r="B25" s="48" t="s">
        <v>164</v>
      </c>
      <c r="C25" s="10">
        <f t="shared" si="5"/>
        <v>1.2857142857142857E-2</v>
      </c>
      <c r="D25" s="3"/>
      <c r="E25" s="10">
        <f t="shared" si="3"/>
        <v>0</v>
      </c>
    </row>
    <row r="26" spans="1:5" s="2" customFormat="1" x14ac:dyDescent="0.3">
      <c r="A26"/>
      <c r="B26" s="46" t="s">
        <v>166</v>
      </c>
      <c r="C26" s="10">
        <f t="shared" si="5"/>
        <v>1.2857142857142857E-2</v>
      </c>
      <c r="E26" s="10">
        <f t="shared" si="3"/>
        <v>0</v>
      </c>
    </row>
    <row r="27" spans="1:5" s="2" customFormat="1" x14ac:dyDescent="0.3">
      <c r="A27"/>
      <c r="B27" s="46" t="s">
        <v>165</v>
      </c>
      <c r="C27" s="10">
        <f t="shared" si="5"/>
        <v>1.2857142857142857E-2</v>
      </c>
      <c r="E27" s="10">
        <f t="shared" si="3"/>
        <v>0</v>
      </c>
    </row>
    <row r="28" spans="1:5" s="2" customFormat="1" ht="28.8" x14ac:dyDescent="0.3">
      <c r="A28"/>
      <c r="B28" s="46" t="s">
        <v>167</v>
      </c>
      <c r="C28" s="10">
        <f>0.45/7</f>
        <v>6.4285714285714293E-2</v>
      </c>
      <c r="E28" s="10">
        <f t="shared" si="3"/>
        <v>0</v>
      </c>
    </row>
    <row r="29" spans="1:5" s="2" customFormat="1" ht="28.8" x14ac:dyDescent="0.3">
      <c r="A29"/>
      <c r="B29" s="46" t="s">
        <v>168</v>
      </c>
      <c r="C29" s="10"/>
      <c r="E29" s="10"/>
    </row>
    <row r="30" spans="1:5" s="2" customFormat="1" x14ac:dyDescent="0.3">
      <c r="A30"/>
      <c r="B30" s="46" t="s">
        <v>169</v>
      </c>
      <c r="C30" s="12">
        <f>0.45/14</f>
        <v>3.2142857142857147E-2</v>
      </c>
      <c r="E30" s="10">
        <f t="shared" si="3"/>
        <v>0</v>
      </c>
    </row>
    <row r="31" spans="1:5" s="2" customFormat="1" x14ac:dyDescent="0.3">
      <c r="A31"/>
      <c r="B31" s="46" t="s">
        <v>170</v>
      </c>
      <c r="C31" s="12">
        <f>0.45/14</f>
        <v>3.2142857142857147E-2</v>
      </c>
      <c r="E31" s="10">
        <f t="shared" si="3"/>
        <v>0</v>
      </c>
    </row>
    <row r="32" spans="1:5" s="2" customFormat="1" ht="15" customHeight="1" x14ac:dyDescent="0.3">
      <c r="A32" s="49"/>
      <c r="B32" s="49"/>
      <c r="C32" s="12"/>
      <c r="E32" s="12"/>
    </row>
    <row r="33" spans="1:5" s="2" customFormat="1" ht="18" customHeight="1" x14ac:dyDescent="0.3">
      <c r="A33" s="5" t="s">
        <v>171</v>
      </c>
      <c r="B33" s="48"/>
      <c r="C33" s="10"/>
      <c r="D33" s="3"/>
      <c r="E33" s="10"/>
    </row>
    <row r="34" spans="1:5" s="2" customFormat="1" ht="47.25" customHeight="1" x14ac:dyDescent="0.3">
      <c r="A34"/>
      <c r="B34" s="48" t="s">
        <v>172</v>
      </c>
      <c r="C34" s="10">
        <f>0.125/3</f>
        <v>4.1666666666666664E-2</v>
      </c>
      <c r="D34" s="3"/>
      <c r="E34" s="10">
        <f t="shared" ref="E34:E36" si="6">IF(UPPER(D34)="X",C34,0)</f>
        <v>0</v>
      </c>
    </row>
    <row r="35" spans="1:5" s="2" customFormat="1" ht="43.2" x14ac:dyDescent="0.3">
      <c r="A35"/>
      <c r="B35" s="48" t="s">
        <v>173</v>
      </c>
      <c r="C35" s="10">
        <f t="shared" ref="C35:C36" si="7">0.125/3</f>
        <v>4.1666666666666664E-2</v>
      </c>
      <c r="D35" s="3"/>
      <c r="E35" s="10">
        <f t="shared" si="6"/>
        <v>0</v>
      </c>
    </row>
    <row r="36" spans="1:5" s="2" customFormat="1" ht="20.25" customHeight="1" x14ac:dyDescent="0.3">
      <c r="A36"/>
      <c r="B36" s="48" t="s">
        <v>174</v>
      </c>
      <c r="C36" s="10">
        <f t="shared" si="7"/>
        <v>4.1666666666666664E-2</v>
      </c>
      <c r="D36" s="3"/>
      <c r="E36" s="10">
        <f t="shared" si="6"/>
        <v>0</v>
      </c>
    </row>
    <row r="37" spans="1:5" s="2" customFormat="1" ht="15" customHeight="1" x14ac:dyDescent="0.3">
      <c r="A37" s="46"/>
      <c r="B37" s="46"/>
      <c r="C37" s="12"/>
      <c r="E37" s="12"/>
    </row>
    <row r="38" spans="1:5" s="2" customFormat="1" x14ac:dyDescent="0.3">
      <c r="A38" s="5" t="s">
        <v>175</v>
      </c>
      <c r="B38"/>
      <c r="C38" s="12"/>
      <c r="E38" s="12"/>
    </row>
    <row r="39" spans="1:5" s="2" customFormat="1" x14ac:dyDescent="0.3">
      <c r="A39"/>
      <c r="B39" s="41" t="s">
        <v>176</v>
      </c>
      <c r="C39" s="10"/>
      <c r="D39" s="3"/>
      <c r="E39" s="10"/>
    </row>
    <row r="40" spans="1:5" s="2" customFormat="1" x14ac:dyDescent="0.3">
      <c r="A40"/>
      <c r="B40" s="41" t="s">
        <v>177</v>
      </c>
      <c r="C40" s="10">
        <f>0.225/8</f>
        <v>2.8125000000000001E-2</v>
      </c>
      <c r="D40" s="3"/>
      <c r="E40" s="10">
        <f t="shared" ref="E40:E54" si="8">IF(UPPER(D40)="X",C40,0)</f>
        <v>0</v>
      </c>
    </row>
    <row r="41" spans="1:5" s="2" customFormat="1" x14ac:dyDescent="0.3">
      <c r="A41"/>
      <c r="B41" s="41" t="s">
        <v>178</v>
      </c>
      <c r="C41" s="10">
        <f>0.225/8</f>
        <v>2.8125000000000001E-2</v>
      </c>
      <c r="D41" s="3"/>
      <c r="E41" s="10">
        <f t="shared" si="8"/>
        <v>0</v>
      </c>
    </row>
    <row r="42" spans="1:5" s="2" customFormat="1" x14ac:dyDescent="0.3">
      <c r="A42"/>
      <c r="B42" s="41" t="s">
        <v>179</v>
      </c>
      <c r="C42" s="10"/>
      <c r="D42" s="3"/>
      <c r="E42" s="10"/>
    </row>
    <row r="43" spans="1:5" s="2" customFormat="1" ht="15" customHeight="1" x14ac:dyDescent="0.3">
      <c r="A43"/>
      <c r="B43" s="41" t="s">
        <v>180</v>
      </c>
      <c r="C43" s="10">
        <f t="shared" ref="C43:C44" si="9">0.225/8</f>
        <v>2.8125000000000001E-2</v>
      </c>
      <c r="D43" s="3"/>
      <c r="E43" s="10">
        <f t="shared" si="8"/>
        <v>0</v>
      </c>
    </row>
    <row r="44" spans="1:5" s="2" customFormat="1" x14ac:dyDescent="0.3">
      <c r="A44"/>
      <c r="B44" s="41" t="s">
        <v>181</v>
      </c>
      <c r="C44" s="10">
        <f t="shared" si="9"/>
        <v>2.8125000000000001E-2</v>
      </c>
      <c r="D44" s="3"/>
      <c r="E44" s="10">
        <f t="shared" si="8"/>
        <v>0</v>
      </c>
    </row>
    <row r="45" spans="1:5" s="2" customFormat="1" ht="28.8" x14ac:dyDescent="0.3">
      <c r="A45"/>
      <c r="B45" s="41" t="s">
        <v>182</v>
      </c>
      <c r="C45" s="10">
        <f>0.225/4</f>
        <v>5.6250000000000001E-2</v>
      </c>
      <c r="D45" s="3"/>
      <c r="E45" s="10">
        <f t="shared" si="8"/>
        <v>0</v>
      </c>
    </row>
    <row r="46" spans="1:5" s="2" customFormat="1" ht="28.8" x14ac:dyDescent="0.3">
      <c r="A46"/>
      <c r="B46" s="41" t="s">
        <v>183</v>
      </c>
      <c r="C46" s="10">
        <f>0.225/4</f>
        <v>5.6250000000000001E-2</v>
      </c>
      <c r="D46" s="3"/>
      <c r="E46" s="10">
        <f t="shared" si="8"/>
        <v>0</v>
      </c>
    </row>
    <row r="47" spans="1:5" s="2" customFormat="1" x14ac:dyDescent="0.3">
      <c r="A47"/>
      <c r="B47" s="26"/>
      <c r="C47" s="10"/>
      <c r="D47" s="15"/>
      <c r="E47" s="10"/>
    </row>
    <row r="48" spans="1:5" s="2" customFormat="1" x14ac:dyDescent="0.3">
      <c r="A48" s="5" t="s">
        <v>184</v>
      </c>
      <c r="B48" s="44"/>
      <c r="C48" s="10"/>
      <c r="D48" s="3"/>
      <c r="E48" s="10"/>
    </row>
    <row r="49" spans="1:6" s="2" customFormat="1" x14ac:dyDescent="0.3">
      <c r="A49"/>
      <c r="B49" s="41" t="s">
        <v>185</v>
      </c>
      <c r="C49" s="10">
        <f>0.125/4</f>
        <v>3.125E-2</v>
      </c>
      <c r="D49" s="3"/>
      <c r="E49" s="10">
        <f t="shared" si="8"/>
        <v>0</v>
      </c>
    </row>
    <row r="50" spans="1:6" s="2" customFormat="1" ht="28.8" x14ac:dyDescent="0.3">
      <c r="A50"/>
      <c r="B50" s="13" t="s">
        <v>186</v>
      </c>
      <c r="C50" s="10">
        <f>0.125/4</f>
        <v>3.125E-2</v>
      </c>
      <c r="E50" s="10">
        <f t="shared" si="8"/>
        <v>0</v>
      </c>
    </row>
    <row r="51" spans="1:6" s="2" customFormat="1" x14ac:dyDescent="0.3">
      <c r="A51" s="46"/>
      <c r="B51" s="46" t="s">
        <v>187</v>
      </c>
      <c r="C51" s="10"/>
      <c r="E51" s="10"/>
    </row>
    <row r="52" spans="1:6" s="2" customFormat="1" x14ac:dyDescent="0.3">
      <c r="A52"/>
      <c r="B52" s="48" t="s">
        <v>188</v>
      </c>
      <c r="C52" s="10">
        <f>0.125/8</f>
        <v>1.5625E-2</v>
      </c>
      <c r="D52" s="3"/>
      <c r="E52" s="10">
        <f t="shared" si="8"/>
        <v>0</v>
      </c>
    </row>
    <row r="53" spans="1:6" s="2" customFormat="1" x14ac:dyDescent="0.3">
      <c r="A53"/>
      <c r="B53" s="13" t="s">
        <v>189</v>
      </c>
      <c r="C53" s="10">
        <f>0.125/8</f>
        <v>1.5625E-2</v>
      </c>
      <c r="E53" s="10">
        <f t="shared" si="8"/>
        <v>0</v>
      </c>
    </row>
    <row r="54" spans="1:6" s="2" customFormat="1" ht="15" customHeight="1" x14ac:dyDescent="0.3">
      <c r="A54" s="46"/>
      <c r="B54" s="46" t="s">
        <v>190</v>
      </c>
      <c r="C54" s="10">
        <f>0.125/4</f>
        <v>3.125E-2</v>
      </c>
      <c r="E54" s="10">
        <f t="shared" si="8"/>
        <v>0</v>
      </c>
    </row>
    <row r="55" spans="1:6" x14ac:dyDescent="0.3">
      <c r="A55"/>
      <c r="B55"/>
      <c r="C55"/>
      <c r="E55"/>
    </row>
    <row r="56" spans="1:6" x14ac:dyDescent="0.3">
      <c r="A56" t="s">
        <v>2</v>
      </c>
      <c r="B56"/>
      <c r="C56">
        <f>SUM(C5:C54)</f>
        <v>0.99999999999999967</v>
      </c>
      <c r="E56">
        <f>SUM(E5:E54)</f>
        <v>0</v>
      </c>
    </row>
    <row r="57" spans="1:6" x14ac:dyDescent="0.3">
      <c r="A57"/>
      <c r="B57"/>
      <c r="C57"/>
      <c r="E57"/>
    </row>
    <row r="58" spans="1:6" x14ac:dyDescent="0.3">
      <c r="A58" s="5" t="s">
        <v>4</v>
      </c>
      <c r="B58"/>
      <c r="C58"/>
      <c r="E58"/>
    </row>
    <row r="59" spans="1:6" customFormat="1" ht="31.5" customHeight="1" x14ac:dyDescent="0.3">
      <c r="B59" s="61" t="s">
        <v>12</v>
      </c>
      <c r="C59" s="61"/>
      <c r="D59" s="61"/>
      <c r="E59" s="61"/>
      <c r="F59" s="61"/>
    </row>
    <row r="60" spans="1:6" customFormat="1" x14ac:dyDescent="0.3"/>
    <row r="61" spans="1:6" customFormat="1" ht="30" customHeight="1" x14ac:dyDescent="0.3">
      <c r="B61" s="61" t="s">
        <v>11</v>
      </c>
      <c r="C61" s="61"/>
      <c r="D61" s="61"/>
      <c r="E61" s="61"/>
      <c r="F61" s="61"/>
    </row>
    <row r="62" spans="1:6" customFormat="1" x14ac:dyDescent="0.3">
      <c r="F62" s="7"/>
    </row>
    <row r="63" spans="1:6" customFormat="1" ht="30" customHeight="1" x14ac:dyDescent="0.3">
      <c r="A63" s="38"/>
      <c r="B63" s="38"/>
      <c r="C63" s="38"/>
      <c r="D63" s="38"/>
      <c r="E63" s="38"/>
      <c r="F63" s="7"/>
    </row>
  </sheetData>
  <sheetProtection algorithmName="SHA-512" hashValue="Mt6SUexk95t9edjtPWpf38/7nIRJfNkkJ7RPeVTb2ehBVWgvouqGjKs0UZEc8QSH6NocT+M/Z9NJpc6z7BY1Sw==" saltValue="/jCBvoFFHEW7t1nVly70zA==" spinCount="100000" sheet="1" selectLockedCells="1"/>
  <protectedRanges>
    <protectedRange sqref="D8:D54" name="inputc"/>
  </protectedRanges>
  <mergeCells count="2">
    <mergeCell ref="B59:F59"/>
    <mergeCell ref="B61:F61"/>
  </mergeCells>
  <conditionalFormatting sqref="E2 D3">
    <cfRule type="cellIs" dxfId="7" priority="1" operator="equal">
      <formula>"FAIL"</formula>
    </cfRule>
    <cfRule type="cellIs" dxfId="6" priority="2" operator="equal">
      <formula>"PASS"</formula>
    </cfRule>
  </conditionalFormatting>
  <pageMargins left="0.7" right="0.7" top="0.75" bottom="0.75" header="0.3" footer="0.3"/>
  <pageSetup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36D9-443D-4491-B48B-5F86947C7722}">
  <sheetPr codeName="Sheet7">
    <pageSetUpPr fitToPage="1"/>
  </sheetPr>
  <dimension ref="A1:K89"/>
  <sheetViews>
    <sheetView workbookViewId="0">
      <selection activeCell="D6" sqref="D6"/>
    </sheetView>
  </sheetViews>
  <sheetFormatPr defaultColWidth="9.109375" defaultRowHeight="14.4" x14ac:dyDescent="0.3"/>
  <cols>
    <col min="1" max="1" width="2.6640625" style="1" customWidth="1"/>
    <col min="2" max="2" width="64.109375" style="1" customWidth="1"/>
    <col min="3" max="5" width="9.6640625" style="1" customWidth="1"/>
    <col min="6" max="16384" width="9.109375" style="1"/>
  </cols>
  <sheetData>
    <row r="1" spans="1:11" customFormat="1" x14ac:dyDescent="0.3">
      <c r="A1" s="5" t="s">
        <v>8</v>
      </c>
      <c r="C1" t="s">
        <v>6</v>
      </c>
      <c r="E1" s="6">
        <f>E83</f>
        <v>0</v>
      </c>
    </row>
    <row r="2" spans="1:11" customFormat="1" x14ac:dyDescent="0.3">
      <c r="A2" s="5" t="s">
        <v>15</v>
      </c>
      <c r="D2" t="s">
        <v>18</v>
      </c>
      <c r="E2" s="7" t="str">
        <f>IF(E1&gt;=0.8,"PASS","FAIL")</f>
        <v>FAIL</v>
      </c>
    </row>
    <row r="3" spans="1:11" customFormat="1" x14ac:dyDescent="0.3">
      <c r="A3" s="5"/>
      <c r="C3" s="8"/>
      <c r="D3" s="8"/>
      <c r="E3" s="8"/>
    </row>
    <row r="4" spans="1:11" customFormat="1" ht="43.2" x14ac:dyDescent="0.3">
      <c r="C4" s="8" t="s">
        <v>0</v>
      </c>
      <c r="D4" s="8" t="s">
        <v>10</v>
      </c>
      <c r="E4" s="8" t="s">
        <v>5</v>
      </c>
      <c r="F4" s="8" t="s">
        <v>9</v>
      </c>
    </row>
    <row r="5" spans="1:11" ht="21.75" customHeight="1" x14ac:dyDescent="0.3">
      <c r="A5" s="63" t="s">
        <v>82</v>
      </c>
      <c r="B5" s="63"/>
      <c r="C5" s="10"/>
      <c r="D5" s="3"/>
      <c r="E5" s="10"/>
      <c r="J5" s="57"/>
      <c r="K5" s="57"/>
    </row>
    <row r="6" spans="1:11" s="4" customFormat="1" ht="18" customHeight="1" x14ac:dyDescent="0.3">
      <c r="A6" s="38"/>
      <c r="B6" s="38" t="s">
        <v>83</v>
      </c>
      <c r="C6" s="39">
        <f>0.075/5</f>
        <v>1.4999999999999999E-2</v>
      </c>
      <c r="D6" s="36"/>
      <c r="E6" s="10">
        <f t="shared" ref="E6:E30" si="0">IF(UPPER(D6)="X",C6,0)</f>
        <v>0</v>
      </c>
      <c r="I6" s="1"/>
      <c r="J6" s="58"/>
    </row>
    <row r="7" spans="1:11" s="4" customFormat="1" x14ac:dyDescent="0.3">
      <c r="A7" s="38"/>
      <c r="B7" t="s">
        <v>85</v>
      </c>
      <c r="C7" s="39">
        <f t="shared" ref="C7:C10" si="1">0.075/5</f>
        <v>1.4999999999999999E-2</v>
      </c>
      <c r="D7" s="36"/>
      <c r="E7" s="10">
        <f t="shared" si="0"/>
        <v>0</v>
      </c>
      <c r="I7" s="1"/>
    </row>
    <row r="8" spans="1:11" s="4" customFormat="1" ht="28.8" x14ac:dyDescent="0.3">
      <c r="A8" s="38"/>
      <c r="B8" s="38" t="s">
        <v>84</v>
      </c>
      <c r="C8" s="39">
        <f t="shared" si="1"/>
        <v>1.4999999999999999E-2</v>
      </c>
      <c r="D8" s="36"/>
      <c r="E8" s="10">
        <f t="shared" si="0"/>
        <v>0</v>
      </c>
      <c r="I8" s="1"/>
    </row>
    <row r="9" spans="1:11" s="4" customFormat="1" ht="28.8" x14ac:dyDescent="0.3">
      <c r="A9" s="38"/>
      <c r="B9" s="38" t="s">
        <v>86</v>
      </c>
      <c r="C9" s="39">
        <f t="shared" si="1"/>
        <v>1.4999999999999999E-2</v>
      </c>
      <c r="D9" s="36"/>
      <c r="E9" s="10">
        <f t="shared" si="0"/>
        <v>0</v>
      </c>
      <c r="I9" s="1"/>
    </row>
    <row r="10" spans="1:11" s="4" customFormat="1" ht="28.8" x14ac:dyDescent="0.3">
      <c r="A10" s="38"/>
      <c r="B10" s="13" t="s">
        <v>87</v>
      </c>
      <c r="C10" s="39">
        <f t="shared" si="1"/>
        <v>1.4999999999999999E-2</v>
      </c>
      <c r="D10" s="36"/>
      <c r="E10" s="10">
        <f t="shared" si="0"/>
        <v>0</v>
      </c>
      <c r="I10" s="1"/>
    </row>
    <row r="11" spans="1:11" s="4" customFormat="1" ht="17.25" customHeight="1" x14ac:dyDescent="0.3">
      <c r="A11" s="38"/>
      <c r="B11" s="38"/>
      <c r="C11" s="39"/>
      <c r="D11" s="36"/>
      <c r="E11" s="10"/>
    </row>
    <row r="12" spans="1:11" s="4" customFormat="1" x14ac:dyDescent="0.3">
      <c r="A12" s="53" t="s">
        <v>88</v>
      </c>
      <c r="B12" s="38"/>
      <c r="C12" s="39"/>
      <c r="D12" s="36"/>
      <c r="E12" s="10"/>
    </row>
    <row r="13" spans="1:11" x14ac:dyDescent="0.3">
      <c r="A13" s="38"/>
      <c r="B13" s="38" t="s">
        <v>89</v>
      </c>
      <c r="C13" s="12"/>
      <c r="D13" s="2"/>
      <c r="E13" s="10"/>
    </row>
    <row r="14" spans="1:11" x14ac:dyDescent="0.3">
      <c r="A14"/>
      <c r="B14" s="20" t="s">
        <v>16</v>
      </c>
      <c r="C14" s="17">
        <f>0.15/4/4</f>
        <v>9.3749999999999997E-3</v>
      </c>
      <c r="D14" s="3"/>
      <c r="E14" s="10">
        <f t="shared" si="0"/>
        <v>0</v>
      </c>
    </row>
    <row r="15" spans="1:11" x14ac:dyDescent="0.3">
      <c r="A15"/>
      <c r="B15" s="40" t="s">
        <v>21</v>
      </c>
      <c r="C15" s="17">
        <f t="shared" ref="C15:C17" si="2">0.15/4/4</f>
        <v>9.3749999999999997E-3</v>
      </c>
      <c r="D15" s="15"/>
      <c r="E15" s="10">
        <f t="shared" si="0"/>
        <v>0</v>
      </c>
    </row>
    <row r="16" spans="1:11" x14ac:dyDescent="0.3">
      <c r="A16"/>
      <c r="B16" s="40" t="s">
        <v>17</v>
      </c>
      <c r="C16" s="17">
        <f t="shared" si="2"/>
        <v>9.3749999999999997E-3</v>
      </c>
      <c r="D16" s="15"/>
      <c r="E16" s="10">
        <f t="shared" si="0"/>
        <v>0</v>
      </c>
    </row>
    <row r="17" spans="1:5" x14ac:dyDescent="0.3">
      <c r="A17" s="38"/>
      <c r="B17" s="38" t="s">
        <v>90</v>
      </c>
      <c r="C17" s="17">
        <f t="shared" si="2"/>
        <v>9.3749999999999997E-3</v>
      </c>
      <c r="D17" s="2"/>
      <c r="E17" s="10">
        <f t="shared" si="0"/>
        <v>0</v>
      </c>
    </row>
    <row r="18" spans="1:5" x14ac:dyDescent="0.3">
      <c r="A18"/>
      <c r="B18" s="41" t="s">
        <v>91</v>
      </c>
      <c r="C18" s="12"/>
      <c r="D18" s="3"/>
      <c r="E18" s="10"/>
    </row>
    <row r="19" spans="1:5" ht="28.8" x14ac:dyDescent="0.3">
      <c r="A19"/>
      <c r="B19" s="20" t="s">
        <v>92</v>
      </c>
      <c r="C19" s="17">
        <f t="shared" ref="C19:C22" si="3">0.15/4/4</f>
        <v>9.3749999999999997E-3</v>
      </c>
      <c r="D19" s="3"/>
      <c r="E19" s="10">
        <f t="shared" si="0"/>
        <v>0</v>
      </c>
    </row>
    <row r="20" spans="1:5" ht="28.8" x14ac:dyDescent="0.3">
      <c r="A20"/>
      <c r="B20" s="22" t="s">
        <v>93</v>
      </c>
      <c r="C20" s="17">
        <f t="shared" si="3"/>
        <v>9.3749999999999997E-3</v>
      </c>
      <c r="D20" s="15"/>
      <c r="E20" s="10">
        <f t="shared" si="0"/>
        <v>0</v>
      </c>
    </row>
    <row r="21" spans="1:5" x14ac:dyDescent="0.3">
      <c r="A21"/>
      <c r="B21" s="22" t="s">
        <v>94</v>
      </c>
      <c r="C21" s="17">
        <f t="shared" si="3"/>
        <v>9.3749999999999997E-3</v>
      </c>
      <c r="D21" s="15"/>
      <c r="E21" s="10">
        <f t="shared" si="0"/>
        <v>0</v>
      </c>
    </row>
    <row r="22" spans="1:5" x14ac:dyDescent="0.3">
      <c r="A22" s="38"/>
      <c r="B22" s="38" t="s">
        <v>95</v>
      </c>
      <c r="C22" s="17">
        <f t="shared" si="3"/>
        <v>9.3749999999999997E-3</v>
      </c>
      <c r="D22" s="2"/>
      <c r="E22" s="10">
        <f t="shared" si="0"/>
        <v>0</v>
      </c>
    </row>
    <row r="23" spans="1:5" x14ac:dyDescent="0.3">
      <c r="A23"/>
      <c r="B23" s="41" t="s">
        <v>96</v>
      </c>
      <c r="C23" s="12"/>
      <c r="D23" s="3"/>
      <c r="E23" s="10"/>
    </row>
    <row r="24" spans="1:5" ht="28.8" x14ac:dyDescent="0.3">
      <c r="A24"/>
      <c r="B24" s="41" t="s">
        <v>97</v>
      </c>
      <c r="C24" s="17">
        <f t="shared" ref="C24:C27" si="4">0.15/4/4</f>
        <v>9.3749999999999997E-3</v>
      </c>
      <c r="D24" s="3"/>
      <c r="E24" s="10">
        <f t="shared" si="0"/>
        <v>0</v>
      </c>
    </row>
    <row r="25" spans="1:5" ht="28.8" x14ac:dyDescent="0.3">
      <c r="A25"/>
      <c r="B25" s="41" t="s">
        <v>98</v>
      </c>
      <c r="C25" s="17">
        <f t="shared" si="4"/>
        <v>9.3749999999999997E-3</v>
      </c>
      <c r="D25" s="3"/>
      <c r="E25" s="10">
        <f t="shared" si="0"/>
        <v>0</v>
      </c>
    </row>
    <row r="26" spans="1:5" x14ac:dyDescent="0.3">
      <c r="A26"/>
      <c r="B26" s="41" t="s">
        <v>99</v>
      </c>
      <c r="C26" s="17">
        <f t="shared" si="4"/>
        <v>9.3749999999999997E-3</v>
      </c>
      <c r="D26" s="3"/>
      <c r="E26" s="10">
        <f t="shared" si="0"/>
        <v>0</v>
      </c>
    </row>
    <row r="27" spans="1:5" x14ac:dyDescent="0.3">
      <c r="A27"/>
      <c r="B27" s="41" t="s">
        <v>100</v>
      </c>
      <c r="C27" s="17">
        <f t="shared" si="4"/>
        <v>9.3749999999999997E-3</v>
      </c>
      <c r="D27" s="3"/>
      <c r="E27" s="10">
        <f t="shared" si="0"/>
        <v>0</v>
      </c>
    </row>
    <row r="28" spans="1:5" x14ac:dyDescent="0.3">
      <c r="A28"/>
      <c r="B28" s="41" t="s">
        <v>101</v>
      </c>
      <c r="C28" s="17"/>
      <c r="D28" s="3"/>
      <c r="E28" s="10">
        <f t="shared" si="0"/>
        <v>0</v>
      </c>
    </row>
    <row r="29" spans="1:5" x14ac:dyDescent="0.3">
      <c r="A29"/>
      <c r="B29" s="41" t="s">
        <v>102</v>
      </c>
      <c r="C29" s="17">
        <f>0.15/4/2</f>
        <v>1.8749999999999999E-2</v>
      </c>
      <c r="D29" s="3"/>
      <c r="E29" s="10">
        <f t="shared" si="0"/>
        <v>0</v>
      </c>
    </row>
    <row r="30" spans="1:5" x14ac:dyDescent="0.3">
      <c r="A30"/>
      <c r="B30" s="41" t="s">
        <v>103</v>
      </c>
      <c r="C30" s="17">
        <f>0.15/4/2</f>
        <v>1.8749999999999999E-2</v>
      </c>
      <c r="D30" s="3"/>
      <c r="E30" s="10">
        <f t="shared" si="0"/>
        <v>0</v>
      </c>
    </row>
    <row r="31" spans="1:5" x14ac:dyDescent="0.3">
      <c r="A31"/>
      <c r="B31" s="20"/>
      <c r="C31" s="10"/>
      <c r="D31" s="3"/>
      <c r="E31" s="10"/>
    </row>
    <row r="32" spans="1:5" x14ac:dyDescent="0.3">
      <c r="A32" s="54" t="s">
        <v>104</v>
      </c>
      <c r="B32" s="20"/>
      <c r="C32" s="10"/>
      <c r="D32" s="3"/>
      <c r="E32" s="10"/>
    </row>
    <row r="33" spans="1:5" ht="28.8" x14ac:dyDescent="0.3">
      <c r="A33" s="11"/>
      <c r="B33" s="20" t="s">
        <v>105</v>
      </c>
      <c r="C33" s="10"/>
      <c r="D33" s="3"/>
      <c r="E33" s="10"/>
    </row>
    <row r="34" spans="1:5" x14ac:dyDescent="0.3">
      <c r="A34" s="11"/>
      <c r="B34" s="38" t="s">
        <v>106</v>
      </c>
      <c r="C34" s="10">
        <f>0.05/3</f>
        <v>1.6666666666666666E-2</v>
      </c>
      <c r="D34" s="2"/>
      <c r="E34" s="10">
        <f t="shared" ref="E34:E36" si="5">IF(UPPER(D34)="X",C34,0)</f>
        <v>0</v>
      </c>
    </row>
    <row r="35" spans="1:5" x14ac:dyDescent="0.3">
      <c r="A35" s="11"/>
      <c r="B35" s="38" t="s">
        <v>107</v>
      </c>
      <c r="C35" s="10">
        <f t="shared" ref="C35:C36" si="6">0.05/3</f>
        <v>1.6666666666666666E-2</v>
      </c>
      <c r="D35" s="2"/>
      <c r="E35" s="10">
        <f t="shared" si="5"/>
        <v>0</v>
      </c>
    </row>
    <row r="36" spans="1:5" x14ac:dyDescent="0.3">
      <c r="A36" s="11"/>
      <c r="B36" s="38" t="s">
        <v>108</v>
      </c>
      <c r="C36" s="10">
        <f t="shared" si="6"/>
        <v>1.6666666666666666E-2</v>
      </c>
      <c r="D36" s="2"/>
      <c r="E36" s="10">
        <f t="shared" si="5"/>
        <v>0</v>
      </c>
    </row>
    <row r="37" spans="1:5" x14ac:dyDescent="0.3">
      <c r="A37" s="11"/>
      <c r="B37" s="38"/>
      <c r="C37" s="10"/>
      <c r="D37" s="2"/>
      <c r="E37" s="10"/>
    </row>
    <row r="38" spans="1:5" x14ac:dyDescent="0.3">
      <c r="A38" s="54" t="s">
        <v>109</v>
      </c>
      <c r="B38" s="38"/>
      <c r="C38" s="10"/>
      <c r="D38" s="2"/>
      <c r="E38" s="10"/>
    </row>
    <row r="39" spans="1:5" x14ac:dyDescent="0.3">
      <c r="A39" s="11"/>
      <c r="B39" s="11" t="s">
        <v>110</v>
      </c>
      <c r="C39" s="12">
        <f>0.0375/2</f>
        <v>1.8749999999999999E-2</v>
      </c>
      <c r="D39" s="2"/>
      <c r="E39" s="10">
        <f t="shared" ref="E39:E40" si="7">IF(UPPER(D39)="X",C39,0)</f>
        <v>0</v>
      </c>
    </row>
    <row r="40" spans="1:5" x14ac:dyDescent="0.3">
      <c r="A40"/>
      <c r="B40" s="20" t="s">
        <v>111</v>
      </c>
      <c r="C40" s="12">
        <f>0.0375/2</f>
        <v>1.8749999999999999E-2</v>
      </c>
      <c r="D40" s="3"/>
      <c r="E40" s="10">
        <f t="shared" si="7"/>
        <v>0</v>
      </c>
    </row>
    <row r="41" spans="1:5" x14ac:dyDescent="0.3">
      <c r="A41"/>
      <c r="B41" s="20"/>
      <c r="C41" s="10"/>
      <c r="D41" s="3"/>
      <c r="E41" s="10"/>
    </row>
    <row r="42" spans="1:5" x14ac:dyDescent="0.3">
      <c r="A42" s="5" t="s">
        <v>112</v>
      </c>
      <c r="B42" s="20"/>
      <c r="C42" s="10"/>
      <c r="D42" s="3"/>
      <c r="E42" s="10"/>
    </row>
    <row r="43" spans="1:5" x14ac:dyDescent="0.3">
      <c r="A43"/>
      <c r="B43" s="20" t="s">
        <v>113</v>
      </c>
      <c r="C43" s="10"/>
      <c r="D43" s="3"/>
      <c r="E43" s="10"/>
    </row>
    <row r="44" spans="1:5" x14ac:dyDescent="0.3">
      <c r="A44"/>
      <c r="B44" s="20" t="s">
        <v>114</v>
      </c>
      <c r="C44" s="10">
        <f>0.125/5/3</f>
        <v>8.3333333333333332E-3</v>
      </c>
      <c r="D44" s="3"/>
      <c r="E44" s="10">
        <f t="shared" ref="E44:E50" si="8">IF(UPPER(D44)="X",C44,0)</f>
        <v>0</v>
      </c>
    </row>
    <row r="45" spans="1:5" x14ac:dyDescent="0.3">
      <c r="A45"/>
      <c r="B45" s="20" t="s">
        <v>115</v>
      </c>
      <c r="C45" s="10">
        <f t="shared" ref="C45:C46" si="9">0.125/5/3</f>
        <v>8.3333333333333332E-3</v>
      </c>
      <c r="D45" s="3"/>
      <c r="E45" s="10">
        <f t="shared" si="8"/>
        <v>0</v>
      </c>
    </row>
    <row r="46" spans="1:5" x14ac:dyDescent="0.3">
      <c r="A46"/>
      <c r="B46" s="20" t="s">
        <v>116</v>
      </c>
      <c r="C46" s="10">
        <f t="shared" si="9"/>
        <v>8.3333333333333332E-3</v>
      </c>
      <c r="D46" s="3"/>
      <c r="E46" s="10">
        <f t="shared" si="8"/>
        <v>0</v>
      </c>
    </row>
    <row r="47" spans="1:5" ht="28.8" x14ac:dyDescent="0.3">
      <c r="A47"/>
      <c r="B47" s="20" t="s">
        <v>117</v>
      </c>
      <c r="C47" s="10">
        <f>0.125/5</f>
        <v>2.5000000000000001E-2</v>
      </c>
      <c r="D47" s="3"/>
      <c r="E47" s="10">
        <f t="shared" si="8"/>
        <v>0</v>
      </c>
    </row>
    <row r="48" spans="1:5" ht="31.5" customHeight="1" x14ac:dyDescent="0.3">
      <c r="A48"/>
      <c r="B48" s="20" t="s">
        <v>118</v>
      </c>
      <c r="C48" s="10">
        <f t="shared" ref="C48:C50" si="10">0.125/5</f>
        <v>2.5000000000000001E-2</v>
      </c>
      <c r="D48" s="3"/>
      <c r="E48" s="10">
        <f t="shared" si="8"/>
        <v>0</v>
      </c>
    </row>
    <row r="49" spans="1:5" ht="28.8" x14ac:dyDescent="0.3">
      <c r="A49"/>
      <c r="B49" s="20" t="s">
        <v>119</v>
      </c>
      <c r="C49" s="10">
        <f t="shared" si="10"/>
        <v>2.5000000000000001E-2</v>
      </c>
      <c r="D49" s="3"/>
      <c r="E49" s="10">
        <f t="shared" si="8"/>
        <v>0</v>
      </c>
    </row>
    <row r="50" spans="1:5" ht="28.8" x14ac:dyDescent="0.3">
      <c r="A50"/>
      <c r="B50" s="20" t="s">
        <v>120</v>
      </c>
      <c r="C50" s="10">
        <f t="shared" si="10"/>
        <v>2.5000000000000001E-2</v>
      </c>
      <c r="D50" s="3"/>
      <c r="E50" s="10">
        <f t="shared" si="8"/>
        <v>0</v>
      </c>
    </row>
    <row r="51" spans="1:5" x14ac:dyDescent="0.3">
      <c r="A51"/>
      <c r="B51" s="20"/>
      <c r="C51" s="10"/>
      <c r="D51" s="3"/>
      <c r="E51" s="10"/>
    </row>
    <row r="52" spans="1:5" x14ac:dyDescent="0.3">
      <c r="A52" s="5" t="s">
        <v>121</v>
      </c>
      <c r="B52" s="20"/>
      <c r="C52" s="10"/>
      <c r="D52" s="3"/>
      <c r="E52" s="10"/>
    </row>
    <row r="53" spans="1:5" x14ac:dyDescent="0.3">
      <c r="A53"/>
      <c r="B53" s="13" t="s">
        <v>122</v>
      </c>
      <c r="C53" s="10">
        <f>0.05/4</f>
        <v>1.2500000000000001E-2</v>
      </c>
      <c r="D53" s="3"/>
      <c r="E53" s="10">
        <f t="shared" ref="E53:E56" si="11">IF(UPPER(D53)="X",C53,0)</f>
        <v>0</v>
      </c>
    </row>
    <row r="54" spans="1:5" ht="28.8" x14ac:dyDescent="0.3">
      <c r="A54"/>
      <c r="B54" s="13" t="s">
        <v>123</v>
      </c>
      <c r="C54" s="10">
        <f t="shared" ref="C54:C56" si="12">0.05/4</f>
        <v>1.2500000000000001E-2</v>
      </c>
      <c r="D54" s="3"/>
      <c r="E54" s="10">
        <f t="shared" si="11"/>
        <v>0</v>
      </c>
    </row>
    <row r="55" spans="1:5" ht="28.8" x14ac:dyDescent="0.3">
      <c r="A55"/>
      <c r="B55" s="13" t="s">
        <v>124</v>
      </c>
      <c r="C55" s="10">
        <f t="shared" si="12"/>
        <v>1.2500000000000001E-2</v>
      </c>
      <c r="D55" s="3"/>
      <c r="E55" s="10">
        <f t="shared" si="11"/>
        <v>0</v>
      </c>
    </row>
    <row r="56" spans="1:5" x14ac:dyDescent="0.3">
      <c r="A56"/>
      <c r="B56" s="20" t="s">
        <v>125</v>
      </c>
      <c r="C56" s="10">
        <f t="shared" si="12"/>
        <v>1.2500000000000001E-2</v>
      </c>
      <c r="D56" s="3"/>
      <c r="E56" s="10">
        <f t="shared" si="11"/>
        <v>0</v>
      </c>
    </row>
    <row r="57" spans="1:5" x14ac:dyDescent="0.3">
      <c r="A57"/>
      <c r="B57"/>
      <c r="C57" s="10"/>
      <c r="D57" s="3"/>
      <c r="E57" s="10"/>
    </row>
    <row r="58" spans="1:5" x14ac:dyDescent="0.3">
      <c r="A58" s="5" t="s">
        <v>126</v>
      </c>
      <c r="B58" s="20"/>
      <c r="C58" s="10"/>
      <c r="D58" s="3"/>
      <c r="E58" s="10"/>
    </row>
    <row r="59" spans="1:5" x14ac:dyDescent="0.3">
      <c r="A59"/>
      <c r="B59" s="20" t="s">
        <v>127</v>
      </c>
      <c r="C59" s="10">
        <f>0.0375/2</f>
        <v>1.8749999999999999E-2</v>
      </c>
      <c r="D59" s="3"/>
      <c r="E59" s="10">
        <f t="shared" ref="E59:E60" si="13">IF(UPPER(D59)="X",C59,0)</f>
        <v>0</v>
      </c>
    </row>
    <row r="60" spans="1:5" ht="36.75" customHeight="1" x14ac:dyDescent="0.3">
      <c r="A60"/>
      <c r="B60" s="13" t="s">
        <v>128</v>
      </c>
      <c r="C60" s="10">
        <f>0.0375/2</f>
        <v>1.8749999999999999E-2</v>
      </c>
      <c r="D60" s="3"/>
      <c r="E60" s="10">
        <f t="shared" si="13"/>
        <v>0</v>
      </c>
    </row>
    <row r="61" spans="1:5" x14ac:dyDescent="0.3">
      <c r="A61"/>
      <c r="B61" s="20"/>
      <c r="C61" s="10"/>
      <c r="D61" s="3"/>
      <c r="E61" s="10"/>
    </row>
    <row r="62" spans="1:5" x14ac:dyDescent="0.3">
      <c r="A62" s="5" t="s">
        <v>129</v>
      </c>
      <c r="B62" s="20"/>
      <c r="C62" s="10"/>
      <c r="D62" s="3"/>
      <c r="E62" s="10"/>
    </row>
    <row r="63" spans="1:5" ht="28.8" x14ac:dyDescent="0.3">
      <c r="A63"/>
      <c r="B63" s="13" t="s">
        <v>130</v>
      </c>
      <c r="C63" s="10">
        <f>0.125/5</f>
        <v>2.5000000000000001E-2</v>
      </c>
      <c r="D63" s="3"/>
      <c r="E63" s="10">
        <f t="shared" ref="E63:E67" si="14">IF(UPPER(D63)="X",C63,0)</f>
        <v>0</v>
      </c>
    </row>
    <row r="64" spans="1:5" ht="43.2" x14ac:dyDescent="0.3">
      <c r="A64"/>
      <c r="B64" s="13" t="s">
        <v>131</v>
      </c>
      <c r="C64" s="10">
        <f t="shared" ref="C64:C67" si="15">0.125/5</f>
        <v>2.5000000000000001E-2</v>
      </c>
      <c r="D64" s="3"/>
      <c r="E64" s="10">
        <f t="shared" si="14"/>
        <v>0</v>
      </c>
    </row>
    <row r="65" spans="1:5" ht="30.75" customHeight="1" x14ac:dyDescent="0.3">
      <c r="A65"/>
      <c r="B65" s="13" t="s">
        <v>132</v>
      </c>
      <c r="C65" s="10">
        <f t="shared" si="15"/>
        <v>2.5000000000000001E-2</v>
      </c>
      <c r="D65" s="3"/>
      <c r="E65" s="10">
        <f t="shared" si="14"/>
        <v>0</v>
      </c>
    </row>
    <row r="66" spans="1:5" ht="57.6" x14ac:dyDescent="0.3">
      <c r="A66"/>
      <c r="B66" s="13" t="s">
        <v>133</v>
      </c>
      <c r="C66" s="10">
        <f t="shared" si="15"/>
        <v>2.5000000000000001E-2</v>
      </c>
      <c r="D66" s="3"/>
      <c r="E66" s="10">
        <f t="shared" si="14"/>
        <v>0</v>
      </c>
    </row>
    <row r="67" spans="1:5" x14ac:dyDescent="0.3">
      <c r="A67"/>
      <c r="B67" s="13" t="s">
        <v>134</v>
      </c>
      <c r="C67" s="10">
        <f t="shared" si="15"/>
        <v>2.5000000000000001E-2</v>
      </c>
      <c r="D67" s="3"/>
      <c r="E67" s="10">
        <f t="shared" si="14"/>
        <v>0</v>
      </c>
    </row>
    <row r="68" spans="1:5" x14ac:dyDescent="0.3">
      <c r="A68"/>
      <c r="B68" s="20"/>
      <c r="C68" s="10"/>
      <c r="D68" s="3"/>
      <c r="E68" s="10"/>
    </row>
    <row r="69" spans="1:5" x14ac:dyDescent="0.3">
      <c r="A69" s="5" t="s">
        <v>135</v>
      </c>
      <c r="B69" s="20"/>
      <c r="C69" s="10"/>
      <c r="D69" s="3"/>
      <c r="E69" s="10"/>
    </row>
    <row r="70" spans="1:5" ht="43.2" x14ac:dyDescent="0.3">
      <c r="A70"/>
      <c r="B70" s="13" t="s">
        <v>136</v>
      </c>
      <c r="C70" s="10">
        <f>0.1625/5</f>
        <v>3.2500000000000001E-2</v>
      </c>
      <c r="D70" s="3"/>
      <c r="E70" s="10">
        <f t="shared" ref="E70:E74" si="16">IF(UPPER(D70)="X",C70,0)</f>
        <v>0</v>
      </c>
    </row>
    <row r="71" spans="1:5" ht="43.2" x14ac:dyDescent="0.3">
      <c r="A71"/>
      <c r="B71" s="13" t="s">
        <v>137</v>
      </c>
      <c r="C71" s="10">
        <f t="shared" ref="C71:C74" si="17">0.1625/5</f>
        <v>3.2500000000000001E-2</v>
      </c>
      <c r="D71" s="3"/>
      <c r="E71" s="10">
        <f t="shared" si="16"/>
        <v>0</v>
      </c>
    </row>
    <row r="72" spans="1:5" ht="43.2" x14ac:dyDescent="0.3">
      <c r="A72"/>
      <c r="B72" s="13" t="s">
        <v>138</v>
      </c>
      <c r="C72" s="10">
        <f t="shared" si="17"/>
        <v>3.2500000000000001E-2</v>
      </c>
      <c r="D72" s="3"/>
      <c r="E72" s="10">
        <f t="shared" si="16"/>
        <v>0</v>
      </c>
    </row>
    <row r="73" spans="1:5" ht="28.8" x14ac:dyDescent="0.3">
      <c r="A73"/>
      <c r="B73" s="13" t="s">
        <v>139</v>
      </c>
      <c r="C73" s="10">
        <f t="shared" si="17"/>
        <v>3.2500000000000001E-2</v>
      </c>
      <c r="D73" s="3"/>
      <c r="E73" s="10">
        <f t="shared" si="16"/>
        <v>0</v>
      </c>
    </row>
    <row r="74" spans="1:5" ht="28.8" x14ac:dyDescent="0.3">
      <c r="A74"/>
      <c r="B74" s="13" t="s">
        <v>140</v>
      </c>
      <c r="C74" s="10">
        <f t="shared" si="17"/>
        <v>3.2500000000000001E-2</v>
      </c>
      <c r="D74" s="3"/>
      <c r="E74" s="10">
        <f t="shared" si="16"/>
        <v>0</v>
      </c>
    </row>
    <row r="75" spans="1:5" x14ac:dyDescent="0.3">
      <c r="A75"/>
      <c r="B75" s="20"/>
      <c r="C75" s="10"/>
      <c r="D75" s="3"/>
      <c r="E75" s="10"/>
    </row>
    <row r="76" spans="1:5" x14ac:dyDescent="0.3">
      <c r="A76" s="5" t="s">
        <v>141</v>
      </c>
      <c r="B76" s="20"/>
      <c r="C76" s="10"/>
      <c r="D76" s="3"/>
      <c r="E76" s="10"/>
    </row>
    <row r="77" spans="1:5" ht="43.2" x14ac:dyDescent="0.3">
      <c r="A77"/>
      <c r="B77" s="13" t="s">
        <v>142</v>
      </c>
      <c r="C77" s="10">
        <f>0.1875/5</f>
        <v>3.7499999999999999E-2</v>
      </c>
      <c r="D77" s="3"/>
      <c r="E77" s="10">
        <f t="shared" ref="E77:E81" si="18">IF(UPPER(D77)="X",C77,0)</f>
        <v>0</v>
      </c>
    </row>
    <row r="78" spans="1:5" ht="43.2" x14ac:dyDescent="0.3">
      <c r="A78"/>
      <c r="B78" s="13" t="s">
        <v>143</v>
      </c>
      <c r="C78" s="10">
        <f t="shared" ref="C78:C81" si="19">0.1875/5</f>
        <v>3.7499999999999999E-2</v>
      </c>
      <c r="D78" s="3"/>
      <c r="E78" s="10">
        <f t="shared" si="18"/>
        <v>0</v>
      </c>
    </row>
    <row r="79" spans="1:5" ht="28.8" x14ac:dyDescent="0.3">
      <c r="A79"/>
      <c r="B79" s="20" t="s">
        <v>144</v>
      </c>
      <c r="C79" s="10">
        <f t="shared" si="19"/>
        <v>3.7499999999999999E-2</v>
      </c>
      <c r="D79" s="3"/>
      <c r="E79" s="10">
        <f t="shared" si="18"/>
        <v>0</v>
      </c>
    </row>
    <row r="80" spans="1:5" ht="28.8" x14ac:dyDescent="0.3">
      <c r="A80"/>
      <c r="B80" s="20" t="s">
        <v>139</v>
      </c>
      <c r="C80" s="10">
        <f t="shared" si="19"/>
        <v>3.7499999999999999E-2</v>
      </c>
      <c r="D80" s="3"/>
      <c r="E80" s="10">
        <f t="shared" si="18"/>
        <v>0</v>
      </c>
    </row>
    <row r="81" spans="1:6" ht="28.8" x14ac:dyDescent="0.3">
      <c r="A81"/>
      <c r="B81" s="13" t="s">
        <v>145</v>
      </c>
      <c r="C81" s="10">
        <f t="shared" si="19"/>
        <v>3.7499999999999999E-2</v>
      </c>
      <c r="D81" s="3"/>
      <c r="E81" s="10">
        <f t="shared" si="18"/>
        <v>0</v>
      </c>
    </row>
    <row r="82" spans="1:6" ht="30" customHeight="1" x14ac:dyDescent="0.3">
      <c r="A82"/>
      <c r="B82" s="13"/>
      <c r="C82"/>
      <c r="E82" s="12"/>
    </row>
    <row r="83" spans="1:6" ht="26.4" customHeight="1" x14ac:dyDescent="0.3">
      <c r="A83" s="42"/>
      <c r="B83" s="43" t="s">
        <v>1</v>
      </c>
      <c r="C83">
        <f>SUM(C5:C81)</f>
        <v>1</v>
      </c>
      <c r="D83" s="37"/>
      <c r="E83" s="12">
        <f>SUM(E5:E81)</f>
        <v>0</v>
      </c>
    </row>
    <row r="84" spans="1:6" x14ac:dyDescent="0.3">
      <c r="A84"/>
      <c r="B84"/>
      <c r="C84"/>
      <c r="E84"/>
    </row>
    <row r="85" spans="1:6" x14ac:dyDescent="0.3">
      <c r="A85"/>
      <c r="B85"/>
      <c r="C85"/>
      <c r="E85"/>
    </row>
    <row r="86" spans="1:6" x14ac:dyDescent="0.3">
      <c r="A86" s="5" t="s">
        <v>4</v>
      </c>
      <c r="B86"/>
      <c r="C86"/>
      <c r="E86"/>
    </row>
    <row r="87" spans="1:6" customFormat="1" ht="31.5" customHeight="1" x14ac:dyDescent="0.3">
      <c r="B87" s="61" t="s">
        <v>12</v>
      </c>
      <c r="C87" s="61"/>
      <c r="D87" s="61"/>
      <c r="E87" s="61"/>
      <c r="F87" s="61"/>
    </row>
    <row r="88" spans="1:6" customFormat="1" x14ac:dyDescent="0.3"/>
    <row r="89" spans="1:6" customFormat="1" ht="30" customHeight="1" x14ac:dyDescent="0.3">
      <c r="B89" s="61" t="s">
        <v>11</v>
      </c>
      <c r="C89" s="61"/>
      <c r="D89" s="61"/>
      <c r="E89" s="61"/>
      <c r="F89" s="61"/>
    </row>
  </sheetData>
  <sheetProtection algorithmName="SHA-512" hashValue="b1DrwkdxG7miB6FLcBhUm9FlcMwnpQTJ8UIeZ/qlqoiWVuxpBQ8aHxaRfvk4po/Gc5HcFXnvY8/VZLGjOmhFow==" saltValue="V9ED+nzQGEiiL82bBPWyvQ==" spinCount="100000" sheet="1" selectLockedCells="1"/>
  <protectedRanges>
    <protectedRange sqref="D5:D81" name="inputmlc"/>
  </protectedRanges>
  <mergeCells count="3">
    <mergeCell ref="A5:B5"/>
    <mergeCell ref="B87:F87"/>
    <mergeCell ref="B89:F89"/>
  </mergeCells>
  <conditionalFormatting sqref="E2">
    <cfRule type="cellIs" dxfId="5" priority="5" operator="equal">
      <formula>"FAIL"</formula>
    </cfRule>
    <cfRule type="cellIs" dxfId="4" priority="6" operator="equal">
      <formula>"PASS"</formula>
    </cfRule>
  </conditionalFormatting>
  <pageMargins left="0.7" right="0.7" top="0.75" bottom="0.75" header="0.3" footer="0.3"/>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CB04-D849-4080-A3A9-83266C8DF919}">
  <sheetPr codeName="Sheet8">
    <pageSetUpPr fitToPage="1"/>
  </sheetPr>
  <dimension ref="A1:F68"/>
  <sheetViews>
    <sheetView workbookViewId="0">
      <selection activeCell="D6" sqref="D6"/>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8</v>
      </c>
      <c r="C1" t="s">
        <v>6</v>
      </c>
      <c r="E1" s="6">
        <f>E62</f>
        <v>0</v>
      </c>
    </row>
    <row r="2" spans="1:6" customFormat="1" x14ac:dyDescent="0.3">
      <c r="A2" s="5" t="s">
        <v>19</v>
      </c>
      <c r="E2" s="7" t="str">
        <f>IF(E1&gt;=0.8,"PASS","FAIL")</f>
        <v>FAIL</v>
      </c>
    </row>
    <row r="3" spans="1:6" customFormat="1" x14ac:dyDescent="0.3">
      <c r="A3" s="5"/>
      <c r="C3" s="8"/>
      <c r="D3" s="8"/>
      <c r="E3" s="8"/>
    </row>
    <row r="4" spans="1:6" customFormat="1" ht="43.2" x14ac:dyDescent="0.3">
      <c r="C4" s="8" t="s">
        <v>0</v>
      </c>
      <c r="D4" s="8" t="s">
        <v>10</v>
      </c>
      <c r="E4" s="8" t="s">
        <v>5</v>
      </c>
      <c r="F4" s="8" t="s">
        <v>9</v>
      </c>
    </row>
    <row r="5" spans="1:6" ht="21.75" customHeight="1" x14ac:dyDescent="0.3">
      <c r="A5" s="63" t="s">
        <v>191</v>
      </c>
      <c r="B5" s="63"/>
      <c r="C5" s="10"/>
      <c r="D5" s="3"/>
      <c r="E5" s="10"/>
    </row>
    <row r="6" spans="1:6" ht="36" customHeight="1" x14ac:dyDescent="0.3">
      <c r="A6" s="60"/>
      <c r="B6" s="38" t="s">
        <v>192</v>
      </c>
      <c r="C6" s="39">
        <f>0.3/18</f>
        <v>1.6666666666666666E-2</v>
      </c>
      <c r="D6" s="2"/>
      <c r="E6" s="10">
        <f t="shared" ref="E6:E14" si="0">IF(UPPER(D6)="X",C6,0)</f>
        <v>0</v>
      </c>
    </row>
    <row r="7" spans="1:6" s="4" customFormat="1" ht="43.2" x14ac:dyDescent="0.3">
      <c r="A7" s="38"/>
      <c r="B7" s="38" t="s">
        <v>193</v>
      </c>
      <c r="C7" s="39">
        <f>0.3/18</f>
        <v>1.6666666666666666E-2</v>
      </c>
      <c r="D7" s="36"/>
      <c r="E7" s="10">
        <f t="shared" si="0"/>
        <v>0</v>
      </c>
    </row>
    <row r="8" spans="1:6" s="4" customFormat="1" ht="28.8" x14ac:dyDescent="0.3">
      <c r="A8" s="38"/>
      <c r="B8" s="38" t="s">
        <v>195</v>
      </c>
      <c r="C8" s="39">
        <f t="shared" ref="C8:C14" si="1">0.3/18</f>
        <v>1.6666666666666666E-2</v>
      </c>
      <c r="D8" s="36"/>
      <c r="E8" s="10">
        <f t="shared" si="0"/>
        <v>0</v>
      </c>
    </row>
    <row r="9" spans="1:6" s="4" customFormat="1" ht="28.8" x14ac:dyDescent="0.3">
      <c r="A9" s="38"/>
      <c r="B9" s="38" t="s">
        <v>194</v>
      </c>
      <c r="C9" s="39">
        <f t="shared" si="1"/>
        <v>1.6666666666666666E-2</v>
      </c>
      <c r="D9" s="36"/>
      <c r="E9" s="10">
        <f t="shared" si="0"/>
        <v>0</v>
      </c>
    </row>
    <row r="10" spans="1:6" s="4" customFormat="1" ht="28.8" x14ac:dyDescent="0.3">
      <c r="A10" s="38"/>
      <c r="B10" s="38" t="s">
        <v>196</v>
      </c>
      <c r="C10" s="39">
        <f t="shared" si="1"/>
        <v>1.6666666666666666E-2</v>
      </c>
      <c r="D10" s="36"/>
      <c r="E10" s="10">
        <f t="shared" si="0"/>
        <v>0</v>
      </c>
    </row>
    <row r="11" spans="1:6" s="4" customFormat="1" ht="28.8" x14ac:dyDescent="0.3">
      <c r="A11" s="38"/>
      <c r="B11" s="38" t="s">
        <v>197</v>
      </c>
      <c r="C11" s="39">
        <f t="shared" si="1"/>
        <v>1.6666666666666666E-2</v>
      </c>
      <c r="D11" s="36"/>
      <c r="E11" s="10">
        <f t="shared" si="0"/>
        <v>0</v>
      </c>
    </row>
    <row r="12" spans="1:6" s="4" customFormat="1" ht="43.2" x14ac:dyDescent="0.3">
      <c r="A12" s="38"/>
      <c r="B12" s="38" t="s">
        <v>198</v>
      </c>
      <c r="C12" s="39">
        <f t="shared" si="1"/>
        <v>1.6666666666666666E-2</v>
      </c>
      <c r="D12" s="36"/>
      <c r="E12" s="10">
        <f t="shared" si="0"/>
        <v>0</v>
      </c>
    </row>
    <row r="13" spans="1:6" s="4" customFormat="1" ht="43.2" x14ac:dyDescent="0.3">
      <c r="A13" s="38"/>
      <c r="B13" s="38" t="s">
        <v>199</v>
      </c>
      <c r="C13" s="39">
        <f t="shared" si="1"/>
        <v>1.6666666666666666E-2</v>
      </c>
      <c r="D13" s="36"/>
      <c r="E13" s="10">
        <f t="shared" si="0"/>
        <v>0</v>
      </c>
    </row>
    <row r="14" spans="1:6" s="4" customFormat="1" ht="43.2" x14ac:dyDescent="0.3">
      <c r="A14" s="38"/>
      <c r="B14" s="38" t="s">
        <v>200</v>
      </c>
      <c r="C14" s="39">
        <f t="shared" si="1"/>
        <v>1.6666666666666666E-2</v>
      </c>
      <c r="D14" s="36"/>
      <c r="E14" s="10">
        <f t="shared" si="0"/>
        <v>0</v>
      </c>
    </row>
    <row r="15" spans="1:6" x14ac:dyDescent="0.3">
      <c r="A15"/>
      <c r="B15" s="20"/>
      <c r="C15" s="10"/>
      <c r="D15" s="3"/>
      <c r="E15" s="10"/>
    </row>
    <row r="16" spans="1:6" x14ac:dyDescent="0.3">
      <c r="A16" s="54" t="s">
        <v>201</v>
      </c>
      <c r="B16" s="20"/>
      <c r="C16" s="10"/>
      <c r="D16" s="3"/>
      <c r="E16" s="10"/>
    </row>
    <row r="17" spans="1:5" ht="43.2" x14ac:dyDescent="0.3">
      <c r="A17" s="11"/>
      <c r="B17" s="20" t="s">
        <v>202</v>
      </c>
      <c r="C17" s="10">
        <f>0.32/10</f>
        <v>3.2000000000000001E-2</v>
      </c>
      <c r="D17" s="3"/>
      <c r="E17" s="10">
        <f t="shared" ref="E17:E21" si="2">IF(UPPER(D17)="X",C17,0)</f>
        <v>0</v>
      </c>
    </row>
    <row r="18" spans="1:5" ht="43.2" x14ac:dyDescent="0.3">
      <c r="A18" s="11"/>
      <c r="B18" s="38" t="s">
        <v>203</v>
      </c>
      <c r="C18" s="10">
        <f t="shared" ref="C18:C21" si="3">0.32/10</f>
        <v>3.2000000000000001E-2</v>
      </c>
      <c r="D18" s="2"/>
      <c r="E18" s="10">
        <f t="shared" si="2"/>
        <v>0</v>
      </c>
    </row>
    <row r="19" spans="1:5" ht="28.8" x14ac:dyDescent="0.3">
      <c r="A19" s="11"/>
      <c r="B19" s="38" t="s">
        <v>204</v>
      </c>
      <c r="C19" s="10">
        <f t="shared" si="3"/>
        <v>3.2000000000000001E-2</v>
      </c>
      <c r="D19" s="2"/>
      <c r="E19" s="10">
        <f t="shared" si="2"/>
        <v>0</v>
      </c>
    </row>
    <row r="20" spans="1:5" ht="28.8" x14ac:dyDescent="0.3">
      <c r="A20" s="11"/>
      <c r="B20" s="38" t="s">
        <v>205</v>
      </c>
      <c r="C20" s="10">
        <f t="shared" si="3"/>
        <v>3.2000000000000001E-2</v>
      </c>
      <c r="D20" s="2"/>
      <c r="E20" s="10">
        <f t="shared" si="2"/>
        <v>0</v>
      </c>
    </row>
    <row r="21" spans="1:5" ht="28.8" x14ac:dyDescent="0.3">
      <c r="A21" s="11"/>
      <c r="B21" s="38" t="s">
        <v>206</v>
      </c>
      <c r="C21" s="10">
        <f t="shared" si="3"/>
        <v>3.2000000000000001E-2</v>
      </c>
      <c r="D21" s="2"/>
      <c r="E21" s="10">
        <f t="shared" si="2"/>
        <v>0</v>
      </c>
    </row>
    <row r="22" spans="1:5" x14ac:dyDescent="0.3">
      <c r="A22" s="11"/>
      <c r="B22" s="38"/>
      <c r="C22" s="10"/>
      <c r="D22" s="2"/>
      <c r="E22" s="10"/>
    </row>
    <row r="23" spans="1:5" x14ac:dyDescent="0.3">
      <c r="A23" s="54" t="s">
        <v>207</v>
      </c>
      <c r="B23" s="38"/>
      <c r="C23" s="10"/>
      <c r="D23" s="2"/>
      <c r="E23" s="10"/>
    </row>
    <row r="24" spans="1:5" ht="28.8" x14ac:dyDescent="0.3">
      <c r="A24" s="11"/>
      <c r="B24" s="11" t="s">
        <v>208</v>
      </c>
      <c r="C24" s="12">
        <f>0.24/8</f>
        <v>0.03</v>
      </c>
      <c r="D24" s="2"/>
      <c r="E24" s="10">
        <f t="shared" ref="E24:E27" si="4">IF(UPPER(D24)="X",C24,0)</f>
        <v>0</v>
      </c>
    </row>
    <row r="25" spans="1:5" ht="57.6" x14ac:dyDescent="0.3">
      <c r="A25"/>
      <c r="B25" s="20" t="s">
        <v>209</v>
      </c>
      <c r="C25" s="12">
        <f t="shared" ref="C25:C27" si="5">0.24/8</f>
        <v>0.03</v>
      </c>
      <c r="D25" s="3"/>
      <c r="E25" s="10">
        <f t="shared" si="4"/>
        <v>0</v>
      </c>
    </row>
    <row r="26" spans="1:5" ht="28.8" x14ac:dyDescent="0.3">
      <c r="A26"/>
      <c r="B26" s="20" t="s">
        <v>210</v>
      </c>
      <c r="C26" s="12">
        <f t="shared" si="5"/>
        <v>0.03</v>
      </c>
      <c r="D26" s="3"/>
      <c r="E26" s="10">
        <f t="shared" si="4"/>
        <v>0</v>
      </c>
    </row>
    <row r="27" spans="1:5" ht="20.25" customHeight="1" x14ac:dyDescent="0.3">
      <c r="A27"/>
      <c r="B27" s="20" t="s">
        <v>211</v>
      </c>
      <c r="C27" s="12">
        <f t="shared" si="5"/>
        <v>0.03</v>
      </c>
      <c r="D27" s="3"/>
      <c r="E27" s="10">
        <f t="shared" si="4"/>
        <v>0</v>
      </c>
    </row>
    <row r="28" spans="1:5" ht="20.25" customHeight="1" x14ac:dyDescent="0.3">
      <c r="A28"/>
      <c r="B28" s="20"/>
      <c r="C28" s="12"/>
      <c r="D28" s="3"/>
      <c r="E28" s="10"/>
    </row>
    <row r="29" spans="1:5" ht="20.25" customHeight="1" x14ac:dyDescent="0.3">
      <c r="A29" s="5" t="s">
        <v>212</v>
      </c>
      <c r="B29" s="20"/>
      <c r="C29" s="12"/>
      <c r="D29" s="3"/>
      <c r="E29" s="10"/>
    </row>
    <row r="30" spans="1:5" ht="24" customHeight="1" x14ac:dyDescent="0.3">
      <c r="A30"/>
      <c r="B30" s="20" t="s">
        <v>213</v>
      </c>
      <c r="C30" s="12">
        <f>0.3/10</f>
        <v>0.03</v>
      </c>
      <c r="D30" s="3"/>
      <c r="E30" s="10">
        <f t="shared" ref="E30:E34" si="6">IF(UPPER(D30)="X",C30,0)</f>
        <v>0</v>
      </c>
    </row>
    <row r="31" spans="1:5" ht="20.25" customHeight="1" x14ac:dyDescent="0.3">
      <c r="A31"/>
      <c r="B31" s="20" t="s">
        <v>214</v>
      </c>
      <c r="C31" s="12">
        <f t="shared" ref="C31:C34" si="7">0.3/10</f>
        <v>0.03</v>
      </c>
      <c r="D31" s="3"/>
      <c r="E31" s="10">
        <f t="shared" si="6"/>
        <v>0</v>
      </c>
    </row>
    <row r="32" spans="1:5" ht="65.25" customHeight="1" x14ac:dyDescent="0.3">
      <c r="A32"/>
      <c r="B32" s="20" t="s">
        <v>215</v>
      </c>
      <c r="C32" s="12">
        <f t="shared" si="7"/>
        <v>0.03</v>
      </c>
      <c r="D32" s="3"/>
      <c r="E32" s="10">
        <f t="shared" si="6"/>
        <v>0</v>
      </c>
    </row>
    <row r="33" spans="1:5" ht="35.25" customHeight="1" x14ac:dyDescent="0.3">
      <c r="A33"/>
      <c r="B33" s="20" t="s">
        <v>216</v>
      </c>
      <c r="C33" s="12">
        <f t="shared" si="7"/>
        <v>0.03</v>
      </c>
      <c r="D33" s="3"/>
      <c r="E33" s="10">
        <f t="shared" si="6"/>
        <v>0</v>
      </c>
    </row>
    <row r="34" spans="1:5" ht="32.25" customHeight="1" x14ac:dyDescent="0.3">
      <c r="A34"/>
      <c r="B34" s="20" t="s">
        <v>217</v>
      </c>
      <c r="C34" s="12">
        <f t="shared" si="7"/>
        <v>0.03</v>
      </c>
      <c r="D34" s="3"/>
      <c r="E34" s="10">
        <f t="shared" si="6"/>
        <v>0</v>
      </c>
    </row>
    <row r="35" spans="1:5" x14ac:dyDescent="0.3">
      <c r="A35"/>
      <c r="B35" s="20"/>
      <c r="C35" s="10"/>
      <c r="D35" s="3"/>
      <c r="E35" s="10"/>
    </row>
    <row r="36" spans="1:5" x14ac:dyDescent="0.3">
      <c r="A36" s="5" t="s">
        <v>218</v>
      </c>
      <c r="B36" s="20"/>
      <c r="C36" s="10"/>
      <c r="D36" s="3"/>
      <c r="E36" s="10"/>
    </row>
    <row r="37" spans="1:5" ht="62.25" customHeight="1" x14ac:dyDescent="0.3">
      <c r="A37"/>
      <c r="B37" s="20" t="s">
        <v>219</v>
      </c>
      <c r="C37" s="10">
        <f>0.28/10</f>
        <v>2.8000000000000004E-2</v>
      </c>
      <c r="D37" s="3"/>
      <c r="E37" s="10">
        <f t="shared" ref="E37:E41" si="8">IF(UPPER(D37)="X",C37,0)</f>
        <v>0</v>
      </c>
    </row>
    <row r="38" spans="1:5" ht="43.2" x14ac:dyDescent="0.3">
      <c r="A38"/>
      <c r="B38" s="20" t="s">
        <v>220</v>
      </c>
      <c r="C38" s="10">
        <f t="shared" ref="C38:C41" si="9">0.28/10</f>
        <v>2.8000000000000004E-2</v>
      </c>
      <c r="D38" s="3"/>
      <c r="E38" s="10">
        <f t="shared" si="8"/>
        <v>0</v>
      </c>
    </row>
    <row r="39" spans="1:5" ht="28.8" x14ac:dyDescent="0.3">
      <c r="A39"/>
      <c r="B39" s="20" t="s">
        <v>221</v>
      </c>
      <c r="C39" s="10">
        <f t="shared" si="9"/>
        <v>2.8000000000000004E-2</v>
      </c>
      <c r="D39" s="3"/>
      <c r="E39" s="10">
        <f t="shared" si="8"/>
        <v>0</v>
      </c>
    </row>
    <row r="40" spans="1:5" ht="28.8" x14ac:dyDescent="0.3">
      <c r="A40"/>
      <c r="B40" s="20" t="s">
        <v>222</v>
      </c>
      <c r="C40" s="10">
        <f t="shared" si="9"/>
        <v>2.8000000000000004E-2</v>
      </c>
      <c r="D40" s="3"/>
      <c r="E40" s="10">
        <f t="shared" si="8"/>
        <v>0</v>
      </c>
    </row>
    <row r="41" spans="1:5" ht="65.25" customHeight="1" x14ac:dyDescent="0.3">
      <c r="A41"/>
      <c r="B41" s="20" t="s">
        <v>223</v>
      </c>
      <c r="C41" s="10">
        <f t="shared" si="9"/>
        <v>2.8000000000000004E-2</v>
      </c>
      <c r="D41" s="3"/>
      <c r="E41" s="10">
        <f t="shared" si="8"/>
        <v>0</v>
      </c>
    </row>
    <row r="42" spans="1:5" x14ac:dyDescent="0.3">
      <c r="A42"/>
      <c r="B42" s="20"/>
      <c r="C42" s="10"/>
      <c r="D42" s="3"/>
      <c r="E42" s="10"/>
    </row>
    <row r="43" spans="1:5" x14ac:dyDescent="0.3">
      <c r="A43" s="5" t="s">
        <v>224</v>
      </c>
      <c r="B43" s="20"/>
      <c r="C43" s="10"/>
      <c r="D43" s="3"/>
      <c r="E43" s="10"/>
    </row>
    <row r="44" spans="1:5" ht="28.8" x14ac:dyDescent="0.3">
      <c r="A44"/>
      <c r="B44" s="20" t="s">
        <v>225</v>
      </c>
      <c r="C44" s="10">
        <f>0.28/6</f>
        <v>4.6666666666666669E-2</v>
      </c>
      <c r="D44" s="3"/>
      <c r="E44" s="10">
        <f t="shared" ref="E44:E46" si="10">IF(UPPER(D44)="X",C44,0)</f>
        <v>0</v>
      </c>
    </row>
    <row r="45" spans="1:5" x14ac:dyDescent="0.3">
      <c r="A45"/>
      <c r="B45" s="20" t="s">
        <v>226</v>
      </c>
      <c r="C45" s="10">
        <f t="shared" ref="C45:C46" si="11">0.28/6</f>
        <v>4.6666666666666669E-2</v>
      </c>
      <c r="D45" s="3"/>
      <c r="E45" s="10">
        <f t="shared" si="10"/>
        <v>0</v>
      </c>
    </row>
    <row r="46" spans="1:5" ht="72" x14ac:dyDescent="0.3">
      <c r="A46"/>
      <c r="B46" s="20" t="s">
        <v>227</v>
      </c>
      <c r="C46" s="10">
        <f t="shared" si="11"/>
        <v>4.6666666666666669E-2</v>
      </c>
      <c r="D46" s="3"/>
      <c r="E46" s="10">
        <f t="shared" si="10"/>
        <v>0</v>
      </c>
    </row>
    <row r="47" spans="1:5" x14ac:dyDescent="0.3">
      <c r="A47"/>
      <c r="B47" s="20"/>
      <c r="C47" s="10"/>
      <c r="D47" s="3"/>
      <c r="E47" s="10"/>
    </row>
    <row r="48" spans="1:5" x14ac:dyDescent="0.3">
      <c r="A48" s="5" t="s">
        <v>228</v>
      </c>
      <c r="B48" s="20"/>
      <c r="C48" s="10"/>
      <c r="D48" s="3"/>
      <c r="E48" s="10"/>
    </row>
    <row r="49" spans="1:5" ht="28.8" x14ac:dyDescent="0.3">
      <c r="A49"/>
      <c r="B49" s="20" t="s">
        <v>229</v>
      </c>
      <c r="C49" s="10"/>
      <c r="D49" s="3"/>
      <c r="E49" s="10"/>
    </row>
    <row r="50" spans="1:5" x14ac:dyDescent="0.3">
      <c r="A50"/>
      <c r="B50" s="20" t="s">
        <v>230</v>
      </c>
      <c r="C50" s="10">
        <f>0.28/40</f>
        <v>7.000000000000001E-3</v>
      </c>
      <c r="D50" s="3"/>
      <c r="E50" s="10">
        <f t="shared" ref="E50:E53" si="12">IF(UPPER(D50)="X",C50,0)</f>
        <v>0</v>
      </c>
    </row>
    <row r="51" spans="1:5" x14ac:dyDescent="0.3">
      <c r="A51"/>
      <c r="B51" s="20" t="s">
        <v>231</v>
      </c>
      <c r="C51" s="10">
        <f t="shared" ref="C51:C53" si="13">0.28/40</f>
        <v>7.000000000000001E-3</v>
      </c>
      <c r="D51" s="3"/>
      <c r="E51" s="10">
        <f t="shared" si="12"/>
        <v>0</v>
      </c>
    </row>
    <row r="52" spans="1:5" x14ac:dyDescent="0.3">
      <c r="A52"/>
      <c r="B52" s="20" t="s">
        <v>232</v>
      </c>
      <c r="C52" s="10">
        <f t="shared" si="13"/>
        <v>7.000000000000001E-3</v>
      </c>
      <c r="D52" s="3"/>
      <c r="E52" s="10">
        <f t="shared" si="12"/>
        <v>0</v>
      </c>
    </row>
    <row r="53" spans="1:5" x14ac:dyDescent="0.3">
      <c r="A53"/>
      <c r="B53" s="20" t="s">
        <v>233</v>
      </c>
      <c r="C53" s="10">
        <f t="shared" si="13"/>
        <v>7.000000000000001E-3</v>
      </c>
      <c r="D53" s="3"/>
      <c r="E53" s="10">
        <f t="shared" si="12"/>
        <v>0</v>
      </c>
    </row>
    <row r="54" spans="1:5" ht="28.8" x14ac:dyDescent="0.3">
      <c r="A54"/>
      <c r="B54" s="20" t="s">
        <v>234</v>
      </c>
      <c r="C54" s="10"/>
      <c r="D54" s="3"/>
      <c r="E54" s="10"/>
    </row>
    <row r="55" spans="1:5" x14ac:dyDescent="0.3">
      <c r="A55"/>
      <c r="B55" s="20" t="s">
        <v>235</v>
      </c>
      <c r="C55" s="10">
        <f>0.28/20</f>
        <v>1.4000000000000002E-2</v>
      </c>
      <c r="D55" s="3"/>
      <c r="E55" s="10">
        <f t="shared" ref="E55:E59" si="14">IF(UPPER(D55)="X",C55,0)</f>
        <v>0</v>
      </c>
    </row>
    <row r="56" spans="1:5" x14ac:dyDescent="0.3">
      <c r="A56"/>
      <c r="B56" s="20" t="s">
        <v>236</v>
      </c>
      <c r="C56" s="10">
        <f>0.28/20</f>
        <v>1.4000000000000002E-2</v>
      </c>
      <c r="D56" s="3"/>
      <c r="E56" s="10">
        <f t="shared" si="14"/>
        <v>0</v>
      </c>
    </row>
    <row r="57" spans="1:5" ht="28.8" x14ac:dyDescent="0.3">
      <c r="A57"/>
      <c r="B57" s="20" t="s">
        <v>237</v>
      </c>
      <c r="C57" s="10">
        <f>0.28/10</f>
        <v>2.8000000000000004E-2</v>
      </c>
      <c r="D57" s="3"/>
      <c r="E57" s="10">
        <f t="shared" si="14"/>
        <v>0</v>
      </c>
    </row>
    <row r="58" spans="1:5" ht="28.8" x14ac:dyDescent="0.3">
      <c r="A58"/>
      <c r="B58" s="20" t="s">
        <v>238</v>
      </c>
      <c r="C58" s="10">
        <f t="shared" ref="C58:C59" si="15">0.28/10</f>
        <v>2.8000000000000004E-2</v>
      </c>
      <c r="D58" s="3"/>
      <c r="E58" s="10">
        <f t="shared" si="14"/>
        <v>0</v>
      </c>
    </row>
    <row r="59" spans="1:5" ht="57.6" x14ac:dyDescent="0.3">
      <c r="A59"/>
      <c r="B59" s="13" t="s">
        <v>239</v>
      </c>
      <c r="C59" s="10">
        <f t="shared" si="15"/>
        <v>2.8000000000000004E-2</v>
      </c>
      <c r="D59" s="3"/>
      <c r="E59" s="10">
        <f t="shared" si="14"/>
        <v>0</v>
      </c>
    </row>
    <row r="60" spans="1:5" x14ac:dyDescent="0.3">
      <c r="A60"/>
      <c r="B60" s="20"/>
      <c r="C60" s="10"/>
      <c r="D60" s="3"/>
      <c r="E60" s="10"/>
    </row>
    <row r="61" spans="1:5" ht="30" customHeight="1" x14ac:dyDescent="0.3">
      <c r="A61"/>
      <c r="B61" s="13"/>
      <c r="C61"/>
      <c r="E61" s="12"/>
    </row>
    <row r="62" spans="1:5" ht="26.4" customHeight="1" x14ac:dyDescent="0.3">
      <c r="A62" s="42"/>
      <c r="B62" s="43" t="s">
        <v>1</v>
      </c>
      <c r="C62">
        <f>SUM(C5:C60)</f>
        <v>1.0000000000000004</v>
      </c>
      <c r="D62" s="37"/>
      <c r="E62" s="12">
        <f>SUM(E5:E60)</f>
        <v>0</v>
      </c>
    </row>
    <row r="63" spans="1:5" x14ac:dyDescent="0.3">
      <c r="A63"/>
      <c r="B63"/>
      <c r="C63"/>
      <c r="E63"/>
    </row>
    <row r="64" spans="1:5" x14ac:dyDescent="0.3">
      <c r="A64"/>
      <c r="B64"/>
      <c r="C64"/>
      <c r="E64"/>
    </row>
    <row r="65" spans="1:6" x14ac:dyDescent="0.3">
      <c r="A65" s="5" t="s">
        <v>4</v>
      </c>
      <c r="B65"/>
      <c r="C65"/>
      <c r="E65"/>
    </row>
    <row r="66" spans="1:6" customFormat="1" ht="31.5" customHeight="1" x14ac:dyDescent="0.3">
      <c r="B66" s="61" t="s">
        <v>12</v>
      </c>
      <c r="C66" s="61"/>
      <c r="D66" s="61"/>
      <c r="E66" s="61"/>
      <c r="F66" s="61"/>
    </row>
    <row r="67" spans="1:6" customFormat="1" x14ac:dyDescent="0.3"/>
    <row r="68" spans="1:6" customFormat="1" ht="30" customHeight="1" x14ac:dyDescent="0.3">
      <c r="B68" s="61" t="s">
        <v>11</v>
      </c>
      <c r="C68" s="61"/>
      <c r="D68" s="61"/>
      <c r="E68" s="61"/>
      <c r="F68" s="61"/>
    </row>
  </sheetData>
  <sheetProtection algorithmName="SHA-512" hashValue="7zfFu+45FL+ekUKGUqiF7kEDt2ah1gJv8BYCfYMqqXJf7vTIIHxFqfdTnWXiYg8vhP+Xul4gb7J/vQ2m7kGv2A==" saltValue="3Efbk/lMXaMf6egKiA9xkQ==" spinCount="100000" sheet="1" selectLockedCells="1"/>
  <protectedRanges>
    <protectedRange sqref="D5:D60" name="inputmlc"/>
  </protectedRanges>
  <mergeCells count="3">
    <mergeCell ref="A5:B5"/>
    <mergeCell ref="B66:F66"/>
    <mergeCell ref="B68:F68"/>
  </mergeCells>
  <conditionalFormatting sqref="E2">
    <cfRule type="cellIs" dxfId="3" priority="1" operator="equal">
      <formula>"FAIL"</formula>
    </cfRule>
    <cfRule type="cellIs" dxfId="2" priority="2" operator="equal">
      <formula>"PASS"</formula>
    </cfRule>
  </conditionalFormatting>
  <pageMargins left="0.7" right="0.7" top="0.75" bottom="0.75" header="0.3" footer="0.3"/>
  <pageSetup paperSize="9" scale="8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860-D90C-4DF5-9C61-E6B23DB482C8}">
  <sheetPr codeName="Sheet9">
    <pageSetUpPr fitToPage="1"/>
  </sheetPr>
  <dimension ref="A1:F59"/>
  <sheetViews>
    <sheetView workbookViewId="0">
      <selection activeCell="D6" sqref="D6"/>
    </sheetView>
  </sheetViews>
  <sheetFormatPr defaultColWidth="9.109375" defaultRowHeight="14.4" x14ac:dyDescent="0.3"/>
  <cols>
    <col min="1" max="1" width="2.6640625" style="1" customWidth="1"/>
    <col min="2" max="2" width="60.33203125" style="1" customWidth="1"/>
    <col min="3" max="5" width="9.6640625" style="1" customWidth="1"/>
    <col min="6" max="16384" width="9.109375" style="1"/>
  </cols>
  <sheetData>
    <row r="1" spans="1:6" customFormat="1" x14ac:dyDescent="0.3">
      <c r="A1" s="5" t="s">
        <v>8</v>
      </c>
      <c r="C1" t="s">
        <v>6</v>
      </c>
      <c r="E1" s="6">
        <f>E53</f>
        <v>0</v>
      </c>
    </row>
    <row r="2" spans="1:6" customFormat="1" x14ac:dyDescent="0.3">
      <c r="A2" s="5" t="s">
        <v>20</v>
      </c>
      <c r="E2" s="7" t="str">
        <f>IF(E1&gt;=0.8,"PASS","FAIL")</f>
        <v>FAIL</v>
      </c>
    </row>
    <row r="3" spans="1:6" customFormat="1" x14ac:dyDescent="0.3">
      <c r="A3" s="5"/>
      <c r="C3" s="8"/>
      <c r="D3" s="8"/>
      <c r="E3" s="8"/>
    </row>
    <row r="4" spans="1:6" customFormat="1" ht="43.2" x14ac:dyDescent="0.3">
      <c r="C4" s="8" t="s">
        <v>0</v>
      </c>
      <c r="D4" s="8" t="s">
        <v>10</v>
      </c>
      <c r="E4" s="8" t="s">
        <v>5</v>
      </c>
      <c r="F4" s="8" t="s">
        <v>9</v>
      </c>
    </row>
    <row r="5" spans="1:6" x14ac:dyDescent="0.3">
      <c r="A5" s="63" t="s">
        <v>240</v>
      </c>
      <c r="B5" s="63"/>
      <c r="C5" s="10"/>
      <c r="D5" s="3"/>
      <c r="E5" s="10"/>
    </row>
    <row r="6" spans="1:6" s="4" customFormat="1" ht="24.75" customHeight="1" x14ac:dyDescent="0.3">
      <c r="A6" s="38"/>
      <c r="B6" s="38" t="s">
        <v>241</v>
      </c>
      <c r="C6" s="39">
        <f>0.26/12</f>
        <v>2.1666666666666667E-2</v>
      </c>
      <c r="D6" s="36"/>
      <c r="E6" s="10">
        <f t="shared" ref="E6:E11" si="0">IF(UPPER(D6)="X",C6,0)</f>
        <v>0</v>
      </c>
    </row>
    <row r="7" spans="1:6" s="4" customFormat="1" ht="28.8" x14ac:dyDescent="0.3">
      <c r="A7" s="38"/>
      <c r="B7" s="38" t="s">
        <v>242</v>
      </c>
      <c r="C7" s="39">
        <f t="shared" ref="C7:C11" si="1">0.26/12</f>
        <v>2.1666666666666667E-2</v>
      </c>
      <c r="D7" s="36"/>
      <c r="E7" s="10">
        <f t="shared" si="0"/>
        <v>0</v>
      </c>
    </row>
    <row r="8" spans="1:6" s="4" customFormat="1" ht="19.5" customHeight="1" x14ac:dyDescent="0.3">
      <c r="A8" s="38"/>
      <c r="B8" s="38" t="s">
        <v>243</v>
      </c>
      <c r="C8" s="39">
        <f t="shared" si="1"/>
        <v>2.1666666666666667E-2</v>
      </c>
      <c r="D8" s="36"/>
      <c r="E8" s="10">
        <f t="shared" si="0"/>
        <v>0</v>
      </c>
    </row>
    <row r="9" spans="1:6" s="4" customFormat="1" ht="43.2" x14ac:dyDescent="0.3">
      <c r="A9" s="38"/>
      <c r="B9" s="38" t="s">
        <v>244</v>
      </c>
      <c r="C9" s="39">
        <f t="shared" si="1"/>
        <v>2.1666666666666667E-2</v>
      </c>
      <c r="D9" s="36"/>
      <c r="E9" s="10">
        <f t="shared" si="0"/>
        <v>0</v>
      </c>
    </row>
    <row r="10" spans="1:6" s="4" customFormat="1" ht="35.25" customHeight="1" x14ac:dyDescent="0.3">
      <c r="A10" s="38"/>
      <c r="B10" s="38" t="s">
        <v>245</v>
      </c>
      <c r="C10" s="39">
        <f t="shared" si="1"/>
        <v>2.1666666666666667E-2</v>
      </c>
      <c r="D10" s="36"/>
      <c r="E10" s="10">
        <f t="shared" si="0"/>
        <v>0</v>
      </c>
    </row>
    <row r="11" spans="1:6" s="4" customFormat="1" ht="34.5" customHeight="1" x14ac:dyDescent="0.3">
      <c r="A11" s="38"/>
      <c r="B11" s="38" t="s">
        <v>246</v>
      </c>
      <c r="C11" s="39">
        <f t="shared" si="1"/>
        <v>2.1666666666666667E-2</v>
      </c>
      <c r="D11" s="36"/>
      <c r="E11" s="10">
        <f t="shared" si="0"/>
        <v>0</v>
      </c>
    </row>
    <row r="12" spans="1:6" s="4" customFormat="1" x14ac:dyDescent="0.3">
      <c r="A12" s="38"/>
      <c r="B12" s="38"/>
      <c r="C12" s="39"/>
      <c r="D12" s="36"/>
      <c r="E12" s="10"/>
    </row>
    <row r="13" spans="1:6" x14ac:dyDescent="0.3">
      <c r="A13" s="54" t="s">
        <v>247</v>
      </c>
      <c r="B13" s="20"/>
      <c r="C13" s="10"/>
      <c r="D13" s="3"/>
      <c r="E13" s="10"/>
    </row>
    <row r="14" spans="1:6" ht="43.2" x14ac:dyDescent="0.3">
      <c r="A14" s="11"/>
      <c r="B14" s="20" t="s">
        <v>248</v>
      </c>
      <c r="C14" s="10">
        <f>0.34/6</f>
        <v>5.6666666666666671E-2</v>
      </c>
      <c r="D14" s="3"/>
      <c r="E14" s="10">
        <f t="shared" ref="E14:E16" si="2">IF(UPPER(D14)="X",C14,0)</f>
        <v>0</v>
      </c>
    </row>
    <row r="15" spans="1:6" ht="28.8" x14ac:dyDescent="0.3">
      <c r="A15" s="11"/>
      <c r="B15" s="38" t="s">
        <v>249</v>
      </c>
      <c r="C15" s="10">
        <f t="shared" ref="C15:C16" si="3">0.34/6</f>
        <v>5.6666666666666671E-2</v>
      </c>
      <c r="D15" s="2"/>
      <c r="E15" s="10">
        <f t="shared" si="2"/>
        <v>0</v>
      </c>
    </row>
    <row r="16" spans="1:6" x14ac:dyDescent="0.3">
      <c r="A16" s="11"/>
      <c r="B16" s="38" t="s">
        <v>250</v>
      </c>
      <c r="C16" s="10">
        <f t="shared" si="3"/>
        <v>5.6666666666666671E-2</v>
      </c>
      <c r="D16" s="2"/>
      <c r="E16" s="10">
        <f t="shared" si="2"/>
        <v>0</v>
      </c>
    </row>
    <row r="17" spans="1:5" x14ac:dyDescent="0.3">
      <c r="A17" s="11"/>
      <c r="B17" s="38"/>
      <c r="C17" s="10"/>
      <c r="D17" s="2"/>
      <c r="E17" s="10"/>
    </row>
    <row r="18" spans="1:5" x14ac:dyDescent="0.3">
      <c r="A18" s="54" t="s">
        <v>251</v>
      </c>
      <c r="B18" s="38"/>
      <c r="C18" s="10"/>
      <c r="D18" s="2"/>
      <c r="E18" s="10"/>
    </row>
    <row r="19" spans="1:5" ht="49.5" customHeight="1" x14ac:dyDescent="0.3">
      <c r="A19" s="11"/>
      <c r="B19" s="11" t="s">
        <v>252</v>
      </c>
      <c r="C19" s="12">
        <f>0.26/6</f>
        <v>4.3333333333333335E-2</v>
      </c>
      <c r="D19" s="2"/>
      <c r="E19" s="10">
        <f t="shared" ref="E19:E21" si="4">IF(UPPER(D19)="X",C19,0)</f>
        <v>0</v>
      </c>
    </row>
    <row r="20" spans="1:5" ht="28.8" x14ac:dyDescent="0.3">
      <c r="A20"/>
      <c r="B20" s="20" t="s">
        <v>253</v>
      </c>
      <c r="C20" s="12">
        <f t="shared" ref="C20:C21" si="5">0.26/6</f>
        <v>4.3333333333333335E-2</v>
      </c>
      <c r="D20" s="3"/>
      <c r="E20" s="10">
        <f t="shared" si="4"/>
        <v>0</v>
      </c>
    </row>
    <row r="21" spans="1:5" x14ac:dyDescent="0.3">
      <c r="A21"/>
      <c r="B21" s="20" t="s">
        <v>254</v>
      </c>
      <c r="C21" s="12">
        <f t="shared" si="5"/>
        <v>4.3333333333333335E-2</v>
      </c>
      <c r="D21" s="3"/>
      <c r="E21" s="10">
        <f t="shared" si="4"/>
        <v>0</v>
      </c>
    </row>
    <row r="22" spans="1:5" x14ac:dyDescent="0.3">
      <c r="A22"/>
      <c r="B22" s="20"/>
      <c r="C22" s="10"/>
      <c r="D22" s="3"/>
      <c r="E22" s="10"/>
    </row>
    <row r="23" spans="1:5" x14ac:dyDescent="0.3">
      <c r="A23" s="5" t="s">
        <v>255</v>
      </c>
      <c r="B23" s="20"/>
      <c r="C23" s="10"/>
      <c r="D23" s="3"/>
      <c r="E23" s="10"/>
    </row>
    <row r="24" spans="1:5" ht="28.8" x14ac:dyDescent="0.3">
      <c r="A24"/>
      <c r="B24" s="20" t="s">
        <v>256</v>
      </c>
      <c r="C24" s="10">
        <f>0.38/10</f>
        <v>3.7999999999999999E-2</v>
      </c>
      <c r="D24" s="3"/>
      <c r="E24" s="10">
        <f t="shared" ref="E24:E31" si="6">IF(UPPER(D24)="X",C24,0)</f>
        <v>0</v>
      </c>
    </row>
    <row r="25" spans="1:5" ht="28.8" x14ac:dyDescent="0.3">
      <c r="A25"/>
      <c r="B25" s="20" t="s">
        <v>257</v>
      </c>
      <c r="C25" s="10">
        <f t="shared" ref="C25:C27" si="7">0.38/10</f>
        <v>3.7999999999999999E-2</v>
      </c>
      <c r="D25" s="3"/>
      <c r="E25" s="10">
        <f t="shared" si="6"/>
        <v>0</v>
      </c>
    </row>
    <row r="26" spans="1:5" ht="28.8" x14ac:dyDescent="0.3">
      <c r="A26"/>
      <c r="B26" s="20" t="s">
        <v>258</v>
      </c>
      <c r="C26" s="10">
        <f t="shared" si="7"/>
        <v>3.7999999999999999E-2</v>
      </c>
      <c r="D26" s="3"/>
      <c r="E26" s="10">
        <f t="shared" si="6"/>
        <v>0</v>
      </c>
    </row>
    <row r="27" spans="1:5" ht="28.8" x14ac:dyDescent="0.3">
      <c r="A27"/>
      <c r="B27" s="20" t="s">
        <v>259</v>
      </c>
      <c r="C27" s="10">
        <f t="shared" si="7"/>
        <v>3.7999999999999999E-2</v>
      </c>
      <c r="D27" s="3"/>
      <c r="E27" s="10">
        <f t="shared" si="6"/>
        <v>0</v>
      </c>
    </row>
    <row r="28" spans="1:5" x14ac:dyDescent="0.3">
      <c r="A28"/>
      <c r="B28" s="20" t="s">
        <v>260</v>
      </c>
      <c r="C28" s="10"/>
      <c r="D28" s="3"/>
      <c r="E28" s="10"/>
    </row>
    <row r="29" spans="1:5" x14ac:dyDescent="0.3">
      <c r="A29"/>
      <c r="B29" s="20" t="s">
        <v>261</v>
      </c>
      <c r="C29" s="10">
        <f>0.38/30</f>
        <v>1.2666666666666666E-2</v>
      </c>
      <c r="D29" s="3"/>
      <c r="E29" s="10">
        <f t="shared" si="6"/>
        <v>0</v>
      </c>
    </row>
    <row r="30" spans="1:5" ht="28.8" x14ac:dyDescent="0.3">
      <c r="A30"/>
      <c r="B30" s="20" t="s">
        <v>262</v>
      </c>
      <c r="C30" s="10">
        <f t="shared" ref="C30:C31" si="8">0.38/30</f>
        <v>1.2666666666666666E-2</v>
      </c>
      <c r="D30" s="3"/>
      <c r="E30" s="10">
        <f t="shared" si="6"/>
        <v>0</v>
      </c>
    </row>
    <row r="31" spans="1:5" ht="43.2" x14ac:dyDescent="0.3">
      <c r="A31"/>
      <c r="B31" s="20" t="s">
        <v>263</v>
      </c>
      <c r="C31" s="10">
        <f t="shared" si="8"/>
        <v>1.2666666666666666E-2</v>
      </c>
      <c r="D31" s="3"/>
      <c r="E31" s="10">
        <f t="shared" si="6"/>
        <v>0</v>
      </c>
    </row>
    <row r="32" spans="1:5" x14ac:dyDescent="0.3">
      <c r="A32"/>
      <c r="B32" s="20"/>
      <c r="C32" s="10"/>
      <c r="D32" s="3"/>
      <c r="E32" s="10"/>
    </row>
    <row r="33" spans="1:5" x14ac:dyDescent="0.3">
      <c r="A33" s="5" t="s">
        <v>264</v>
      </c>
      <c r="B33" s="20"/>
      <c r="C33" s="10"/>
      <c r="D33" s="3"/>
      <c r="E33" s="10"/>
    </row>
    <row r="34" spans="1:5" x14ac:dyDescent="0.3">
      <c r="A34"/>
      <c r="B34" s="20" t="s">
        <v>265</v>
      </c>
      <c r="C34" s="10">
        <f>0.32/6</f>
        <v>5.3333333333333337E-2</v>
      </c>
      <c r="D34" s="3"/>
      <c r="E34" s="10">
        <f t="shared" ref="E34:E36" si="9">IF(UPPER(D34)="X",C34,0)</f>
        <v>0</v>
      </c>
    </row>
    <row r="35" spans="1:5" ht="28.8" x14ac:dyDescent="0.3">
      <c r="A35"/>
      <c r="B35" s="20" t="s">
        <v>266</v>
      </c>
      <c r="C35" s="10">
        <f t="shared" ref="C35:C36" si="10">0.32/6</f>
        <v>5.3333333333333337E-2</v>
      </c>
      <c r="D35" s="3"/>
      <c r="E35" s="10">
        <f t="shared" si="9"/>
        <v>0</v>
      </c>
    </row>
    <row r="36" spans="1:5" ht="28.8" x14ac:dyDescent="0.3">
      <c r="A36"/>
      <c r="B36" s="20" t="s">
        <v>267</v>
      </c>
      <c r="C36" s="10">
        <f t="shared" si="10"/>
        <v>5.3333333333333337E-2</v>
      </c>
      <c r="D36" s="3"/>
      <c r="E36" s="10">
        <f t="shared" si="9"/>
        <v>0</v>
      </c>
    </row>
    <row r="37" spans="1:5" x14ac:dyDescent="0.3">
      <c r="A37"/>
      <c r="B37" s="20"/>
      <c r="C37" s="10"/>
      <c r="D37" s="3"/>
      <c r="E37" s="10"/>
    </row>
    <row r="38" spans="1:5" x14ac:dyDescent="0.3">
      <c r="A38" s="5" t="s">
        <v>276</v>
      </c>
      <c r="B38" s="20"/>
      <c r="C38" s="10"/>
      <c r="D38" s="3"/>
      <c r="E38" s="10"/>
    </row>
    <row r="39" spans="1:5" ht="28.8" x14ac:dyDescent="0.3">
      <c r="A39"/>
      <c r="B39" s="20" t="s">
        <v>268</v>
      </c>
      <c r="C39" s="10"/>
      <c r="D39" s="3"/>
      <c r="E39" s="10"/>
    </row>
    <row r="40" spans="1:5" x14ac:dyDescent="0.3">
      <c r="A40"/>
      <c r="B40" s="20" t="s">
        <v>114</v>
      </c>
      <c r="C40" s="10">
        <f>0.44/50</f>
        <v>8.8000000000000005E-3</v>
      </c>
      <c r="D40" s="3"/>
      <c r="E40" s="10">
        <f t="shared" ref="E40:E51" si="11">IF(UPPER(D40)="X",C40,0)</f>
        <v>0</v>
      </c>
    </row>
    <row r="41" spans="1:5" x14ac:dyDescent="0.3">
      <c r="A41"/>
      <c r="B41" s="20" t="s">
        <v>115</v>
      </c>
      <c r="C41" s="10">
        <f t="shared" ref="C41:C44" si="12">0.44/50</f>
        <v>8.8000000000000005E-3</v>
      </c>
      <c r="D41" s="3"/>
      <c r="E41" s="10">
        <f t="shared" si="11"/>
        <v>0</v>
      </c>
    </row>
    <row r="42" spans="1:5" x14ac:dyDescent="0.3">
      <c r="A42"/>
      <c r="B42" s="20" t="s">
        <v>269</v>
      </c>
      <c r="C42" s="10">
        <f t="shared" si="12"/>
        <v>8.8000000000000005E-3</v>
      </c>
      <c r="D42" s="3"/>
      <c r="E42" s="10">
        <f t="shared" si="11"/>
        <v>0</v>
      </c>
    </row>
    <row r="43" spans="1:5" x14ac:dyDescent="0.3">
      <c r="A43"/>
      <c r="B43" s="20" t="s">
        <v>270</v>
      </c>
      <c r="C43" s="10">
        <f t="shared" si="12"/>
        <v>8.8000000000000005E-3</v>
      </c>
      <c r="D43" s="3"/>
      <c r="E43" s="10">
        <f t="shared" si="11"/>
        <v>0</v>
      </c>
    </row>
    <row r="44" spans="1:5" x14ac:dyDescent="0.3">
      <c r="A44"/>
      <c r="B44" s="20" t="s">
        <v>271</v>
      </c>
      <c r="C44" s="10">
        <f t="shared" si="12"/>
        <v>8.8000000000000005E-3</v>
      </c>
      <c r="D44" s="3"/>
      <c r="E44" s="10">
        <f t="shared" si="11"/>
        <v>0</v>
      </c>
    </row>
    <row r="45" spans="1:5" ht="28.8" x14ac:dyDescent="0.3">
      <c r="A45"/>
      <c r="B45" s="20" t="s">
        <v>272</v>
      </c>
      <c r="C45" s="10"/>
      <c r="D45" s="3"/>
      <c r="E45" s="10"/>
    </row>
    <row r="46" spans="1:5" x14ac:dyDescent="0.3">
      <c r="A46"/>
      <c r="B46" s="20" t="s">
        <v>273</v>
      </c>
      <c r="C46" s="10">
        <f>0.44/30</f>
        <v>1.4666666666666666E-2</v>
      </c>
      <c r="D46" s="3"/>
      <c r="E46" s="10">
        <f t="shared" si="11"/>
        <v>0</v>
      </c>
    </row>
    <row r="47" spans="1:5" x14ac:dyDescent="0.3">
      <c r="A47"/>
      <c r="B47" s="20" t="s">
        <v>274</v>
      </c>
      <c r="C47" s="10">
        <f t="shared" ref="C47:C48" si="13">0.44/30</f>
        <v>1.4666666666666666E-2</v>
      </c>
      <c r="D47" s="3"/>
      <c r="E47" s="10">
        <f t="shared" si="11"/>
        <v>0</v>
      </c>
    </row>
    <row r="48" spans="1:5" x14ac:dyDescent="0.3">
      <c r="A48"/>
      <c r="B48" s="20" t="s">
        <v>275</v>
      </c>
      <c r="C48" s="10">
        <f t="shared" si="13"/>
        <v>1.4666666666666666E-2</v>
      </c>
      <c r="D48" s="3"/>
      <c r="E48" s="10">
        <f t="shared" si="11"/>
        <v>0</v>
      </c>
    </row>
    <row r="49" spans="1:6" x14ac:dyDescent="0.3">
      <c r="A49"/>
      <c r="B49" s="20" t="s">
        <v>277</v>
      </c>
      <c r="C49" s="10">
        <f>0.44/10</f>
        <v>4.3999999999999997E-2</v>
      </c>
      <c r="D49" s="3"/>
      <c r="E49" s="10">
        <f t="shared" si="11"/>
        <v>0</v>
      </c>
    </row>
    <row r="50" spans="1:6" ht="28.8" x14ac:dyDescent="0.3">
      <c r="A50" s="5"/>
      <c r="B50" s="20" t="s">
        <v>278</v>
      </c>
      <c r="C50" s="10">
        <f t="shared" ref="C50:C51" si="14">0.44/10</f>
        <v>4.3999999999999997E-2</v>
      </c>
      <c r="D50" s="3"/>
      <c r="E50" s="10">
        <f t="shared" si="11"/>
        <v>0</v>
      </c>
    </row>
    <row r="51" spans="1:6" ht="28.8" x14ac:dyDescent="0.3">
      <c r="A51"/>
      <c r="B51" s="20" t="s">
        <v>279</v>
      </c>
      <c r="C51" s="10">
        <f t="shared" si="14"/>
        <v>4.3999999999999997E-2</v>
      </c>
      <c r="D51" s="3"/>
      <c r="E51" s="10">
        <f t="shared" si="11"/>
        <v>0</v>
      </c>
    </row>
    <row r="52" spans="1:6" x14ac:dyDescent="0.3">
      <c r="A52"/>
      <c r="B52" s="20"/>
      <c r="C52" s="10"/>
      <c r="D52" s="3"/>
      <c r="E52" s="10"/>
    </row>
    <row r="53" spans="1:6" ht="26.4" customHeight="1" x14ac:dyDescent="0.3">
      <c r="A53" s="42"/>
      <c r="B53" s="43" t="s">
        <v>1</v>
      </c>
      <c r="C53">
        <f>SUM(C5:C52)</f>
        <v>1.0000000000000007</v>
      </c>
      <c r="D53" s="37"/>
      <c r="E53" s="12">
        <f>SUM(E5:E52)</f>
        <v>0</v>
      </c>
    </row>
    <row r="54" spans="1:6" x14ac:dyDescent="0.3">
      <c r="A54"/>
      <c r="B54"/>
      <c r="C54"/>
      <c r="E54"/>
    </row>
    <row r="55" spans="1:6" x14ac:dyDescent="0.3">
      <c r="A55"/>
      <c r="B55"/>
      <c r="C55"/>
      <c r="E55"/>
    </row>
    <row r="56" spans="1:6" x14ac:dyDescent="0.3">
      <c r="A56" s="5" t="s">
        <v>4</v>
      </c>
      <c r="B56"/>
      <c r="C56"/>
      <c r="E56"/>
    </row>
    <row r="57" spans="1:6" customFormat="1" ht="31.5" customHeight="1" x14ac:dyDescent="0.3">
      <c r="B57" s="61" t="s">
        <v>12</v>
      </c>
      <c r="C57" s="61"/>
      <c r="D57" s="61"/>
      <c r="E57" s="61"/>
      <c r="F57" s="61"/>
    </row>
    <row r="58" spans="1:6" customFormat="1" x14ac:dyDescent="0.3"/>
    <row r="59" spans="1:6" customFormat="1" ht="30" customHeight="1" x14ac:dyDescent="0.3">
      <c r="B59" s="61" t="s">
        <v>11</v>
      </c>
      <c r="C59" s="61"/>
      <c r="D59" s="61"/>
      <c r="E59" s="61"/>
      <c r="F59" s="61"/>
    </row>
  </sheetData>
  <sheetProtection algorithmName="SHA-512" hashValue="8H1Piu0whXqiiipIS66E1gYn8NB1HlB7YRAt4dWgfQc7lzO8XcObMfDaZgPgZ1jGfkMfFEkAlkjYb9RRXIG9jQ==" saltValue="JMtOJcMDwGSdWRufYKRnmA==" spinCount="100000" sheet="1" selectLockedCells="1"/>
  <protectedRanges>
    <protectedRange sqref="D5:D52" name="inputmlc"/>
  </protectedRanges>
  <mergeCells count="3">
    <mergeCell ref="A5:B5"/>
    <mergeCell ref="B57:F57"/>
    <mergeCell ref="B59:F59"/>
  </mergeCells>
  <conditionalFormatting sqref="E2">
    <cfRule type="cellIs" dxfId="1" priority="1" operator="equal">
      <formula>"FAIL"</formula>
    </cfRule>
    <cfRule type="cellIs" dxfId="0" priority="2" operator="equal">
      <formula>"PASS"</formula>
    </cfRule>
  </conditionalFormatting>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P</vt:lpstr>
      <vt:lpstr>FM</vt:lpstr>
      <vt:lpstr>SRM</vt:lpstr>
      <vt:lpstr>FAM</vt:lpstr>
      <vt:lpstr>ALTAM</vt:lpstr>
      <vt:lpstr>ASTAM</vt:lpstr>
      <vt:lpstr>FAM!_Hlk66091546</vt:lpstr>
      <vt:lpstr>FM!Print_Area</vt:lpstr>
      <vt:lpstr>ALTAM!Print_Titles</vt:lpstr>
      <vt:lpstr>ASTAM!Print_Titles</vt:lpstr>
      <vt:lpstr>FAM!Print_Titles</vt:lpstr>
      <vt:lpstr>FM!Print_Titles</vt:lpstr>
      <vt:lpstr>SRM!Print_Titles</vt:lpstr>
    </vt:vector>
  </TitlesOfParts>
  <Company>Society of Actuaries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Kessler</dc:creator>
  <cp:lastModifiedBy>Tiffany Tatsumi</cp:lastModifiedBy>
  <cp:lastPrinted>2025-05-29T20:28:48Z</cp:lastPrinted>
  <dcterms:created xsi:type="dcterms:W3CDTF">2012-08-01T21:30:06Z</dcterms:created>
  <dcterms:modified xsi:type="dcterms:W3CDTF">2025-05-29T20:33:28Z</dcterms:modified>
</cp:coreProperties>
</file>