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U:\Solutions\May 2024 Solutions\ILA LFMU\"/>
    </mc:Choice>
  </mc:AlternateContent>
  <xr:revisionPtr revIDLastSave="0" documentId="13_ncr:1_{7F789E87-5EAF-4B8E-AE06-293B4CCA4171}" xr6:coauthVersionLast="47" xr6:coauthVersionMax="47" xr10:uidLastSave="{00000000-0000-0000-0000-000000000000}"/>
  <bookViews>
    <workbookView xWindow="3264" yWindow="3072" windowWidth="17280" windowHeight="8880" activeTab="1" xr2:uid="{E03C2014-F72F-4FC9-B68B-304C40796517}"/>
  </bookViews>
  <sheets>
    <sheet name="Q1" sheetId="1" r:id="rId1"/>
    <sheet name="Q4" sheetId="2" r:id="rId2"/>
  </sheets>
  <externalReferences>
    <externalReference r:id="rId3"/>
    <externalReference r:id="rId4"/>
    <externalReference r:id="rId5"/>
  </externalReferences>
  <definedNames>
    <definedName name="__123Graph_BCHART91a" hidden="1">#REF!</definedName>
    <definedName name="_Fill" hidden="1">#REF!</definedName>
    <definedName name="CognitiveLevels" localSheetId="1">'[3]syllabus list'!$C$118:$C$121</definedName>
    <definedName name="CognitiveLevels">[1]syllabus_list!$C$118:$C$121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'Q4'!$A$1:$L$16</definedName>
    <definedName name="Q_sources" hidden="1">#REF!</definedName>
    <definedName name="SyllabusListing" localSheetId="1">'[3]syllabus list'!$D$4:$D$111</definedName>
    <definedName name="SyllabusListing">[1]syllabus_list!$D$4:$D$111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C9" i="2"/>
  <c r="D9" i="2"/>
  <c r="E9" i="2"/>
  <c r="F9" i="2"/>
  <c r="G9" i="2"/>
  <c r="H9" i="2"/>
  <c r="I9" i="2"/>
  <c r="J9" i="2"/>
  <c r="K9" i="2"/>
  <c r="L9" i="2"/>
  <c r="C10" i="2"/>
  <c r="C11" i="2" s="1"/>
  <c r="C12" i="2" s="1"/>
  <c r="C13" i="2" s="1"/>
  <c r="C14" i="2" s="1"/>
  <c r="D10" i="2"/>
  <c r="D11" i="2" s="1"/>
  <c r="D12" i="2" s="1"/>
  <c r="D13" i="2" s="1"/>
  <c r="D14" i="2" s="1"/>
  <c r="E10" i="2"/>
  <c r="E11" i="2" s="1"/>
  <c r="E12" i="2" s="1"/>
  <c r="E13" i="2" s="1"/>
  <c r="E14" i="2" s="1"/>
  <c r="F10" i="2"/>
  <c r="G10" i="2"/>
  <c r="H10" i="2"/>
  <c r="I10" i="2"/>
  <c r="J10" i="2"/>
  <c r="J11" i="2" s="1"/>
  <c r="J12" i="2" s="1"/>
  <c r="K10" i="2"/>
  <c r="K11" i="2" s="1"/>
  <c r="K12" i="2" s="1"/>
  <c r="L10" i="2"/>
  <c r="L11" i="2" s="1"/>
  <c r="L12" i="2" s="1"/>
  <c r="F11" i="2"/>
  <c r="F12" i="2" s="1"/>
  <c r="G11" i="2"/>
  <c r="G12" i="2" s="1"/>
  <c r="H11" i="2"/>
  <c r="H12" i="2" s="1"/>
  <c r="I11" i="2"/>
  <c r="I12" i="2" s="1"/>
  <c r="F13" i="2" l="1"/>
  <c r="F14" i="2" s="1"/>
  <c r="E84" i="1"/>
  <c r="E75" i="1"/>
  <c r="E74" i="1"/>
  <c r="K64" i="1"/>
  <c r="K65" i="1" s="1"/>
  <c r="K66" i="1" s="1"/>
  <c r="K67" i="1" s="1"/>
  <c r="K68" i="1" s="1"/>
  <c r="K69" i="1" s="1"/>
  <c r="K70" i="1" s="1"/>
  <c r="K71" i="1" s="1"/>
  <c r="F64" i="1"/>
  <c r="P63" i="1"/>
  <c r="K63" i="1"/>
  <c r="G63" i="1"/>
  <c r="B63" i="1"/>
  <c r="B64" i="1" s="1"/>
  <c r="B65" i="1" s="1"/>
  <c r="B66" i="1" s="1"/>
  <c r="B67" i="1" s="1"/>
  <c r="B68" i="1" s="1"/>
  <c r="B69" i="1" s="1"/>
  <c r="B70" i="1" s="1"/>
  <c r="B71" i="1" s="1"/>
  <c r="P62" i="1"/>
  <c r="G62" i="1"/>
  <c r="E51" i="1"/>
  <c r="L44" i="1"/>
  <c r="L45" i="1" s="1"/>
  <c r="L46" i="1" s="1"/>
  <c r="L47" i="1" s="1"/>
  <c r="L48" i="1" s="1"/>
  <c r="L49" i="1" s="1"/>
  <c r="L43" i="1"/>
  <c r="L42" i="1"/>
  <c r="F42" i="1"/>
  <c r="D42" i="1"/>
  <c r="O41" i="1"/>
  <c r="L41" i="1"/>
  <c r="F41" i="1"/>
  <c r="C41" i="1"/>
  <c r="C42" i="1" s="1"/>
  <c r="C43" i="1" s="1"/>
  <c r="C44" i="1" s="1"/>
  <c r="C45" i="1" s="1"/>
  <c r="C46" i="1" s="1"/>
  <c r="C47" i="1" s="1"/>
  <c r="C48" i="1" s="1"/>
  <c r="C49" i="1" s="1"/>
  <c r="O40" i="1"/>
  <c r="N40" i="1"/>
  <c r="P40" i="1" s="1"/>
  <c r="M40" i="1"/>
  <c r="F40" i="1"/>
  <c r="E40" i="1"/>
  <c r="G40" i="1" s="1"/>
  <c r="D40" i="1"/>
  <c r="O33" i="1"/>
  <c r="L33" i="1"/>
  <c r="G33" i="1"/>
  <c r="D33" i="1"/>
  <c r="O32" i="1"/>
  <c r="L32" i="1"/>
  <c r="G32" i="1"/>
  <c r="D32" i="1"/>
  <c r="O31" i="1"/>
  <c r="L31" i="1"/>
  <c r="G31" i="1"/>
  <c r="D31" i="1"/>
  <c r="O30" i="1"/>
  <c r="L30" i="1"/>
  <c r="G30" i="1"/>
  <c r="D30" i="1"/>
  <c r="O29" i="1"/>
  <c r="L29" i="1"/>
  <c r="G29" i="1"/>
  <c r="D29" i="1"/>
  <c r="O28" i="1"/>
  <c r="L28" i="1"/>
  <c r="G28" i="1"/>
  <c r="D28" i="1"/>
  <c r="O27" i="1"/>
  <c r="L27" i="1"/>
  <c r="G27" i="1"/>
  <c r="D27" i="1"/>
  <c r="O26" i="1"/>
  <c r="M64" i="1" s="1"/>
  <c r="L26" i="1"/>
  <c r="D64" i="1" s="1"/>
  <c r="G26" i="1"/>
  <c r="M42" i="1" s="1"/>
  <c r="D26" i="1"/>
  <c r="O25" i="1"/>
  <c r="L25" i="1"/>
  <c r="G25" i="1"/>
  <c r="M41" i="1" s="1"/>
  <c r="D25" i="1"/>
  <c r="D41" i="1" s="1"/>
  <c r="C25" i="1"/>
  <c r="C26" i="1" s="1"/>
  <c r="N24" i="1"/>
  <c r="K24" i="1"/>
  <c r="F24" i="1"/>
  <c r="F16" i="1"/>
  <c r="F15" i="1"/>
  <c r="F14" i="1"/>
  <c r="F13" i="1"/>
  <c r="F12" i="1"/>
  <c r="F11" i="1"/>
  <c r="F10" i="1"/>
  <c r="F9" i="1"/>
  <c r="C8" i="1"/>
  <c r="C9" i="1" s="1"/>
  <c r="G13" i="2" l="1"/>
  <c r="D43" i="1"/>
  <c r="C10" i="1"/>
  <c r="G9" i="1"/>
  <c r="M43" i="1"/>
  <c r="F43" i="1"/>
  <c r="O43" i="1"/>
  <c r="E42" i="1"/>
  <c r="G42" i="1" s="1"/>
  <c r="F26" i="1"/>
  <c r="K26" i="1" s="1"/>
  <c r="N26" i="1" s="1"/>
  <c r="N64" i="1" s="1"/>
  <c r="P64" i="1" s="1"/>
  <c r="C27" i="1"/>
  <c r="M65" i="1"/>
  <c r="D44" i="1"/>
  <c r="F25" i="1"/>
  <c r="N42" i="1"/>
  <c r="P42" i="1" s="1"/>
  <c r="O42" i="1"/>
  <c r="O64" i="1"/>
  <c r="E41" i="1"/>
  <c r="G41" i="1" s="1"/>
  <c r="G14" i="2" l="1"/>
  <c r="H13" i="2"/>
  <c r="C28" i="1"/>
  <c r="F27" i="1"/>
  <c r="E64" i="1"/>
  <c r="G64" i="1" s="1"/>
  <c r="N41" i="1"/>
  <c r="P41" i="1" s="1"/>
  <c r="K25" i="1"/>
  <c r="N25" i="1" s="1"/>
  <c r="E43" i="1"/>
  <c r="G43" i="1" s="1"/>
  <c r="D65" i="1"/>
  <c r="F65" i="1"/>
  <c r="O65" i="1"/>
  <c r="M44" i="1"/>
  <c r="F44" i="1"/>
  <c r="E44" i="1"/>
  <c r="G44" i="1" s="1"/>
  <c r="C11" i="1"/>
  <c r="G10" i="1"/>
  <c r="O44" i="1"/>
  <c r="H14" i="2" l="1"/>
  <c r="I13" i="2"/>
  <c r="O45" i="1"/>
  <c r="F45" i="1"/>
  <c r="C12" i="1"/>
  <c r="D45" i="1"/>
  <c r="G11" i="1"/>
  <c r="M45" i="1"/>
  <c r="O66" i="1"/>
  <c r="M66" i="1"/>
  <c r="F66" i="1"/>
  <c r="D66" i="1"/>
  <c r="K27" i="1"/>
  <c r="N43" i="1"/>
  <c r="P43" i="1" s="1"/>
  <c r="C29" i="1"/>
  <c r="F28" i="1"/>
  <c r="I14" i="2" l="1"/>
  <c r="J13" i="2"/>
  <c r="K28" i="1"/>
  <c r="N44" i="1"/>
  <c r="P44" i="1" s="1"/>
  <c r="F29" i="1"/>
  <c r="C30" i="1"/>
  <c r="N27" i="1"/>
  <c r="N65" i="1" s="1"/>
  <c r="P65" i="1" s="1"/>
  <c r="E65" i="1"/>
  <c r="G65" i="1" s="1"/>
  <c r="E45" i="1"/>
  <c r="G45" i="1" s="1"/>
  <c r="M67" i="1"/>
  <c r="F67" i="1"/>
  <c r="O67" i="1"/>
  <c r="D67" i="1"/>
  <c r="O46" i="1"/>
  <c r="C13" i="1"/>
  <c r="G12" i="1"/>
  <c r="D46" i="1"/>
  <c r="F46" i="1"/>
  <c r="E46" i="1"/>
  <c r="G46" i="1" s="1"/>
  <c r="M46" i="1"/>
  <c r="J14" i="2" l="1"/>
  <c r="K13" i="2"/>
  <c r="N28" i="1"/>
  <c r="N66" i="1" s="1"/>
  <c r="P66" i="1" s="1"/>
  <c r="E66" i="1"/>
  <c r="G66" i="1" s="1"/>
  <c r="E47" i="1"/>
  <c r="O47" i="1"/>
  <c r="G13" i="1"/>
  <c r="F47" i="1"/>
  <c r="C14" i="1"/>
  <c r="M47" i="1"/>
  <c r="D47" i="1"/>
  <c r="F30" i="1"/>
  <c r="C31" i="1"/>
  <c r="K29" i="1"/>
  <c r="N45" i="1"/>
  <c r="P45" i="1" s="1"/>
  <c r="O68" i="1"/>
  <c r="F68" i="1"/>
  <c r="D68" i="1"/>
  <c r="M68" i="1"/>
  <c r="K14" i="2" l="1"/>
  <c r="L13" i="2"/>
  <c r="L14" i="2" s="1"/>
  <c r="B15" i="2" s="1"/>
  <c r="B16" i="2" s="1"/>
  <c r="O69" i="1"/>
  <c r="D69" i="1"/>
  <c r="F69" i="1"/>
  <c r="M69" i="1"/>
  <c r="N29" i="1"/>
  <c r="N67" i="1" s="1"/>
  <c r="P67" i="1" s="1"/>
  <c r="E67" i="1"/>
  <c r="G67" i="1" s="1"/>
  <c r="C32" i="1"/>
  <c r="E48" i="1" s="1"/>
  <c r="G48" i="1" s="1"/>
  <c r="F31" i="1"/>
  <c r="G47" i="1"/>
  <c r="K30" i="1"/>
  <c r="N46" i="1"/>
  <c r="P46" i="1" s="1"/>
  <c r="D48" i="1"/>
  <c r="C15" i="1"/>
  <c r="G14" i="1"/>
  <c r="O48" i="1"/>
  <c r="F48" i="1"/>
  <c r="M48" i="1"/>
  <c r="K31" i="1" l="1"/>
  <c r="N47" i="1"/>
  <c r="P47" i="1" s="1"/>
  <c r="M49" i="1"/>
  <c r="R40" i="1" s="1"/>
  <c r="F49" i="1"/>
  <c r="C16" i="1"/>
  <c r="G16" i="1" s="1"/>
  <c r="G15" i="1"/>
  <c r="O49" i="1"/>
  <c r="D49" i="1"/>
  <c r="I40" i="1" s="1"/>
  <c r="E55" i="1" s="1"/>
  <c r="N30" i="1"/>
  <c r="N68" i="1" s="1"/>
  <c r="P68" i="1" s="1"/>
  <c r="E68" i="1"/>
  <c r="G68" i="1" s="1"/>
  <c r="O70" i="1"/>
  <c r="F70" i="1"/>
  <c r="M70" i="1"/>
  <c r="D70" i="1"/>
  <c r="F32" i="1"/>
  <c r="C33" i="1"/>
  <c r="F33" i="1" s="1"/>
  <c r="K33" i="1" s="1"/>
  <c r="N33" i="1" s="1"/>
  <c r="N49" i="1" l="1"/>
  <c r="P49" i="1" s="1"/>
  <c r="Q40" i="1" s="1"/>
  <c r="E49" i="1"/>
  <c r="G49" i="1" s="1"/>
  <c r="H40" i="1" s="1"/>
  <c r="E54" i="1" s="1"/>
  <c r="E56" i="1" s="1"/>
  <c r="D71" i="1"/>
  <c r="E71" i="1"/>
  <c r="G71" i="1" s="1"/>
  <c r="F71" i="1"/>
  <c r="O71" i="1"/>
  <c r="M71" i="1"/>
  <c r="N71" i="1"/>
  <c r="P71" i="1" s="1"/>
  <c r="N31" i="1"/>
  <c r="N69" i="1" s="1"/>
  <c r="P69" i="1" s="1"/>
  <c r="E69" i="1"/>
  <c r="G69" i="1" s="1"/>
  <c r="K32" i="1"/>
  <c r="N48" i="1"/>
  <c r="P48" i="1" s="1"/>
  <c r="Q62" i="1" l="1"/>
  <c r="R64" i="1"/>
  <c r="Q64" i="1"/>
  <c r="I64" i="1"/>
  <c r="F79" i="1" s="1"/>
  <c r="H64" i="1"/>
  <c r="E79" i="1" s="1"/>
  <c r="N32" i="1"/>
  <c r="N70" i="1" s="1"/>
  <c r="P70" i="1" s="1"/>
  <c r="R62" i="1" s="1"/>
  <c r="E70" i="1"/>
  <c r="G70" i="1" s="1"/>
  <c r="H62" i="1" s="1"/>
  <c r="E78" i="1" s="1"/>
  <c r="E81" i="1" s="1"/>
  <c r="I62" i="1" l="1"/>
  <c r="F78" i="1" s="1"/>
  <c r="E82" i="1" s="1"/>
</calcChain>
</file>

<file path=xl/sharedStrings.xml><?xml version="1.0" encoding="utf-8"?>
<sst xmlns="http://schemas.openxmlformats.org/spreadsheetml/2006/main" count="108" uniqueCount="52">
  <si>
    <t>Information Provided to Candidate</t>
  </si>
  <si>
    <t>Mortality and Interest Assumptions</t>
  </si>
  <si>
    <t>At-issue</t>
  </si>
  <si>
    <t>At the end of year 2</t>
  </si>
  <si>
    <t>Year</t>
  </si>
  <si>
    <t>Mortality Rate</t>
  </si>
  <si>
    <t>Persistency</t>
  </si>
  <si>
    <t>Risk-Free Rate</t>
  </si>
  <si>
    <t>Own Credit</t>
  </si>
  <si>
    <t>Projection at-issue, without decrements</t>
  </si>
  <si>
    <t>Projection at the end of year 2 (with actual experience included), without decrements</t>
  </si>
  <si>
    <t>Scenario 1</t>
  </si>
  <si>
    <t>Scenario 2</t>
  </si>
  <si>
    <t>Account Value</t>
  </si>
  <si>
    <t>Guaranteed Minimum Death Benefit</t>
  </si>
  <si>
    <t>Fees Collected</t>
  </si>
  <si>
    <t>Calculations to be performed</t>
  </si>
  <si>
    <t>As of issue</t>
  </si>
  <si>
    <t>Solution</t>
  </si>
  <si>
    <t>Fees collected @ BOY</t>
  </si>
  <si>
    <t>Death benefit paid @ EOY</t>
  </si>
  <si>
    <t>Account value released at death</t>
  </si>
  <si>
    <t>Excess benefit</t>
  </si>
  <si>
    <t>PV benefit</t>
  </si>
  <si>
    <t>PV fee</t>
  </si>
  <si>
    <t>Discount rate including own credit risk (same at all dates)</t>
  </si>
  <si>
    <t>Average of PV benefit</t>
  </si>
  <si>
    <t>Average of PV fee</t>
  </si>
  <si>
    <t>Attributed fee %</t>
  </si>
  <si>
    <t>As of end of year 2</t>
  </si>
  <si>
    <t>Lockedin own credit</t>
  </si>
  <si>
    <t>Updated own credit</t>
  </si>
  <si>
    <t>Discount rate w original own-credit</t>
  </si>
  <si>
    <t>Discount rate w updated own-credit</t>
  </si>
  <si>
    <t>with locked in NPR</t>
  </si>
  <si>
    <t>with updated NPR</t>
  </si>
  <si>
    <t>MRB at the end of year 2:</t>
  </si>
  <si>
    <t>AOCI</t>
  </si>
  <si>
    <t>part b) final result</t>
  </si>
  <si>
    <t>part c) final result</t>
  </si>
  <si>
    <t>(9) Scenario Reserve (Starting Asset + GPVAD)</t>
  </si>
  <si>
    <t>(8) GPVAD [Max (7)]</t>
  </si>
  <si>
    <t>(7) Discounted Negative Accumulated Deficiency (2)*(6)</t>
  </si>
  <si>
    <t>(6) Accumulative Discount Factor</t>
  </si>
  <si>
    <t>(5)  Discount Factor 1/[1+(4)]</t>
  </si>
  <si>
    <t>(4) Treasury Rate x 105%        (3) * 1.05</t>
  </si>
  <si>
    <t>(3) One-Year Treasury Rate (BOY)</t>
  </si>
  <si>
    <t>(2) Negative of the Statement Value of Assets = -1 * (1)</t>
  </si>
  <si>
    <t>(1) Statement Value of Assets</t>
  </si>
  <si>
    <t>Projection period</t>
  </si>
  <si>
    <t xml:space="preserve">One-Year Treasury Rate </t>
  </si>
  <si>
    <t>Statement Value of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</si>
</sst>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"/>
    <numFmt numFmtId="165" formatCode="&quot; &quot;* #,##0&quot; &quot;;&quot; &quot;* &quot;(&quot;#,##0&quot;)&quot;;&quot; &quot;* &quot;-&quot;#&quot; &quot;;&quot; &quot;@&quot; &quot;"/>
    <numFmt numFmtId="166" formatCode="&quot; &quot;* #,##0.0&quot; &quot;;&quot; &quot;* &quot;(&quot;#,##0.0&quot;)&quot;;&quot; &quot;* &quot;-&quot;#&quot; &quot;;&quot; &quot;@&quot; &quot;"/>
    <numFmt numFmtId="167" formatCode="0.0000"/>
    <numFmt numFmtId="168" formatCode="&quot; &quot;* #,##0.00&quot; &quot;;&quot; &quot;* &quot;(&quot;#,##0.00&quot;)&quot;;&quot; &quot;* &quot;-&quot;#&quot; &quot;;&quot; &quot;@&quot; &quot;"/>
    <numFmt numFmtId="169" formatCode="_(* #,##0_);_(* \(#,##0\);_(* &quot;-&quot;??_);_(@_)"/>
  </numFmts>
  <fonts count="11" x14ac:knownFonts="1"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u/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CEEF"/>
        <bgColor rgb="FFF2CEEF"/>
      </patternFill>
    </fill>
    <fill>
      <patternFill patternType="solid">
        <fgColor rgb="FFC1F0C8"/>
        <bgColor rgb="FFC1F0C8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" fillId="0" borderId="0" applyNumberFormat="0" applyBorder="0" applyProtection="0"/>
    <xf numFmtId="9" fontId="2" fillId="0" borderId="0" applyFont="0" applyFill="0" applyBorder="0" applyAlignment="0" applyProtection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4" fillId="2" borderId="0" xfId="3" applyFont="1" applyFill="1" applyProtection="1"/>
    <xf numFmtId="0" fontId="3" fillId="0" borderId="0" xfId="3" applyProtection="1"/>
    <xf numFmtId="0" fontId="3" fillId="0" borderId="1" xfId="3" applyBorder="1" applyAlignment="1" applyProtection="1">
      <alignment horizontal="center"/>
    </xf>
    <xf numFmtId="167" fontId="3" fillId="0" borderId="1" xfId="3" applyNumberFormat="1" applyBorder="1" applyAlignment="1" applyProtection="1">
      <alignment horizontal="center"/>
    </xf>
    <xf numFmtId="164" fontId="3" fillId="0" borderId="1" xfId="3" applyNumberFormat="1" applyBorder="1" applyAlignment="1" applyProtection="1">
      <alignment horizontal="center"/>
    </xf>
    <xf numFmtId="10" fontId="3" fillId="0" borderId="1" xfId="3" applyNumberFormat="1" applyBorder="1" applyAlignment="1" applyProtection="1">
      <alignment horizontal="center"/>
    </xf>
    <xf numFmtId="164" fontId="3" fillId="0" borderId="0" xfId="3" applyNumberFormat="1" applyAlignment="1" applyProtection="1">
      <alignment horizontal="center"/>
    </xf>
    <xf numFmtId="0" fontId="3" fillId="0" borderId="0" xfId="3" applyAlignment="1" applyProtection="1">
      <alignment horizontal="center"/>
    </xf>
    <xf numFmtId="0" fontId="3" fillId="0" borderId="2" xfId="3" applyBorder="1" applyAlignment="1" applyProtection="1">
      <alignment horizontal="center"/>
    </xf>
    <xf numFmtId="0" fontId="3" fillId="0" borderId="1" xfId="3" applyBorder="1" applyProtection="1"/>
    <xf numFmtId="0" fontId="3" fillId="0" borderId="3" xfId="3" applyBorder="1" applyProtection="1"/>
    <xf numFmtId="165" fontId="3" fillId="0" borderId="1" xfId="1" applyNumberFormat="1" applyFont="1" applyBorder="1"/>
    <xf numFmtId="165" fontId="3" fillId="0" borderId="3" xfId="1" applyNumberFormat="1" applyFont="1" applyBorder="1"/>
    <xf numFmtId="165" fontId="3" fillId="0" borderId="0" xfId="1" applyNumberFormat="1" applyFont="1"/>
    <xf numFmtId="0" fontId="4" fillId="3" borderId="0" xfId="3" applyFont="1" applyFill="1" applyProtection="1"/>
    <xf numFmtId="0" fontId="5" fillId="0" borderId="0" xfId="3" applyFont="1" applyProtection="1"/>
    <xf numFmtId="0" fontId="3" fillId="0" borderId="0" xfId="3" applyAlignment="1" applyProtection="1">
      <alignment wrapText="1"/>
    </xf>
    <xf numFmtId="0" fontId="3" fillId="2" borderId="0" xfId="3" applyFill="1" applyAlignment="1" applyProtection="1">
      <alignment wrapText="1"/>
    </xf>
    <xf numFmtId="165" fontId="3" fillId="0" borderId="0" xfId="2" applyNumberFormat="1" applyFont="1" applyAlignment="1">
      <alignment horizontal="right" vertical="center"/>
    </xf>
    <xf numFmtId="165" fontId="0" fillId="2" borderId="0" xfId="2" applyNumberFormat="1" applyFont="1" applyFill="1"/>
    <xf numFmtId="165" fontId="0" fillId="0" borderId="0" xfId="2" applyNumberFormat="1" applyFont="1"/>
    <xf numFmtId="0" fontId="3" fillId="2" borderId="0" xfId="3" applyFill="1" applyAlignment="1" applyProtection="1">
      <alignment horizontal="right"/>
    </xf>
    <xf numFmtId="10" fontId="3" fillId="2" borderId="0" xfId="3" applyNumberFormat="1" applyFill="1" applyProtection="1"/>
    <xf numFmtId="0" fontId="3" fillId="2" borderId="0" xfId="3" applyFill="1" applyProtection="1"/>
    <xf numFmtId="165" fontId="3" fillId="2" borderId="0" xfId="3" applyNumberFormat="1" applyFill="1" applyProtection="1"/>
    <xf numFmtId="0" fontId="3" fillId="4" borderId="0" xfId="3" applyFill="1" applyProtection="1"/>
    <xf numFmtId="10" fontId="0" fillId="4" borderId="0" xfId="4" applyNumberFormat="1" applyFont="1" applyFill="1"/>
    <xf numFmtId="165" fontId="6" fillId="0" borderId="0" xfId="2" applyNumberFormat="1" applyFont="1" applyAlignment="1">
      <alignment horizontal="right" vertical="center"/>
    </xf>
    <xf numFmtId="166" fontId="0" fillId="2" borderId="0" xfId="2" applyNumberFormat="1" applyFont="1" applyFill="1"/>
    <xf numFmtId="166" fontId="3" fillId="2" borderId="0" xfId="3" applyNumberFormat="1" applyFill="1" applyAlignment="1" applyProtection="1">
      <alignment wrapText="1"/>
    </xf>
    <xf numFmtId="166" fontId="3" fillId="2" borderId="0" xfId="3" applyNumberFormat="1" applyFill="1" applyProtection="1"/>
    <xf numFmtId="0" fontId="7" fillId="2" borderId="0" xfId="3" applyFont="1" applyFill="1" applyProtection="1"/>
    <xf numFmtId="2" fontId="0" fillId="2" borderId="0" xfId="4" applyNumberFormat="1" applyFont="1" applyFill="1"/>
    <xf numFmtId="2" fontId="0" fillId="4" borderId="0" xfId="4" applyNumberFormat="1" applyFont="1" applyFill="1"/>
    <xf numFmtId="2" fontId="3" fillId="4" borderId="0" xfId="3" applyNumberFormat="1" applyFill="1" applyProtection="1"/>
    <xf numFmtId="0" fontId="5" fillId="5" borderId="0" xfId="3" applyFont="1" applyFill="1" applyProtection="1"/>
    <xf numFmtId="0" fontId="3" fillId="0" borderId="1" xfId="3" applyBorder="1" applyAlignment="1" applyProtection="1">
      <alignment horizontal="center"/>
    </xf>
    <xf numFmtId="0" fontId="1" fillId="0" borderId="0" xfId="5"/>
    <xf numFmtId="0" fontId="9" fillId="0" borderId="0" xfId="6"/>
    <xf numFmtId="10" fontId="0" fillId="0" borderId="0" xfId="7" applyNumberFormat="1" applyFont="1"/>
    <xf numFmtId="0" fontId="1" fillId="0" borderId="0" xfId="5" quotePrefix="1"/>
    <xf numFmtId="4" fontId="9" fillId="0" borderId="0" xfId="6" applyNumberFormat="1"/>
    <xf numFmtId="0" fontId="9" fillId="0" borderId="0" xfId="6" applyAlignment="1">
      <alignment wrapText="1"/>
    </xf>
    <xf numFmtId="0" fontId="9" fillId="0" borderId="0" xfId="6" quotePrefix="1"/>
    <xf numFmtId="10" fontId="9" fillId="0" borderId="0" xfId="6" applyNumberFormat="1"/>
    <xf numFmtId="0" fontId="8" fillId="0" borderId="0" xfId="5" applyFont="1"/>
    <xf numFmtId="10" fontId="0" fillId="0" borderId="4" xfId="7" applyNumberFormat="1" applyFont="1" applyBorder="1"/>
    <xf numFmtId="0" fontId="9" fillId="0" borderId="4" xfId="6" applyBorder="1"/>
    <xf numFmtId="0" fontId="10" fillId="0" borderId="4" xfId="6" applyFont="1" applyBorder="1"/>
    <xf numFmtId="169" fontId="0" fillId="0" borderId="4" xfId="8" applyNumberFormat="1" applyFont="1" applyBorder="1"/>
  </cellXfs>
  <cellStyles count="9">
    <cellStyle name="Comma" xfId="1" builtinId="3" customBuiltin="1"/>
    <cellStyle name="Comma 3 2" xfId="2" xr:uid="{B538A81A-FABB-4F4C-AB92-69F0F7E9F494}"/>
    <cellStyle name="Comma 3 2 2" xfId="8" xr:uid="{D571D6D0-1820-4C58-9BA7-2E553E657CA2}"/>
    <cellStyle name="Normal" xfId="0" builtinId="0" customBuiltin="1"/>
    <cellStyle name="Normal 2" xfId="5" xr:uid="{C7EBAA62-0969-4438-AF2B-6C7FC8368555}"/>
    <cellStyle name="Normal 2 2" xfId="3" xr:uid="{BC9F86DA-EF70-4632-9849-C266F1A0FE6D}"/>
    <cellStyle name="Normal 2 2 2" xfId="6" xr:uid="{BFECB8E1-6A43-4119-AA39-743FDF4B0D19}"/>
    <cellStyle name="Percent 3 2" xfId="4" xr:uid="{87BDC298-0216-4ABF-8F70-9350830C8AF8}"/>
    <cellStyle name="Percent 3 2 2" xfId="7" xr:uid="{853FF482-764D-49AE-8206-DDC7D5B9E5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tectiveoffice-my.sharepoint.com/personal/andrew_huh_protective_com/Documents/SOA/2024%20Spring%20ILALMFU/Spring%202024%20ILA%20LFMU%20Grading%20Rubric_Justi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dulceak\AppData\Local\Temp\ecb94e6e-3e74-452d-a7d0-84af7efad11e_US.zip.11e\LFMU%20Solutions%20Spring%202024%20Question%204.xlsx" TargetMode="External"/><Relationship Id="rId1" Type="http://schemas.openxmlformats.org/officeDocument/2006/relationships/externalLinkPath" Target="file:///C:\Users\mdulceak\AppData\Local\Temp\ecb94e6e-3e74-452d-a7d0-84af7efad11e_US.zip.11e\LFMU%20Solutions%20Spring%202024%20Question%20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lan\OneDrive\Documents\Spring2024\Spring%202024%20ILA%20LFMU%20Grading%20Rubric.xlsx" TargetMode="External"/><Relationship Id="rId1" Type="http://schemas.openxmlformats.org/officeDocument/2006/relationships/externalLinkPath" Target="file:///C:\Users\rolan\OneDrive\Documents\Spring2024\Spring%202024%20ILA%20LFMU%20Grading%20Rubr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llabus_list"/>
      <sheetName val="Fall-Spring_Split"/>
      <sheetName val="Q1_(SG-03)"/>
      <sheetName val="Summary"/>
      <sheetName val="Q1_(SG-03_Calculation)"/>
    </sheetNames>
    <sheetDataSet>
      <sheetData sheetId="0">
        <row r="4">
          <cell r="D4" t="str">
            <v>LO#1 OSFI Guideline E15: Appointed Actuary -  Legal Requirements, Qualification and External Review (Aug 2023)</v>
          </cell>
        </row>
        <row r="5">
          <cell r="D5" t="str">
            <v>LO#1 LFM-634-23: CIA Standards of Practice: Insurance Sections (only Sections 2100, 2200, 2300, 2400, 2500, and 2700),  Jan 2023</v>
          </cell>
        </row>
        <row r="6">
          <cell r="D6" t="str">
            <v>LO#1 OSFI Guideline E16: Participating Account Management and Disclosure to Participating Policyholders and Adjustable Policyholders, OSFI, 2023</v>
          </cell>
        </row>
        <row r="7">
          <cell r="D7" t="str">
            <v xml:space="preserve">LO#1 CIA Educational Note: Guidance on Fairness Opinions Required Under the Insurance Companies Act Pursuant to Bill C-57 (2005) </v>
          </cell>
        </row>
        <row r="8">
          <cell r="D8" t="str">
            <v>LO#1 CIA Educational Note: Expected Mortality: Fully Underwritten Canadian Individual Life Insurance Policies: July 2002 (only sections 100, 200, and 300)</v>
          </cell>
        </row>
        <row r="9">
          <cell r="D9" t="str">
            <v>LO#1 CIA Final Communication of a Promulgation of Prescribed Mortality Improvement Rates (July 2017)</v>
          </cell>
        </row>
        <row r="10">
          <cell r="D10" t="str">
            <v>LO#1 CIA Educational Note: Selective Lapsation for Renewable Term Insurance Products, February 2017</v>
          </cell>
        </row>
        <row r="11">
          <cell r="D11" t="str">
            <v>LO#1 CIA Report - Lapse Experience Study for 10-year Term Insurance, Jan 2014, pp. 6 -32</v>
          </cell>
        </row>
        <row r="12">
          <cell r="D12" t="str">
            <v>LO#1 CIA Explanatory Report: IFRS 17 Discount Rate Applications, Mar 2023</v>
          </cell>
        </row>
        <row r="13">
          <cell r="D13" t="str">
            <v>LO#1 LFM-659-24: Understanding IFRS 17: Solving for New Challenges, Fiera Capital, Oct 2021</v>
          </cell>
        </row>
        <row r="14">
          <cell r="D14" t="str">
            <v>LO#1 LFM-632-23: OSFI B-3 Sound Reinsurance Practices and Procedures</v>
          </cell>
        </row>
        <row r="15">
          <cell r="D15" t="str">
            <v>LO#1 CIA Educational Note: Comparison of IFRS 17 to Current CIA Standard of Practice</v>
          </cell>
        </row>
        <row r="16">
          <cell r="D16" t="str">
            <v>LO#1 CIA Educational Note: Risk Adjustment under IFRS 17</v>
          </cell>
        </row>
        <row r="17">
          <cell r="D17" t="str">
            <v>LO#1 CIA Educational Note: Estimates of Future Cash Flows under IFRS 17</v>
          </cell>
        </row>
        <row r="18">
          <cell r="D18" t="str">
            <v>LO#1 LFM-649-22: International Actuarial Note 100 Application of IFRS 17 (exclude Section C Chapter 11 and Section D), Jan 2019</v>
          </cell>
        </row>
        <row r="19">
          <cell r="D19" t="str">
            <v>LO#1 IFRS 17 – Coverage Units for Life and Health Insurance Contracts</v>
          </cell>
        </row>
        <row r="20">
          <cell r="D20" t="str">
            <v>LO#1 CIA Educational Note - Market Consistent Valuation of Financial Guarantees for Life and Health Insurance Contracts</v>
          </cell>
        </row>
        <row r="21">
          <cell r="D21" t="str">
            <v>LO#1 CIA Educational Note - Discount Rates for Life and Health Insurance Contracts</v>
          </cell>
        </row>
        <row r="22">
          <cell r="D22" t="str">
            <v>LO#1 IFRS 17 Spreadsheet Model</v>
          </cell>
        </row>
        <row r="23">
          <cell r="D23" t="str">
            <v>LO#1 LFM-657-22: The IFRS 17 Contractual Service Margin: A Life Insurance Perspective (Sections 1-4.8)</v>
          </cell>
        </row>
        <row r="24">
          <cell r="D24" t="str">
            <v>LO#1 CIA Educational Note: IFRS 17 Measurement and Presentation of Canadian Participating Insurance Contracts</v>
          </cell>
        </row>
        <row r="25">
          <cell r="D25" t="str">
            <v>LO#1 CIA Explanatory Report: IFRS 17 Expenses</v>
          </cell>
        </row>
        <row r="26">
          <cell r="D26" t="str">
            <v>LO#1 CIA Educational Note: IFRS 17 – Fair Value of Insurance Contracts (Including Excel)</v>
          </cell>
        </row>
        <row r="27">
          <cell r="D27" t="str">
            <v>LO#1 LFM-658-23: Risk Adjustments For Insurance Contracts Under IFRS 17, Chapter 2 “Principles Underlying Risk adjustments”</v>
          </cell>
        </row>
        <row r="28">
          <cell r="D28" t="str">
            <v>LO#1 LFM-856-23: US GAAP for Life Insurers, 2022 - Chapter 1:    US GAAP - Objectives and Implications</v>
          </cell>
        </row>
        <row r="29">
          <cell r="D29" t="str">
            <v>LO#1 LFM-856-23: US GAAP for Life Insurers, 2022 - Chapter 3:    US GAAP - Product Classification</v>
          </cell>
        </row>
        <row r="30">
          <cell r="D30" t="str">
            <v>LO#1 LFM-856-23: US GAAP for Life Insurers, 2022 - Chapter 4:    US GAAP - Expenses and Capitalization</v>
          </cell>
        </row>
        <row r="31">
          <cell r="D31" t="str">
            <v>LO#1 LFM-856-23: US GAAP for Life Insurers, 2022 - Chapter 5:    US GAAP - Non-participating Traditional Life Insurance</v>
          </cell>
        </row>
        <row r="32">
          <cell r="D32" t="str">
            <v>LO#1 LFM-856-23: US GAAP for Life Insurers, 2022 - Chapter 6:    US GAAP - Participating Traditional Life Insurance</v>
          </cell>
        </row>
        <row r="33">
          <cell r="D33" t="str">
            <v>LO#1 LFM-856-23: US GAAP for Life Insurers, 2022 - Chapter 7:    US GAAP - Universal Life Insurance (only sections 1, 2, 5-7)</v>
          </cell>
        </row>
        <row r="34">
          <cell r="D34" t="str">
            <v>LO#1 LFM-856-23: US GAAP for Life Insurers, 2022 - Chapter 8:   US GAAP - Long Duration Health (only sections 1, 2.8.2, 3-5)</v>
          </cell>
        </row>
        <row r="35">
          <cell r="D35" t="str">
            <v>LO#1 LFM-856-23: US GAAP for Life Insurers, 2022 - Chapter 11:    US GAAP - Deferred Annuities</v>
          </cell>
        </row>
        <row r="36">
          <cell r="D36" t="str">
            <v>LO#1 LFM-856-23: US GAAP for Life Insurers, 2022 - Chapter 12:    US GAAP - Annuities in Payment Status</v>
          </cell>
        </row>
        <row r="37">
          <cell r="D37" t="str">
            <v>LO#1 LFM-856-23: US GAAP for Life Insurers, 2022 - Chapter 13:    US GAAP - Group Pension (only sections 2.3, 3 &amp; 4)</v>
          </cell>
        </row>
        <row r="38">
          <cell r="D38" t="str">
            <v>LO#1 LFM-856-23: US GAAP for Life Insurers, 2022 - Chapter 15:   US GAAP - Reinsurance</v>
          </cell>
        </row>
        <row r="39">
          <cell r="D39" t="str">
            <v>LO#1 LFM-856-23: US GAAP for Life Insurers, 2022 - Chapter 19:   US GAAP - Investment Accounting</v>
          </cell>
        </row>
        <row r="40">
          <cell r="D40" t="str">
            <v>LO#1 LFM-856-23: US GAAP for Life Insurers, 2022 - Chapter 20:   US GAAP - Derivatives and Hedging</v>
          </cell>
        </row>
        <row r="41">
          <cell r="D41" t="str">
            <v>LO#1 Implementation Considerations For VA Market Risk Benefits, Financial Reporter, Sep 2019</v>
          </cell>
        </row>
        <row r="42">
          <cell r="D42" t="str">
            <v>LO#1 Targeted Improvements Interactive Model</v>
          </cell>
        </row>
        <row r="43">
          <cell r="D43" t="str">
            <v>LO#2 LFM-650-20: FASB in Focus - ACCOUNTING STANDARDS UPDATE NO. 2018-12: Targeted Improvements to the Accounting for Long-Duration Contracts Issued by Insurance Companies</v>
          </cell>
        </row>
        <row r="44">
          <cell r="D44" t="str">
            <v>LO#2 LFM-143-20: Fundamentals of the Principle Based Approach to Statutory Reserves for Life Insurance, Rudolph</v>
          </cell>
        </row>
        <row r="45">
          <cell r="D45" t="str">
            <v>LO#2 LFM-149-21: Insurance Contracts Accounting Guide, PWC, Oct 2019 (Sections 1.1, 3.5, 5.1-5.4, 5.6; Figures IG 2-1, 2-2)</v>
          </cell>
        </row>
        <row r="46">
          <cell r="D46" t="str">
            <v>LO#2 LFM-144-20: The Modernization of Insurance Company Solvency Regulation in the US, Klein, Networks Financial Institute Policy Brief, 2012 (exclude Sections 7 and 9)</v>
          </cell>
        </row>
        <row r="47">
          <cell r="D47" t="str">
            <v>LO#2 Bridging the GAAP: IFRS 17 and LDTI Differences Explored, Financial Reporter, July 2022</v>
          </cell>
        </row>
        <row r="48">
          <cell r="D48" t="str">
            <v>LO#2 Regulatory Capital Adequacy for Life Insurance Companies: A Comparison of Four Jurisdictions (including spreadsheet)</v>
          </cell>
        </row>
        <row r="49">
          <cell r="D49" t="str">
            <v>LO#2 Valuation of Life Insurance Liabilities, Lombardi, Louis J., 5th Edition, 2018, Chapter 1 – Overview of Valuation Concepts (exclude 1.1-9)</v>
          </cell>
        </row>
        <row r="50">
          <cell r="D50" t="str">
            <v>LO#2 Valuation of Life Insurance Liabilities, Lombardi, Louis J., 5th Edition, 2018, Chapter 2 – Product Classifications (2.2 only)</v>
          </cell>
        </row>
        <row r="51">
          <cell r="D51" t="str">
            <v>LO#2 Valuation of Life Insurance Liabilities, Lombardi, Louis J., 5th Edition, 2018, Chapter 3 – NAIC Annual Statement</v>
          </cell>
        </row>
        <row r="52">
          <cell r="D52" t="str">
            <v>LO#2 Valuation of Life Insurance Liabilities, Lombardi, Louis J., 5th Edition, 2018, Chapter 4 – Standard Valuation Law</v>
          </cell>
        </row>
        <row r="53">
          <cell r="D53" t="str">
            <v>LO#2 Valuation of Life Insurance Liabilities, Lombardi, Louis J., 5th Edition, 2018, Chapter 5 – The Valuation Manual</v>
          </cell>
        </row>
        <row r="54">
          <cell r="D54" t="str">
            <v>LO#2 Valuation of Life Insurance Liabilities, Lombardi, Louis J., 5th Edition, 2018, Chapter 10 – Valuation Assumptions (exclude 10.1.3, 10.3.8)</v>
          </cell>
        </row>
        <row r="55">
          <cell r="D55" t="str">
            <v>LO#2 Valuation of Life Insurance Liabilities, Lombardi, Louis J., 5th Edition, 2018, Chapter 11 – Valuation Methodologies (exclude 11.3.9 to 11.3.11)</v>
          </cell>
        </row>
        <row r="56">
          <cell r="D56" t="str">
            <v xml:space="preserve">LO#2 Valuation of Life Insurance Liabilities, Lombardi, Louis J., 5th Edition, 2018, Chapter 12 – Whole Life </v>
          </cell>
        </row>
        <row r="57">
          <cell r="D57" t="str">
            <v xml:space="preserve">LO#2 Valuation of Life Insurance Liabilities, Lombardi, Louis J., 5th Edition, 2018, Chapter 13 – Term Life Insurance </v>
          </cell>
        </row>
        <row r="58">
          <cell r="D58" t="str">
            <v>LO#2 Valuation of Life Insurance Liabilities, Lombardi, Louis J., 5th Edition, 2018, Chapter 14 – Universal Life (exclude 14.4.8, 14.4.9, 14.5.0, 14.6.2-6)</v>
          </cell>
        </row>
        <row r="59">
          <cell r="D59" t="str">
            <v>LO#2 Valuation of Life Insurance Liabilities, Lombardi, Louis J., 5th Edition, 2018, Chapter 16 – Indexed Universal Life (exclude 16.4.2-3)</v>
          </cell>
        </row>
        <row r="60">
          <cell r="D60" t="str">
            <v>LO#2 Valuation of Life Insurance Liabilities, Lombardi, Louis J., 5th Edition, 2018, Chapter 18 – Fixed Deferred  Annuities (exclude 18.7.4, 18.8)</v>
          </cell>
        </row>
        <row r="61">
          <cell r="D61" t="str">
            <v xml:space="preserve">LO#2 Valuation of Life Insurance Liabilities, Lombardi, Louis J., 5th Edition, 2018, Chapter 20 -- Indexed Deferred Annuities </v>
          </cell>
        </row>
        <row r="62">
          <cell r="D62" t="str">
            <v xml:space="preserve">LO#2 Valuation of Life Insurance Liabilities, Lombardi, Louis J., 5th Edition, 2018, Chapter 21 – Immediate Annuities </v>
          </cell>
        </row>
        <row r="63">
          <cell r="D63" t="str">
            <v>LO#2 Valuation of Life Insurance Liabilities, Lombardi, Louis J., 5th Edition, 2018, Chapter 22 – Miscellaneous Reserves (exclude 22.3 to 22.4) </v>
          </cell>
        </row>
        <row r="64">
          <cell r="D64" t="str">
            <v>LO#2 Valuation of Life Insurance Liabilities, Lombardi, Louis J., 5th Edition, 2018, Chapter 23 – PBR for Life Products (exclude 23.1)</v>
          </cell>
        </row>
        <row r="65">
          <cell r="D65" t="str">
            <v>LO#2 Valuation of Life Insurance Liabilities, Lombardi, Louis J., 5th Edition, 2018, Chapter 24 - Addendum for Variable Annuity Updates</v>
          </cell>
        </row>
        <row r="66">
          <cell r="D66" t="str">
            <v>LO#2 Valuation of Life Insurance Liabilities, Lombardi, Louis J., 5th Edition, 2018, Chapter 25 - Overview of VM-31</v>
          </cell>
        </row>
        <row r="67">
          <cell r="D67" t="str">
            <v>LO#2 Impacts of AG 48, FR, 2015</v>
          </cell>
        </row>
        <row r="68">
          <cell r="D68" t="str">
            <v>LO#2 LFM-822-16: Study Note on Actuarial Guidelines AG 38 &amp; 48 (exclude pages 6 to 8)</v>
          </cell>
        </row>
        <row r="69">
          <cell r="D69" t="str">
            <v>LO#2 Practitioner Considerations for Guideline Excess Spread Attribution Methodology under Actuarial Guideline LIII (AG53), SOA Research Institute, Jan 2023</v>
          </cell>
        </row>
        <row r="70">
          <cell r="D70" t="str">
            <v>LO#2 Principle-Based Reserves Interactive Model</v>
          </cell>
        </row>
        <row r="71">
          <cell r="D71" t="str">
            <v>LO#2 PBA Corner, Financial Reporter, Jun 2016</v>
          </cell>
        </row>
        <row r="72">
          <cell r="D72" t="str">
            <v>LO#2 Reflection of COVID-19 in Life Insurance Mortality Improvement: A Discussion Brief, American Academy of Actuaries, May 2022</v>
          </cell>
        </row>
        <row r="73">
          <cell r="D73" t="str">
            <v>LO#3 Canadian Insurance Taxation, Swales, et. Al., 4th Ed, 2015, Chapter 3, Liability for Income Tax</v>
          </cell>
        </row>
        <row r="74">
          <cell r="D74" t="str">
            <v>LO#3 Canadian Insurance Taxation, Swales, et. Al., 4th Ed, 2015, Chapter 4, Income for Tax Purposes - General Rules,</v>
          </cell>
        </row>
        <row r="75">
          <cell r="D75" t="str">
            <v>LO#3 Canadian Insurance Taxation, Swales, et. Al., 4th Ed, 2015, Chapter 5, Investment Income,</v>
          </cell>
        </row>
        <row r="76">
          <cell r="D76" t="str">
            <v>LO#3 Canadian Insurance Taxation, Swales, et. Al., 4th Ed, 2015, Chapter 6, Reserves,</v>
          </cell>
        </row>
        <row r="77">
          <cell r="D77" t="str">
            <v>LO#3 Canadian Insurance Taxation, Swales, et. Al., 4th Ed, 2015, Chapter 9, IIT</v>
          </cell>
        </row>
        <row r="78">
          <cell r="D78" t="str">
            <v xml:space="preserve">LO#3 Canadian Insurance Taxation, Swales, et. Al., 4th Ed, 2015, Chapter 10, The Taxation of Life Insurance Policies </v>
          </cell>
        </row>
        <row r="79">
          <cell r="D79" t="str">
            <v>LO#3 Canadian Insurance Taxation, Swales, et. Al., 4th Ed, 2015, Chapter 11, The Taxation of Annuites</v>
          </cell>
        </row>
        <row r="80">
          <cell r="D80" t="str">
            <v>LO#3 Canadian Insurance Taxation, Swales, et. Al., 4th Ed, 2015, Chapter 24, Provincial Premium Tax,</v>
          </cell>
        </row>
        <row r="81">
          <cell r="D81" t="str">
            <v>LO#3 LFM-846-20: Company Tax – Introductory Study Note</v>
          </cell>
        </row>
        <row r="82">
          <cell r="D82" t="str">
            <v xml:space="preserve">LO#3 LFM-845-20: Chapters 1 and 2 of Life Insurance and Modified Endowments Under IRC §7702 and §7702A, Desrochers, 2nd Edition </v>
          </cell>
        </row>
        <row r="83">
          <cell r="D83" t="str">
            <v>LO#3 LFM-850-22: Changes to Section 7702 (IRC) and Nonforfeiture Interet Rates, Lewis &amp; Ellis, Jan 2021</v>
          </cell>
        </row>
        <row r="84">
          <cell r="D84" t="str">
            <v>LO#3 The Tax Cuts and Jobs Act of 2017— Effects on Life Insurers, American Academy of Actuaries, Oct 2020</v>
          </cell>
        </row>
        <row r="85">
          <cell r="D85" t="str">
            <v>LO#4 Economic Capital for life Insurance Companies, SOA Research paper, Oct 2016 (only sections 2 and 6)</v>
          </cell>
        </row>
        <row r="86">
          <cell r="D86" t="str">
            <v xml:space="preserve">LO#4 A Multi-Stakeholder Approach to Capital Adequacy, Conning Research </v>
          </cell>
        </row>
        <row r="87">
          <cell r="D87" t="str">
            <v xml:space="preserve">LO#4 The Theory of Risk Capital in Financial Firms, Chew </v>
          </cell>
        </row>
        <row r="88">
          <cell r="D88" t="str">
            <v xml:space="preserve">LO#4 The Theory of Risk Capital in Financial Firms, Chew </v>
          </cell>
        </row>
        <row r="89">
          <cell r="D89" t="str">
            <v>LO#4 LFM-645-23: OSFI LICAT Guideline, Chapters 1 - 11, excluding Sections 4.2-4.4 and 7.3-7.11</v>
          </cell>
        </row>
        <row r="90">
          <cell r="D90" t="str">
            <v>LO#4 LFM-636-20: OSFI Guideline A-4 Internal Target Capital Ratio for Insurance Companies, December 2017</v>
          </cell>
        </row>
        <row r="91">
          <cell r="D91" t="str">
            <v>LO#4 LFM-641-19: OSFI: Own Risk and Solvency Assessment (E-19), December 2017</v>
          </cell>
        </row>
        <row r="92">
          <cell r="D92" t="str">
            <v xml:space="preserve">LO#4 LFM-151-22: IAIS—International Capital Standard, ComFrame, Holistic Framework for Systemic Risk in the Insurance Sector, Sullivan &amp; Cromwell LLP, Dec 2019, Only pages 1-3, 8-28  </v>
          </cell>
        </row>
        <row r="93">
          <cell r="D93" t="str">
            <v>LO#4 LFM-813-13: U.S. Insurance Regulation Solvency Framework and Current Topics</v>
          </cell>
        </row>
        <row r="94">
          <cell r="D94" t="str">
            <v>LO#4 Lombardi, Chapter 29 – Risk-Based Capital, Valuation of Insurance Liabilities, 5th Ed.</v>
          </cell>
        </row>
        <row r="95">
          <cell r="D95" t="str">
            <v xml:space="preserve">LO#4 LFM-852-22: Group Capital Calculation: Public Summary, National Association of Insurance Commissioners,  Dec 2020  </v>
          </cell>
        </row>
        <row r="96">
          <cell r="D96" t="str">
            <v>LO#4 LFM-853-22: Group Capital Calculation: Pictorial, National Association of Insurance Commissioners, Dec 2020</v>
          </cell>
        </row>
        <row r="97">
          <cell r="D97" t="str">
            <v>LO#4 LFM-854-22:NAIC Own Risk and Solvency Assessment (ORSA) Guidance Manual, National Association of Insurance Commissioners, Dec 2017</v>
          </cell>
        </row>
        <row r="98">
          <cell r="D98" t="str">
            <v>LO#4 ASOP 55 – Capital Adequacy Assessment, Section 3 and Appendix 1</v>
          </cell>
        </row>
        <row r="99">
          <cell r="D99" t="str">
            <v xml:space="preserve">LO#5 LFM-106-07: Insurance Industry Mergers and Acquisitions, Chapter 4 (Sections 4.1-4.6) </v>
          </cell>
        </row>
        <row r="100">
          <cell r="D100" t="str">
            <v xml:space="preserve">LO#5 Embedded Value: Practice and Theory, SOA, Actuarial Practice Forum, March 2009 </v>
          </cell>
        </row>
        <row r="101">
          <cell r="D101" t="str">
            <v xml:space="preserve">LO#5 LFM-138-16: Prudential Financial - Stockholder's Equity and Operating Leverage, HBR, 2008  </v>
          </cell>
        </row>
        <row r="102">
          <cell r="D102" t="str">
            <v>LO#5 Will IFRS 17 replace EV, Milliman, Sep 2018</v>
          </cell>
        </row>
        <row r="103">
          <cell r="D103" t="str">
            <v>LO#5 OSFI Guideline B-15: Climate Risk Management</v>
          </cell>
        </row>
        <row r="104">
          <cell r="D104" t="str">
            <v>LO#5 Chapter 19 – Variable Deferred Annuities, Lombardi, Valuation of Insurance Liabilities, 5th Ed., Section 19.4</v>
          </cell>
        </row>
        <row r="105">
          <cell r="D105" t="str">
            <v>LO#5 LFM-152-22: Introduction to Source of Earnings Analysis (excluding Appendices)</v>
          </cell>
        </row>
        <row r="106">
          <cell r="D106" t="str">
            <v>LO#6 LFM-144-20: The Modernization of Insurance Company Solvency Regulation in the US, Klein, Networks Financial Institute Policy Brief, 2012 (exclude Sections 7 and 9)</v>
          </cell>
        </row>
        <row r="107">
          <cell r="D107" t="str">
            <v xml:space="preserve">LO#6 LFM-XXX-24: Insurance Contracts First Impressions: 2020 Edition IFRS 17, KPMG, July 2020 </v>
          </cell>
        </row>
        <row r="108">
          <cell r="D108" t="str">
            <v>LO#6 LFM-847-20: Life Insurance Regulatory Framework, OSFI, 2012</v>
          </cell>
        </row>
        <row r="109">
          <cell r="D109" t="str">
            <v xml:space="preserve">LO#6 LFM-151-22: IAIS—International Capital Standard, ComFrame, Holistic Framework for Systemic Risk in the Insurance Sector, Sullivan &amp; Cromwell LLP, Dec 2019, Pages 1-3, 8-28 </v>
          </cell>
        </row>
        <row r="110">
          <cell r="D110" t="str">
            <v>LO#6 Bridging the GAAP: IFRS 17 and LDTI Differences Explored, Financial Reporter, July 2022</v>
          </cell>
        </row>
        <row r="111">
          <cell r="D111" t="str">
            <v>LO#6 Regulatory Capital Adequacy for Life Insurance Companies: A Comparison of Four Jurisdictions (including spreadsheet)</v>
          </cell>
        </row>
        <row r="118">
          <cell r="C118" t="str">
            <v>Retrieval</v>
          </cell>
        </row>
        <row r="119">
          <cell r="C119" t="str">
            <v>Comprehension</v>
          </cell>
        </row>
        <row r="120">
          <cell r="C120" t="str">
            <v>Analysis</v>
          </cell>
        </row>
        <row r="121">
          <cell r="C121" t="str">
            <v>Knowledge Utilization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llabus list"/>
      <sheetName val="Fall-Spring Split"/>
      <sheetName val="Q1 (SG-03)"/>
      <sheetName val="Q1 (SG-03 Calculation)"/>
      <sheetName val="Q2 (SG-02)"/>
      <sheetName val="Q2 (SG-02 part (a) calculation)"/>
      <sheetName val="Q3 (JB-01)"/>
      <sheetName val="Q3 (JB-01 Part C calculation)"/>
      <sheetName val="Q4 (AB-01)"/>
      <sheetName val="Q4 (AB-01 Calculation)"/>
      <sheetName val="Q5 (SX-02)"/>
      <sheetName val="Q5 (SX-02 (b))"/>
      <sheetName val="Q6 (TL-01)"/>
      <sheetName val="Q6 (TL-01 calculation)"/>
      <sheetName val="Q7 (RR-02)"/>
      <sheetName val="Q8 (JZL-01)"/>
      <sheetName val="Q8 (JZL-01 Calc)"/>
      <sheetName val="Q9 (JY-01)"/>
      <sheetName val="Q9 (JY-01 Calculation)"/>
    </sheetNames>
    <sheetDataSet>
      <sheetData sheetId="0">
        <row r="4">
          <cell r="D4" t="str">
            <v>LO#1 OSFI Guideline E15: Appointed Actuary -  Legal Requirements, Qualification and External Review (Aug 2023)</v>
          </cell>
        </row>
        <row r="5">
          <cell r="D5" t="str">
            <v>LO#1 LFM-634-23: CIA Standards of Practice: Insurance Sections (only Sections 2100, 2200, 2300, 2400, 2500, and 2700),  Jan 2023</v>
          </cell>
        </row>
        <row r="6">
          <cell r="D6" t="str">
            <v>LO#1 OSFI Guideline E16: Participating Account Management and Disclosure to Participating Policyholders and Adjustable Policyholders, OSFI, 2023</v>
          </cell>
        </row>
        <row r="7">
          <cell r="D7" t="str">
            <v xml:space="preserve">LO#1 CIA Educational Note: Guidance on Fairness Opinions Required Under the Insurance Companies Act Pursuant to Bill C-57 (2005) </v>
          </cell>
        </row>
        <row r="8">
          <cell r="D8" t="str">
            <v>LO#1 CIA Educational Note: Expected Mortality: Fully Underwritten Canadian Individual Life Insurance Policies: July 2002 (only sections 100, 200, and 300)</v>
          </cell>
        </row>
        <row r="9">
          <cell r="D9" t="str">
            <v>LO#1 CIA Final Communication of a Promulgation of Prescribed Mortality Improvement Rates (July 2017)</v>
          </cell>
        </row>
        <row r="10">
          <cell r="D10" t="str">
            <v>LO#1 CIA Educational Note: Selective Lapsation for Renewable Term Insurance Products, February 2017</v>
          </cell>
        </row>
        <row r="11">
          <cell r="D11" t="str">
            <v>LO#1 CIA Report - Lapse Experience Study for 10-year Term Insurance, Jan 2014, pp. 6 -32</v>
          </cell>
        </row>
        <row r="12">
          <cell r="D12" t="str">
            <v>LO#1 CIA Explanatory Report: IFRS 17 Discount Rate Applications, Mar 2023</v>
          </cell>
        </row>
        <row r="13">
          <cell r="D13" t="str">
            <v>LO#1 LFM-659-24: Understanding IFRS 17: Solving for New Challenges, Fiera Capital, Oct 2021</v>
          </cell>
        </row>
        <row r="14">
          <cell r="D14" t="str">
            <v>LO#1 LFM-632-23: OSFI B-3 Sound Reinsurance Practices and Procedures</v>
          </cell>
        </row>
        <row r="15">
          <cell r="D15" t="str">
            <v>LO#1 CIA Educational Note: Comparison of IFRS 17 to Current CIA Standard of Practice</v>
          </cell>
        </row>
        <row r="16">
          <cell r="D16" t="str">
            <v>LO#1 CIA Educational Note: Risk Adjustment under IFRS 17</v>
          </cell>
        </row>
        <row r="17">
          <cell r="D17" t="str">
            <v>LO#1 CIA Educational Note: Estimates of Future Cash Flows under IFRS 17</v>
          </cell>
        </row>
        <row r="18">
          <cell r="D18" t="str">
            <v>LO#1 LFM-649-22: International Actuarial Note 100 Application of IFRS 17 (exclude Section C Chapter 11 and Section D), Jan 2019</v>
          </cell>
        </row>
        <row r="19">
          <cell r="D19" t="str">
            <v>LO#1 IFRS 17 – Coverage Units for Life and Health Insurance Contracts</v>
          </cell>
        </row>
        <row r="20">
          <cell r="D20" t="str">
            <v>LO#1 CIA Educational Note - Market Consistent Valuation of Financial Guarantees for Life and Health Insurance Contracts</v>
          </cell>
        </row>
        <row r="21">
          <cell r="D21" t="str">
            <v>LO#1 CIA Educational Note - Discount Rates for Life and Health Insurance Contracts</v>
          </cell>
        </row>
        <row r="22">
          <cell r="D22" t="str">
            <v>LO#1 IFRS 17 Spreadsheet Model</v>
          </cell>
        </row>
        <row r="23">
          <cell r="D23" t="str">
            <v>LO#1 LFM-657-22: The IFRS 17 Contractual Service Margin: A Life Insurance Perspective (Sections 1-4.8)</v>
          </cell>
        </row>
        <row r="24">
          <cell r="D24" t="str">
            <v>LO#1 CIA Educational Note: IFRS 17 Measurement and Presentation of Canadian Participating Insurance Contracts</v>
          </cell>
        </row>
        <row r="25">
          <cell r="D25" t="str">
            <v>LO#1 CIA Explanatory Report: IFRS 17 Expenses</v>
          </cell>
        </row>
        <row r="26">
          <cell r="D26" t="str">
            <v>LO#1 CIA Educational Note: IFRS 17 – Fair Value of Insurance Contracts (Including Excel)</v>
          </cell>
        </row>
        <row r="27">
          <cell r="D27" t="str">
            <v>LO#1 LFM-658-23: Risk Adjustments For Insurance Contracts Under IFRS 17, Chapter 2 “Principles Underlying Risk adjustments”</v>
          </cell>
        </row>
        <row r="28">
          <cell r="D28" t="str">
            <v>LO#1 LFM-856-23: US GAAP for Life Insurers, 2022 - Chapter 1:    US GAAP - Objectives and Implications</v>
          </cell>
        </row>
        <row r="29">
          <cell r="D29" t="str">
            <v>LO#1 LFM-856-23: US GAAP for Life Insurers, 2022 - Chapter 3:    US GAAP - Product Classification</v>
          </cell>
        </row>
        <row r="30">
          <cell r="D30" t="str">
            <v>LO#1 LFM-856-23: US GAAP for Life Insurers, 2022 - Chapter 4:    US GAAP - Expenses and Capitalization</v>
          </cell>
        </row>
        <row r="31">
          <cell r="D31" t="str">
            <v>LO#1 LFM-856-23: US GAAP for Life Insurers, 2022 - Chapter 5:    US GAAP - Non-participating Traditional Life Insurance</v>
          </cell>
        </row>
        <row r="32">
          <cell r="D32" t="str">
            <v>LO#1 LFM-856-23: US GAAP for Life Insurers, 2022 - Chapter 6:    US GAAP - Participating Traditional Life Insurance</v>
          </cell>
        </row>
        <row r="33">
          <cell r="D33" t="str">
            <v>LO#1 LFM-856-23: US GAAP for Life Insurers, 2022 - Chapter 7:    US GAAP - Universal Life Insurance (only sections 1, 2, 5-7)</v>
          </cell>
        </row>
        <row r="34">
          <cell r="D34" t="str">
            <v>LO#1 LFM-856-23: US GAAP for Life Insurers, 2022 - Chapter 8:   US GAAP - Long Duration Health (only sections 1, 2.8.2, 3-5)</v>
          </cell>
        </row>
        <row r="35">
          <cell r="D35" t="str">
            <v>LO#1 LFM-856-23: US GAAP for Life Insurers, 2022 - Chapter 11:    US GAAP - Deferred Annuities</v>
          </cell>
        </row>
        <row r="36">
          <cell r="D36" t="str">
            <v>LO#1 LFM-856-23: US GAAP for Life Insurers, 2022 - Chapter 12:    US GAAP - Annuities in Payment Status</v>
          </cell>
        </row>
        <row r="37">
          <cell r="D37" t="str">
            <v>LO#1 LFM-856-23: US GAAP for Life Insurers, 2022 - Chapter 13:    US GAAP - Group Pension (only sections 2.3, 3 &amp; 4)</v>
          </cell>
        </row>
        <row r="38">
          <cell r="D38" t="str">
            <v>LO#1 LFM-856-23: US GAAP for Life Insurers, 2022 - Chapter 15:   US GAAP - Reinsurance</v>
          </cell>
        </row>
        <row r="39">
          <cell r="D39" t="str">
            <v>LO#1 LFM-856-23: US GAAP for Life Insurers, 2022 - Chapter 19:   US GAAP - Investment Accounting</v>
          </cell>
        </row>
        <row r="40">
          <cell r="D40" t="str">
            <v>LO#1 LFM-856-23: US GAAP for Life Insurers, 2022 - Chapter 20:   US GAAP - Derivatives and Hedging</v>
          </cell>
        </row>
        <row r="41">
          <cell r="D41" t="str">
            <v>LO#1 Implementation Considerations For VA Market Risk Benefits, Financial Reporter, Sep 2019</v>
          </cell>
        </row>
        <row r="42">
          <cell r="D42" t="str">
            <v>LO#1 Targeted Improvements Interactive Model</v>
          </cell>
        </row>
        <row r="43">
          <cell r="D43" t="str">
            <v>LO#2 LFM-650-20: FASB in Focus - ACCOUNTING STANDARDS UPDATE NO. 2018-12: Targeted Improvements to the Accounting for Long-Duration Contracts Issued by Insurance Companies</v>
          </cell>
        </row>
        <row r="44">
          <cell r="D44" t="str">
            <v>LO#2 LFM-143-20: Fundamentals of the Principle Based Approach to Statutory Reserves for Life Insurance, Rudolph</v>
          </cell>
        </row>
        <row r="45">
          <cell r="D45" t="str">
            <v>LO#2 LFM-149-21: Insurance Contracts Accounting Guide, PWC, Oct 2019 (Sections 1.1, 3.5, 5.1-5.4, 5.6; Figures IG 2-1, 2-2)</v>
          </cell>
        </row>
        <row r="46">
          <cell r="D46" t="str">
            <v>LO#2 LFM-144-20: The Modernization of Insurance Company Solvency Regulation in the US, Klein, Networks Financial Institute Policy Brief, 2012 (exclude Sections 7 and 9)</v>
          </cell>
        </row>
        <row r="47">
          <cell r="D47" t="str">
            <v>LO#2 Bridging the GAAP: IFRS 17 and LDTI Differences Explored, Financial Reporter, July 2022</v>
          </cell>
        </row>
        <row r="48">
          <cell r="D48" t="str">
            <v>LO#2 Regulatory Capital Adequacy for Life Insurance Companies: A Comparison of Four Jurisdictions (including spreadsheet)</v>
          </cell>
        </row>
        <row r="49">
          <cell r="D49" t="str">
            <v>LO#2 Valuation of Life Insurance Liabilities, Lombardi, Louis J., 5th Edition, 2018, Chapter 1 – Overview of Valuation Concepts (exclude 1.1-9)</v>
          </cell>
        </row>
        <row r="50">
          <cell r="D50" t="str">
            <v>LO#2 Valuation of Life Insurance Liabilities, Lombardi, Louis J., 5th Edition, 2018, Chapter 2 – Product Classifications (2.2 only)</v>
          </cell>
        </row>
        <row r="51">
          <cell r="D51" t="str">
            <v>LO#2 Valuation of Life Insurance Liabilities, Lombardi, Louis J., 5th Edition, 2018, Chapter 3 – NAIC Annual Statement</v>
          </cell>
        </row>
        <row r="52">
          <cell r="D52" t="str">
            <v>LO#2 Valuation of Life Insurance Liabilities, Lombardi, Louis J., 5th Edition, 2018, Chapter 4 – Standard Valuation Law</v>
          </cell>
        </row>
        <row r="53">
          <cell r="D53" t="str">
            <v>LO#2 Valuation of Life Insurance Liabilities, Lombardi, Louis J., 5th Edition, 2018, Chapter 5 – The Valuation Manual</v>
          </cell>
        </row>
        <row r="54">
          <cell r="D54" t="str">
            <v>LO#2 Valuation of Life Insurance Liabilities, Lombardi, Louis J., 5th Edition, 2018, Chapter 10 – Valuation Assumptions (exclude 10.1.3, 10.3.8)</v>
          </cell>
        </row>
        <row r="55">
          <cell r="D55" t="str">
            <v>LO#2 Valuation of Life Insurance Liabilities, Lombardi, Louis J., 5th Edition, 2018, Chapter 11 – Valuation Methodologies (exclude 11.3.9 to 11.3.11)</v>
          </cell>
        </row>
        <row r="56">
          <cell r="D56" t="str">
            <v xml:space="preserve">LO#2 Valuation of Life Insurance Liabilities, Lombardi, Louis J., 5th Edition, 2018, Chapter 12 – Whole Life </v>
          </cell>
        </row>
        <row r="57">
          <cell r="D57" t="str">
            <v xml:space="preserve">LO#2 Valuation of Life Insurance Liabilities, Lombardi, Louis J., 5th Edition, 2018, Chapter 13 – Term Life Insurance </v>
          </cell>
        </row>
        <row r="58">
          <cell r="D58" t="str">
            <v>LO#2 Valuation of Life Insurance Liabilities, Lombardi, Louis J., 5th Edition, 2018, Chapter 14 – Universal Life (exclude 14.4.8, 14.4.9, 14.5.0, 14.6.2-6)</v>
          </cell>
        </row>
        <row r="59">
          <cell r="D59" t="str">
            <v>LO#2 Valuation of Life Insurance Liabilities, Lombardi, Louis J., 5th Edition, 2018, Chapter 16 – Indexed Universal Life (exclude 16.4.2-3)</v>
          </cell>
        </row>
        <row r="60">
          <cell r="D60" t="str">
            <v>LO#2 Valuation of Life Insurance Liabilities, Lombardi, Louis J., 5th Edition, 2018, Chapter 18 – Fixed Deferred  Annuities (exclude 18.7.4, 18.8)</v>
          </cell>
        </row>
        <row r="61">
          <cell r="D61" t="str">
            <v xml:space="preserve">LO#2 Valuation of Life Insurance Liabilities, Lombardi, Louis J., 5th Edition, 2018, Chapter 20 -- Indexed Deferred Annuities </v>
          </cell>
        </row>
        <row r="62">
          <cell r="D62" t="str">
            <v xml:space="preserve">LO#2 Valuation of Life Insurance Liabilities, Lombardi, Louis J., 5th Edition, 2018, Chapter 21 – Immediate Annuities </v>
          </cell>
        </row>
        <row r="63">
          <cell r="D63" t="str">
            <v>LO#2 Valuation of Life Insurance Liabilities, Lombardi, Louis J., 5th Edition, 2018, Chapter 22 – Miscellaneous Reserves (exclude 22.3 to 22.4) </v>
          </cell>
        </row>
        <row r="64">
          <cell r="D64" t="str">
            <v>LO#2 Valuation of Life Insurance Liabilities, Lombardi, Louis J., 5th Edition, 2018, Chapter 23 – PBR for Life Products (exclude 23.1)</v>
          </cell>
        </row>
        <row r="65">
          <cell r="D65" t="str">
            <v>LO#2 Valuation of Life Insurance Liabilities, Lombardi, Louis J., 5th Edition, 2018, Chapter 24 - Addendum for Variable Annuity Updates</v>
          </cell>
        </row>
        <row r="66">
          <cell r="D66" t="str">
            <v>LO#2 Valuation of Life Insurance Liabilities, Lombardi, Louis J., 5th Edition, 2018, Chapter 25 - Overview of VM-31</v>
          </cell>
        </row>
        <row r="67">
          <cell r="D67" t="str">
            <v>LO#2 Impacts of AG 48, FR, 2015</v>
          </cell>
        </row>
        <row r="68">
          <cell r="D68" t="str">
            <v>LO#2 LFM-822-16: Study Note on Actuarial Guidelines AG 38 &amp; 48 (exclude pages 6 to 8)</v>
          </cell>
        </row>
        <row r="69">
          <cell r="D69" t="str">
            <v>LO#2 Practitioner Considerations for Guideline Excess Spread Attribution Methodology under Actuarial Guideline LIII (AG53), SOA Research Institute, Jan 2023</v>
          </cell>
        </row>
        <row r="70">
          <cell r="D70" t="str">
            <v>LO#2 Principle-Based Reserves Interactive Model</v>
          </cell>
        </row>
        <row r="71">
          <cell r="D71" t="str">
            <v>LO#2 PBA Corner, Financial Reporter, Jun 2016</v>
          </cell>
        </row>
        <row r="72">
          <cell r="D72" t="str">
            <v>LO#2 Reflection of COVID-19 in Life Insurance Mortality Improvement: A Discussion Brief, American Academy of Actuaries, May 2022</v>
          </cell>
        </row>
        <row r="73">
          <cell r="D73" t="str">
            <v>LO#3 Canadian Insurance Taxation, Swales, et. Al., 4th Ed, 2015, Chapter 3, Liability for Income Tax</v>
          </cell>
        </row>
        <row r="74">
          <cell r="D74" t="str">
            <v>LO#3 Canadian Insurance Taxation, Swales, et. Al., 4th Ed, 2015, Chapter 4, Income for Tax Purposes - General Rules,</v>
          </cell>
        </row>
        <row r="75">
          <cell r="D75" t="str">
            <v>LO#3 Canadian Insurance Taxation, Swales, et. Al., 4th Ed, 2015, Chapter 5, Investment Income,</v>
          </cell>
        </row>
        <row r="76">
          <cell r="D76" t="str">
            <v>LO#3 Canadian Insurance Taxation, Swales, et. Al., 4th Ed, 2015, Chapter 6, Reserves,</v>
          </cell>
        </row>
        <row r="77">
          <cell r="D77" t="str">
            <v>LO#3 Canadian Insurance Taxation, Swales, et. Al., 4th Ed, 2015, Chapter 9, IIT</v>
          </cell>
        </row>
        <row r="78">
          <cell r="D78" t="str">
            <v xml:space="preserve">LO#3 Canadian Insurance Taxation, Swales, et. Al., 4th Ed, 2015, Chapter 10, The Taxation of Life Insurance Policies </v>
          </cell>
        </row>
        <row r="79">
          <cell r="D79" t="str">
            <v>LO#3 Canadian Insurance Taxation, Swales, et. Al., 4th Ed, 2015, Chapter 11, The Taxation of Annuites</v>
          </cell>
        </row>
        <row r="80">
          <cell r="D80" t="str">
            <v>LO#3 Canadian Insurance Taxation, Swales, et. Al., 4th Ed, 2015, Chapter 24, Provincial Premium Tax,</v>
          </cell>
        </row>
        <row r="81">
          <cell r="D81" t="str">
            <v>LO#3 LFM-846-20: Company Tax – Introductory Study Note</v>
          </cell>
        </row>
        <row r="82">
          <cell r="D82" t="str">
            <v xml:space="preserve">LO#3 LFM-845-20: Chapters 1 and 2 of Life Insurance and Modified Endowments Under IRC §7702 and §7702A, Desrochers, 2nd Edition </v>
          </cell>
        </row>
        <row r="83">
          <cell r="D83" t="str">
            <v>LO#3 LFM-850-22: Changes to Section 7702 (IRC) and Nonforfeiture Interet Rates, Lewis &amp; Ellis, Jan 2021</v>
          </cell>
        </row>
        <row r="84">
          <cell r="D84" t="str">
            <v>LO#3 The Tax Cuts and Jobs Act of 2017— Effects on Life Insurers, American Academy of Actuaries, Oct 2020</v>
          </cell>
        </row>
        <row r="85">
          <cell r="D85" t="str">
            <v>LO#4 Economic Capital for life Insurance Companies, SOA Research paper, Oct 2016 (only sections 2 and 6)</v>
          </cell>
        </row>
        <row r="86">
          <cell r="D86" t="str">
            <v xml:space="preserve">LO#4 A Multi-Stakeholder Approach to Capital Adequacy, Conning Research </v>
          </cell>
        </row>
        <row r="87">
          <cell r="D87" t="str">
            <v xml:space="preserve">LO#4 The Theory of Risk Capital in Financial Firms, Chew </v>
          </cell>
        </row>
        <row r="88">
          <cell r="D88" t="str">
            <v xml:space="preserve">LO#4 The Theory of Risk Capital in Financial Firms, Chew </v>
          </cell>
        </row>
        <row r="89">
          <cell r="D89" t="str">
            <v>LO#4 LFM-645-23: OSFI LICAT Guideline, Chapters 1 - 11, excluding Sections 4.2-4.4 and 7.3-7.11</v>
          </cell>
        </row>
        <row r="90">
          <cell r="D90" t="str">
            <v>LO#4 LFM-636-20: OSFI Guideline A-4 Internal Target Capital Ratio for Insurance Companies, December 2017</v>
          </cell>
        </row>
        <row r="91">
          <cell r="D91" t="str">
            <v>LO#4 LFM-641-19: OSFI: Own Risk and Solvency Assessment (E-19), December 2017</v>
          </cell>
        </row>
        <row r="92">
          <cell r="D92" t="str">
            <v xml:space="preserve">LO#4 LFM-151-22: IAIS—International Capital Standard, ComFrame, Holistic Framework for Systemic Risk in the Insurance Sector, Sullivan &amp; Cromwell LLP, Dec 2019, Only pages 1-3, 8-28  </v>
          </cell>
        </row>
        <row r="93">
          <cell r="D93" t="str">
            <v>LO#4 LFM-813-13: U.S. Insurance Regulation Solvency Framework and Current Topics</v>
          </cell>
        </row>
        <row r="94">
          <cell r="D94" t="str">
            <v>LO#4 Lombardi, Chapter 29 – Risk-Based Capital, Valuation of Insurance Liabilities, 5th Ed.</v>
          </cell>
        </row>
        <row r="95">
          <cell r="D95" t="str">
            <v xml:space="preserve">LO#4 LFM-852-22: Group Capital Calculation: Public Summary, National Association of Insurance Commissioners,  Dec 2020  </v>
          </cell>
        </row>
        <row r="96">
          <cell r="D96" t="str">
            <v>LO#4 LFM-853-22: Group Capital Calculation: Pictorial, National Association of Insurance Commissioners, Dec 2020</v>
          </cell>
        </row>
        <row r="97">
          <cell r="D97" t="str">
            <v>LO#4 LFM-854-22:NAIC Own Risk and Solvency Assessment (ORSA) Guidance Manual, National Association of Insurance Commissioners, Dec 2017</v>
          </cell>
        </row>
        <row r="98">
          <cell r="D98" t="str">
            <v>LO#4 ASOP 55 – Capital Adequacy Assessment, Section 3 and Appendix 1</v>
          </cell>
        </row>
        <row r="99">
          <cell r="D99" t="str">
            <v xml:space="preserve">LO#5 LFM-106-07: Insurance Industry Mergers and Acquisitions, Chapter 4 (Sections 4.1-4.6) </v>
          </cell>
        </row>
        <row r="100">
          <cell r="D100" t="str">
            <v xml:space="preserve">LO#5 Embedded Value: Practice and Theory, SOA, Actuarial Practice Forum, March 2009 </v>
          </cell>
        </row>
        <row r="101">
          <cell r="D101" t="str">
            <v xml:space="preserve">LO#5 LFM-138-16: Prudential Financial - Stockholder's Equity and Operating Leverage, HBR, 2008  </v>
          </cell>
        </row>
        <row r="102">
          <cell r="D102" t="str">
            <v>LO#5 Will IFRS 17 replace EV, Milliman, Sep 2018</v>
          </cell>
        </row>
        <row r="103">
          <cell r="D103" t="str">
            <v>LO#5 OSFI Guideline B-15: Climate Risk Management</v>
          </cell>
        </row>
        <row r="104">
          <cell r="D104" t="str">
            <v>LO#5 Chapter 19 – Variable Deferred Annuities, Lombardi, Valuation of Insurance Liabilities, 5th Ed., Section 19.4</v>
          </cell>
        </row>
        <row r="105">
          <cell r="D105" t="str">
            <v>LO#5 LFM-152-22: Introduction to Source of Earnings Analysis (excluding Appendices)</v>
          </cell>
        </row>
        <row r="106">
          <cell r="D106" t="str">
            <v>LO#6 LFM-144-20: The Modernization of Insurance Company Solvency Regulation in the US, Klein, Networks Financial Institute Policy Brief, 2012 (exclude Sections 7 and 9)</v>
          </cell>
        </row>
        <row r="107">
          <cell r="D107" t="str">
            <v xml:space="preserve">LO#6 LFM-XXX-24: Insurance Contracts First Impressions: 2020 Edition IFRS 17, KPMG, July 2020 </v>
          </cell>
        </row>
        <row r="108">
          <cell r="D108" t="str">
            <v>LO#6 LFM-847-20: Life Insurance Regulatory Framework, OSFI, 2012</v>
          </cell>
        </row>
        <row r="109">
          <cell r="D109" t="str">
            <v xml:space="preserve">LO#6 LFM-151-22: IAIS—International Capital Standard, ComFrame, Holistic Framework for Systemic Risk in the Insurance Sector, Sullivan &amp; Cromwell LLP, Dec 2019, Pages 1-3, 8-28 </v>
          </cell>
        </row>
        <row r="110">
          <cell r="D110" t="str">
            <v>LO#6 Bridging the GAAP: IFRS 17 and LDTI Differences Explored, Financial Reporter, July 2022</v>
          </cell>
        </row>
        <row r="111">
          <cell r="D111" t="str">
            <v>LO#6 Regulatory Capital Adequacy for Life Insurance Companies: A Comparison of Four Jurisdictions (including spreadsheet)</v>
          </cell>
        </row>
        <row r="118">
          <cell r="C118" t="str">
            <v>Retrieval</v>
          </cell>
        </row>
        <row r="119">
          <cell r="C119" t="str">
            <v>Comprehension</v>
          </cell>
        </row>
        <row r="120">
          <cell r="C120" t="str">
            <v>Analysis</v>
          </cell>
        </row>
        <row r="121">
          <cell r="C121" t="str">
            <v>Knowledge Utilization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571D-D7D1-46FD-A37E-0D075EF08F27}">
  <dimension ref="A1:R84"/>
  <sheetViews>
    <sheetView topLeftCell="A58" workbookViewId="0">
      <selection activeCell="E84" sqref="E84"/>
    </sheetView>
  </sheetViews>
  <sheetFormatPr defaultColWidth="8.88671875" defaultRowHeight="13.2" x14ac:dyDescent="0.25"/>
  <cols>
    <col min="1" max="1" width="8.88671875" style="2" customWidth="1"/>
    <col min="2" max="2" width="20.33203125" style="2" bestFit="1" customWidth="1"/>
    <col min="3" max="6" width="14.109375" style="2" customWidth="1"/>
    <col min="7" max="9" width="11.44140625" style="2" customWidth="1"/>
    <col min="10" max="10" width="13.33203125" style="2" bestFit="1" customWidth="1"/>
    <col min="11" max="11" width="18.109375" style="2" bestFit="1" customWidth="1"/>
    <col min="12" max="15" width="14.109375" style="2" customWidth="1"/>
    <col min="16" max="18" width="11.44140625" style="2" customWidth="1"/>
    <col min="19" max="19" width="8.88671875" style="2" customWidth="1"/>
    <col min="20" max="16384" width="8.88671875" style="2"/>
  </cols>
  <sheetData>
    <row r="1" spans="1:9" s="1" customFormat="1" ht="21" x14ac:dyDescent="0.4">
      <c r="A1" s="1" t="s">
        <v>0</v>
      </c>
    </row>
    <row r="4" spans="1:9" x14ac:dyDescent="0.25">
      <c r="B4" s="37" t="s">
        <v>1</v>
      </c>
      <c r="C4" s="37"/>
      <c r="D4" s="37"/>
      <c r="E4" s="37"/>
      <c r="F4" s="37"/>
      <c r="G4" s="37"/>
      <c r="H4" s="37"/>
      <c r="I4" s="37"/>
    </row>
    <row r="5" spans="1:9" x14ac:dyDescent="0.25">
      <c r="B5" s="37" t="s">
        <v>2</v>
      </c>
      <c r="C5" s="37"/>
      <c r="D5" s="37"/>
      <c r="E5" s="37"/>
      <c r="F5" s="37" t="s">
        <v>3</v>
      </c>
      <c r="G5" s="37"/>
      <c r="H5" s="37"/>
      <c r="I5" s="37"/>
    </row>
    <row r="6" spans="1:9" x14ac:dyDescent="0.25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5</v>
      </c>
      <c r="G6" s="3" t="s">
        <v>6</v>
      </c>
      <c r="H6" s="3" t="s">
        <v>7</v>
      </c>
      <c r="I6" s="3" t="s">
        <v>8</v>
      </c>
    </row>
    <row r="7" spans="1:9" x14ac:dyDescent="0.25">
      <c r="A7" s="3">
        <v>1</v>
      </c>
      <c r="B7" s="4">
        <v>0.01</v>
      </c>
      <c r="C7" s="5">
        <v>0.98</v>
      </c>
      <c r="D7" s="6">
        <v>0.04</v>
      </c>
      <c r="E7" s="6">
        <v>7.4999999999999997E-3</v>
      </c>
      <c r="F7" s="3"/>
      <c r="G7" s="5">
        <v>1</v>
      </c>
      <c r="H7" s="3"/>
      <c r="I7" s="3"/>
    </row>
    <row r="8" spans="1:9" x14ac:dyDescent="0.25">
      <c r="A8" s="3">
        <v>2</v>
      </c>
      <c r="B8" s="4">
        <v>1.0999999999999999E-2</v>
      </c>
      <c r="C8" s="5">
        <f t="shared" ref="C8:C16" si="0">ROUND(C7*(1-B8)*(0.99),3)</f>
        <v>0.96</v>
      </c>
      <c r="D8" s="6">
        <v>0.04</v>
      </c>
      <c r="E8" s="6">
        <v>7.4999999999999997E-3</v>
      </c>
      <c r="F8" s="3"/>
      <c r="G8" s="5">
        <v>1</v>
      </c>
      <c r="H8" s="3"/>
      <c r="I8" s="3"/>
    </row>
    <row r="9" spans="1:9" x14ac:dyDescent="0.25">
      <c r="A9" s="3">
        <v>3</v>
      </c>
      <c r="B9" s="4">
        <v>1.2E-2</v>
      </c>
      <c r="C9" s="5">
        <f t="shared" si="0"/>
        <v>0.93899999999999995</v>
      </c>
      <c r="D9" s="6">
        <v>0.04</v>
      </c>
      <c r="E9" s="6">
        <v>7.4999999999999997E-3</v>
      </c>
      <c r="F9" s="4">
        <f t="shared" ref="F9:F16" si="1">B9</f>
        <v>1.2E-2</v>
      </c>
      <c r="G9" s="5">
        <f t="shared" ref="G9:G16" si="2">ROUND(C9/C$8,3)</f>
        <v>0.97799999999999998</v>
      </c>
      <c r="H9" s="6">
        <v>4.4999999999999998E-2</v>
      </c>
      <c r="I9" s="6">
        <v>0.01</v>
      </c>
    </row>
    <row r="10" spans="1:9" x14ac:dyDescent="0.25">
      <c r="A10" s="3">
        <v>4</v>
      </c>
      <c r="B10" s="4">
        <v>1.35E-2</v>
      </c>
      <c r="C10" s="5">
        <f t="shared" si="0"/>
        <v>0.91700000000000004</v>
      </c>
      <c r="D10" s="6">
        <v>0.04</v>
      </c>
      <c r="E10" s="6">
        <v>7.4999999999999997E-3</v>
      </c>
      <c r="F10" s="4">
        <f t="shared" si="1"/>
        <v>1.35E-2</v>
      </c>
      <c r="G10" s="5">
        <f t="shared" si="2"/>
        <v>0.95499999999999996</v>
      </c>
      <c r="H10" s="6">
        <v>4.4999999999999998E-2</v>
      </c>
      <c r="I10" s="6">
        <v>0.01</v>
      </c>
    </row>
    <row r="11" spans="1:9" x14ac:dyDescent="0.25">
      <c r="A11" s="3">
        <v>5</v>
      </c>
      <c r="B11" s="4">
        <v>1.4999999999999999E-2</v>
      </c>
      <c r="C11" s="5">
        <f t="shared" si="0"/>
        <v>0.89400000000000002</v>
      </c>
      <c r="D11" s="6">
        <v>0.04</v>
      </c>
      <c r="E11" s="6">
        <v>7.4999999999999997E-3</v>
      </c>
      <c r="F11" s="4">
        <f t="shared" si="1"/>
        <v>1.4999999999999999E-2</v>
      </c>
      <c r="G11" s="5">
        <f t="shared" si="2"/>
        <v>0.93100000000000005</v>
      </c>
      <c r="H11" s="6">
        <v>4.4999999999999998E-2</v>
      </c>
      <c r="I11" s="6">
        <v>0.01</v>
      </c>
    </row>
    <row r="12" spans="1:9" x14ac:dyDescent="0.25">
      <c r="A12" s="3">
        <v>6</v>
      </c>
      <c r="B12" s="4">
        <v>1.6500000000000001E-2</v>
      </c>
      <c r="C12" s="5">
        <f t="shared" si="0"/>
        <v>0.87</v>
      </c>
      <c r="D12" s="6">
        <v>0.04</v>
      </c>
      <c r="E12" s="6">
        <v>7.4999999999999997E-3</v>
      </c>
      <c r="F12" s="4">
        <f t="shared" si="1"/>
        <v>1.6500000000000001E-2</v>
      </c>
      <c r="G12" s="5">
        <f t="shared" si="2"/>
        <v>0.90600000000000003</v>
      </c>
      <c r="H12" s="6">
        <v>4.4999999999999998E-2</v>
      </c>
      <c r="I12" s="6">
        <v>0.01</v>
      </c>
    </row>
    <row r="13" spans="1:9" x14ac:dyDescent="0.25">
      <c r="A13" s="3">
        <v>7</v>
      </c>
      <c r="B13" s="4">
        <v>1.7999999999999999E-2</v>
      </c>
      <c r="C13" s="5">
        <f t="shared" si="0"/>
        <v>0.84599999999999997</v>
      </c>
      <c r="D13" s="6">
        <v>0.04</v>
      </c>
      <c r="E13" s="6">
        <v>7.4999999999999997E-3</v>
      </c>
      <c r="F13" s="4">
        <f t="shared" si="1"/>
        <v>1.7999999999999999E-2</v>
      </c>
      <c r="G13" s="5">
        <f t="shared" si="2"/>
        <v>0.88100000000000001</v>
      </c>
      <c r="H13" s="6">
        <v>4.4999999999999998E-2</v>
      </c>
      <c r="I13" s="6">
        <v>0.01</v>
      </c>
    </row>
    <row r="14" spans="1:9" x14ac:dyDescent="0.25">
      <c r="A14" s="3">
        <v>8</v>
      </c>
      <c r="B14" s="4">
        <v>0.02</v>
      </c>
      <c r="C14" s="5">
        <f t="shared" si="0"/>
        <v>0.82099999999999995</v>
      </c>
      <c r="D14" s="6">
        <v>0.04</v>
      </c>
      <c r="E14" s="6">
        <v>7.4999999999999997E-3</v>
      </c>
      <c r="F14" s="4">
        <f t="shared" si="1"/>
        <v>0.02</v>
      </c>
      <c r="G14" s="5">
        <f t="shared" si="2"/>
        <v>0.85499999999999998</v>
      </c>
      <c r="H14" s="6">
        <v>4.4999999999999998E-2</v>
      </c>
      <c r="I14" s="6">
        <v>0.01</v>
      </c>
    </row>
    <row r="15" spans="1:9" x14ac:dyDescent="0.25">
      <c r="A15" s="3">
        <v>9</v>
      </c>
      <c r="B15" s="4">
        <v>2.1999999999999999E-2</v>
      </c>
      <c r="C15" s="5">
        <f t="shared" si="0"/>
        <v>0.79500000000000004</v>
      </c>
      <c r="D15" s="6">
        <v>0.04</v>
      </c>
      <c r="E15" s="6">
        <v>7.4999999999999997E-3</v>
      </c>
      <c r="F15" s="4">
        <f t="shared" si="1"/>
        <v>2.1999999999999999E-2</v>
      </c>
      <c r="G15" s="5">
        <f t="shared" si="2"/>
        <v>0.82799999999999996</v>
      </c>
      <c r="H15" s="6">
        <v>4.4999999999999998E-2</v>
      </c>
      <c r="I15" s="6">
        <v>0.01</v>
      </c>
    </row>
    <row r="16" spans="1:9" x14ac:dyDescent="0.25">
      <c r="A16" s="3">
        <v>10</v>
      </c>
      <c r="B16" s="4">
        <v>2.4E-2</v>
      </c>
      <c r="C16" s="5">
        <f t="shared" si="0"/>
        <v>0.76800000000000002</v>
      </c>
      <c r="D16" s="6">
        <v>0.04</v>
      </c>
      <c r="E16" s="6">
        <v>7.4999999999999997E-3</v>
      </c>
      <c r="F16" s="4">
        <f t="shared" si="1"/>
        <v>2.4E-2</v>
      </c>
      <c r="G16" s="5">
        <f t="shared" si="2"/>
        <v>0.8</v>
      </c>
      <c r="H16" s="6">
        <v>4.4999999999999998E-2</v>
      </c>
      <c r="I16" s="6">
        <v>0.01</v>
      </c>
    </row>
    <row r="17" spans="1:15" x14ac:dyDescent="0.25">
      <c r="C17" s="7"/>
    </row>
    <row r="21" spans="1:15" x14ac:dyDescent="0.25">
      <c r="B21" s="37" t="s">
        <v>9</v>
      </c>
      <c r="C21" s="37"/>
      <c r="D21" s="37"/>
      <c r="E21" s="37"/>
      <c r="F21" s="37"/>
      <c r="G21" s="37"/>
      <c r="H21" s="8"/>
      <c r="J21" s="37" t="s">
        <v>10</v>
      </c>
      <c r="K21" s="37"/>
      <c r="L21" s="37"/>
      <c r="M21" s="37"/>
      <c r="N21" s="37"/>
      <c r="O21" s="37"/>
    </row>
    <row r="22" spans="1:15" x14ac:dyDescent="0.25">
      <c r="B22" s="37" t="s">
        <v>11</v>
      </c>
      <c r="C22" s="37"/>
      <c r="D22" s="37"/>
      <c r="E22" s="37" t="s">
        <v>12</v>
      </c>
      <c r="F22" s="37"/>
      <c r="G22" s="37"/>
      <c r="H22" s="8"/>
      <c r="J22" s="37" t="s">
        <v>11</v>
      </c>
      <c r="K22" s="37"/>
      <c r="L22" s="37"/>
      <c r="M22" s="37" t="s">
        <v>12</v>
      </c>
      <c r="N22" s="37"/>
      <c r="O22" s="37"/>
    </row>
    <row r="23" spans="1:15" x14ac:dyDescent="0.25">
      <c r="A23" s="9" t="s">
        <v>4</v>
      </c>
      <c r="B23" s="10" t="s">
        <v>13</v>
      </c>
      <c r="C23" s="10" t="s">
        <v>14</v>
      </c>
      <c r="D23" s="10" t="s">
        <v>15</v>
      </c>
      <c r="E23" s="10" t="s">
        <v>13</v>
      </c>
      <c r="F23" s="10" t="s">
        <v>14</v>
      </c>
      <c r="G23" s="10" t="s">
        <v>15</v>
      </c>
      <c r="H23" s="11"/>
      <c r="I23" s="9" t="s">
        <v>4</v>
      </c>
      <c r="J23" s="10" t="s">
        <v>13</v>
      </c>
      <c r="K23" s="10" t="s">
        <v>14</v>
      </c>
      <c r="L23" s="10" t="s">
        <v>15</v>
      </c>
      <c r="M23" s="10" t="s">
        <v>13</v>
      </c>
      <c r="N23" s="10" t="s">
        <v>14</v>
      </c>
      <c r="O23" s="10" t="s">
        <v>15</v>
      </c>
    </row>
    <row r="24" spans="1:15" x14ac:dyDescent="0.25">
      <c r="A24" s="9">
        <v>1</v>
      </c>
      <c r="B24" s="12">
        <v>101000</v>
      </c>
      <c r="C24" s="12">
        <v>100000</v>
      </c>
      <c r="D24" s="12">
        <v>500</v>
      </c>
      <c r="E24" s="12">
        <v>99000</v>
      </c>
      <c r="F24" s="12">
        <f t="shared" ref="F24:F33" si="3">C24</f>
        <v>100000</v>
      </c>
      <c r="G24" s="12">
        <v>500</v>
      </c>
      <c r="H24" s="13"/>
      <c r="I24" s="9">
        <v>1</v>
      </c>
      <c r="J24" s="12">
        <v>95000</v>
      </c>
      <c r="K24" s="12">
        <f t="shared" ref="K24:K33" si="4">F24</f>
        <v>100000</v>
      </c>
      <c r="L24" s="12">
        <v>500</v>
      </c>
      <c r="M24" s="12">
        <v>95000</v>
      </c>
      <c r="N24" s="12">
        <f t="shared" ref="N24:N33" si="5">K24</f>
        <v>100000</v>
      </c>
      <c r="O24" s="12">
        <v>500</v>
      </c>
    </row>
    <row r="25" spans="1:15" x14ac:dyDescent="0.25">
      <c r="A25" s="9">
        <v>2</v>
      </c>
      <c r="B25" s="12">
        <v>105000</v>
      </c>
      <c r="C25" s="12">
        <f t="shared" ref="C25:C33" si="6">C24+4000</f>
        <v>104000</v>
      </c>
      <c r="D25" s="12">
        <f t="shared" ref="D25:D33" si="7">B24*0.5%</f>
        <v>505</v>
      </c>
      <c r="E25" s="12">
        <v>95000</v>
      </c>
      <c r="F25" s="12">
        <f t="shared" si="3"/>
        <v>104000</v>
      </c>
      <c r="G25" s="12">
        <f t="shared" ref="G25:G33" si="8">E24*0.5%</f>
        <v>495</v>
      </c>
      <c r="H25" s="13"/>
      <c r="I25" s="9">
        <v>2</v>
      </c>
      <c r="J25" s="12">
        <v>100000</v>
      </c>
      <c r="K25" s="12">
        <f t="shared" si="4"/>
        <v>104000</v>
      </c>
      <c r="L25" s="12">
        <f t="shared" ref="L25:L33" si="9">J24*0.5%</f>
        <v>475</v>
      </c>
      <c r="M25" s="12">
        <v>100000</v>
      </c>
      <c r="N25" s="12">
        <f t="shared" si="5"/>
        <v>104000</v>
      </c>
      <c r="O25" s="12">
        <f t="shared" ref="O25:O33" si="10">M24*0.5%</f>
        <v>475</v>
      </c>
    </row>
    <row r="26" spans="1:15" x14ac:dyDescent="0.25">
      <c r="A26" s="9">
        <v>3</v>
      </c>
      <c r="B26" s="12">
        <v>100000</v>
      </c>
      <c r="C26" s="12">
        <f t="shared" si="6"/>
        <v>108000</v>
      </c>
      <c r="D26" s="12">
        <f t="shared" si="7"/>
        <v>525</v>
      </c>
      <c r="E26" s="12">
        <v>102000</v>
      </c>
      <c r="F26" s="12">
        <f t="shared" si="3"/>
        <v>108000</v>
      </c>
      <c r="G26" s="12">
        <f t="shared" si="8"/>
        <v>475</v>
      </c>
      <c r="H26" s="13"/>
      <c r="I26" s="9">
        <v>3</v>
      </c>
      <c r="J26" s="12">
        <v>101000</v>
      </c>
      <c r="K26" s="12">
        <f t="shared" si="4"/>
        <v>108000</v>
      </c>
      <c r="L26" s="12">
        <f t="shared" si="9"/>
        <v>500</v>
      </c>
      <c r="M26" s="12">
        <v>99000</v>
      </c>
      <c r="N26" s="12">
        <f t="shared" si="5"/>
        <v>108000</v>
      </c>
      <c r="O26" s="12">
        <f t="shared" si="10"/>
        <v>500</v>
      </c>
    </row>
    <row r="27" spans="1:15" x14ac:dyDescent="0.25">
      <c r="A27" s="9">
        <v>4</v>
      </c>
      <c r="B27" s="12">
        <v>110000</v>
      </c>
      <c r="C27" s="12">
        <f t="shared" si="6"/>
        <v>112000</v>
      </c>
      <c r="D27" s="12">
        <f t="shared" si="7"/>
        <v>500</v>
      </c>
      <c r="E27" s="12">
        <v>105000</v>
      </c>
      <c r="F27" s="12">
        <f t="shared" si="3"/>
        <v>112000</v>
      </c>
      <c r="G27" s="12">
        <f t="shared" si="8"/>
        <v>510</v>
      </c>
      <c r="H27" s="13"/>
      <c r="I27" s="9">
        <v>4</v>
      </c>
      <c r="J27" s="12">
        <v>105000</v>
      </c>
      <c r="K27" s="12">
        <f t="shared" si="4"/>
        <v>112000</v>
      </c>
      <c r="L27" s="12">
        <f t="shared" si="9"/>
        <v>505</v>
      </c>
      <c r="M27" s="12">
        <v>95000</v>
      </c>
      <c r="N27" s="12">
        <f t="shared" si="5"/>
        <v>112000</v>
      </c>
      <c r="O27" s="12">
        <f t="shared" si="10"/>
        <v>495</v>
      </c>
    </row>
    <row r="28" spans="1:15" x14ac:dyDescent="0.25">
      <c r="A28" s="9">
        <v>5</v>
      </c>
      <c r="B28" s="12">
        <v>120000</v>
      </c>
      <c r="C28" s="12">
        <f t="shared" si="6"/>
        <v>116000</v>
      </c>
      <c r="D28" s="12">
        <f t="shared" si="7"/>
        <v>550</v>
      </c>
      <c r="E28" s="12">
        <v>111000</v>
      </c>
      <c r="F28" s="12">
        <f t="shared" si="3"/>
        <v>116000</v>
      </c>
      <c r="G28" s="12">
        <f t="shared" si="8"/>
        <v>525</v>
      </c>
      <c r="H28" s="13"/>
      <c r="I28" s="9">
        <v>5</v>
      </c>
      <c r="J28" s="12">
        <v>100000</v>
      </c>
      <c r="K28" s="12">
        <f t="shared" si="4"/>
        <v>116000</v>
      </c>
      <c r="L28" s="12">
        <f t="shared" si="9"/>
        <v>525</v>
      </c>
      <c r="M28" s="12">
        <v>102000</v>
      </c>
      <c r="N28" s="12">
        <f t="shared" si="5"/>
        <v>116000</v>
      </c>
      <c r="O28" s="12">
        <f t="shared" si="10"/>
        <v>475</v>
      </c>
    </row>
    <row r="29" spans="1:15" x14ac:dyDescent="0.25">
      <c r="A29" s="9">
        <v>6</v>
      </c>
      <c r="B29" s="12">
        <v>119000</v>
      </c>
      <c r="C29" s="12">
        <f t="shared" si="6"/>
        <v>120000</v>
      </c>
      <c r="D29" s="12">
        <f t="shared" si="7"/>
        <v>600</v>
      </c>
      <c r="E29" s="12">
        <v>125000</v>
      </c>
      <c r="F29" s="12">
        <f t="shared" si="3"/>
        <v>120000</v>
      </c>
      <c r="G29" s="12">
        <f t="shared" si="8"/>
        <v>555</v>
      </c>
      <c r="H29" s="13"/>
      <c r="I29" s="9">
        <v>6</v>
      </c>
      <c r="J29" s="12">
        <v>110000</v>
      </c>
      <c r="K29" s="12">
        <f t="shared" si="4"/>
        <v>120000</v>
      </c>
      <c r="L29" s="12">
        <f t="shared" si="9"/>
        <v>500</v>
      </c>
      <c r="M29" s="12">
        <v>105000</v>
      </c>
      <c r="N29" s="12">
        <f t="shared" si="5"/>
        <v>120000</v>
      </c>
      <c r="O29" s="12">
        <f t="shared" si="10"/>
        <v>510</v>
      </c>
    </row>
    <row r="30" spans="1:15" x14ac:dyDescent="0.25">
      <c r="A30" s="9">
        <v>7</v>
      </c>
      <c r="B30" s="12">
        <v>130000</v>
      </c>
      <c r="C30" s="12">
        <f t="shared" si="6"/>
        <v>124000</v>
      </c>
      <c r="D30" s="12">
        <f t="shared" si="7"/>
        <v>595</v>
      </c>
      <c r="E30" s="12">
        <v>130000</v>
      </c>
      <c r="F30" s="12">
        <f t="shared" si="3"/>
        <v>124000</v>
      </c>
      <c r="G30" s="12">
        <f t="shared" si="8"/>
        <v>625</v>
      </c>
      <c r="H30" s="13"/>
      <c r="I30" s="9">
        <v>7</v>
      </c>
      <c r="J30" s="12">
        <v>120000</v>
      </c>
      <c r="K30" s="12">
        <f t="shared" si="4"/>
        <v>124000</v>
      </c>
      <c r="L30" s="12">
        <f t="shared" si="9"/>
        <v>550</v>
      </c>
      <c r="M30" s="12">
        <v>111000</v>
      </c>
      <c r="N30" s="12">
        <f t="shared" si="5"/>
        <v>124000</v>
      </c>
      <c r="O30" s="12">
        <f t="shared" si="10"/>
        <v>525</v>
      </c>
    </row>
    <row r="31" spans="1:15" x14ac:dyDescent="0.25">
      <c r="A31" s="9">
        <v>8</v>
      </c>
      <c r="B31" s="12">
        <v>140000</v>
      </c>
      <c r="C31" s="12">
        <f t="shared" si="6"/>
        <v>128000</v>
      </c>
      <c r="D31" s="12">
        <f t="shared" si="7"/>
        <v>650</v>
      </c>
      <c r="E31" s="12">
        <v>127000</v>
      </c>
      <c r="F31" s="12">
        <f t="shared" si="3"/>
        <v>128000</v>
      </c>
      <c r="G31" s="12">
        <f t="shared" si="8"/>
        <v>650</v>
      </c>
      <c r="H31" s="13"/>
      <c r="I31" s="9">
        <v>8</v>
      </c>
      <c r="J31" s="12">
        <v>119000</v>
      </c>
      <c r="K31" s="12">
        <f t="shared" si="4"/>
        <v>128000</v>
      </c>
      <c r="L31" s="12">
        <f t="shared" si="9"/>
        <v>600</v>
      </c>
      <c r="M31" s="12">
        <v>125000</v>
      </c>
      <c r="N31" s="12">
        <f t="shared" si="5"/>
        <v>128000</v>
      </c>
      <c r="O31" s="12">
        <f t="shared" si="10"/>
        <v>555</v>
      </c>
    </row>
    <row r="32" spans="1:15" x14ac:dyDescent="0.25">
      <c r="A32" s="9">
        <v>9</v>
      </c>
      <c r="B32" s="12">
        <v>135000</v>
      </c>
      <c r="C32" s="12">
        <f t="shared" si="6"/>
        <v>132000</v>
      </c>
      <c r="D32" s="12">
        <f t="shared" si="7"/>
        <v>700</v>
      </c>
      <c r="E32" s="12">
        <v>120000</v>
      </c>
      <c r="F32" s="12">
        <f t="shared" si="3"/>
        <v>132000</v>
      </c>
      <c r="G32" s="12">
        <f t="shared" si="8"/>
        <v>635</v>
      </c>
      <c r="H32" s="13"/>
      <c r="I32" s="9">
        <v>9</v>
      </c>
      <c r="J32" s="12">
        <v>130000</v>
      </c>
      <c r="K32" s="12">
        <f t="shared" si="4"/>
        <v>132000</v>
      </c>
      <c r="L32" s="12">
        <f t="shared" si="9"/>
        <v>595</v>
      </c>
      <c r="M32" s="12">
        <v>130000</v>
      </c>
      <c r="N32" s="12">
        <f t="shared" si="5"/>
        <v>132000</v>
      </c>
      <c r="O32" s="12">
        <f t="shared" si="10"/>
        <v>625</v>
      </c>
    </row>
    <row r="33" spans="1:18" x14ac:dyDescent="0.25">
      <c r="A33" s="9">
        <v>10</v>
      </c>
      <c r="B33" s="12">
        <v>130000</v>
      </c>
      <c r="C33" s="12">
        <f t="shared" si="6"/>
        <v>136000</v>
      </c>
      <c r="D33" s="12">
        <f t="shared" si="7"/>
        <v>675</v>
      </c>
      <c r="E33" s="12">
        <v>121000</v>
      </c>
      <c r="F33" s="12">
        <f t="shared" si="3"/>
        <v>136000</v>
      </c>
      <c r="G33" s="12">
        <f t="shared" si="8"/>
        <v>600</v>
      </c>
      <c r="H33" s="13"/>
      <c r="I33" s="9">
        <v>10</v>
      </c>
      <c r="J33" s="12">
        <v>140000</v>
      </c>
      <c r="K33" s="12">
        <f t="shared" si="4"/>
        <v>136000</v>
      </c>
      <c r="L33" s="12">
        <f t="shared" si="9"/>
        <v>650</v>
      </c>
      <c r="M33" s="12">
        <v>127000</v>
      </c>
      <c r="N33" s="12">
        <f t="shared" si="5"/>
        <v>136000</v>
      </c>
      <c r="O33" s="12">
        <f t="shared" si="10"/>
        <v>650</v>
      </c>
    </row>
    <row r="34" spans="1:18" x14ac:dyDescent="0.25">
      <c r="A34" s="8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8" s="15" customFormat="1" ht="21" x14ac:dyDescent="0.4">
      <c r="A35" s="15" t="s">
        <v>16</v>
      </c>
    </row>
    <row r="36" spans="1:18" x14ac:dyDescent="0.25">
      <c r="A36" s="8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8" x14ac:dyDescent="0.25">
      <c r="C37" s="16" t="s">
        <v>17</v>
      </c>
      <c r="L37" s="16" t="s">
        <v>17</v>
      </c>
    </row>
    <row r="38" spans="1:18" x14ac:dyDescent="0.25">
      <c r="C38" s="16" t="s">
        <v>11</v>
      </c>
      <c r="G38" s="16" t="s">
        <v>18</v>
      </c>
      <c r="L38" s="16" t="s">
        <v>12</v>
      </c>
    </row>
    <row r="39" spans="1:18" ht="39.6" x14ac:dyDescent="0.25">
      <c r="C39" s="2" t="s">
        <v>4</v>
      </c>
      <c r="D39" s="17" t="s">
        <v>19</v>
      </c>
      <c r="E39" s="17" t="s">
        <v>20</v>
      </c>
      <c r="F39" s="17" t="s">
        <v>21</v>
      </c>
      <c r="G39" s="18" t="s">
        <v>22</v>
      </c>
      <c r="H39" s="18" t="s">
        <v>23</v>
      </c>
      <c r="I39" s="18" t="s">
        <v>24</v>
      </c>
      <c r="L39" s="2" t="s">
        <v>4</v>
      </c>
      <c r="M39" s="17" t="s">
        <v>19</v>
      </c>
      <c r="N39" s="17" t="s">
        <v>20</v>
      </c>
      <c r="O39" s="17" t="s">
        <v>21</v>
      </c>
      <c r="P39" s="18" t="s">
        <v>22</v>
      </c>
      <c r="Q39" s="18" t="s">
        <v>23</v>
      </c>
      <c r="R39" s="18" t="s">
        <v>24</v>
      </c>
    </row>
    <row r="40" spans="1:18" ht="14.4" x14ac:dyDescent="0.3">
      <c r="C40" s="2">
        <v>1</v>
      </c>
      <c r="D40" s="19">
        <f>D24*1</f>
        <v>500</v>
      </c>
      <c r="E40" s="19">
        <f>B7*1*MAX(B24,C24)</f>
        <v>1010</v>
      </c>
      <c r="F40" s="19">
        <f>B24*1*B7</f>
        <v>1010</v>
      </c>
      <c r="G40" s="20">
        <f t="shared" ref="G40:G49" si="11">MAX(0,E40-F40)</f>
        <v>0</v>
      </c>
      <c r="H40" s="20">
        <f>NPV($E$51,G40:G49)</f>
        <v>184.38271064145621</v>
      </c>
      <c r="I40" s="20">
        <f>NPV($E$51,D41:D49)+D40</f>
        <v>4223.602311997568</v>
      </c>
      <c r="J40" s="21"/>
      <c r="L40" s="2">
        <v>1</v>
      </c>
      <c r="M40" s="19">
        <f>G24*1</f>
        <v>500</v>
      </c>
      <c r="N40" s="19">
        <f>B7*1*MAX(E24:F24)</f>
        <v>1000</v>
      </c>
      <c r="O40" s="19">
        <f>B7*1*E24</f>
        <v>990</v>
      </c>
      <c r="P40" s="20">
        <f t="shared" ref="P40:P49" si="12">MAX(0,N40-O40)</f>
        <v>10</v>
      </c>
      <c r="Q40" s="20">
        <f>NPV($E$51,P40:P49)</f>
        <v>620.69778307077866</v>
      </c>
      <c r="R40" s="20">
        <f>NPV($E$51,M41:M49)+M40</f>
        <v>4071.4040499829212</v>
      </c>
    </row>
    <row r="41" spans="1:18" ht="14.4" x14ac:dyDescent="0.3">
      <c r="C41" s="2">
        <f t="shared" ref="C41:C49" si="13">C40+1</f>
        <v>2</v>
      </c>
      <c r="D41" s="19">
        <f t="shared" ref="D41:D49" si="14">D25*C7</f>
        <v>494.9</v>
      </c>
      <c r="E41" s="19">
        <f t="shared" ref="E41:E49" si="15">B8*C7*MAX(B25,C25)</f>
        <v>1131.8999999999999</v>
      </c>
      <c r="F41" s="19">
        <f t="shared" ref="F41:F49" si="16">B25*C7*B8</f>
        <v>1131.8999999999999</v>
      </c>
      <c r="G41" s="20">
        <f t="shared" si="11"/>
        <v>0</v>
      </c>
      <c r="H41" s="21"/>
      <c r="I41" s="21"/>
      <c r="J41" s="21"/>
      <c r="L41" s="2">
        <f t="shared" ref="L41:L49" si="17">L40+1</f>
        <v>2</v>
      </c>
      <c r="M41" s="19">
        <f t="shared" ref="M41:M49" si="18">G25*C7</f>
        <v>485.09999999999997</v>
      </c>
      <c r="N41" s="19">
        <f t="shared" ref="N41:N49" si="19">B8*C7*MAX(E25:F25)</f>
        <v>1121.1199999999999</v>
      </c>
      <c r="O41" s="19">
        <f t="shared" ref="O41:O49" si="20">B8*C7*E25</f>
        <v>1024.0999999999999</v>
      </c>
      <c r="P41" s="20">
        <f t="shared" si="12"/>
        <v>97.019999999999982</v>
      </c>
    </row>
    <row r="42" spans="1:18" ht="14.4" x14ac:dyDescent="0.3">
      <c r="C42" s="2">
        <f t="shared" si="13"/>
        <v>3</v>
      </c>
      <c r="D42" s="19">
        <f t="shared" si="14"/>
        <v>504</v>
      </c>
      <c r="E42" s="19">
        <f t="shared" si="15"/>
        <v>1244.1599999999999</v>
      </c>
      <c r="F42" s="19">
        <f t="shared" si="16"/>
        <v>1152</v>
      </c>
      <c r="G42" s="20">
        <f t="shared" si="11"/>
        <v>92.159999999999854</v>
      </c>
      <c r="H42" s="21"/>
      <c r="I42" s="21"/>
      <c r="J42" s="21"/>
      <c r="L42" s="2">
        <f t="shared" si="17"/>
        <v>3</v>
      </c>
      <c r="M42" s="19">
        <f t="shared" si="18"/>
        <v>456</v>
      </c>
      <c r="N42" s="19">
        <f t="shared" si="19"/>
        <v>1244.1599999999999</v>
      </c>
      <c r="O42" s="19">
        <f t="shared" si="20"/>
        <v>1175.04</v>
      </c>
      <c r="P42" s="20">
        <f t="shared" si="12"/>
        <v>69.119999999999891</v>
      </c>
    </row>
    <row r="43" spans="1:18" ht="14.4" x14ac:dyDescent="0.3">
      <c r="C43" s="2">
        <f t="shared" si="13"/>
        <v>4</v>
      </c>
      <c r="D43" s="19">
        <f t="shared" si="14"/>
        <v>469.5</v>
      </c>
      <c r="E43" s="19">
        <f t="shared" si="15"/>
        <v>1419.7679999999998</v>
      </c>
      <c r="F43" s="19">
        <f t="shared" si="16"/>
        <v>1394.415</v>
      </c>
      <c r="G43" s="20">
        <f t="shared" si="11"/>
        <v>25.352999999999838</v>
      </c>
      <c r="H43" s="21"/>
      <c r="I43" s="21"/>
      <c r="J43" s="21"/>
      <c r="L43" s="2">
        <f t="shared" si="17"/>
        <v>4</v>
      </c>
      <c r="M43" s="19">
        <f t="shared" si="18"/>
        <v>478.89</v>
      </c>
      <c r="N43" s="19">
        <f t="shared" si="19"/>
        <v>1419.7679999999998</v>
      </c>
      <c r="O43" s="19">
        <f t="shared" si="20"/>
        <v>1331.0324999999998</v>
      </c>
      <c r="P43" s="20">
        <f t="shared" si="12"/>
        <v>88.735500000000002</v>
      </c>
    </row>
    <row r="44" spans="1:18" ht="14.4" x14ac:dyDescent="0.3">
      <c r="C44" s="2">
        <f t="shared" si="13"/>
        <v>5</v>
      </c>
      <c r="D44" s="19">
        <f t="shared" si="14"/>
        <v>504.35</v>
      </c>
      <c r="E44" s="19">
        <f t="shared" si="15"/>
        <v>1650.6</v>
      </c>
      <c r="F44" s="19">
        <f t="shared" si="16"/>
        <v>1650.6</v>
      </c>
      <c r="G44" s="20">
        <f t="shared" si="11"/>
        <v>0</v>
      </c>
      <c r="H44" s="21"/>
      <c r="I44" s="21"/>
      <c r="J44" s="21"/>
      <c r="L44" s="2">
        <f t="shared" si="17"/>
        <v>5</v>
      </c>
      <c r="M44" s="19">
        <f t="shared" si="18"/>
        <v>481.42500000000001</v>
      </c>
      <c r="N44" s="19">
        <f t="shared" si="19"/>
        <v>1595.58</v>
      </c>
      <c r="O44" s="19">
        <f t="shared" si="20"/>
        <v>1526.8050000000001</v>
      </c>
      <c r="P44" s="20">
        <f t="shared" si="12"/>
        <v>68.774999999999864</v>
      </c>
    </row>
    <row r="45" spans="1:18" ht="14.4" x14ac:dyDescent="0.3">
      <c r="C45" s="2">
        <f t="shared" si="13"/>
        <v>6</v>
      </c>
      <c r="D45" s="19">
        <f t="shared" si="14"/>
        <v>536.4</v>
      </c>
      <c r="E45" s="19">
        <f t="shared" si="15"/>
        <v>1770.1200000000001</v>
      </c>
      <c r="F45" s="19">
        <f t="shared" si="16"/>
        <v>1755.3690000000001</v>
      </c>
      <c r="G45" s="20">
        <f t="shared" si="11"/>
        <v>14.750999999999976</v>
      </c>
      <c r="H45" s="21"/>
      <c r="I45" s="21"/>
      <c r="J45" s="21"/>
      <c r="L45" s="2">
        <f t="shared" si="17"/>
        <v>6</v>
      </c>
      <c r="M45" s="19">
        <f t="shared" si="18"/>
        <v>496.17</v>
      </c>
      <c r="N45" s="19">
        <f t="shared" si="19"/>
        <v>1843.875</v>
      </c>
      <c r="O45" s="19">
        <f t="shared" si="20"/>
        <v>1843.875</v>
      </c>
      <c r="P45" s="20">
        <f t="shared" si="12"/>
        <v>0</v>
      </c>
    </row>
    <row r="46" spans="1:18" ht="14.4" x14ac:dyDescent="0.3">
      <c r="C46" s="2">
        <f t="shared" si="13"/>
        <v>7</v>
      </c>
      <c r="D46" s="19">
        <f t="shared" si="14"/>
        <v>517.65</v>
      </c>
      <c r="E46" s="19">
        <f t="shared" si="15"/>
        <v>2035.8</v>
      </c>
      <c r="F46" s="19">
        <f t="shared" si="16"/>
        <v>2035.8</v>
      </c>
      <c r="G46" s="20">
        <f t="shared" si="11"/>
        <v>0</v>
      </c>
      <c r="H46" s="21"/>
      <c r="I46" s="21"/>
      <c r="J46" s="21"/>
      <c r="L46" s="2">
        <f t="shared" si="17"/>
        <v>7</v>
      </c>
      <c r="M46" s="19">
        <f t="shared" si="18"/>
        <v>543.75</v>
      </c>
      <c r="N46" s="19">
        <f t="shared" si="19"/>
        <v>2035.8</v>
      </c>
      <c r="O46" s="19">
        <f t="shared" si="20"/>
        <v>2035.8</v>
      </c>
      <c r="P46" s="20">
        <f t="shared" si="12"/>
        <v>0</v>
      </c>
    </row>
    <row r="47" spans="1:18" ht="14.4" x14ac:dyDescent="0.3">
      <c r="C47" s="2">
        <f t="shared" si="13"/>
        <v>8</v>
      </c>
      <c r="D47" s="19">
        <f t="shared" si="14"/>
        <v>549.9</v>
      </c>
      <c r="E47" s="19">
        <f t="shared" si="15"/>
        <v>2368.8000000000002</v>
      </c>
      <c r="F47" s="19">
        <f t="shared" si="16"/>
        <v>2368.8000000000002</v>
      </c>
      <c r="G47" s="20">
        <f t="shared" si="11"/>
        <v>0</v>
      </c>
      <c r="H47" s="21"/>
      <c r="I47" s="21"/>
      <c r="J47" s="21"/>
      <c r="L47" s="2">
        <f t="shared" si="17"/>
        <v>8</v>
      </c>
      <c r="M47" s="19">
        <f t="shared" si="18"/>
        <v>549.9</v>
      </c>
      <c r="N47" s="19">
        <f t="shared" si="19"/>
        <v>2165.7600000000002</v>
      </c>
      <c r="O47" s="19">
        <f t="shared" si="20"/>
        <v>2148.84</v>
      </c>
      <c r="P47" s="20">
        <f t="shared" si="12"/>
        <v>16.920000000000073</v>
      </c>
    </row>
    <row r="48" spans="1:18" ht="14.4" x14ac:dyDescent="0.3">
      <c r="C48" s="2">
        <f t="shared" si="13"/>
        <v>9</v>
      </c>
      <c r="D48" s="19">
        <f t="shared" si="14"/>
        <v>574.69999999999993</v>
      </c>
      <c r="E48" s="19">
        <f t="shared" si="15"/>
        <v>2438.37</v>
      </c>
      <c r="F48" s="19">
        <f t="shared" si="16"/>
        <v>2438.37</v>
      </c>
      <c r="G48" s="20">
        <f t="shared" si="11"/>
        <v>0</v>
      </c>
      <c r="H48" s="21"/>
      <c r="I48" s="21"/>
      <c r="J48" s="21"/>
      <c r="L48" s="2">
        <f t="shared" si="17"/>
        <v>9</v>
      </c>
      <c r="M48" s="19">
        <f t="shared" si="18"/>
        <v>521.33499999999992</v>
      </c>
      <c r="N48" s="19">
        <f t="shared" si="19"/>
        <v>2384.1839999999997</v>
      </c>
      <c r="O48" s="19">
        <f t="shared" si="20"/>
        <v>2167.4399999999996</v>
      </c>
      <c r="P48" s="20">
        <f t="shared" si="12"/>
        <v>216.74400000000014</v>
      </c>
    </row>
    <row r="49" spans="1:18" ht="14.4" x14ac:dyDescent="0.3">
      <c r="C49" s="2">
        <f t="shared" si="13"/>
        <v>10</v>
      </c>
      <c r="D49" s="19">
        <f t="shared" si="14"/>
        <v>536.625</v>
      </c>
      <c r="E49" s="19">
        <f t="shared" si="15"/>
        <v>2594.88</v>
      </c>
      <c r="F49" s="19">
        <f t="shared" si="16"/>
        <v>2480.4</v>
      </c>
      <c r="G49" s="20">
        <f t="shared" si="11"/>
        <v>114.48000000000002</v>
      </c>
      <c r="H49" s="21"/>
      <c r="I49" s="21"/>
      <c r="J49" s="21"/>
      <c r="L49" s="2">
        <f t="shared" si="17"/>
        <v>10</v>
      </c>
      <c r="M49" s="19">
        <f t="shared" si="18"/>
        <v>477</v>
      </c>
      <c r="N49" s="19">
        <f t="shared" si="19"/>
        <v>2594.88</v>
      </c>
      <c r="O49" s="19">
        <f t="shared" si="20"/>
        <v>2308.6799999999998</v>
      </c>
      <c r="P49" s="20">
        <f t="shared" si="12"/>
        <v>286.20000000000027</v>
      </c>
    </row>
    <row r="51" spans="1:18" x14ac:dyDescent="0.25">
      <c r="A51" s="22"/>
      <c r="B51" s="22"/>
      <c r="C51" s="22"/>
      <c r="D51" s="22" t="s">
        <v>25</v>
      </c>
      <c r="E51" s="23">
        <f>D7+E7</f>
        <v>4.7500000000000001E-2</v>
      </c>
    </row>
    <row r="54" spans="1:18" x14ac:dyDescent="0.25">
      <c r="C54" s="24" t="s">
        <v>26</v>
      </c>
      <c r="D54" s="24"/>
      <c r="E54" s="25">
        <f>AVERAGE(H40,Q40)</f>
        <v>402.54024685611745</v>
      </c>
    </row>
    <row r="55" spans="1:18" x14ac:dyDescent="0.25">
      <c r="C55" s="24" t="s">
        <v>27</v>
      </c>
      <c r="D55" s="24"/>
      <c r="E55" s="25">
        <f>AVERAGE(I40,R40)</f>
        <v>4147.5031809902448</v>
      </c>
    </row>
    <row r="56" spans="1:18" ht="14.4" x14ac:dyDescent="0.3">
      <c r="C56" s="26" t="s">
        <v>28</v>
      </c>
      <c r="D56" s="26"/>
      <c r="E56" s="27">
        <f>MIN(1,E54/E55)</f>
        <v>9.7056042946785201E-2</v>
      </c>
    </row>
    <row r="59" spans="1:18" x14ac:dyDescent="0.25">
      <c r="B59" s="16" t="s">
        <v>29</v>
      </c>
      <c r="K59" s="16" t="s">
        <v>29</v>
      </c>
    </row>
    <row r="60" spans="1:18" ht="26.4" x14ac:dyDescent="0.25">
      <c r="B60" s="2" t="s">
        <v>11</v>
      </c>
      <c r="H60" s="18" t="s">
        <v>30</v>
      </c>
      <c r="I60" s="18" t="s">
        <v>31</v>
      </c>
      <c r="K60" s="2" t="s">
        <v>12</v>
      </c>
      <c r="Q60" s="18" t="s">
        <v>30</v>
      </c>
      <c r="R60" s="18" t="s">
        <v>31</v>
      </c>
    </row>
    <row r="61" spans="1:18" ht="39.6" x14ac:dyDescent="0.25">
      <c r="B61" s="2" t="s">
        <v>4</v>
      </c>
      <c r="C61" s="17"/>
      <c r="D61" s="17" t="s">
        <v>19</v>
      </c>
      <c r="E61" s="17" t="s">
        <v>20</v>
      </c>
      <c r="F61" s="17" t="s">
        <v>21</v>
      </c>
      <c r="G61" s="18" t="s">
        <v>22</v>
      </c>
      <c r="H61" s="18" t="s">
        <v>23</v>
      </c>
      <c r="I61" s="18" t="s">
        <v>23</v>
      </c>
      <c r="K61" s="2" t="s">
        <v>4</v>
      </c>
      <c r="L61" s="17"/>
      <c r="M61" s="17" t="s">
        <v>19</v>
      </c>
      <c r="N61" s="17" t="s">
        <v>20</v>
      </c>
      <c r="O61" s="17" t="s">
        <v>21</v>
      </c>
      <c r="P61" s="18" t="s">
        <v>22</v>
      </c>
      <c r="Q61" s="18" t="s">
        <v>23</v>
      </c>
      <c r="R61" s="18" t="s">
        <v>23</v>
      </c>
    </row>
    <row r="62" spans="1:18" ht="14.4" x14ac:dyDescent="0.3">
      <c r="B62" s="2">
        <v>1</v>
      </c>
      <c r="C62" s="19"/>
      <c r="D62" s="19"/>
      <c r="E62" s="19"/>
      <c r="F62" s="28"/>
      <c r="G62" s="20">
        <f t="shared" ref="G62:G71" si="21">MAX(0,E62-F62)</f>
        <v>0</v>
      </c>
      <c r="H62" s="20">
        <f>NPV($E$74,G64:G71)</f>
        <v>678.46742581545061</v>
      </c>
      <c r="I62" s="20">
        <f>NPV($E$75,G64:G71)</f>
        <v>672.62927675516517</v>
      </c>
      <c r="K62" s="2">
        <v>1</v>
      </c>
      <c r="L62" s="21"/>
      <c r="M62" s="21"/>
      <c r="N62" s="21"/>
      <c r="O62" s="21"/>
      <c r="P62" s="20">
        <f t="shared" ref="P62:P71" si="22">MAX(0,N62-O62)</f>
        <v>0</v>
      </c>
      <c r="Q62" s="29">
        <f>NPV($E$74,P64:P71)</f>
        <v>1013.1139103243157</v>
      </c>
      <c r="R62" s="29">
        <f>NPV($E$75,P64:P71)</f>
        <v>1003.766797635779</v>
      </c>
    </row>
    <row r="63" spans="1:18" ht="14.4" x14ac:dyDescent="0.3">
      <c r="B63" s="2">
        <f t="shared" ref="B63:B71" si="23">B62+1</f>
        <v>2</v>
      </c>
      <c r="C63" s="19"/>
      <c r="D63" s="19"/>
      <c r="E63" s="19"/>
      <c r="F63" s="19"/>
      <c r="G63" s="20">
        <f t="shared" si="21"/>
        <v>0</v>
      </c>
      <c r="H63" s="18" t="s">
        <v>24</v>
      </c>
      <c r="I63" s="18" t="s">
        <v>24</v>
      </c>
      <c r="K63" s="2">
        <f t="shared" ref="K63:K71" si="24">K62+1</f>
        <v>2</v>
      </c>
      <c r="L63" s="21"/>
      <c r="M63" s="21"/>
      <c r="N63" s="21"/>
      <c r="O63" s="21"/>
      <c r="P63" s="20">
        <f t="shared" si="22"/>
        <v>0</v>
      </c>
      <c r="Q63" s="30" t="s">
        <v>24</v>
      </c>
      <c r="R63" s="30" t="s">
        <v>24</v>
      </c>
    </row>
    <row r="64" spans="1:18" ht="14.4" x14ac:dyDescent="0.3">
      <c r="B64" s="2">
        <f t="shared" si="23"/>
        <v>3</v>
      </c>
      <c r="C64" s="19"/>
      <c r="D64" s="19">
        <f t="shared" ref="D64:D71" si="25">L26*G8</f>
        <v>500</v>
      </c>
      <c r="E64" s="19">
        <f t="shared" ref="E64:E71" si="26">F9*G8*MAX(J26,K26)</f>
        <v>1296</v>
      </c>
      <c r="F64" s="19">
        <f t="shared" ref="F64:F71" si="27">J26*G8*F9</f>
        <v>1212</v>
      </c>
      <c r="G64" s="20">
        <f t="shared" si="21"/>
        <v>84</v>
      </c>
      <c r="H64" s="20">
        <f>NPV($E$74,D65:D71)+D64</f>
        <v>3386.8781793014323</v>
      </c>
      <c r="I64" s="20">
        <f>NPV($E$75,D65:D71)+D64</f>
        <v>3360.6452200980075</v>
      </c>
      <c r="K64" s="2">
        <f t="shared" si="24"/>
        <v>3</v>
      </c>
      <c r="L64" s="21"/>
      <c r="M64" s="21">
        <f t="shared" ref="M64:M71" si="28">O26*G8</f>
        <v>500</v>
      </c>
      <c r="N64" s="21">
        <f t="shared" ref="N64:N71" si="29">F9*G8*MAX(M26,N26)</f>
        <v>1296</v>
      </c>
      <c r="O64" s="21">
        <f t="shared" ref="O64:O71" si="30">M26*G8*F9</f>
        <v>1188</v>
      </c>
      <c r="P64" s="20">
        <f t="shared" si="22"/>
        <v>108</v>
      </c>
      <c r="Q64" s="20">
        <f>NPV($E$74,M65:M71)+M64</f>
        <v>3312.1817579607482</v>
      </c>
      <c r="R64" s="20">
        <f>NPV($E$75,M65:M71)+M64</f>
        <v>3286.3878432043848</v>
      </c>
    </row>
    <row r="65" spans="2:16" ht="14.4" x14ac:dyDescent="0.3">
      <c r="B65" s="2">
        <f t="shared" si="23"/>
        <v>4</v>
      </c>
      <c r="C65" s="19"/>
      <c r="D65" s="19">
        <f t="shared" si="25"/>
        <v>493.89</v>
      </c>
      <c r="E65" s="19">
        <f t="shared" si="26"/>
        <v>1478.7359999999999</v>
      </c>
      <c r="F65" s="19">
        <f t="shared" si="27"/>
        <v>1386.3150000000001</v>
      </c>
      <c r="G65" s="20">
        <f t="shared" si="21"/>
        <v>92.420999999999822</v>
      </c>
      <c r="K65" s="2">
        <f t="shared" si="24"/>
        <v>4</v>
      </c>
      <c r="L65" s="21"/>
      <c r="M65" s="21">
        <f t="shared" si="28"/>
        <v>484.11</v>
      </c>
      <c r="N65" s="21">
        <f t="shared" si="29"/>
        <v>1478.7359999999999</v>
      </c>
      <c r="O65" s="21">
        <f t="shared" si="30"/>
        <v>1254.2850000000001</v>
      </c>
      <c r="P65" s="20">
        <f t="shared" si="22"/>
        <v>224.45099999999979</v>
      </c>
    </row>
    <row r="66" spans="2:16" ht="14.4" x14ac:dyDescent="0.3">
      <c r="B66" s="2">
        <f t="shared" si="23"/>
        <v>5</v>
      </c>
      <c r="C66" s="19"/>
      <c r="D66" s="19">
        <f t="shared" si="25"/>
        <v>501.375</v>
      </c>
      <c r="E66" s="19">
        <f t="shared" si="26"/>
        <v>1661.6999999999998</v>
      </c>
      <c r="F66" s="19">
        <f t="shared" si="27"/>
        <v>1432.5</v>
      </c>
      <c r="G66" s="20">
        <f t="shared" si="21"/>
        <v>229.19999999999982</v>
      </c>
      <c r="K66" s="2">
        <f t="shared" si="24"/>
        <v>5</v>
      </c>
      <c r="L66" s="21"/>
      <c r="M66" s="21">
        <f t="shared" si="28"/>
        <v>453.625</v>
      </c>
      <c r="N66" s="21">
        <f t="shared" si="29"/>
        <v>1661.6999999999998</v>
      </c>
      <c r="O66" s="21">
        <f t="shared" si="30"/>
        <v>1461.1499999999999</v>
      </c>
      <c r="P66" s="20">
        <f t="shared" si="22"/>
        <v>200.54999999999995</v>
      </c>
    </row>
    <row r="67" spans="2:16" ht="14.4" x14ac:dyDescent="0.3">
      <c r="B67" s="2">
        <f t="shared" si="23"/>
        <v>6</v>
      </c>
      <c r="C67" s="19"/>
      <c r="D67" s="19">
        <f t="shared" si="25"/>
        <v>465.5</v>
      </c>
      <c r="E67" s="19">
        <f t="shared" si="26"/>
        <v>1843.3800000000003</v>
      </c>
      <c r="F67" s="19">
        <f t="shared" si="27"/>
        <v>1689.7650000000001</v>
      </c>
      <c r="G67" s="20">
        <f t="shared" si="21"/>
        <v>153.61500000000024</v>
      </c>
      <c r="K67" s="2">
        <f t="shared" si="24"/>
        <v>6</v>
      </c>
      <c r="L67" s="21"/>
      <c r="M67" s="21">
        <f t="shared" si="28"/>
        <v>474.81</v>
      </c>
      <c r="N67" s="21">
        <f t="shared" si="29"/>
        <v>1843.3800000000003</v>
      </c>
      <c r="O67" s="21">
        <f t="shared" si="30"/>
        <v>1612.9575</v>
      </c>
      <c r="P67" s="20">
        <f t="shared" si="22"/>
        <v>230.42250000000035</v>
      </c>
    </row>
    <row r="68" spans="2:16" ht="14.4" x14ac:dyDescent="0.3">
      <c r="B68" s="2">
        <f t="shared" si="23"/>
        <v>7</v>
      </c>
      <c r="C68" s="19"/>
      <c r="D68" s="19">
        <f t="shared" si="25"/>
        <v>498.3</v>
      </c>
      <c r="E68" s="19">
        <f t="shared" si="26"/>
        <v>2022.192</v>
      </c>
      <c r="F68" s="19">
        <f t="shared" si="27"/>
        <v>1956.9599999999998</v>
      </c>
      <c r="G68" s="20">
        <f t="shared" si="21"/>
        <v>65.232000000000198</v>
      </c>
      <c r="K68" s="2">
        <f t="shared" si="24"/>
        <v>7</v>
      </c>
      <c r="L68" s="21"/>
      <c r="M68" s="21">
        <f t="shared" si="28"/>
        <v>475.65000000000003</v>
      </c>
      <c r="N68" s="21">
        <f t="shared" si="29"/>
        <v>2022.192</v>
      </c>
      <c r="O68" s="21">
        <f t="shared" si="30"/>
        <v>1810.1879999999999</v>
      </c>
      <c r="P68" s="20">
        <f t="shared" si="22"/>
        <v>212.00400000000013</v>
      </c>
    </row>
    <row r="69" spans="2:16" ht="14.4" x14ac:dyDescent="0.3">
      <c r="B69" s="2">
        <f t="shared" si="23"/>
        <v>8</v>
      </c>
      <c r="C69" s="19"/>
      <c r="D69" s="19">
        <f t="shared" si="25"/>
        <v>528.6</v>
      </c>
      <c r="E69" s="19">
        <f t="shared" si="26"/>
        <v>2255.36</v>
      </c>
      <c r="F69" s="19">
        <f t="shared" si="27"/>
        <v>2096.7800000000002</v>
      </c>
      <c r="G69" s="20">
        <f t="shared" si="21"/>
        <v>158.57999999999993</v>
      </c>
      <c r="K69" s="2">
        <f t="shared" si="24"/>
        <v>8</v>
      </c>
      <c r="L69" s="21"/>
      <c r="M69" s="21">
        <f t="shared" si="28"/>
        <v>488.95499999999998</v>
      </c>
      <c r="N69" s="21">
        <f t="shared" si="29"/>
        <v>2255.36</v>
      </c>
      <c r="O69" s="21">
        <f t="shared" si="30"/>
        <v>2202.5</v>
      </c>
      <c r="P69" s="20">
        <f t="shared" si="22"/>
        <v>52.860000000000127</v>
      </c>
    </row>
    <row r="70" spans="2:16" ht="14.4" x14ac:dyDescent="0.3">
      <c r="B70" s="2">
        <f t="shared" si="23"/>
        <v>9</v>
      </c>
      <c r="C70" s="19"/>
      <c r="D70" s="19">
        <f t="shared" si="25"/>
        <v>508.72499999999997</v>
      </c>
      <c r="E70" s="19">
        <f t="shared" si="26"/>
        <v>2482.9199999999996</v>
      </c>
      <c r="F70" s="19">
        <f t="shared" si="27"/>
        <v>2445.2999999999997</v>
      </c>
      <c r="G70" s="20">
        <f t="shared" si="21"/>
        <v>37.619999999999891</v>
      </c>
      <c r="K70" s="2">
        <f t="shared" si="24"/>
        <v>9</v>
      </c>
      <c r="L70" s="21"/>
      <c r="M70" s="21">
        <f t="shared" si="28"/>
        <v>534.375</v>
      </c>
      <c r="N70" s="21">
        <f t="shared" si="29"/>
        <v>2482.9199999999996</v>
      </c>
      <c r="O70" s="21">
        <f t="shared" si="30"/>
        <v>2445.2999999999997</v>
      </c>
      <c r="P70" s="20">
        <f t="shared" si="22"/>
        <v>37.619999999999891</v>
      </c>
    </row>
    <row r="71" spans="2:16" ht="14.4" x14ac:dyDescent="0.3">
      <c r="B71" s="2">
        <f t="shared" si="23"/>
        <v>10</v>
      </c>
      <c r="C71" s="19"/>
      <c r="D71" s="19">
        <f t="shared" si="25"/>
        <v>538.19999999999993</v>
      </c>
      <c r="E71" s="19">
        <f t="shared" si="26"/>
        <v>2782.08</v>
      </c>
      <c r="F71" s="19">
        <f t="shared" si="27"/>
        <v>2782.08</v>
      </c>
      <c r="G71" s="20">
        <f t="shared" si="21"/>
        <v>0</v>
      </c>
      <c r="K71" s="2">
        <f t="shared" si="24"/>
        <v>10</v>
      </c>
      <c r="L71" s="21"/>
      <c r="M71" s="21">
        <f t="shared" si="28"/>
        <v>538.19999999999993</v>
      </c>
      <c r="N71" s="21">
        <f t="shared" si="29"/>
        <v>2702.5920000000001</v>
      </c>
      <c r="O71" s="21">
        <f t="shared" si="30"/>
        <v>2523.7440000000001</v>
      </c>
      <c r="P71" s="20">
        <f t="shared" si="22"/>
        <v>178.84799999999996</v>
      </c>
    </row>
    <row r="74" spans="2:16" x14ac:dyDescent="0.25">
      <c r="C74" s="24"/>
      <c r="D74" s="24" t="s">
        <v>32</v>
      </c>
      <c r="E74" s="23">
        <f>H9+E9</f>
        <v>5.2499999999999998E-2</v>
      </c>
    </row>
    <row r="75" spans="2:16" x14ac:dyDescent="0.25">
      <c r="C75" s="24"/>
      <c r="D75" s="24" t="s">
        <v>33</v>
      </c>
      <c r="E75" s="23">
        <f>H9+I9</f>
        <v>5.5E-2</v>
      </c>
    </row>
    <row r="77" spans="2:16" ht="26.4" x14ac:dyDescent="0.25">
      <c r="C77" s="24"/>
      <c r="D77" s="24"/>
      <c r="E77" s="18" t="s">
        <v>34</v>
      </c>
      <c r="F77" s="18" t="s">
        <v>35</v>
      </c>
    </row>
    <row r="78" spans="2:16" x14ac:dyDescent="0.25">
      <c r="C78" s="24" t="s">
        <v>26</v>
      </c>
      <c r="D78" s="24"/>
      <c r="E78" s="31">
        <f>AVERAGE(H62,Q62)</f>
        <v>845.79066806988317</v>
      </c>
      <c r="F78" s="31">
        <f>AVERAGE(I62,R62)</f>
        <v>838.19803719547212</v>
      </c>
    </row>
    <row r="79" spans="2:16" x14ac:dyDescent="0.25">
      <c r="C79" s="24" t="s">
        <v>27</v>
      </c>
      <c r="D79" s="24"/>
      <c r="E79" s="31">
        <f>AVERAGE(H64,Q64)</f>
        <v>3349.52996863109</v>
      </c>
      <c r="F79" s="31">
        <f>AVERAGE(I64,R64)</f>
        <v>3323.5165316511961</v>
      </c>
    </row>
    <row r="80" spans="2:16" x14ac:dyDescent="0.25">
      <c r="C80" s="32" t="s">
        <v>36</v>
      </c>
      <c r="D80" s="24"/>
      <c r="E80" s="24"/>
      <c r="F80" s="24"/>
    </row>
    <row r="81" spans="2:6" ht="14.4" x14ac:dyDescent="0.3">
      <c r="C81" s="24" t="s">
        <v>34</v>
      </c>
      <c r="D81" s="24"/>
      <c r="E81" s="33">
        <f>E78-E56*E79</f>
        <v>520.69854358288001</v>
      </c>
      <c r="F81" s="24"/>
    </row>
    <row r="82" spans="2:6" ht="14.4" x14ac:dyDescent="0.3">
      <c r="B82" s="36" t="s">
        <v>38</v>
      </c>
      <c r="C82" s="26" t="s">
        <v>35</v>
      </c>
      <c r="D82" s="26"/>
      <c r="E82" s="34">
        <f>F78-E56*F79</f>
        <v>515.63067396518295</v>
      </c>
      <c r="F82" s="24"/>
    </row>
    <row r="84" spans="2:6" x14ac:dyDescent="0.25">
      <c r="B84" s="36" t="s">
        <v>39</v>
      </c>
      <c r="C84" s="26" t="s">
        <v>37</v>
      </c>
      <c r="D84" s="26"/>
      <c r="E84" s="35">
        <f>E82-E81</f>
        <v>-5.0678696176970561</v>
      </c>
    </row>
  </sheetData>
  <mergeCells count="9">
    <mergeCell ref="B22:D22"/>
    <mergeCell ref="E22:G22"/>
    <mergeCell ref="J22:L22"/>
    <mergeCell ref="M22:O22"/>
    <mergeCell ref="B4:I4"/>
    <mergeCell ref="B5:E5"/>
    <mergeCell ref="F5:I5"/>
    <mergeCell ref="B21:G21"/>
    <mergeCell ref="J21:O21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headerFooter>
    <oddFooter>&amp;C_x000D_&amp;1#&amp;"Calibri"&amp;10&amp;K000000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51E80-F0DD-4431-BCB7-AE975AD5E73B}">
  <sheetPr>
    <pageSetUpPr fitToPage="1"/>
  </sheetPr>
  <dimension ref="A1:N25"/>
  <sheetViews>
    <sheetView tabSelected="1" topLeftCell="A10" workbookViewId="0">
      <selection activeCell="C4" sqref="C4"/>
    </sheetView>
  </sheetViews>
  <sheetFormatPr defaultRowHeight="14.4" x14ac:dyDescent="0.3"/>
  <cols>
    <col min="1" max="1" width="46.88671875" style="38" customWidth="1"/>
    <col min="2" max="3" width="9.5546875" style="38" bestFit="1" customWidth="1"/>
    <col min="4" max="9" width="8.88671875" style="38" bestFit="1" customWidth="1"/>
    <col min="10" max="12" width="9.5546875" style="38" bestFit="1" customWidth="1"/>
    <col min="13" max="16384" width="8.88671875" style="38"/>
  </cols>
  <sheetData>
    <row r="1" spans="1:14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4" x14ac:dyDescent="0.3">
      <c r="A2" s="49" t="s">
        <v>49</v>
      </c>
      <c r="B2" s="48">
        <v>0</v>
      </c>
      <c r="C2" s="48">
        <v>1</v>
      </c>
      <c r="D2" s="48">
        <v>2</v>
      </c>
      <c r="E2" s="48">
        <v>3</v>
      </c>
      <c r="F2" s="48">
        <v>4</v>
      </c>
      <c r="G2" s="48">
        <v>5</v>
      </c>
      <c r="H2" s="48">
        <v>6</v>
      </c>
      <c r="I2" s="48">
        <v>7</v>
      </c>
      <c r="J2" s="48">
        <v>8</v>
      </c>
      <c r="K2" s="48">
        <v>9</v>
      </c>
      <c r="L2" s="48">
        <v>10</v>
      </c>
    </row>
    <row r="3" spans="1:14" x14ac:dyDescent="0.3">
      <c r="A3" s="49" t="s">
        <v>51</v>
      </c>
      <c r="B3" s="50">
        <v>20000</v>
      </c>
      <c r="C3" s="50">
        <v>11000</v>
      </c>
      <c r="D3" s="50">
        <v>2000</v>
      </c>
      <c r="E3" s="50">
        <v>-7000</v>
      </c>
      <c r="F3" s="50">
        <v>-3000</v>
      </c>
      <c r="G3" s="50">
        <v>1000</v>
      </c>
      <c r="H3" s="50">
        <v>5000</v>
      </c>
      <c r="I3" s="50">
        <v>9000</v>
      </c>
      <c r="J3" s="50">
        <v>13000</v>
      </c>
      <c r="K3" s="50">
        <v>17000</v>
      </c>
      <c r="L3" s="50">
        <v>21000</v>
      </c>
    </row>
    <row r="4" spans="1:14" x14ac:dyDescent="0.3">
      <c r="A4" s="49" t="s">
        <v>50</v>
      </c>
      <c r="B4" s="48"/>
      <c r="C4" s="47">
        <v>1.34E-2</v>
      </c>
      <c r="D4" s="47">
        <v>6.4999999999999997E-3</v>
      </c>
      <c r="E4" s="47">
        <v>1.4E-3</v>
      </c>
      <c r="F4" s="47">
        <v>1.03E-2</v>
      </c>
      <c r="G4" s="47">
        <v>1.0800000000000001E-2</v>
      </c>
      <c r="H4" s="47">
        <v>7.4000000000000003E-3</v>
      </c>
      <c r="I4" s="47">
        <v>5.8999999999999999E-3</v>
      </c>
      <c r="J4" s="47">
        <v>1.0500000000000001E-2</v>
      </c>
      <c r="K4" s="47">
        <v>5.7000000000000002E-3</v>
      </c>
      <c r="L4" s="47">
        <v>4.7999999999999996E-3</v>
      </c>
    </row>
    <row r="5" spans="1:14" x14ac:dyDescent="0.3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4" x14ac:dyDescent="0.3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4" x14ac:dyDescent="0.3">
      <c r="A7" s="39" t="s">
        <v>49</v>
      </c>
      <c r="B7" s="39">
        <v>0</v>
      </c>
      <c r="C7" s="39">
        <v>1</v>
      </c>
      <c r="D7" s="39">
        <v>2</v>
      </c>
      <c r="E7" s="39">
        <v>3</v>
      </c>
      <c r="F7" s="39">
        <v>4</v>
      </c>
      <c r="G7" s="39">
        <v>5</v>
      </c>
      <c r="H7" s="39">
        <v>6</v>
      </c>
      <c r="I7" s="39">
        <v>7</v>
      </c>
      <c r="J7" s="39">
        <v>8</v>
      </c>
      <c r="K7" s="39">
        <v>9</v>
      </c>
      <c r="L7" s="39">
        <v>10</v>
      </c>
      <c r="M7" s="46"/>
      <c r="N7" s="46"/>
    </row>
    <row r="8" spans="1:14" x14ac:dyDescent="0.3">
      <c r="A8" s="39" t="s">
        <v>48</v>
      </c>
      <c r="B8" s="42">
        <v>20000</v>
      </c>
      <c r="C8" s="42">
        <v>11000</v>
      </c>
      <c r="D8" s="42">
        <v>2000</v>
      </c>
      <c r="E8" s="42">
        <v>-7000</v>
      </c>
      <c r="F8" s="42">
        <v>-3000</v>
      </c>
      <c r="G8" s="42">
        <v>1000</v>
      </c>
      <c r="H8" s="42">
        <v>5000</v>
      </c>
      <c r="I8" s="42">
        <v>9000</v>
      </c>
      <c r="J8" s="42">
        <v>13000</v>
      </c>
      <c r="K8" s="42">
        <v>17000</v>
      </c>
      <c r="L8" s="42">
        <v>21000</v>
      </c>
    </row>
    <row r="9" spans="1:14" x14ac:dyDescent="0.3">
      <c r="A9" s="39" t="s">
        <v>47</v>
      </c>
      <c r="B9" s="42">
        <f>B8*-1</f>
        <v>-20000</v>
      </c>
      <c r="C9" s="42">
        <f>C8*-1</f>
        <v>-11000</v>
      </c>
      <c r="D9" s="42">
        <f>D8*-1</f>
        <v>-2000</v>
      </c>
      <c r="E9" s="42">
        <f>E8*-1</f>
        <v>7000</v>
      </c>
      <c r="F9" s="42">
        <f>F8*-1</f>
        <v>3000</v>
      </c>
      <c r="G9" s="42">
        <f>G8*-1</f>
        <v>-1000</v>
      </c>
      <c r="H9" s="42">
        <f>H8*-1</f>
        <v>-5000</v>
      </c>
      <c r="I9" s="42">
        <f>I8*-1</f>
        <v>-9000</v>
      </c>
      <c r="J9" s="42">
        <f>J8*-1</f>
        <v>-13000</v>
      </c>
      <c r="K9" s="42">
        <f>K8*-1</f>
        <v>-17000</v>
      </c>
      <c r="L9" s="42">
        <f>L8*-1</f>
        <v>-21000</v>
      </c>
    </row>
    <row r="10" spans="1:14" x14ac:dyDescent="0.3">
      <c r="A10" s="39" t="s">
        <v>46</v>
      </c>
      <c r="B10" s="39"/>
      <c r="C10" s="40">
        <f>C4</f>
        <v>1.34E-2</v>
      </c>
      <c r="D10" s="40">
        <f>D4</f>
        <v>6.4999999999999997E-3</v>
      </c>
      <c r="E10" s="40">
        <f>E4</f>
        <v>1.4E-3</v>
      </c>
      <c r="F10" s="40">
        <f>F4</f>
        <v>1.03E-2</v>
      </c>
      <c r="G10" s="40">
        <f>G4</f>
        <v>1.0800000000000001E-2</v>
      </c>
      <c r="H10" s="40">
        <f>H4</f>
        <v>7.4000000000000003E-3</v>
      </c>
      <c r="I10" s="40">
        <f>I4</f>
        <v>5.8999999999999999E-3</v>
      </c>
      <c r="J10" s="40">
        <f>J4</f>
        <v>1.0500000000000001E-2</v>
      </c>
      <c r="K10" s="40">
        <f>K4</f>
        <v>5.7000000000000002E-3</v>
      </c>
      <c r="L10" s="40">
        <f>L4</f>
        <v>4.7999999999999996E-3</v>
      </c>
    </row>
    <row r="11" spans="1:14" x14ac:dyDescent="0.3">
      <c r="A11" s="39" t="s">
        <v>45</v>
      </c>
      <c r="B11" s="39">
        <v>1.05</v>
      </c>
      <c r="C11" s="45">
        <f>$B$11*C10</f>
        <v>1.4070000000000001E-2</v>
      </c>
      <c r="D11" s="45">
        <f>$B$11*D10</f>
        <v>6.8250000000000003E-3</v>
      </c>
      <c r="E11" s="45">
        <f>$B$11*E10</f>
        <v>1.47E-3</v>
      </c>
      <c r="F11" s="45">
        <f>$B$11*F10</f>
        <v>1.0815E-2</v>
      </c>
      <c r="G11" s="45">
        <f>$B$11*G10</f>
        <v>1.1340000000000001E-2</v>
      </c>
      <c r="H11" s="45">
        <f>$B$11*H10</f>
        <v>7.7700000000000009E-3</v>
      </c>
      <c r="I11" s="45">
        <f>$B$11*I10</f>
        <v>6.195E-3</v>
      </c>
      <c r="J11" s="45">
        <f>$B$11*J10</f>
        <v>1.1025000000000002E-2</v>
      </c>
      <c r="K11" s="45">
        <f>$B$11*K10</f>
        <v>5.9850000000000007E-3</v>
      </c>
      <c r="L11" s="45">
        <f>$B$11*L10</f>
        <v>5.0399999999999993E-3</v>
      </c>
    </row>
    <row r="12" spans="1:14" x14ac:dyDescent="0.3">
      <c r="A12" s="44" t="s">
        <v>44</v>
      </c>
      <c r="B12" s="39">
        <v>1</v>
      </c>
      <c r="C12" s="39">
        <f>1/(1+C11)</f>
        <v>0.98612521818020449</v>
      </c>
      <c r="D12" s="39">
        <f>1/(1+D11)</f>
        <v>0.99322126486728068</v>
      </c>
      <c r="E12" s="39">
        <f>1/(1+E11)</f>
        <v>0.99853215772813952</v>
      </c>
      <c r="F12" s="39">
        <f>1/(1+F11)</f>
        <v>0.98930071279116349</v>
      </c>
      <c r="G12" s="39">
        <f>1/(1+G11)</f>
        <v>0.98878715367729952</v>
      </c>
      <c r="H12" s="39">
        <f>1/(1+H11)</f>
        <v>0.99228990741935164</v>
      </c>
      <c r="I12" s="39">
        <f>1/(1+I11)</f>
        <v>0.99384314173693966</v>
      </c>
      <c r="J12" s="39">
        <f>1/(1+J11)</f>
        <v>0.98909522514280057</v>
      </c>
      <c r="K12" s="39">
        <f>1/(1+K11)</f>
        <v>0.99405060711640836</v>
      </c>
      <c r="L12" s="39">
        <f>1/(1+L11)</f>
        <v>0.9949852742179417</v>
      </c>
    </row>
    <row r="13" spans="1:14" x14ac:dyDescent="0.3">
      <c r="A13" s="43" t="s">
        <v>43</v>
      </c>
      <c r="B13" s="39"/>
      <c r="C13" s="39">
        <f>C12*B12</f>
        <v>0.98612521818020449</v>
      </c>
      <c r="D13" s="39">
        <f>D12*C13</f>
        <v>0.97944053651846585</v>
      </c>
      <c r="E13" s="39">
        <f>E12*D13</f>
        <v>0.97800287229619032</v>
      </c>
      <c r="F13" s="39">
        <f>F12*E13</f>
        <v>0.96753893867442631</v>
      </c>
      <c r="G13" s="39">
        <f>G12*F13</f>
        <v>0.95669007324384125</v>
      </c>
      <c r="H13" s="39">
        <f>H12*G13</f>
        <v>0.94931390420814399</v>
      </c>
      <c r="I13" s="39">
        <f>I12*H13</f>
        <v>0.94346911305278203</v>
      </c>
      <c r="J13" s="39">
        <f>J12*I13</f>
        <v>0.93318079479021976</v>
      </c>
      <c r="K13" s="39">
        <f>K12*J13</f>
        <v>0.92762893561059045</v>
      </c>
      <c r="L13" s="39">
        <f>L12*K13</f>
        <v>0.92297713087100075</v>
      </c>
    </row>
    <row r="14" spans="1:14" ht="27" x14ac:dyDescent="0.3">
      <c r="A14" s="43" t="s">
        <v>42</v>
      </c>
      <c r="B14" s="42"/>
      <c r="C14" s="42">
        <f>C13*C9</f>
        <v>-10847.37739998225</v>
      </c>
      <c r="D14" s="42">
        <f>D13*D9</f>
        <v>-1958.8810730369316</v>
      </c>
      <c r="E14" s="42">
        <f>E13*E9</f>
        <v>6846.0201060733325</v>
      </c>
      <c r="F14" s="42">
        <f>F13*F9</f>
        <v>2902.6168160232787</v>
      </c>
      <c r="G14" s="42">
        <f>G13*G9</f>
        <v>-956.6900732438412</v>
      </c>
      <c r="H14" s="42">
        <f>H13*H9</f>
        <v>-4746.5695210407202</v>
      </c>
      <c r="I14" s="42">
        <f>I13*I9</f>
        <v>-8491.2220174750382</v>
      </c>
      <c r="J14" s="42">
        <f>J13*J9</f>
        <v>-12131.350332272857</v>
      </c>
      <c r="K14" s="42">
        <f>K13*K9</f>
        <v>-15769.691905380037</v>
      </c>
      <c r="L14" s="42">
        <f>L13*L9</f>
        <v>-19382.519748291015</v>
      </c>
    </row>
    <row r="15" spans="1:14" x14ac:dyDescent="0.3">
      <c r="A15" s="39" t="s">
        <v>41</v>
      </c>
      <c r="B15" s="42">
        <f>MAX(C14:L14)</f>
        <v>6846.0201060733325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14" x14ac:dyDescent="0.3">
      <c r="A16" s="39" t="s">
        <v>40</v>
      </c>
      <c r="B16" s="42">
        <f>B15+B8</f>
        <v>26846.020106073331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3" x14ac:dyDescent="0.3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41"/>
    </row>
    <row r="18" spans="1:13" x14ac:dyDescent="0.3">
      <c r="A18" s="39"/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13" x14ac:dyDescent="0.3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spans="1:13" x14ac:dyDescent="0.3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spans="1:13" x14ac:dyDescent="0.3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3" x14ac:dyDescent="0.3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</row>
    <row r="23" spans="1:13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 spans="1:13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</row>
    <row r="25" spans="1:13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</row>
  </sheetData>
  <pageMargins left="0" right="0" top="0.75" bottom="0.75" header="0.3" footer="0.3"/>
  <pageSetup scale="92" orientation="landscape" verticalDpi="0" r:id="rId1"/>
  <headerFooter>
    <oddFooter>&amp;C_x000D_&amp;1#&amp;"Calibri"&amp;10&amp;K000000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Q1</vt:lpstr>
      <vt:lpstr>Q4</vt:lpstr>
      <vt:lpstr>'Q4'!Print_Area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Huh, Andrew</dc:creator>
  <cp:lastModifiedBy>Mark Dulceak</cp:lastModifiedBy>
  <dcterms:created xsi:type="dcterms:W3CDTF">2024-06-07T14:05:18Z</dcterms:created>
  <dcterms:modified xsi:type="dcterms:W3CDTF">2024-08-07T17:25:38Z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9aa860-6a65-4942-a19a-0478291725e1_Enabled">
    <vt:lpwstr>true</vt:lpwstr>
  </property>
  <property fmtid="{D5CDD505-2E9C-101B-9397-08002B2CF9AE}" pid="3" name="MSIP_Label_3c9aa860-6a65-4942-a19a-0478291725e1_SetDate">
    <vt:lpwstr>2024-08-07T01:22:43Z</vt:lpwstr>
  </property>
  <property fmtid="{D5CDD505-2E9C-101B-9397-08002B2CF9AE}" pid="4" name="MSIP_Label_3c9aa860-6a65-4942-a19a-0478291725e1_Method">
    <vt:lpwstr>Privileged</vt:lpwstr>
  </property>
  <property fmtid="{D5CDD505-2E9C-101B-9397-08002B2CF9AE}" pid="5" name="MSIP_Label_3c9aa860-6a65-4942-a19a-0478291725e1_Name">
    <vt:lpwstr>CONFIDENTIAL</vt:lpwstr>
  </property>
  <property fmtid="{D5CDD505-2E9C-101B-9397-08002B2CF9AE}" pid="6" name="MSIP_Label_3c9aa860-6a65-4942-a19a-0478291725e1_SiteId">
    <vt:lpwstr>5d3e2773-e07f-4432-a630-1a0f68a28a05</vt:lpwstr>
  </property>
  <property fmtid="{D5CDD505-2E9C-101B-9397-08002B2CF9AE}" pid="7" name="MSIP_Label_3c9aa860-6a65-4942-a19a-0478291725e1_ActionId">
    <vt:lpwstr>5e75b7e9-c259-4762-949e-75a1a8ac1704</vt:lpwstr>
  </property>
  <property fmtid="{D5CDD505-2E9C-101B-9397-08002B2CF9AE}" pid="8" name="MSIP_Label_3c9aa860-6a65-4942-a19a-0478291725e1_ContentBits">
    <vt:lpwstr>2</vt:lpwstr>
  </property>
</Properties>
</file>