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https://societyofactuaries-my.sharepoint.com/personal/acappelletti_soa_org/Documents/Documents/DOCS/SOA_GI/EXAM_ADV/2024_1/Solutions/"/>
    </mc:Choice>
  </mc:AlternateContent>
  <xr:revisionPtr revIDLastSave="498" documentId="8_{3DCC0D6C-BB36-49B6-AC06-A5E06C739FF4}" xr6:coauthVersionLast="47" xr6:coauthVersionMax="47" xr10:uidLastSave="{2CAA8D19-F4AD-48C5-A6F1-076FF170E12D}"/>
  <bookViews>
    <workbookView xWindow="-61530" yWindow="1530" windowWidth="21525" windowHeight="10980" xr2:uid="{F6692CAA-43B7-4A9C-A979-59A50A360D16}"/>
  </bookViews>
  <sheets>
    <sheet name="Q01" sheetId="15" r:id="rId1"/>
    <sheet name="Q02" sheetId="7" r:id="rId2"/>
    <sheet name="Q03" sheetId="17" r:id="rId3"/>
    <sheet name="Q04" sheetId="14" r:id="rId4"/>
    <sheet name="Q05" sheetId="13" r:id="rId5"/>
    <sheet name="Q06" sheetId="8" r:id="rId6"/>
    <sheet name="Q07" sheetId="9" r:id="rId7"/>
    <sheet name="Q08" sheetId="4" r:id="rId8"/>
    <sheet name="Q09" sheetId="18" r:id="rId9"/>
    <sheet name="Q10" sheetId="3" r:id="rId10"/>
    <sheet name="Q011" sheetId="12" r:id="rId11"/>
    <sheet name="Q12" sheetId="6" r:id="rId12"/>
    <sheet name="Q13" sheetId="16" r:id="rId13"/>
  </sheets>
  <externalReferences>
    <externalReference r:id="rId1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4" i="6" l="1"/>
  <c r="E51" i="6"/>
  <c r="E43" i="6"/>
  <c r="E42" i="6"/>
  <c r="D80" i="3"/>
  <c r="C80" i="3"/>
  <c r="C63" i="3"/>
  <c r="D46" i="18"/>
  <c r="C38" i="18"/>
  <c r="B38" i="18"/>
  <c r="C37" i="18"/>
  <c r="B37" i="18"/>
  <c r="C36" i="18"/>
  <c r="B36" i="18"/>
  <c r="C35" i="18"/>
  <c r="B35" i="18"/>
  <c r="B34" i="18"/>
  <c r="C24" i="18" l="1"/>
  <c r="C34" i="18" s="1"/>
  <c r="B58" i="4"/>
  <c r="B63" i="4" s="1"/>
  <c r="D37" i="18" l="1"/>
  <c r="E37" i="18" s="1"/>
  <c r="C41" i="18"/>
  <c r="D36" i="18"/>
  <c r="E36" i="18" s="1"/>
  <c r="F36" i="18" s="1"/>
  <c r="D35" i="18"/>
  <c r="E35" i="18" s="1"/>
  <c r="F35" i="18" s="1"/>
  <c r="D38" i="18"/>
  <c r="E38" i="18" s="1"/>
  <c r="F38" i="18" s="1"/>
  <c r="D34" i="18"/>
  <c r="E34" i="18" s="1"/>
  <c r="F34" i="18" s="1"/>
  <c r="C42" i="18" l="1"/>
  <c r="C43" i="18" s="1"/>
  <c r="C44" i="18" s="1"/>
  <c r="C46" i="18" s="1"/>
  <c r="F37" i="18"/>
  <c r="F60" i="17" l="1"/>
  <c r="F59" i="17"/>
  <c r="F58" i="17"/>
  <c r="I42" i="17"/>
  <c r="J42" i="17" s="1"/>
  <c r="H42" i="17"/>
  <c r="G42" i="17"/>
  <c r="I41" i="17"/>
  <c r="J41" i="17" s="1"/>
  <c r="H41" i="17"/>
  <c r="G41" i="17"/>
  <c r="I40" i="17"/>
  <c r="J40" i="17" s="1"/>
  <c r="H40" i="17"/>
  <c r="G40" i="17"/>
  <c r="I39" i="17"/>
  <c r="J39" i="17" s="1"/>
  <c r="H39" i="17"/>
  <c r="G39" i="17"/>
  <c r="I38" i="17"/>
  <c r="J38" i="17" s="1"/>
  <c r="H38" i="17"/>
  <c r="G38" i="17"/>
  <c r="I37" i="17"/>
  <c r="J37" i="17" s="1"/>
  <c r="H37" i="17"/>
  <c r="G37" i="17"/>
  <c r="I36" i="17"/>
  <c r="J36" i="17" s="1"/>
  <c r="H36" i="17"/>
  <c r="G36" i="17"/>
  <c r="I35" i="17"/>
  <c r="J35" i="17" s="1"/>
  <c r="H35" i="17"/>
  <c r="G35" i="17"/>
  <c r="I34" i="17"/>
  <c r="J34" i="17" s="1"/>
  <c r="H34" i="17"/>
  <c r="G34" i="17"/>
  <c r="I33" i="17"/>
  <c r="J33" i="17" s="1"/>
  <c r="H33" i="17"/>
  <c r="G33" i="17"/>
  <c r="I32" i="17"/>
  <c r="H32" i="17"/>
  <c r="G32" i="17"/>
  <c r="J32" i="17" s="1"/>
  <c r="I31" i="17"/>
  <c r="J31" i="17" s="1"/>
  <c r="H31" i="17"/>
  <c r="G31" i="17"/>
  <c r="I30" i="17"/>
  <c r="J30" i="17" s="1"/>
  <c r="H30" i="17"/>
  <c r="G30" i="17"/>
  <c r="J29" i="17"/>
  <c r="K29" i="17" s="1"/>
  <c r="I29" i="17"/>
  <c r="H29" i="17"/>
  <c r="G29" i="17"/>
  <c r="I28" i="17"/>
  <c r="J28" i="17" s="1"/>
  <c r="H28" i="17"/>
  <c r="G28" i="17"/>
  <c r="M27" i="17"/>
  <c r="J27" i="17"/>
  <c r="K27" i="17" s="1"/>
  <c r="I27" i="17"/>
  <c r="H27" i="17"/>
  <c r="G27" i="17"/>
  <c r="I26" i="17"/>
  <c r="J26" i="17" s="1"/>
  <c r="H26" i="17"/>
  <c r="G26" i="17"/>
  <c r="I25" i="17"/>
  <c r="J25" i="17" s="1"/>
  <c r="H25" i="17"/>
  <c r="G25" i="17"/>
  <c r="I24" i="17"/>
  <c r="J24" i="17" s="1"/>
  <c r="H24" i="17"/>
  <c r="G24" i="17"/>
  <c r="I23" i="17"/>
  <c r="J23" i="17" s="1"/>
  <c r="H23" i="17"/>
  <c r="G23" i="17"/>
  <c r="I22" i="17"/>
  <c r="J22" i="17" s="1"/>
  <c r="H22" i="17"/>
  <c r="G22" i="17"/>
  <c r="I21" i="17"/>
  <c r="J21" i="17" s="1"/>
  <c r="H21" i="17"/>
  <c r="G21" i="17"/>
  <c r="I20" i="17"/>
  <c r="H20" i="17"/>
  <c r="G20" i="17"/>
  <c r="J20" i="17" s="1"/>
  <c r="I19" i="17"/>
  <c r="J19" i="17" s="1"/>
  <c r="H19" i="17"/>
  <c r="G19" i="17"/>
  <c r="I18" i="17"/>
  <c r="J18" i="17" s="1"/>
  <c r="H18" i="17"/>
  <c r="G18" i="17"/>
  <c r="J17" i="17"/>
  <c r="I17" i="17"/>
  <c r="H17" i="17"/>
  <c r="G17" i="17"/>
  <c r="I16" i="17"/>
  <c r="J16" i="17" s="1"/>
  <c r="H16" i="17"/>
  <c r="G16" i="17"/>
  <c r="M15" i="17"/>
  <c r="J15" i="17"/>
  <c r="K15" i="17" s="1"/>
  <c r="I15" i="17"/>
  <c r="H15" i="17"/>
  <c r="G15" i="17"/>
  <c r="I14" i="17"/>
  <c r="J14" i="17" s="1"/>
  <c r="H14" i="17"/>
  <c r="G14" i="17"/>
  <c r="I13" i="17"/>
  <c r="J13" i="17" s="1"/>
  <c r="H13" i="17"/>
  <c r="G13" i="17"/>
  <c r="I12" i="17"/>
  <c r="J12" i="17" s="1"/>
  <c r="H12" i="17"/>
  <c r="G12" i="17"/>
  <c r="I11" i="17"/>
  <c r="J11" i="17" s="1"/>
  <c r="H11" i="17"/>
  <c r="G11" i="17"/>
  <c r="I10" i="17"/>
  <c r="J10" i="17" s="1"/>
  <c r="H10" i="17"/>
  <c r="G10" i="17"/>
  <c r="I9" i="17"/>
  <c r="J9" i="17" s="1"/>
  <c r="H9" i="17"/>
  <c r="G9" i="17"/>
  <c r="I8" i="17"/>
  <c r="H8" i="17"/>
  <c r="G8" i="17"/>
  <c r="J8" i="17" s="1"/>
  <c r="I7" i="17"/>
  <c r="J7" i="17" s="1"/>
  <c r="H7" i="17"/>
  <c r="G7" i="17"/>
  <c r="M18" i="17" l="1"/>
  <c r="K18" i="17"/>
  <c r="M37" i="17"/>
  <c r="K37" i="17"/>
  <c r="M41" i="17"/>
  <c r="K41" i="17"/>
  <c r="K19" i="17"/>
  <c r="M19" i="17"/>
  <c r="M34" i="17"/>
  <c r="K34" i="17"/>
  <c r="M10" i="17"/>
  <c r="K10" i="17"/>
  <c r="M25" i="17"/>
  <c r="K25" i="17"/>
  <c r="K40" i="17"/>
  <c r="M40" i="17"/>
  <c r="M7" i="17"/>
  <c r="K7" i="17"/>
  <c r="M22" i="17"/>
  <c r="K22" i="17"/>
  <c r="M12" i="17"/>
  <c r="K12" i="17"/>
  <c r="M23" i="17"/>
  <c r="K23" i="17"/>
  <c r="M32" i="17"/>
  <c r="K32" i="17"/>
  <c r="K28" i="17"/>
  <c r="M28" i="17"/>
  <c r="K14" i="17"/>
  <c r="M14" i="17"/>
  <c r="K21" i="17"/>
  <c r="M21" i="17"/>
  <c r="M36" i="17"/>
  <c r="K36" i="17"/>
  <c r="M11" i="17"/>
  <c r="K11" i="17"/>
  <c r="K26" i="17"/>
  <c r="M26" i="17"/>
  <c r="M33" i="17"/>
  <c r="K33" i="17"/>
  <c r="M8" i="17"/>
  <c r="K8" i="17"/>
  <c r="M30" i="17"/>
  <c r="K30" i="17"/>
  <c r="M38" i="17"/>
  <c r="K38" i="17"/>
  <c r="M42" i="17"/>
  <c r="K42" i="17"/>
  <c r="M20" i="17"/>
  <c r="K20" i="17"/>
  <c r="K16" i="17"/>
  <c r="M16" i="17"/>
  <c r="M9" i="17"/>
  <c r="K9" i="17"/>
  <c r="M13" i="17"/>
  <c r="K13" i="17"/>
  <c r="M24" i="17"/>
  <c r="K24" i="17"/>
  <c r="K31" i="17"/>
  <c r="M31" i="17"/>
  <c r="M35" i="17"/>
  <c r="K35" i="17"/>
  <c r="M39" i="17"/>
  <c r="K39" i="17"/>
  <c r="K17" i="17"/>
  <c r="M29" i="17"/>
  <c r="M17" i="17"/>
  <c r="K43" i="17" l="1"/>
  <c r="M43" i="17"/>
  <c r="M44" i="17" s="1"/>
  <c r="F61" i="17" l="1"/>
  <c r="F62" i="17" s="1"/>
  <c r="O15" i="17"/>
  <c r="O27" i="17"/>
  <c r="O18" i="17"/>
  <c r="O33" i="17"/>
  <c r="O7" i="17"/>
  <c r="O34" i="17"/>
  <c r="O37" i="17"/>
  <c r="O32" i="17"/>
  <c r="O36" i="17"/>
  <c r="O8" i="17"/>
  <c r="O20" i="17"/>
  <c r="O24" i="17"/>
  <c r="O29" i="17"/>
  <c r="O10" i="17"/>
  <c r="O30" i="17"/>
  <c r="O31" i="17"/>
  <c r="O16" i="17"/>
  <c r="O17" i="17"/>
  <c r="O25" i="17"/>
  <c r="O35" i="17"/>
  <c r="O12" i="17"/>
  <c r="O26" i="17"/>
  <c r="O23" i="17"/>
  <c r="O42" i="17"/>
  <c r="O13" i="17"/>
  <c r="O39" i="17"/>
  <c r="O19" i="17"/>
  <c r="O40" i="17"/>
  <c r="O21" i="17"/>
  <c r="O28" i="17"/>
  <c r="O11" i="17"/>
  <c r="O41" i="17"/>
  <c r="O22" i="17"/>
  <c r="O14" i="17"/>
  <c r="O38" i="17"/>
  <c r="O9" i="17"/>
  <c r="D91" i="15" l="1"/>
  <c r="B60" i="15" l="1"/>
  <c r="A60" i="15"/>
  <c r="A59" i="15"/>
  <c r="B59" i="15" s="1"/>
  <c r="B58" i="15"/>
  <c r="A58" i="15"/>
  <c r="B57" i="15"/>
  <c r="A57" i="15"/>
  <c r="A56" i="15"/>
  <c r="A55" i="15"/>
  <c r="B56" i="15" s="1"/>
  <c r="A54" i="15"/>
  <c r="B55" i="15" s="1"/>
  <c r="A53" i="15"/>
  <c r="B54" i="15" s="1"/>
  <c r="B52" i="15"/>
  <c r="A52" i="15"/>
  <c r="B51" i="15"/>
  <c r="A51" i="15"/>
  <c r="A50" i="15"/>
  <c r="A49" i="15"/>
  <c r="B50" i="15" s="1"/>
  <c r="A48" i="15"/>
  <c r="B49" i="15" s="1"/>
  <c r="A47" i="15"/>
  <c r="B48" i="15" s="1"/>
  <c r="B46" i="15"/>
  <c r="A46" i="15"/>
  <c r="B45" i="15"/>
  <c r="A45" i="15"/>
  <c r="A44" i="15"/>
  <c r="B43" i="15"/>
  <c r="A43" i="15"/>
  <c r="B44" i="15" s="1"/>
  <c r="A42" i="15"/>
  <c r="A41" i="15"/>
  <c r="B41" i="15" s="1"/>
  <c r="B53" i="15" l="1"/>
  <c r="B47" i="15"/>
  <c r="B42" i="15"/>
  <c r="Q60" i="15" l="1"/>
  <c r="Q59" i="15"/>
  <c r="Q58" i="15"/>
  <c r="Q57" i="15"/>
  <c r="Q56" i="15"/>
  <c r="Q55" i="15"/>
  <c r="Q54" i="15"/>
  <c r="Q53" i="15"/>
  <c r="Q52" i="15"/>
  <c r="Q51" i="15"/>
  <c r="Q50" i="15"/>
  <c r="Q49" i="15"/>
  <c r="Q48" i="15"/>
  <c r="Q47" i="15"/>
  <c r="Q46" i="15"/>
  <c r="Q45" i="15"/>
  <c r="Q44" i="15"/>
  <c r="Q43" i="15"/>
  <c r="Q42" i="15"/>
  <c r="Q41" i="15"/>
  <c r="D81" i="3" l="1"/>
  <c r="C81" i="3"/>
  <c r="C57" i="3"/>
  <c r="P101" i="14" l="1"/>
  <c r="P102" i="14"/>
  <c r="P103" i="14"/>
  <c r="P104" i="14"/>
  <c r="P105" i="14"/>
  <c r="P106" i="14"/>
  <c r="P100" i="14"/>
  <c r="O101" i="14"/>
  <c r="O102" i="14"/>
  <c r="O103" i="14"/>
  <c r="O104" i="14"/>
  <c r="O105" i="14"/>
  <c r="O106" i="14"/>
  <c r="O100" i="14"/>
  <c r="O23" i="16" l="1"/>
  <c r="O18" i="16"/>
  <c r="O13" i="16"/>
  <c r="B23" i="16"/>
  <c r="B18" i="16"/>
  <c r="B13" i="16"/>
  <c r="O28" i="16" l="1"/>
  <c r="F45" i="16" s="1"/>
  <c r="B28" i="16"/>
  <c r="C64" i="15"/>
  <c r="C63" i="15"/>
  <c r="C42" i="15"/>
  <c r="C43" i="15"/>
  <c r="D43" i="15" s="1"/>
  <c r="C44" i="15"/>
  <c r="C45" i="15"/>
  <c r="D45" i="15" s="1"/>
  <c r="C46" i="15"/>
  <c r="C47" i="15"/>
  <c r="C48" i="15"/>
  <c r="D48" i="15" s="1"/>
  <c r="C49" i="15"/>
  <c r="C50" i="15"/>
  <c r="C51" i="15"/>
  <c r="C52" i="15"/>
  <c r="C53" i="15"/>
  <c r="D53" i="15" s="1"/>
  <c r="C54" i="15"/>
  <c r="C55" i="15"/>
  <c r="D55" i="15" s="1"/>
  <c r="C56" i="15"/>
  <c r="C57" i="15"/>
  <c r="D57" i="15" s="1"/>
  <c r="C58" i="15"/>
  <c r="C59" i="15"/>
  <c r="C60" i="15"/>
  <c r="D60" i="15" s="1"/>
  <c r="C41" i="15"/>
  <c r="E60" i="15"/>
  <c r="E43" i="15"/>
  <c r="E44" i="15"/>
  <c r="E45" i="15"/>
  <c r="E46" i="15"/>
  <c r="E47" i="15"/>
  <c r="E48" i="15"/>
  <c r="E49" i="15"/>
  <c r="E50" i="15"/>
  <c r="E51" i="15"/>
  <c r="E52" i="15"/>
  <c r="E53" i="15"/>
  <c r="E54" i="15"/>
  <c r="E55" i="15"/>
  <c r="E56" i="15"/>
  <c r="E57" i="15"/>
  <c r="E58" i="15"/>
  <c r="E59" i="15"/>
  <c r="E41" i="15"/>
  <c r="E42" i="15"/>
  <c r="F52" i="15" l="1"/>
  <c r="F47" i="15"/>
  <c r="H49" i="15"/>
  <c r="I49" i="15" s="1"/>
  <c r="K49" i="15" s="1"/>
  <c r="L49" i="15" s="1"/>
  <c r="F45" i="15"/>
  <c r="B63" i="15" s="1"/>
  <c r="F48" i="15"/>
  <c r="H44" i="15"/>
  <c r="I44" i="15" s="1"/>
  <c r="F58" i="15"/>
  <c r="F43" i="15"/>
  <c r="F51" i="15"/>
  <c r="H41" i="15"/>
  <c r="I41" i="15" s="1"/>
  <c r="K41" i="15" s="1"/>
  <c r="F46" i="15"/>
  <c r="B64" i="15" s="1"/>
  <c r="F64" i="15" s="1"/>
  <c r="G64" i="15" s="1"/>
  <c r="I46" i="15"/>
  <c r="H56" i="15"/>
  <c r="I56" i="15" s="1"/>
  <c r="F54" i="15"/>
  <c r="F60" i="15"/>
  <c r="F59" i="15"/>
  <c r="F57" i="15"/>
  <c r="F55" i="15"/>
  <c r="F53" i="15"/>
  <c r="H42" i="15"/>
  <c r="I42" i="15" s="1"/>
  <c r="F50" i="15"/>
  <c r="H54" i="15"/>
  <c r="I54" i="15" s="1"/>
  <c r="F49" i="15"/>
  <c r="H53" i="15"/>
  <c r="I53" i="15" s="1"/>
  <c r="F44" i="15"/>
  <c r="H52" i="15"/>
  <c r="I52" i="15" s="1"/>
  <c r="F42" i="15"/>
  <c r="H51" i="15"/>
  <c r="I51" i="15" s="1"/>
  <c r="H50" i="15"/>
  <c r="I50" i="15" s="1"/>
  <c r="H60" i="15"/>
  <c r="I60" i="15" s="1"/>
  <c r="H48" i="15"/>
  <c r="I48" i="15" s="1"/>
  <c r="H59" i="15"/>
  <c r="I59" i="15" s="1"/>
  <c r="H47" i="15"/>
  <c r="I47" i="15" s="1"/>
  <c r="H58" i="15"/>
  <c r="I58" i="15" s="1"/>
  <c r="H46" i="15"/>
  <c r="F41" i="15"/>
  <c r="H57" i="15"/>
  <c r="I57" i="15" s="1"/>
  <c r="H45" i="15"/>
  <c r="I45" i="15" s="1"/>
  <c r="F56" i="15"/>
  <c r="H55" i="15"/>
  <c r="I55" i="15" s="1"/>
  <c r="H43" i="15"/>
  <c r="I43" i="15" s="1"/>
  <c r="D56" i="15"/>
  <c r="D44" i="15"/>
  <c r="D52" i="15"/>
  <c r="D51" i="15"/>
  <c r="D49" i="15"/>
  <c r="D58" i="15"/>
  <c r="D46" i="15"/>
  <c r="D54" i="15"/>
  <c r="D42" i="15"/>
  <c r="D59" i="15"/>
  <c r="D47" i="15"/>
  <c r="D41" i="15"/>
  <c r="D50" i="15"/>
  <c r="L41" i="15" l="1"/>
  <c r="K42" i="15"/>
  <c r="L42" i="15" s="1"/>
  <c r="K51" i="15"/>
  <c r="L51" i="15" s="1"/>
  <c r="K46" i="15"/>
  <c r="L46" i="15" s="1"/>
  <c r="K47" i="15"/>
  <c r="L47" i="15" s="1"/>
  <c r="K59" i="15"/>
  <c r="L59" i="15" s="1"/>
  <c r="K54" i="15"/>
  <c r="L54" i="15" s="1"/>
  <c r="K43" i="15"/>
  <c r="L43" i="15" s="1"/>
  <c r="B72" i="15" a="1"/>
  <c r="B72" i="15" s="1"/>
  <c r="K48" i="15"/>
  <c r="L48" i="15" s="1"/>
  <c r="K50" i="15"/>
  <c r="L50" i="15" s="1"/>
  <c r="K55" i="15"/>
  <c r="L55" i="15" s="1"/>
  <c r="K60" i="15"/>
  <c r="L60" i="15" s="1"/>
  <c r="K58" i="15"/>
  <c r="L58" i="15" s="1"/>
  <c r="K52" i="15"/>
  <c r="L52" i="15" s="1"/>
  <c r="K57" i="15"/>
  <c r="L57" i="15" s="1"/>
  <c r="K44" i="15"/>
  <c r="L44" i="15" s="1"/>
  <c r="K45" i="15"/>
  <c r="L45" i="15" s="1"/>
  <c r="K56" i="15"/>
  <c r="L56" i="15" s="1"/>
  <c r="K53" i="15"/>
  <c r="L53" i="15" s="1"/>
  <c r="A100" i="14"/>
  <c r="B100" i="14"/>
  <c r="A101" i="14"/>
  <c r="B101" i="14"/>
  <c r="A102" i="14"/>
  <c r="B102" i="14"/>
  <c r="A103" i="14"/>
  <c r="B103" i="14"/>
  <c r="A104" i="14"/>
  <c r="B104" i="14"/>
  <c r="A105" i="14"/>
  <c r="B105" i="14"/>
  <c r="A106" i="14"/>
  <c r="B106" i="14"/>
  <c r="A107" i="14"/>
  <c r="B107" i="14"/>
  <c r="A108" i="14"/>
  <c r="B108" i="14"/>
  <c r="I47" i="14"/>
  <c r="J47" i="14"/>
  <c r="I48" i="14"/>
  <c r="J48" i="14"/>
  <c r="I49" i="14"/>
  <c r="J49" i="14"/>
  <c r="I50" i="14"/>
  <c r="J50" i="14"/>
  <c r="I51" i="14"/>
  <c r="J51" i="14"/>
  <c r="I52" i="14"/>
  <c r="J52" i="14"/>
  <c r="I53" i="14"/>
  <c r="J53" i="14"/>
  <c r="I54" i="14"/>
  <c r="J54" i="14"/>
  <c r="I107" i="14"/>
  <c r="H107" i="14"/>
  <c r="I106" i="14"/>
  <c r="H106" i="14"/>
  <c r="I105" i="14"/>
  <c r="H105" i="14"/>
  <c r="I104" i="14"/>
  <c r="H104" i="14"/>
  <c r="I103" i="14"/>
  <c r="H103" i="14"/>
  <c r="I102" i="14"/>
  <c r="H102" i="14"/>
  <c r="I101" i="14"/>
  <c r="H101" i="14"/>
  <c r="R99" i="14" a="1"/>
  <c r="I100" i="14"/>
  <c r="H100" i="14"/>
  <c r="A74" i="14"/>
  <c r="I73" i="14"/>
  <c r="A73" i="14"/>
  <c r="R72" i="14"/>
  <c r="I72" i="14"/>
  <c r="A72" i="14"/>
  <c r="R71" i="14"/>
  <c r="I71" i="14"/>
  <c r="A71" i="14"/>
  <c r="R70" i="14"/>
  <c r="I70" i="14"/>
  <c r="A70" i="14"/>
  <c r="R69" i="14"/>
  <c r="I69" i="14"/>
  <c r="A69" i="14"/>
  <c r="R68" i="14"/>
  <c r="I68" i="14"/>
  <c r="A68" i="14"/>
  <c r="R67" i="14"/>
  <c r="I67" i="14"/>
  <c r="A67" i="14"/>
  <c r="R66" i="14"/>
  <c r="I66" i="14"/>
  <c r="A66" i="14"/>
  <c r="B56" i="14"/>
  <c r="B55" i="14"/>
  <c r="A55" i="14"/>
  <c r="B54" i="14"/>
  <c r="A54" i="14"/>
  <c r="S53" i="14"/>
  <c r="R53" i="14"/>
  <c r="B53" i="14"/>
  <c r="A53" i="14"/>
  <c r="S52" i="14"/>
  <c r="R52" i="14"/>
  <c r="B52" i="14"/>
  <c r="A52" i="14"/>
  <c r="S51" i="14"/>
  <c r="R51" i="14"/>
  <c r="B51" i="14"/>
  <c r="A51" i="14"/>
  <c r="S50" i="14"/>
  <c r="R50" i="14"/>
  <c r="B50" i="14"/>
  <c r="A50" i="14"/>
  <c r="S49" i="14"/>
  <c r="R49" i="14"/>
  <c r="B49" i="14"/>
  <c r="A49" i="14"/>
  <c r="S48" i="14"/>
  <c r="R48" i="14"/>
  <c r="B48" i="14"/>
  <c r="A48" i="14"/>
  <c r="S47" i="14"/>
  <c r="R47" i="14"/>
  <c r="B47" i="14"/>
  <c r="A47" i="14"/>
  <c r="L36" i="14"/>
  <c r="K36" i="14"/>
  <c r="J36" i="14"/>
  <c r="I36" i="14"/>
  <c r="H36" i="14"/>
  <c r="G36" i="14"/>
  <c r="F36" i="14"/>
  <c r="E36" i="14"/>
  <c r="B36" i="14"/>
  <c r="L35" i="14"/>
  <c r="K35" i="14"/>
  <c r="J35" i="14"/>
  <c r="I35" i="14"/>
  <c r="H35" i="14"/>
  <c r="G35" i="14"/>
  <c r="F35" i="14"/>
  <c r="B35" i="14"/>
  <c r="L34" i="14"/>
  <c r="K34" i="14"/>
  <c r="J34" i="14"/>
  <c r="I34" i="14"/>
  <c r="H34" i="14"/>
  <c r="G34" i="14"/>
  <c r="B34" i="14"/>
  <c r="L33" i="14"/>
  <c r="K33" i="14"/>
  <c r="J33" i="14"/>
  <c r="I33" i="14"/>
  <c r="H33" i="14"/>
  <c r="B33" i="14"/>
  <c r="L32" i="14"/>
  <c r="K32" i="14"/>
  <c r="J32" i="14"/>
  <c r="I32" i="14"/>
  <c r="B32" i="14"/>
  <c r="L31" i="14"/>
  <c r="K31" i="14"/>
  <c r="J31" i="14"/>
  <c r="B31" i="14"/>
  <c r="L30" i="14"/>
  <c r="K30" i="14"/>
  <c r="B30" i="14"/>
  <c r="L29" i="14"/>
  <c r="B29" i="14"/>
  <c r="B28" i="14"/>
  <c r="L27" i="14"/>
  <c r="K27" i="14"/>
  <c r="J27" i="14"/>
  <c r="I27" i="14"/>
  <c r="H27" i="14"/>
  <c r="G27" i="14"/>
  <c r="F27" i="14"/>
  <c r="E27" i="14"/>
  <c r="D27" i="14"/>
  <c r="L23" i="14"/>
  <c r="L28" i="14" s="1"/>
  <c r="K23" i="14"/>
  <c r="K28" i="14" s="1"/>
  <c r="J23" i="14"/>
  <c r="J30" i="14" s="1"/>
  <c r="I23" i="14"/>
  <c r="I30" i="14" s="1"/>
  <c r="H23" i="14"/>
  <c r="H31" i="14" s="1"/>
  <c r="G23" i="14"/>
  <c r="G29" i="14" s="1"/>
  <c r="F23" i="14"/>
  <c r="F32" i="14" s="1"/>
  <c r="S70" i="14" s="1"/>
  <c r="E23" i="14"/>
  <c r="E31" i="14" s="1"/>
  <c r="J69" i="14" s="1"/>
  <c r="D23" i="14"/>
  <c r="D31" i="14" s="1"/>
  <c r="B69" i="14" s="1"/>
  <c r="L22" i="14"/>
  <c r="K22" i="14"/>
  <c r="J22" i="14"/>
  <c r="I22" i="14"/>
  <c r="H22" i="14"/>
  <c r="G22" i="14"/>
  <c r="F22" i="14"/>
  <c r="E22" i="14"/>
  <c r="D22" i="14"/>
  <c r="D99" i="14" l="1" a="1"/>
  <c r="D99" i="14" s="1"/>
  <c r="E106" i="14" s="1"/>
  <c r="K99" i="14" a="1"/>
  <c r="K101" i="14" s="1"/>
  <c r="D90" i="15" a="1"/>
  <c r="D90" i="15" s="1"/>
  <c r="D92" i="15" s="1"/>
  <c r="B85" i="15" a="1"/>
  <c r="B85" i="15" s="1"/>
  <c r="F29" i="14"/>
  <c r="S67" i="14" s="1"/>
  <c r="D36" i="14"/>
  <c r="B74" i="14" s="1"/>
  <c r="D30" i="14"/>
  <c r="B68" i="14" s="1"/>
  <c r="D32" i="14"/>
  <c r="B70" i="14" s="1"/>
  <c r="E28" i="14"/>
  <c r="J66" i="14" s="1"/>
  <c r="D34" i="14"/>
  <c r="B72" i="14" s="1"/>
  <c r="E35" i="14"/>
  <c r="J73" i="14" s="1"/>
  <c r="F28" i="14"/>
  <c r="S66" i="14" s="1"/>
  <c r="E34" i="14"/>
  <c r="J72" i="14" s="1"/>
  <c r="H32" i="14"/>
  <c r="E30" i="14"/>
  <c r="J68" i="14" s="1"/>
  <c r="F30" i="14"/>
  <c r="S68" i="14" s="1"/>
  <c r="F34" i="14"/>
  <c r="S72" i="14" s="1"/>
  <c r="D35" i="14"/>
  <c r="B73" i="14" s="1"/>
  <c r="D28" i="14"/>
  <c r="B66" i="14" s="1"/>
  <c r="F31" i="14"/>
  <c r="S69" i="14" s="1"/>
  <c r="D33" i="14"/>
  <c r="B71" i="14" s="1"/>
  <c r="D29" i="14"/>
  <c r="B67" i="14" s="1"/>
  <c r="E33" i="14"/>
  <c r="J71" i="14" s="1"/>
  <c r="E29" i="14"/>
  <c r="J67" i="14" s="1"/>
  <c r="F33" i="14"/>
  <c r="S71" i="14" s="1"/>
  <c r="S103" i="14"/>
  <c r="R103" i="14"/>
  <c r="S102" i="14"/>
  <c r="R102" i="14"/>
  <c r="S99" i="14"/>
  <c r="S105" i="14" s="1"/>
  <c r="S101" i="14"/>
  <c r="R101" i="14"/>
  <c r="R99" i="14"/>
  <c r="S106" i="14" s="1"/>
  <c r="S100" i="14"/>
  <c r="T105" i="14" s="1"/>
  <c r="R100" i="14"/>
  <c r="T106" i="14" s="1"/>
  <c r="G28" i="14"/>
  <c r="I29" i="14"/>
  <c r="I28" i="14"/>
  <c r="K29" i="14"/>
  <c r="E32" i="14"/>
  <c r="J70" i="14" s="1"/>
  <c r="G33" i="14"/>
  <c r="I31" i="14"/>
  <c r="J29" i="14"/>
  <c r="J28" i="14"/>
  <c r="G31" i="14"/>
  <c r="G30" i="14"/>
  <c r="H29" i="14"/>
  <c r="H28" i="14"/>
  <c r="G32" i="14"/>
  <c r="H30" i="14"/>
  <c r="E103" i="14" l="1"/>
  <c r="E99" i="14"/>
  <c r="E105" i="14" s="1"/>
  <c r="K102" i="14"/>
  <c r="L101" i="14"/>
  <c r="L102" i="14"/>
  <c r="K103" i="14"/>
  <c r="L99" i="14"/>
  <c r="L105" i="14" s="1"/>
  <c r="D103" i="14"/>
  <c r="D100" i="14"/>
  <c r="F106" i="14" s="1"/>
  <c r="E100" i="14"/>
  <c r="F105" i="14" s="1"/>
  <c r="K100" i="14"/>
  <c r="M106" i="14" s="1"/>
  <c r="D101" i="14"/>
  <c r="E102" i="14"/>
  <c r="K99" i="14"/>
  <c r="L106" i="14" s="1"/>
  <c r="E101" i="14"/>
  <c r="D102" i="14"/>
  <c r="L100" i="14"/>
  <c r="M105" i="14" s="1"/>
  <c r="L103" i="14"/>
  <c r="E21" i="13"/>
  <c r="D21" i="13"/>
  <c r="C21" i="13"/>
  <c r="E20" i="13"/>
  <c r="D20" i="13"/>
  <c r="C20" i="13"/>
  <c r="E19" i="13"/>
  <c r="D19" i="13"/>
  <c r="J19" i="13" s="1"/>
  <c r="C19" i="13"/>
  <c r="B21" i="13"/>
  <c r="B20" i="13"/>
  <c r="B19" i="13"/>
  <c r="J21" i="13" l="1"/>
  <c r="J20" i="13"/>
  <c r="F21" i="13"/>
  <c r="I21" i="13"/>
  <c r="H21" i="13"/>
  <c r="H19" i="13"/>
  <c r="I19" i="13"/>
  <c r="J24" i="13" a="1"/>
  <c r="J24" i="13" s="1"/>
  <c r="H20" i="13"/>
  <c r="I20" i="13"/>
  <c r="F20" i="13"/>
  <c r="C33" i="13" a="1"/>
  <c r="C33" i="13" s="1"/>
  <c r="E34" i="13" a="1"/>
  <c r="E34" i="13" s="1"/>
  <c r="F19" i="13"/>
  <c r="E33" i="13" a="1"/>
  <c r="E33" i="13" s="1"/>
  <c r="D33" i="13" a="1"/>
  <c r="D33" i="13" s="1"/>
  <c r="D24" i="13" a="1"/>
  <c r="D24" i="13" s="1"/>
  <c r="C34" i="13" a="1"/>
  <c r="C34" i="13" s="1"/>
  <c r="C24" i="13" a="1"/>
  <c r="C24" i="13" s="1"/>
  <c r="E24" i="13" a="1"/>
  <c r="E24" i="13" s="1"/>
  <c r="D34" i="13" a="1"/>
  <c r="D34" i="13" s="1"/>
  <c r="C35" i="13" a="1"/>
  <c r="C35" i="13" s="1"/>
  <c r="E35" i="13" a="1"/>
  <c r="E35" i="13" s="1"/>
  <c r="D35" i="13" a="1"/>
  <c r="D35" i="13" s="1"/>
  <c r="I24" i="13" l="1" a="1"/>
  <c r="I24" i="13" s="1"/>
  <c r="H24" i="13" a="1"/>
  <c r="H24" i="13" s="1"/>
  <c r="E38" i="13"/>
  <c r="D38" i="13"/>
  <c r="C38" i="13"/>
  <c r="C39" i="13" s="1"/>
  <c r="F24" i="13" a="1"/>
  <c r="F24" i="13" s="1"/>
  <c r="D39" i="13"/>
  <c r="E39" i="13"/>
  <c r="E25" i="13" l="1"/>
  <c r="E26" i="13" s="1"/>
  <c r="D25" i="13"/>
  <c r="C25" i="13"/>
  <c r="C26" i="13" s="1"/>
  <c r="D26" i="13"/>
  <c r="E45" i="13"/>
  <c r="E44" i="13"/>
  <c r="E46" i="13" l="1"/>
  <c r="F27" i="9" l="1"/>
  <c r="F26" i="9"/>
  <c r="F25" i="9"/>
  <c r="F24" i="9"/>
  <c r="C27" i="9"/>
  <c r="E27" i="9" s="1"/>
  <c r="C26" i="9"/>
  <c r="E26" i="9" s="1"/>
  <c r="C25" i="9"/>
  <c r="E25" i="9" s="1"/>
  <c r="C24" i="9"/>
  <c r="E24" i="9" s="1"/>
  <c r="D24" i="9" l="1"/>
  <c r="D25" i="9"/>
  <c r="D26" i="9"/>
  <c r="D27" i="9"/>
  <c r="G26" i="9"/>
  <c r="H26" i="9" s="1"/>
  <c r="G27" i="9"/>
  <c r="H27" i="9" s="1"/>
  <c r="G24" i="9"/>
  <c r="H24" i="9" s="1"/>
  <c r="G25" i="9"/>
  <c r="H25" i="9" s="1"/>
  <c r="B53" i="4"/>
  <c r="C46" i="4"/>
  <c r="C45" i="4"/>
  <c r="C44" i="4"/>
  <c r="D41" i="4"/>
  <c r="C41" i="4"/>
  <c r="D40" i="4"/>
  <c r="C40" i="4"/>
  <c r="I27" i="9" l="1"/>
  <c r="I26" i="9"/>
  <c r="I25" i="9"/>
  <c r="I24" i="9"/>
  <c r="B48" i="4"/>
  <c r="D90" i="3" l="1"/>
  <c r="B57" i="3"/>
  <c r="F57" i="3"/>
  <c r="F58" i="3" s="1"/>
  <c r="D57" i="3"/>
  <c r="C82" i="3" l="1"/>
  <c r="F60" i="3"/>
  <c r="E57" i="3"/>
  <c r="E58" i="3" s="1"/>
  <c r="B21" i="3"/>
  <c r="B20" i="3"/>
  <c r="B19" i="3"/>
  <c r="B18" i="3"/>
  <c r="B17" i="3"/>
  <c r="C17" i="3" s="1"/>
  <c r="B16" i="3"/>
  <c r="E60" i="3" l="1"/>
  <c r="D58" i="3"/>
  <c r="C19" i="3"/>
  <c r="C28" i="3" s="1"/>
  <c r="C20" i="3"/>
  <c r="C29" i="3" s="1"/>
  <c r="D17" i="3"/>
  <c r="C16" i="3"/>
  <c r="C18" i="3"/>
  <c r="C58" i="3" l="1"/>
  <c r="D60" i="3"/>
  <c r="D19" i="3"/>
  <c r="D26" i="3"/>
  <c r="E17" i="3"/>
  <c r="C27" i="3"/>
  <c r="D18" i="3"/>
  <c r="C26" i="3"/>
  <c r="D28" i="3"/>
  <c r="D16" i="3"/>
  <c r="B58" i="3" l="1"/>
  <c r="C60" i="3"/>
  <c r="E16" i="3"/>
  <c r="C25" i="3"/>
  <c r="F17" i="3"/>
  <c r="D27" i="3"/>
  <c r="E18" i="3"/>
  <c r="D91" i="3" l="1"/>
  <c r="D92" i="3" s="1"/>
  <c r="D93" i="3" s="1"/>
  <c r="B60" i="3"/>
  <c r="F26" i="3"/>
  <c r="D25" i="3"/>
  <c r="E27" i="3"/>
  <c r="F16" i="3"/>
  <c r="G16" i="3" l="1"/>
  <c r="E25" i="3"/>
  <c r="F25" i="3" l="1"/>
  <c r="G25" i="3" l="1"/>
  <c r="G60" i="3" l="1"/>
  <c r="C6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<sst xmlns="http://schemas.openxmlformats.org/spreadsheetml/2006/main" count="602" uniqueCount="385">
  <si>
    <t>Accident Year</t>
  </si>
  <si>
    <t>Total</t>
  </si>
  <si>
    <t>CDF</t>
  </si>
  <si>
    <t>Reported Claims (000) at 200,000 Limits</t>
  </si>
  <si>
    <t>Reported Claims (000) at 50,000 Limits</t>
  </si>
  <si>
    <t>Reported Claims (000) at 200,000 Limit</t>
  </si>
  <si>
    <t>12-24</t>
  </si>
  <si>
    <t>24-36</t>
  </si>
  <si>
    <t>36-48</t>
  </si>
  <si>
    <t>48-60</t>
  </si>
  <si>
    <t>60-72</t>
  </si>
  <si>
    <t>weighted avg</t>
  </si>
  <si>
    <t>Age to age factor</t>
  </si>
  <si>
    <t>Incremental Reported Claims (000) for 150,000 Excess of 50,000 Limits</t>
  </si>
  <si>
    <t>N/A</t>
  </si>
  <si>
    <t>72 to Ult</t>
  </si>
  <si>
    <t>Earned premium trended to 12/31/2023</t>
  </si>
  <si>
    <t>50,000 Limits</t>
  </si>
  <si>
    <t>200,000 Limits</t>
  </si>
  <si>
    <t>ILF factor applicable to claims</t>
  </si>
  <si>
    <t>Ultimate claims for 200,000 limits</t>
  </si>
  <si>
    <t>Ultimate claims at 50,000 limits from part(a)</t>
  </si>
  <si>
    <t>Answer in the space below</t>
  </si>
  <si>
    <t>Expected Loss Ratio</t>
  </si>
  <si>
    <t>At 50,000 limits</t>
  </si>
  <si>
    <t>Line of Business</t>
  </si>
  <si>
    <t>Premium liabilities (PL)</t>
  </si>
  <si>
    <t>Auto</t>
  </si>
  <si>
    <t>Home</t>
  </si>
  <si>
    <t>Coefficient of Variation (CoV)</t>
  </si>
  <si>
    <t>Internal Systemic Risk</t>
  </si>
  <si>
    <t>External Systemic Risk</t>
  </si>
  <si>
    <t>Internal systemic risk correlation matrix</t>
  </si>
  <si>
    <t>Auto OSC</t>
  </si>
  <si>
    <t>Auto PL</t>
  </si>
  <si>
    <t>Home OSC</t>
  </si>
  <si>
    <t>Home PL</t>
  </si>
  <si>
    <t>Variances</t>
  </si>
  <si>
    <t>LOB</t>
  </si>
  <si>
    <t>OSC</t>
  </si>
  <si>
    <t>PL</t>
  </si>
  <si>
    <t>Covariances</t>
  </si>
  <si>
    <t>Auto OSC, Auto PL</t>
  </si>
  <si>
    <t>Auto OSC, Home OSC</t>
  </si>
  <si>
    <t>Auto PL, Home OSC</t>
  </si>
  <si>
    <t>million</t>
  </si>
  <si>
    <t>Probability</t>
  </si>
  <si>
    <t>F(x)</t>
    <phoneticPr fontId="3" type="noConversion"/>
  </si>
  <si>
    <t>F*(x)</t>
    <phoneticPr fontId="3" type="noConversion"/>
  </si>
  <si>
    <t>P*(x)</t>
    <phoneticPr fontId="3" type="noConversion"/>
  </si>
  <si>
    <t xml:space="preserve">E(x) = </t>
    <phoneticPr fontId="3" type="noConversion"/>
  </si>
  <si>
    <t>E*(x) =</t>
    <phoneticPr fontId="3" type="noConversion"/>
  </si>
  <si>
    <t xml:space="preserve">RTD = </t>
    <phoneticPr fontId="3" type="noConversion"/>
  </si>
  <si>
    <t>Reinsured Losses (millions)</t>
  </si>
  <si>
    <t>αRTD=</t>
  </si>
  <si>
    <t xml:space="preserve">α </t>
  </si>
  <si>
    <t>P</t>
  </si>
  <si>
    <t>TEST</t>
  </si>
  <si>
    <t xml:space="preserve">You are given the following: </t>
  </si>
  <si>
    <t>(i)</t>
  </si>
  <si>
    <t xml:space="preserve">Coinsurance penalty % </t>
  </si>
  <si>
    <t xml:space="preserve">Claim payment </t>
  </si>
  <si>
    <t>(ii)</t>
  </si>
  <si>
    <t xml:space="preserve">The policy deductible may come before or after the coinsurance penalty depending on the policy wording. </t>
  </si>
  <si>
    <t>Expected loss ratio (ELR)</t>
  </si>
  <si>
    <t>Loss conversion factor (LCF)</t>
  </si>
  <si>
    <t>Tax multiplier (TM)</t>
  </si>
  <si>
    <t>First</t>
  </si>
  <si>
    <t>Second</t>
  </si>
  <si>
    <t>Third</t>
  </si>
  <si>
    <t>Fourth</t>
  </si>
  <si>
    <r>
      <t>(</t>
    </r>
    <r>
      <rPr>
        <i/>
        <sz val="12"/>
        <color theme="4" tint="-0.499984740745262"/>
        <rFont val="Times New Roman"/>
        <family val="1"/>
      </rPr>
      <t>4 points</t>
    </r>
    <r>
      <rPr>
        <sz val="12"/>
        <color theme="4" tint="-0.499984740745262"/>
        <rFont val="Times New Roman"/>
        <family val="1"/>
      </rPr>
      <t xml:space="preserve">)  You are estimating the premium asset for retrospectively rated polices using the PDLD method developed by Teng and Perkins. You are given the following information for a retrospectively rated book of business.  </t>
    </r>
  </si>
  <si>
    <t>(a)</t>
  </si>
  <si>
    <t>Emerged LR</t>
  </si>
  <si>
    <t>Cumulative Loss Capping Ratio</t>
  </si>
  <si>
    <t>Incremental Loss Capping Ratio</t>
  </si>
  <si>
    <t>PDLD</t>
  </si>
  <si>
    <t>CPDLD</t>
  </si>
  <si>
    <t>Incremental EPLE</t>
  </si>
  <si>
    <t>EPLE</t>
  </si>
  <si>
    <t>(0.5 points)  State the formula to estimate the premium asset that includes the CPLD ratio as one of the elements in the formula.</t>
  </si>
  <si>
    <t>(b)</t>
  </si>
  <si>
    <t>(c)</t>
  </si>
  <si>
    <r>
      <t>·</t>
    </r>
    <r>
      <rPr>
        <sz val="7"/>
        <color rgb="FF002060"/>
        <rFont val="Times New Roman"/>
        <family val="1"/>
      </rPr>
      <t xml:space="preserve">       </t>
    </r>
    <r>
      <rPr>
        <sz val="12"/>
        <color rgb="FF002060"/>
        <rFont val="Times New Roman"/>
        <family val="1"/>
      </rPr>
      <t>An insured property is valued at 200,000.</t>
    </r>
  </si>
  <si>
    <r>
      <t>·</t>
    </r>
    <r>
      <rPr>
        <sz val="7"/>
        <color rgb="FF002060"/>
        <rFont val="Times New Roman"/>
        <family val="1"/>
      </rPr>
      <t xml:space="preserve">       </t>
    </r>
    <r>
      <rPr>
        <sz val="12"/>
        <color rgb="FF002060"/>
        <rFont val="Times New Roman"/>
        <family val="1"/>
      </rPr>
      <t>The amount insured is 100,000.</t>
    </r>
  </si>
  <si>
    <r>
      <t>·</t>
    </r>
    <r>
      <rPr>
        <sz val="7"/>
        <color rgb="FF002060"/>
        <rFont val="Times New Roman"/>
        <family val="1"/>
      </rPr>
      <t xml:space="preserve">       </t>
    </r>
    <r>
      <rPr>
        <sz val="12"/>
        <color rgb="FF002060"/>
        <rFont val="Times New Roman"/>
        <family val="1"/>
      </rPr>
      <t>The insurance policy includes a coinsurance percentage of 60%.</t>
    </r>
  </si>
  <si>
    <r>
      <t>·</t>
    </r>
    <r>
      <rPr>
        <sz val="7"/>
        <color rgb="FF002060"/>
        <rFont val="Times New Roman"/>
        <family val="1"/>
      </rPr>
      <t xml:space="preserve">       </t>
    </r>
    <r>
      <rPr>
        <sz val="12"/>
        <color rgb="FF002060"/>
        <rFont val="Times New Roman"/>
        <family val="1"/>
      </rPr>
      <t>A loss occurred and the loss amount is 40,000.</t>
    </r>
  </si>
  <si>
    <t>Amounts in 000</t>
  </si>
  <si>
    <t>IBNR for 50,000 limits</t>
  </si>
  <si>
    <t>Total IBNR for 200,000 limits</t>
  </si>
  <si>
    <t>Total IBNR for the layer</t>
  </si>
  <si>
    <t>IBNR for the layer</t>
  </si>
  <si>
    <t>Ultimate claims</t>
  </si>
  <si>
    <t>There is no need to edit this worksheet.</t>
  </si>
  <si>
    <t>Responses for all parts are to be provided in the Word document.</t>
  </si>
  <si>
    <t>Maximization of Likelihood Function</t>
  </si>
  <si>
    <t>Calculaton of sigma-squared</t>
  </si>
  <si>
    <t>Plot of residuals versus increment age</t>
  </si>
  <si>
    <t>From (months)</t>
  </si>
  <si>
    <t>To 
(months)</t>
  </si>
  <si>
    <t>Increment</t>
  </si>
  <si>
    <t>G(from)</t>
  </si>
  <si>
    <t>G(to)</t>
  </si>
  <si>
    <t>Onlevel Premium</t>
  </si>
  <si>
    <t>mu-hat</t>
  </si>
  <si>
    <t>loglikelihood</t>
  </si>
  <si>
    <t>Normalized residuals</t>
  </si>
  <si>
    <t>total</t>
  </si>
  <si>
    <t>theta</t>
  </si>
  <si>
    <t>sigma-sq hat</t>
  </si>
  <si>
    <t>ELR</t>
  </si>
  <si>
    <t>Calculated values</t>
  </si>
  <si>
    <t>Maximum likelihood estimate of theta</t>
  </si>
  <si>
    <t>Maximum likelihood estimate of ELR</t>
  </si>
  <si>
    <t>Loss reserve (all years) estimate</t>
  </si>
  <si>
    <t>Estimate of the scale factor (sigma-squared)</t>
  </si>
  <si>
    <t>Estimated process standard devation of the loss reserve (all year)</t>
  </si>
  <si>
    <t>Question 3</t>
  </si>
  <si>
    <t>Loss for Account</t>
  </si>
  <si>
    <t>i</t>
  </si>
  <si>
    <t>p(i)</t>
  </si>
  <si>
    <t>X</t>
  </si>
  <si>
    <t>Y</t>
  </si>
  <si>
    <t>Z</t>
  </si>
  <si>
    <t>Since they are equal, this proves that the Shapley method is renewal additive</t>
  </si>
  <si>
    <r>
      <t>p(</t>
    </r>
    <r>
      <rPr>
        <b/>
        <i/>
        <sz val="11"/>
        <color rgb="FF002060"/>
        <rFont val="Times New Roman"/>
        <family val="1"/>
      </rPr>
      <t>i</t>
    </r>
    <r>
      <rPr>
        <b/>
        <sz val="11"/>
        <color rgb="FF002060"/>
        <rFont val="Times New Roman"/>
        <family val="1"/>
      </rPr>
      <t>)</t>
    </r>
  </si>
  <si>
    <r>
      <t>Event (</t>
    </r>
    <r>
      <rPr>
        <b/>
        <i/>
        <sz val="11"/>
        <color rgb="FF002060"/>
        <rFont val="Times New Roman"/>
        <family val="1"/>
      </rPr>
      <t>i</t>
    </r>
    <r>
      <rPr>
        <b/>
        <sz val="11"/>
        <color rgb="FF002060"/>
        <rFont val="Times New Roman"/>
        <family val="1"/>
      </rPr>
      <t>)</t>
    </r>
  </si>
  <si>
    <t xml:space="preserve">(a) </t>
  </si>
  <si>
    <t xml:space="preserve">(c) </t>
  </si>
  <si>
    <t>Variance</t>
  </si>
  <si>
    <t>X,Y,Z</t>
  </si>
  <si>
    <t>Marginal Var</t>
  </si>
  <si>
    <t>Risk Load</t>
  </si>
  <si>
    <t>Shapley Value</t>
  </si>
  <si>
    <t>Var, Cov Matrix</t>
  </si>
  <si>
    <r>
      <t>(</t>
    </r>
    <r>
      <rPr>
        <i/>
        <sz val="11"/>
        <color rgb="FF002060"/>
        <rFont val="Times New Roman"/>
        <family val="1"/>
      </rPr>
      <t>0.5 points</t>
    </r>
    <r>
      <rPr>
        <sz val="11"/>
        <color rgb="FF002060"/>
        <rFont val="Times New Roman"/>
        <family val="1"/>
      </rPr>
      <t>)  Demonstrate that the Shapley method is renewal additive.</t>
    </r>
  </si>
  <si>
    <t>Sum of the risk loads for the three accounts</t>
  </si>
  <si>
    <t>Risk load for portfolio X,Y,Z</t>
  </si>
  <si>
    <r>
      <t>(</t>
    </r>
    <r>
      <rPr>
        <i/>
        <sz val="11"/>
        <color rgb="FF002060"/>
        <rFont val="Times New Roman"/>
        <family val="1"/>
      </rPr>
      <t>3.5 points</t>
    </r>
    <r>
      <rPr>
        <sz val="11"/>
        <color rgb="FF002060"/>
        <rFont val="Times New Roman"/>
        <family val="1"/>
      </rPr>
      <t>)  Calculate the renewal risk load for each account using the following methods:</t>
    </r>
  </si>
  <si>
    <r>
      <t>(ii)</t>
    </r>
    <r>
      <rPr>
        <sz val="7"/>
        <color rgb="FF002060"/>
        <rFont val="Times New Roman"/>
        <family val="1"/>
      </rPr>
      <t xml:space="preserve">         </t>
    </r>
    <r>
      <rPr>
        <sz val="11"/>
        <color rgb="FF002060"/>
        <rFont val="Times New Roman"/>
        <family val="1"/>
      </rPr>
      <t>Shapley</t>
    </r>
  </si>
  <si>
    <r>
      <t>(i)</t>
    </r>
    <r>
      <rPr>
        <sz val="7"/>
        <color rgb="FF002060"/>
        <rFont val="Times New Roman"/>
        <family val="1"/>
      </rPr>
      <t xml:space="preserve">         </t>
    </r>
    <r>
      <rPr>
        <sz val="11"/>
        <color rgb="FF002060"/>
        <rFont val="Times New Roman"/>
        <family val="1"/>
      </rPr>
      <t>Marginal Variance</t>
    </r>
  </si>
  <si>
    <t>The elimination ratio approach is one of the ways to determine deductible factors.</t>
  </si>
  <si>
    <r>
      <t>(b)</t>
    </r>
    <r>
      <rPr>
        <sz val="7"/>
        <color rgb="FF002060"/>
        <rFont val="Times New Roman"/>
        <family val="1"/>
      </rPr>
      <t xml:space="preserve">             </t>
    </r>
    <r>
      <rPr>
        <sz val="12"/>
        <color rgb="FF002060"/>
        <rFont val="Times New Roman"/>
        <family val="1"/>
      </rPr>
      <t>(</t>
    </r>
    <r>
      <rPr>
        <i/>
        <sz val="12"/>
        <color rgb="FF002060"/>
        <rFont val="Times New Roman"/>
        <family val="1"/>
      </rPr>
      <t>1.5 points</t>
    </r>
    <r>
      <rPr>
        <sz val="12"/>
        <color rgb="FF002060"/>
        <rFont val="Times New Roman"/>
        <family val="1"/>
      </rPr>
      <t xml:space="preserve">) Provide the following with respect to an insurer’s application of this approach. </t>
    </r>
  </si>
  <si>
    <t>The reduction in premium is not proportional to the size of the deductible for many lines of general insurance, particularly automobile physical damage coverages and personal property insurance.</t>
  </si>
  <si>
    <r>
      <t>(</t>
    </r>
    <r>
      <rPr>
        <i/>
        <sz val="12"/>
        <color rgb="FF002060"/>
        <rFont val="Times New Roman"/>
        <family val="1"/>
      </rPr>
      <t>5 points</t>
    </r>
    <r>
      <rPr>
        <sz val="12"/>
        <color rgb="FF002060"/>
        <rFont val="Times New Roman"/>
        <family val="1"/>
      </rPr>
      <t>)</t>
    </r>
  </si>
  <si>
    <t>Question 4</t>
  </si>
  <si>
    <t>Be sure that it is possible to follow your formulas and that your answers are clearly indicated.</t>
  </si>
  <si>
    <r>
      <t>(</t>
    </r>
    <r>
      <rPr>
        <i/>
        <sz val="12"/>
        <color rgb="FF002060"/>
        <rFont val="Times New Roman"/>
        <family val="1"/>
      </rPr>
      <t>8 points</t>
    </r>
    <r>
      <rPr>
        <sz val="12"/>
        <color rgb="FF002060"/>
        <rFont val="Times New Roman"/>
        <family val="1"/>
      </rPr>
      <t>)  You are interested in determining the variability of unpaid claim estimates. The triangle of paid claims data is presented below.</t>
    </r>
  </si>
  <si>
    <t>It is assumed that all claims are fully developed after ten years.</t>
  </si>
  <si>
    <t>Accident Year (AY)</t>
  </si>
  <si>
    <t>Development Year (DY)</t>
  </si>
  <si>
    <t/>
  </si>
  <si>
    <r>
      <t>(</t>
    </r>
    <r>
      <rPr>
        <i/>
        <sz val="12"/>
        <color rgb="FF002060"/>
        <rFont val="Times New Roman"/>
        <family val="1"/>
      </rPr>
      <t>2 points</t>
    </r>
    <r>
      <rPr>
        <sz val="12"/>
        <color rgb="FF002060"/>
        <rFont val="Times New Roman"/>
        <family val="1"/>
      </rPr>
      <t>)  Calculate the following amounts:</t>
    </r>
  </si>
  <si>
    <t>Age-to-age factors</t>
  </si>
  <si>
    <t>Estimated developed values for each DY (starting with DY 2) for which there are observed values</t>
  </si>
  <si>
    <t>AY</t>
  </si>
  <si>
    <t>DY</t>
  </si>
  <si>
    <t>Mack suggests two plots that can be used to check the validity of the assumptions underlying the chain ladder (CL) estimates.</t>
  </si>
  <si>
    <t>Development along with a fitted regression line</t>
  </si>
  <si>
    <t>Residuals</t>
  </si>
  <si>
    <r>
      <t>(</t>
    </r>
    <r>
      <rPr>
        <i/>
        <sz val="12"/>
        <color rgb="FF002060"/>
        <rFont val="Times New Roman"/>
        <family val="1"/>
      </rPr>
      <t>1 point</t>
    </r>
    <r>
      <rPr>
        <sz val="12"/>
        <color rgb="FF002060"/>
        <rFont val="Times New Roman"/>
        <family val="1"/>
      </rPr>
      <t>) Determine the validity of the assumptions underlying the CL estimates based upon part (b). Justify your determination.</t>
    </r>
  </si>
  <si>
    <t xml:space="preserve">Assume that the scatterplots indicate that the assumptions are not valid. Mack provides two other formulas for calculating age-to-age factors that could be tested. </t>
  </si>
  <si>
    <t>(d)</t>
  </si>
  <si>
    <r>
      <t>(</t>
    </r>
    <r>
      <rPr>
        <i/>
        <sz val="12"/>
        <color rgb="FF002060"/>
        <rFont val="Times New Roman"/>
        <family val="1"/>
      </rPr>
      <t>0.5 points</t>
    </r>
    <r>
      <rPr>
        <sz val="12"/>
        <color rgb="FF002060"/>
        <rFont val="Times New Roman"/>
        <family val="1"/>
      </rPr>
      <t>) State one of these alternatives. Do not do any calculations.</t>
    </r>
  </si>
  <si>
    <t>Venter proposes an alternative test that involves age-to-age factors. His test is to perform a regression on the increments versus the prior cumulative value.</t>
  </si>
  <si>
    <t>(e)</t>
  </si>
  <si>
    <r>
      <t>(</t>
    </r>
    <r>
      <rPr>
        <i/>
        <sz val="12"/>
        <color rgb="FF002060"/>
        <rFont val="Times New Roman"/>
        <family val="1"/>
      </rPr>
      <t>0.5 points</t>
    </r>
    <r>
      <rPr>
        <sz val="12"/>
        <color rgb="FF002060"/>
        <rFont val="Times New Roman"/>
        <family val="1"/>
      </rPr>
      <t>) Input the appropriate values to perform this regression analysis.</t>
    </r>
  </si>
  <si>
    <t>estimate</t>
  </si>
  <si>
    <t>standard error</t>
  </si>
  <si>
    <t>intercept</t>
  </si>
  <si>
    <t>slope</t>
  </si>
  <si>
    <t>(f)</t>
  </si>
  <si>
    <r>
      <t>(</t>
    </r>
    <r>
      <rPr>
        <i/>
        <sz val="12"/>
        <color rgb="FF002060"/>
        <rFont val="Times New Roman"/>
        <family val="1"/>
      </rPr>
      <t>1 point</t>
    </r>
    <r>
      <rPr>
        <sz val="12"/>
        <color rgb="FF002060"/>
        <rFont val="Times New Roman"/>
        <family val="1"/>
      </rPr>
      <t>) Determine the validity of the assumptions underlying the CL estimates based upon the results of the regression analysis in part (e). Justify your determination.</t>
    </r>
  </si>
  <si>
    <t>(g)</t>
  </si>
  <si>
    <r>
      <t>(</t>
    </r>
    <r>
      <rPr>
        <i/>
        <sz val="12"/>
        <color rgb="FF002060"/>
        <rFont val="Times New Roman"/>
        <family val="1"/>
      </rPr>
      <t>1 point</t>
    </r>
    <r>
      <rPr>
        <sz val="12"/>
        <color rgb="FF002060"/>
        <rFont val="Times New Roman"/>
        <family val="1"/>
      </rPr>
      <t>) Propose an alternative model that is more consistent with the results of the regression analysis in part (e).</t>
    </r>
  </si>
  <si>
    <t>The "linear model plus constant" model is more appropriate when both terms are significant.</t>
  </si>
  <si>
    <t>Do not edit these cells</t>
  </si>
  <si>
    <t>Question 1</t>
  </si>
  <si>
    <r>
      <t>(</t>
    </r>
    <r>
      <rPr>
        <i/>
        <sz val="12"/>
        <color rgb="FF002060"/>
        <rFont val="Times New Roman"/>
        <family val="1"/>
      </rPr>
      <t>5 points</t>
    </r>
    <r>
      <rPr>
        <sz val="12"/>
        <color rgb="FF002060"/>
        <rFont val="Times New Roman"/>
        <family val="1"/>
      </rPr>
      <t xml:space="preserve">)  A reinsurer is pricing a a proportional treaty and is considering various adjustable features to manage profitability. 
</t>
    </r>
  </si>
  <si>
    <t xml:space="preserve">You are given the following information: </t>
  </si>
  <si>
    <r>
      <t>·</t>
    </r>
    <r>
      <rPr>
        <sz val="7"/>
        <color rgb="FF002060"/>
        <rFont val="Times New Roman"/>
        <family val="1"/>
      </rPr>
      <t xml:space="preserve">       </t>
    </r>
    <r>
      <rPr>
        <sz val="12"/>
        <color rgb="FF002060"/>
        <rFont val="Times New Roman"/>
        <family val="1"/>
      </rPr>
      <t>Aggregate loss distribution:</t>
    </r>
  </si>
  <si>
    <t>Loss in Millions</t>
  </si>
  <si>
    <t>Cumulative Probability</t>
  </si>
  <si>
    <r>
      <t>·</t>
    </r>
    <r>
      <rPr>
        <sz val="7"/>
        <color rgb="FF002060"/>
        <rFont val="Times New Roman"/>
        <family val="1"/>
      </rPr>
      <t xml:space="preserve">       </t>
    </r>
    <r>
      <rPr>
        <sz val="12"/>
        <color rgb="FF002060"/>
        <rFont val="Times New Roman"/>
        <family val="1"/>
      </rPr>
      <t>Ceding commission is 30%</t>
    </r>
  </si>
  <si>
    <t xml:space="preserve">Ceding comm. </t>
  </si>
  <si>
    <r>
      <t>·</t>
    </r>
    <r>
      <rPr>
        <sz val="7"/>
        <color rgb="FF002060"/>
        <rFont val="Times New Roman"/>
        <family val="1"/>
      </rPr>
      <t xml:space="preserve">       </t>
    </r>
    <r>
      <rPr>
        <sz val="12"/>
        <color rgb="FF002060"/>
        <rFont val="Times New Roman"/>
        <family val="1"/>
      </rPr>
      <t>Brokerage fees are 5%</t>
    </r>
  </si>
  <si>
    <t xml:space="preserve">Brokerage fees </t>
  </si>
  <si>
    <r>
      <t>·</t>
    </r>
    <r>
      <rPr>
        <sz val="7"/>
        <color rgb="FF002060"/>
        <rFont val="Times New Roman"/>
        <family val="1"/>
      </rPr>
      <t xml:space="preserve">       </t>
    </r>
    <r>
      <rPr>
        <sz val="12"/>
        <color rgb="FF002060"/>
        <rFont val="Times New Roman"/>
        <family val="1"/>
      </rPr>
      <t>Other Expenses are 2%</t>
    </r>
  </si>
  <si>
    <t xml:space="preserve">Other expenses </t>
  </si>
  <si>
    <r>
      <t>·</t>
    </r>
    <r>
      <rPr>
        <sz val="7"/>
        <color rgb="FF002060"/>
        <rFont val="Times New Roman"/>
        <family val="1"/>
      </rPr>
      <t xml:space="preserve">       </t>
    </r>
    <r>
      <rPr>
        <sz val="12"/>
        <color rgb="FF002060"/>
        <rFont val="Times New Roman"/>
        <family val="1"/>
      </rPr>
      <t>Treaty Premium is 8,000,000</t>
    </r>
  </si>
  <si>
    <t xml:space="preserve">Premium </t>
  </si>
  <si>
    <r>
      <t>(</t>
    </r>
    <r>
      <rPr>
        <i/>
        <sz val="12"/>
        <color rgb="FF002060"/>
        <rFont val="Times New Roman"/>
        <family val="1"/>
      </rPr>
      <t>1.5 points</t>
    </r>
    <r>
      <rPr>
        <sz val="12"/>
        <color rgb="FF002060"/>
        <rFont val="Times New Roman"/>
        <family val="1"/>
      </rPr>
      <t>)  Calculate the probability of a combined ratio of more than 100%.</t>
    </r>
  </si>
  <si>
    <t xml:space="preserve">You are considering using a loss corridor with the following feature: </t>
  </si>
  <si>
    <r>
      <rPr>
        <sz val="7"/>
        <color rgb="FF002060"/>
        <rFont val="Times New Roman"/>
        <family val="1"/>
      </rPr>
      <t xml:space="preserve"> </t>
    </r>
    <r>
      <rPr>
        <sz val="12"/>
        <color rgb="FF002060"/>
        <rFont val="Times New Roman"/>
        <family val="1"/>
      </rPr>
      <t>Ceding company will reassume 75% of the losses in the loss ratio layer from 60% to 100%.</t>
    </r>
  </si>
  <si>
    <r>
      <t>(</t>
    </r>
    <r>
      <rPr>
        <i/>
        <sz val="12"/>
        <color rgb="FF002060"/>
        <rFont val="Times New Roman"/>
        <family val="1"/>
      </rPr>
      <t>1 point</t>
    </r>
    <r>
      <rPr>
        <sz val="12"/>
        <color rgb="FF002060"/>
        <rFont val="Times New Roman"/>
        <family val="1"/>
      </rPr>
      <t>)  Calculate the expected loss ratio after the loss corridor.</t>
    </r>
  </si>
  <si>
    <r>
      <t xml:space="preserve">You are further considering a sliding scale commission, to apply to loss ratios calculated </t>
    </r>
    <r>
      <rPr>
        <b/>
        <u/>
        <sz val="11"/>
        <color rgb="FF002060"/>
        <rFont val="Times New Roman"/>
        <family val="1"/>
      </rPr>
      <t>after</t>
    </r>
    <r>
      <rPr>
        <sz val="11"/>
        <color rgb="FF002060"/>
        <rFont val="Times New Roman"/>
        <family val="1"/>
      </rPr>
      <t xml:space="preserve"> the loss corridor. 
The sliding scale commission has the following features:</t>
    </r>
  </si>
  <si>
    <t>Commission</t>
  </si>
  <si>
    <r>
      <t>·</t>
    </r>
    <r>
      <rPr>
        <sz val="7"/>
        <color rgb="FF002060"/>
        <rFont val="Times New Roman"/>
        <family val="1"/>
      </rPr>
      <t xml:space="preserve">       </t>
    </r>
    <r>
      <rPr>
        <sz val="12"/>
        <color rgb="FF002060"/>
        <rFont val="Times New Roman"/>
        <family val="1"/>
      </rPr>
      <t>Provisional commission is 30%</t>
    </r>
  </si>
  <si>
    <t xml:space="preserve">provisional </t>
  </si>
  <si>
    <t>Loss Ratio</t>
  </si>
  <si>
    <r>
      <t>·</t>
    </r>
    <r>
      <rPr>
        <sz val="7"/>
        <color rgb="FF002060"/>
        <rFont val="Times New Roman"/>
        <family val="1"/>
      </rPr>
      <t xml:space="preserve">       </t>
    </r>
    <r>
      <rPr>
        <sz val="12"/>
        <color rgb="FF002060"/>
        <rFont val="Times New Roman"/>
        <family val="1"/>
      </rPr>
      <t xml:space="preserve">Minimum commission is 15% at a 70% loss ratio </t>
    </r>
  </si>
  <si>
    <t xml:space="preserve">minimum </t>
  </si>
  <si>
    <t>at</t>
  </si>
  <si>
    <r>
      <t>·</t>
    </r>
    <r>
      <rPr>
        <sz val="7"/>
        <color rgb="FF002060"/>
        <rFont val="Times New Roman"/>
        <family val="1"/>
      </rPr>
      <t> </t>
    </r>
    <r>
      <rPr>
        <sz val="12"/>
        <color rgb="FF002060"/>
        <rFont val="Times New Roman"/>
        <family val="1"/>
      </rPr>
      <t xml:space="preserve">   Commision </t>
    </r>
    <r>
      <rPr>
        <sz val="7"/>
        <color rgb="FF002060"/>
        <rFont val="Times New Roman"/>
        <family val="1"/>
      </rPr>
      <t>s</t>
    </r>
    <r>
      <rPr>
        <sz val="12"/>
        <color rgb="FF002060"/>
        <rFont val="Times New Roman"/>
        <family val="1"/>
      </rPr>
      <t xml:space="preserve">liding 1:1 to 25% at a 60% loss ratio </t>
    </r>
  </si>
  <si>
    <t xml:space="preserve">Sliding 1:1 to </t>
  </si>
  <si>
    <r>
      <t>·</t>
    </r>
    <r>
      <rPr>
        <sz val="7"/>
        <color rgb="FF002060"/>
        <rFont val="Times New Roman"/>
        <family val="1"/>
      </rPr>
      <t xml:space="preserve">       </t>
    </r>
    <r>
      <rPr>
        <sz val="12"/>
        <color rgb="FF002060"/>
        <rFont val="Times New Roman"/>
        <family val="1"/>
      </rPr>
      <t>Commission sliding 0.5:1 to a maximum of 35% at a 40% loss ratio</t>
    </r>
  </si>
  <si>
    <t xml:space="preserve">Sliding 0.5:1 to maximum </t>
  </si>
  <si>
    <r>
      <t>(</t>
    </r>
    <r>
      <rPr>
        <i/>
        <sz val="12"/>
        <color rgb="FF002060"/>
        <rFont val="Times New Roman"/>
        <family val="1"/>
      </rPr>
      <t>1.5 points</t>
    </r>
    <r>
      <rPr>
        <sz val="12"/>
        <color rgb="FF002060"/>
        <rFont val="Times New Roman"/>
        <family val="1"/>
      </rPr>
      <t>)  Calculate the expected combined ratio.</t>
    </r>
  </si>
  <si>
    <r>
      <t>(</t>
    </r>
    <r>
      <rPr>
        <i/>
        <sz val="12"/>
        <color rgb="FF002060"/>
        <rFont val="Times New Roman"/>
        <family val="1"/>
      </rPr>
      <t>1 point</t>
    </r>
    <r>
      <rPr>
        <sz val="12"/>
        <color rgb="FF002060"/>
        <rFont val="Times New Roman"/>
        <family val="1"/>
      </rPr>
      <t>)  Assess whether the sliding scale commission is balanced.</t>
    </r>
  </si>
  <si>
    <t>Question 13</t>
  </si>
  <si>
    <r>
      <t>(</t>
    </r>
    <r>
      <rPr>
        <i/>
        <sz val="12"/>
        <color rgb="FF002060"/>
        <rFont val="Times New Roman"/>
        <family val="1"/>
      </rPr>
      <t>4 points</t>
    </r>
    <r>
      <rPr>
        <sz val="12"/>
        <color rgb="FF002060"/>
        <rFont val="Times New Roman"/>
        <family val="1"/>
      </rPr>
      <t xml:space="preserve">)  A reinsurance broker has proposed that ABC Reinsurance Company (ABC Re) provide a finite risk cover without reinstatements to JKL Insurance Company (JKL) with the following terms:
</t>
    </r>
  </si>
  <si>
    <r>
      <t>·</t>
    </r>
    <r>
      <rPr>
        <sz val="7"/>
        <color rgb="FF002060"/>
        <rFont val="Times New Roman"/>
        <family val="1"/>
      </rPr>
      <t xml:space="preserve">       </t>
    </r>
    <r>
      <rPr>
        <sz val="12"/>
        <color rgb="FF002060"/>
        <rFont val="Times New Roman"/>
        <family val="1"/>
      </rPr>
      <t>Annual Premium : 20,000,000</t>
    </r>
  </si>
  <si>
    <t>Annual premium</t>
  </si>
  <si>
    <r>
      <t>·</t>
    </r>
    <r>
      <rPr>
        <sz val="7"/>
        <color rgb="FF002060"/>
        <rFont val="Times New Roman"/>
        <family val="1"/>
      </rPr>
      <t xml:space="preserve">       </t>
    </r>
    <r>
      <rPr>
        <sz val="12"/>
        <color rgb="FF002060"/>
        <rFont val="Times New Roman"/>
        <family val="1"/>
      </rPr>
      <t>Occurrence Limit: 150,000,000</t>
    </r>
  </si>
  <si>
    <t>Occurrence limit</t>
  </si>
  <si>
    <r>
      <t>·</t>
    </r>
    <r>
      <rPr>
        <sz val="7"/>
        <color rgb="FF002060"/>
        <rFont val="Times New Roman"/>
        <family val="1"/>
      </rPr>
      <t xml:space="preserve">       </t>
    </r>
    <r>
      <rPr>
        <sz val="12"/>
        <color rgb="FF002060"/>
        <rFont val="Times New Roman"/>
        <family val="1"/>
      </rPr>
      <t>Profit Commission: 80% after 10% margin on Annual Premium</t>
    </r>
  </si>
  <si>
    <t>Profit commission</t>
  </si>
  <si>
    <t xml:space="preserve"> after </t>
  </si>
  <si>
    <t xml:space="preserve"> margin on premium</t>
  </si>
  <si>
    <r>
      <t>·</t>
    </r>
    <r>
      <rPr>
        <sz val="7"/>
        <color rgb="FF002060"/>
        <rFont val="Times New Roman"/>
        <family val="1"/>
      </rPr>
      <t xml:space="preserve">       </t>
    </r>
    <r>
      <rPr>
        <sz val="12"/>
        <color rgb="FF002060"/>
        <rFont val="Times New Roman"/>
        <family val="1"/>
      </rPr>
      <t>Additional Premium: 50% of (Loss + Margin – Annual Premium)</t>
    </r>
  </si>
  <si>
    <t>Additional premium</t>
  </si>
  <si>
    <t xml:space="preserve"> of (loss + margin – premium)</t>
  </si>
  <si>
    <r>
      <t>(a)</t>
    </r>
    <r>
      <rPr>
        <sz val="7"/>
        <color rgb="FF002060"/>
        <rFont val="Times New Roman"/>
        <family val="1"/>
      </rPr>
      <t xml:space="preserve">             </t>
    </r>
    <r>
      <rPr>
        <sz val="12"/>
        <color rgb="FF002060"/>
        <rFont val="Times New Roman"/>
        <family val="1"/>
      </rPr>
      <t>(</t>
    </r>
    <r>
      <rPr>
        <i/>
        <sz val="12"/>
        <color rgb="FF002060"/>
        <rFont val="Times New Roman"/>
        <family val="1"/>
      </rPr>
      <t>0.5 points</t>
    </r>
    <r>
      <rPr>
        <sz val="12"/>
        <color rgb="FF002060"/>
        <rFont val="Times New Roman"/>
        <family val="1"/>
      </rPr>
      <t xml:space="preserve">)  Calculate the nominal rate on line. </t>
    </r>
  </si>
  <si>
    <r>
      <t>(b)</t>
    </r>
    <r>
      <rPr>
        <sz val="7"/>
        <color rgb="FF002060"/>
        <rFont val="Times New Roman"/>
        <family val="1"/>
      </rPr>
      <t xml:space="preserve">             </t>
    </r>
    <r>
      <rPr>
        <sz val="12"/>
        <color rgb="FF002060"/>
        <rFont val="Times New Roman"/>
        <family val="1"/>
      </rPr>
      <t>(</t>
    </r>
    <r>
      <rPr>
        <i/>
        <sz val="12"/>
        <color rgb="FF002060"/>
        <rFont val="Times New Roman"/>
        <family val="1"/>
      </rPr>
      <t>0.5 points</t>
    </r>
    <r>
      <rPr>
        <sz val="12"/>
        <color rgb="FF002060"/>
        <rFont val="Times New Roman"/>
        <family val="1"/>
      </rPr>
      <t xml:space="preserve">)  Calculate the underwriting loss (excluding expenses) to ABC Re if a loss fully exhausts the limit. </t>
    </r>
  </si>
  <si>
    <r>
      <t>(c)</t>
    </r>
    <r>
      <rPr>
        <sz val="7"/>
        <color rgb="FF002060"/>
        <rFont val="Times New Roman"/>
        <family val="1"/>
      </rPr>
      <t xml:space="preserve">             </t>
    </r>
    <r>
      <rPr>
        <sz val="12"/>
        <color rgb="FF002060"/>
        <rFont val="Times New Roman"/>
        <family val="1"/>
      </rPr>
      <t>(</t>
    </r>
    <r>
      <rPr>
        <i/>
        <sz val="12"/>
        <color rgb="FF002060"/>
        <rFont val="Times New Roman"/>
        <family val="1"/>
      </rPr>
      <t>0.5 points</t>
    </r>
    <r>
      <rPr>
        <sz val="12"/>
        <color rgb="FF002060"/>
        <rFont val="Times New Roman"/>
        <family val="1"/>
      </rPr>
      <t xml:space="preserve">)  Calculate the premium for an equivalent traditional risk cover. </t>
    </r>
  </si>
  <si>
    <r>
      <t>(d)</t>
    </r>
    <r>
      <rPr>
        <sz val="7"/>
        <color rgb="FF002060"/>
        <rFont val="Times New Roman"/>
        <family val="1"/>
      </rPr>
      <t xml:space="preserve">             </t>
    </r>
    <r>
      <rPr>
        <sz val="12"/>
        <color rgb="FF002060"/>
        <rFont val="Times New Roman"/>
        <family val="1"/>
      </rPr>
      <t>(</t>
    </r>
    <r>
      <rPr>
        <i/>
        <sz val="12"/>
        <color rgb="FF002060"/>
        <rFont val="Times New Roman"/>
        <family val="1"/>
      </rPr>
      <t>0.5 points</t>
    </r>
    <r>
      <rPr>
        <sz val="12"/>
        <color rgb="FF002060"/>
        <rFont val="Times New Roman"/>
        <family val="1"/>
      </rPr>
      <t xml:space="preserve">)  Calculate the rate on line for an equivalent traditional risk cover. </t>
    </r>
  </si>
  <si>
    <t xml:space="preserve">A catastrophe model indicates that a loss will fully exhaust the limit once every 10 years, and that the probability of a partial loss is negligible.
</t>
  </si>
  <si>
    <t>ABC Re has concluded that this proposal is not acceptable.</t>
  </si>
  <si>
    <r>
      <t>(e)</t>
    </r>
    <r>
      <rPr>
        <sz val="7"/>
        <color rgb="FF002060"/>
        <rFont val="Times New Roman"/>
        <family val="1"/>
      </rPr>
      <t xml:space="preserve">             </t>
    </r>
    <r>
      <rPr>
        <sz val="12"/>
        <color rgb="FF002060"/>
        <rFont val="Times New Roman"/>
        <family val="1"/>
      </rPr>
      <t>(</t>
    </r>
    <r>
      <rPr>
        <i/>
        <sz val="12"/>
        <color rgb="FF002060"/>
        <rFont val="Times New Roman"/>
        <family val="1"/>
      </rPr>
      <t>2 points</t>
    </r>
    <r>
      <rPr>
        <sz val="12"/>
        <color rgb="FF002060"/>
        <rFont val="Times New Roman"/>
        <family val="1"/>
      </rPr>
      <t xml:space="preserve">)  Construct a counterproposal that should be acceptable to both ABC Re and JKL. Justify your answer. </t>
    </r>
  </si>
  <si>
    <t>x</t>
  </si>
  <si>
    <t>F(x)</t>
  </si>
  <si>
    <t>p(x)</t>
  </si>
  <si>
    <t>Using interpolation</t>
  </si>
  <si>
    <t>Combined</t>
  </si>
  <si>
    <t>Ratio (CR)</t>
  </si>
  <si>
    <t>CR</t>
  </si>
  <si>
    <t>For Part (b)</t>
  </si>
  <si>
    <t xml:space="preserve">Losses in </t>
  </si>
  <si>
    <t>Corridor</t>
  </si>
  <si>
    <t>Reins.</t>
  </si>
  <si>
    <t>For Part (c)</t>
  </si>
  <si>
    <t>Sliding</t>
  </si>
  <si>
    <t>Expected commision</t>
  </si>
  <si>
    <t>Provisional commission</t>
  </si>
  <si>
    <t>- increase premium</t>
  </si>
  <si>
    <t>- decrease profit commission</t>
  </si>
  <si>
    <t>- increase margin</t>
  </si>
  <si>
    <t>- increase additional premium</t>
  </si>
  <si>
    <t>so that the rate on line for the equivalent traditional risk cover is greater than 1/10.</t>
  </si>
  <si>
    <t>Increasing the premium to 23 million and the margin to 15% should be acceptable to both parties with a rate on line of just over 10%.</t>
  </si>
  <si>
    <t>DY 1 development</t>
  </si>
  <si>
    <t>DY 2 development</t>
  </si>
  <si>
    <t>DY 3 development</t>
  </si>
  <si>
    <t>DY1</t>
  </si>
  <si>
    <t>DY2</t>
  </si>
  <si>
    <t>DY3</t>
  </si>
  <si>
    <t>DY4</t>
  </si>
  <si>
    <r>
      <t>(</t>
    </r>
    <r>
      <rPr>
        <i/>
        <sz val="12"/>
        <color rgb="FF002060"/>
        <rFont val="Times New Roman"/>
        <family val="1"/>
      </rPr>
      <t>2 points</t>
    </r>
    <r>
      <rPr>
        <sz val="12"/>
        <color rgb="FF002060"/>
        <rFont val="Times New Roman"/>
        <family val="1"/>
      </rPr>
      <t>) Construct the following scatterplots for each of DYs 1 to 3:</t>
    </r>
  </si>
  <si>
    <t>DY 1 vs Residuals</t>
  </si>
  <si>
    <t>DY 2 vs Residuals</t>
  </si>
  <si>
    <t>DY 3 vs Residuals</t>
  </si>
  <si>
    <t>Weighted residuals versus values from the previous DY</t>
  </si>
  <si>
    <t>X+Y</t>
  </si>
  <si>
    <t>X+Z</t>
  </si>
  <si>
    <t>Y+Z</t>
  </si>
  <si>
    <t>Loss</t>
  </si>
  <si>
    <t>Difference (%)</t>
  </si>
  <si>
    <t>If the expected commission is approximately equal to the provisional commission it is balanced.</t>
  </si>
  <si>
    <t>These appear different enough, so the scale may be considered as imbalanced.</t>
  </si>
  <si>
    <t>using columns above</t>
  </si>
  <si>
    <t>Question 2</t>
  </si>
  <si>
    <t>All responses for this question are to be provided in the Word document.</t>
  </si>
  <si>
    <t>Triangle Data as Input</t>
  </si>
  <si>
    <t>Onlevel Premiums as Input</t>
  </si>
  <si>
    <t>The scatterplots will be completed automatically when values are input into the appropriate spaces below.</t>
  </si>
  <si>
    <r>
      <rPr>
        <i/>
        <sz val="11"/>
        <rFont val="Times New Roman"/>
        <family val="1"/>
      </rPr>
      <t>Let C(i,k) denote the accumulated total claims amount of accident year i up to development year k.</t>
    </r>
    <r>
      <rPr>
        <sz val="12"/>
        <rFont val="Times New Roman"/>
        <family val="1"/>
      </rPr>
      <t xml:space="preserve">
f</t>
    </r>
    <r>
      <rPr>
        <vertAlign val="subscript"/>
        <sz val="12"/>
        <rFont val="Times New Roman"/>
        <family val="1"/>
      </rPr>
      <t>k0</t>
    </r>
    <r>
      <rPr>
        <sz val="12"/>
        <rFont val="Times New Roman"/>
        <family val="1"/>
      </rPr>
      <t xml:space="preserve"> is the C(i,k) squared weighted average of the individual development factors</t>
    </r>
  </si>
  <si>
    <t xml:space="preserve">The Excel function LINEST will automatically perform the regression analysis when values are input in the appropriate spaces below. </t>
  </si>
  <si>
    <t>Question 5</t>
  </si>
  <si>
    <t>DY 1</t>
  </si>
  <si>
    <t>DY 2</t>
  </si>
  <si>
    <t>DY 3</t>
  </si>
  <si>
    <r>
      <t>(</t>
    </r>
    <r>
      <rPr>
        <i/>
        <sz val="12"/>
        <color rgb="FF002060"/>
        <rFont val="Times New Roman"/>
        <family val="1"/>
      </rPr>
      <t>4 points</t>
    </r>
    <r>
      <rPr>
        <sz val="12"/>
        <color rgb="FF002060"/>
        <rFont val="Times New Roman"/>
        <family val="1"/>
      </rPr>
      <t>)  A reinsurance company is renewing three accounts, X, Y and Z, each of which is exposed to three possible claim events, 1, 2 and 3, which are independent of each other.</t>
    </r>
  </si>
  <si>
    <r>
      <t>Risk load multiplier (</t>
    </r>
    <r>
      <rPr>
        <i/>
        <sz val="12"/>
        <color rgb="FF002060"/>
        <rFont val="Times New Roman"/>
        <family val="1"/>
      </rPr>
      <t>λ</t>
    </r>
    <r>
      <rPr>
        <sz val="12"/>
        <color rgb="FF002060"/>
        <rFont val="Times New Roman"/>
        <family val="1"/>
      </rPr>
      <t>)</t>
    </r>
  </si>
  <si>
    <r>
      <rPr>
        <sz val="8"/>
        <color rgb="FF002060"/>
        <rFont val="Calibri"/>
        <family val="2"/>
      </rPr>
      <t xml:space="preserve">● </t>
    </r>
    <r>
      <rPr>
        <sz val="11"/>
        <color rgb="FF002060"/>
        <rFont val="Times New Roman"/>
        <family val="1"/>
      </rPr>
      <t>p(</t>
    </r>
    <r>
      <rPr>
        <i/>
        <sz val="11"/>
        <color rgb="FF002060"/>
        <rFont val="Times New Roman"/>
        <family val="1"/>
      </rPr>
      <t>i</t>
    </r>
    <r>
      <rPr>
        <sz val="11"/>
        <color rgb="FF002060"/>
        <rFont val="Times New Roman"/>
        <family val="1"/>
      </rPr>
      <t>) represents the probability of event</t>
    </r>
    <r>
      <rPr>
        <i/>
        <sz val="11"/>
        <color rgb="FF002060"/>
        <rFont val="Times New Roman"/>
        <family val="1"/>
      </rPr>
      <t xml:space="preserve"> i</t>
    </r>
  </si>
  <si>
    <r>
      <t xml:space="preserve">●  The risk load multiplier, </t>
    </r>
    <r>
      <rPr>
        <i/>
        <sz val="12"/>
        <color rgb="FF002060"/>
        <rFont val="Times New Roman"/>
        <family val="1"/>
      </rPr>
      <t>λ</t>
    </r>
    <r>
      <rPr>
        <sz val="12"/>
        <color rgb="FF002060"/>
        <rFont val="Times New Roman"/>
        <family val="1"/>
      </rPr>
      <t>, equals 0.000024.</t>
    </r>
  </si>
  <si>
    <t>Question 6</t>
  </si>
  <si>
    <t>Question 7</t>
  </si>
  <si>
    <t>Basic premium (BP)</t>
  </si>
  <si>
    <t>Standard premium (SP)</t>
  </si>
  <si>
    <t>Expected percentage of 
loss emerged 
(EPLE)</t>
  </si>
  <si>
    <t>Loss elimination ratio 
from per accident limit 
(LEPA)</t>
  </si>
  <si>
    <t>Loss elimination ratio 
from retro formula max
 and min 
(LEMM)</t>
  </si>
  <si>
    <t>Retrospective 
Adjustment</t>
  </si>
  <si>
    <r>
      <t>(</t>
    </r>
    <r>
      <rPr>
        <i/>
        <sz val="12"/>
        <color rgb="FF002060"/>
        <rFont val="Times New Roman"/>
        <family val="1"/>
      </rPr>
      <t>2.5 points</t>
    </r>
    <r>
      <rPr>
        <sz val="12"/>
        <color rgb="FF002060"/>
        <rFont val="Times New Roman"/>
        <family val="1"/>
      </rPr>
      <t>)  Calculate the cumulative premium development to loss development (CPDLD) ratio for each retrospective adjustment period using the formula approach.</t>
    </r>
  </si>
  <si>
    <r>
      <t>(</t>
    </r>
    <r>
      <rPr>
        <i/>
        <sz val="12"/>
        <color theme="4" tint="-0.499984740745262"/>
        <rFont val="Times New Roman"/>
        <family val="1"/>
      </rPr>
      <t>0.5 points</t>
    </r>
    <r>
      <rPr>
        <sz val="12"/>
        <color theme="4" tint="-0.499984740745262"/>
        <rFont val="Times New Roman"/>
        <family val="1"/>
      </rPr>
      <t>)  Identify two situations where an empirical approach to estimating PDLD ratios would be preferred to the formula approach.</t>
    </r>
  </si>
  <si>
    <r>
      <t>(</t>
    </r>
    <r>
      <rPr>
        <i/>
        <sz val="12"/>
        <color theme="4" tint="-0.499984740745262"/>
        <rFont val="Times New Roman"/>
        <family val="1"/>
      </rPr>
      <t>0.5 points</t>
    </r>
    <r>
      <rPr>
        <sz val="12"/>
        <color theme="4" tint="-0.499984740745262"/>
        <rFont val="Times New Roman"/>
        <family val="1"/>
      </rPr>
      <t>)  Provide a reason the PDLD method might be preferred to Fitzgibbon’s method.</t>
    </r>
  </si>
  <si>
    <t>Question 8</t>
  </si>
  <si>
    <r>
      <t>(</t>
    </r>
    <r>
      <rPr>
        <i/>
        <sz val="12"/>
        <color rgb="FF002060"/>
        <rFont val="Times New Roman"/>
        <family val="1"/>
      </rPr>
      <t>4 points</t>
    </r>
    <r>
      <rPr>
        <sz val="12"/>
        <color rgb="FF002060"/>
        <rFont val="Times New Roman"/>
        <family val="1"/>
      </rPr>
      <t>)  You are calculting a risk margin for an insurance company with two lines of business using the methodology set out in "A Framework for Assessing Risk Margins."</t>
    </r>
  </si>
  <si>
    <t>Central Estimate (in millions)</t>
  </si>
  <si>
    <t>Outstanding 
claims (OSC)</t>
  </si>
  <si>
    <t>Total independent risk CoV</t>
  </si>
  <si>
    <r>
      <rPr>
        <sz val="12"/>
        <color rgb="FF002060"/>
        <rFont val="Calibri"/>
        <family val="2"/>
      </rPr>
      <t>●</t>
    </r>
    <r>
      <rPr>
        <sz val="12"/>
        <color rgb="FF002060"/>
        <rFont val="Times New Roman"/>
        <family val="1"/>
      </rPr>
      <t xml:space="preserve">   Total independent risk CoV for the company’s insurance liabilities is </t>
    </r>
    <r>
      <rPr>
        <sz val="12"/>
        <color rgb="FF002060"/>
        <rFont val="Times New Roman"/>
        <family val="2"/>
      </rPr>
      <t>4.5%.</t>
    </r>
  </si>
  <si>
    <t>●   For external systemic risk, assume there is no correlation between lines of business and between the components of insurance liabilities (OSC and PL).</t>
  </si>
  <si>
    <t>●   The three sources of uncertainty (independent risk, internal systemic risk, and external systemic risk) are assumed to be mutually independent.</t>
  </si>
  <si>
    <t>●    Assume that the underlying distribution of insurance liabilities for this company is the Normal distribution.</t>
  </si>
  <si>
    <t xml:space="preserve"> z-value, 80th perc. Normal </t>
  </si>
  <si>
    <t>●    The z-value of the 80th percentile of the Normal distribution is 0.8416.</t>
  </si>
  <si>
    <r>
      <t>(</t>
    </r>
    <r>
      <rPr>
        <i/>
        <sz val="12"/>
        <color rgb="FF002060"/>
        <rFont val="Times New Roman"/>
        <family val="1"/>
      </rPr>
      <t>1 point</t>
    </r>
    <r>
      <rPr>
        <sz val="12"/>
        <color rgb="FF002060"/>
        <rFont val="Times New Roman"/>
        <family val="1"/>
      </rPr>
      <t>)  Describe two considerations why correlation effects exist within internal systemic risk.</t>
    </r>
  </si>
  <si>
    <r>
      <t>(</t>
    </r>
    <r>
      <rPr>
        <i/>
        <sz val="12"/>
        <color rgb="FF002060"/>
        <rFont val="Times New Roman"/>
        <family val="1"/>
      </rPr>
      <t>3 points</t>
    </r>
    <r>
      <rPr>
        <sz val="12"/>
        <color rgb="FF002060"/>
        <rFont val="Times New Roman"/>
        <family val="1"/>
      </rPr>
      <t>)  Calculate the following for the company:</t>
    </r>
  </si>
  <si>
    <t>(i)    Total internal systemic risk CoV</t>
  </si>
  <si>
    <t>(ii)   Total external systemic risk CoV</t>
  </si>
  <si>
    <t>(iii)  Total consolidated CoV for all sources of risk</t>
  </si>
  <si>
    <t>(iv)  Risk margin at the 80% adequacy level</t>
  </si>
  <si>
    <t>Question 9</t>
  </si>
  <si>
    <r>
      <t>(</t>
    </r>
    <r>
      <rPr>
        <i/>
        <sz val="12"/>
        <color rgb="FF002060"/>
        <rFont val="Times New Roman"/>
        <family val="1"/>
      </rPr>
      <t>4 points</t>
    </r>
    <r>
      <rPr>
        <sz val="12"/>
        <color rgb="FF002060"/>
        <rFont val="Times New Roman"/>
        <family val="1"/>
      </rPr>
      <t>)</t>
    </r>
  </si>
  <si>
    <r>
      <t>(</t>
    </r>
    <r>
      <rPr>
        <i/>
        <sz val="12"/>
        <color rgb="FF002060"/>
        <rFont val="Times New Roman"/>
        <family val="1"/>
      </rPr>
      <t>0.5 points</t>
    </r>
    <r>
      <rPr>
        <sz val="12"/>
        <color rgb="FF002060"/>
        <rFont val="Times New Roman"/>
        <family val="1"/>
      </rPr>
      <t>)  Describe two examples of contracts where the risk transfer is “reasonably self-evident.”</t>
    </r>
  </si>
  <si>
    <t>The metrics expected reinsurer deficit (ERD) and risk coverage ratio (RCR) have been presented as being superior to other metrics such as value-at-risk (VaR) or tail value-at-risk (TVaR) for gauging risk transfer.</t>
  </si>
  <si>
    <r>
      <t>(</t>
    </r>
    <r>
      <rPr>
        <i/>
        <sz val="12"/>
        <color rgb="FF002060"/>
        <rFont val="Times New Roman"/>
        <family val="1"/>
      </rPr>
      <t>1 point</t>
    </r>
    <r>
      <rPr>
        <sz val="12"/>
        <color rgb="FF002060"/>
        <rFont val="Times New Roman"/>
        <family val="1"/>
      </rPr>
      <t>)  Describe two advantages of using ERD and RCR versus using VaR and TVaR.</t>
    </r>
  </si>
  <si>
    <r>
      <t xml:space="preserve">Another metric used in the testing of risk transfer is right-tailed deviation (RTD). A risk transfer test called maximum qualified premium (Max QP) has been proposed in which the test uses a multiple, </t>
    </r>
    <r>
      <rPr>
        <i/>
        <sz val="12"/>
        <color rgb="FF002060"/>
        <rFont val="Times New Roman"/>
        <family val="1"/>
      </rPr>
      <t>α</t>
    </r>
    <r>
      <rPr>
        <sz val="12"/>
        <color rgb="FF002060"/>
        <rFont val="Times New Roman"/>
        <family val="1"/>
      </rPr>
      <t xml:space="preserve">, of RTD. </t>
    </r>
  </si>
  <si>
    <t>You are to use the Max QP test to determine whether risk transfer exists in a reinsurance contract given the following information:</t>
  </si>
  <si>
    <t>Amounts in millions</t>
  </si>
  <si>
    <r>
      <rPr>
        <sz val="12"/>
        <color rgb="FF002060"/>
        <rFont val="Symbol"/>
        <family val="1"/>
        <charset val="2"/>
      </rPr>
      <t>·</t>
    </r>
    <r>
      <rPr>
        <sz val="12"/>
        <color rgb="FF002060"/>
        <rFont val="Times New Roman"/>
        <family val="1"/>
      </rPr>
      <t>     A catastrophe excess of loss reinsurance contract for the layer 300 million excess of 400 million.</t>
    </r>
  </si>
  <si>
    <t>Reinsurance contract</t>
  </si>
  <si>
    <t>XS</t>
  </si>
  <si>
    <r>
      <rPr>
        <sz val="12"/>
        <color rgb="FF002060"/>
        <rFont val="Symbol"/>
        <family val="1"/>
        <charset val="2"/>
      </rPr>
      <t>·</t>
    </r>
    <r>
      <rPr>
        <sz val="12"/>
        <color rgb="FF002060"/>
        <rFont val="Times New Roman"/>
        <family val="1"/>
      </rPr>
      <t>     The reinsurance premium is a fixed amount of 48 million payable to the reinsurer at inception of the contract.</t>
    </r>
  </si>
  <si>
    <t>Reinsurance premium</t>
  </si>
  <si>
    <r>
      <t>(</t>
    </r>
    <r>
      <rPr>
        <i/>
        <sz val="12"/>
        <color rgb="FF002060"/>
        <rFont val="Times New Roman"/>
        <family val="1"/>
      </rPr>
      <t>2.5 points</t>
    </r>
    <r>
      <rPr>
        <sz val="12"/>
        <color rgb="FF002060"/>
        <rFont val="Times New Roman"/>
        <family val="1"/>
      </rPr>
      <t xml:space="preserve">)  Determine whether risk transfer exists in this contract using the Max QP test with </t>
    </r>
    <r>
      <rPr>
        <i/>
        <sz val="12"/>
        <color rgb="FF002060"/>
        <rFont val="Times New Roman"/>
        <family val="1"/>
      </rPr>
      <t>α</t>
    </r>
    <r>
      <rPr>
        <sz val="12"/>
        <color rgb="FF002060"/>
        <rFont val="Times New Roman"/>
        <family val="1"/>
      </rPr>
      <t xml:space="preserve"> equal to 4.</t>
    </r>
  </si>
  <si>
    <t>Question 10</t>
  </si>
  <si>
    <r>
      <t>(</t>
    </r>
    <r>
      <rPr>
        <i/>
        <sz val="12"/>
        <color rgb="FF002060"/>
        <rFont val="Times New Roman"/>
        <family val="1"/>
      </rPr>
      <t>4 points</t>
    </r>
    <r>
      <rPr>
        <sz val="12"/>
        <color rgb="FF002060"/>
        <rFont val="Times New Roman"/>
        <family val="1"/>
      </rPr>
      <t>)  You are performing a reserve analysis for the layer of 150,000 excess of 50,000 as of December 31, 2023.</t>
    </r>
  </si>
  <si>
    <t>Calendar Year 2023 Earned Premium (000)</t>
  </si>
  <si>
    <r>
      <rPr>
        <sz val="12"/>
        <color rgb="FF002060"/>
        <rFont val="Symbol"/>
        <family val="1"/>
        <charset val="2"/>
      </rPr>
      <t>·</t>
    </r>
    <r>
      <rPr>
        <sz val="12"/>
        <color rgb="FF002060"/>
        <rFont val="Times New Roman"/>
        <family val="1"/>
      </rPr>
      <t>  The 200,000 limits loss data for prior reporting periods is not available due to a database issue.</t>
    </r>
  </si>
  <si>
    <r>
      <rPr>
        <sz val="12"/>
        <color rgb="FF002060"/>
        <rFont val="Symbol"/>
        <family val="1"/>
        <charset val="2"/>
      </rPr>
      <t>·</t>
    </r>
    <r>
      <rPr>
        <sz val="12"/>
        <color rgb="FF002060"/>
        <rFont val="Times New Roman"/>
        <family val="1"/>
      </rPr>
      <t>  There is no loss development beyond 72 months.</t>
    </r>
  </si>
  <si>
    <r>
      <rPr>
        <sz val="12"/>
        <color rgb="FF002060"/>
        <rFont val="Symbol"/>
        <family val="1"/>
        <charset val="2"/>
      </rPr>
      <t>·</t>
    </r>
    <r>
      <rPr>
        <sz val="12"/>
        <color rgb="FF002060"/>
        <rFont val="Times New Roman"/>
        <family val="1"/>
      </rPr>
      <t>  All the claims have been trended to December 31, 2023.</t>
    </r>
  </si>
  <si>
    <r>
      <rPr>
        <sz val="12"/>
        <color rgb="FF002060"/>
        <rFont val="Symbol"/>
        <family val="1"/>
        <charset val="2"/>
      </rPr>
      <t>·</t>
    </r>
    <r>
      <rPr>
        <sz val="12"/>
        <color rgb="FF002060"/>
        <rFont val="Times New Roman"/>
        <family val="1"/>
      </rPr>
      <t>  Total ultimate claims for 200,000 limits for all accident years are 46,986,000.</t>
    </r>
  </si>
  <si>
    <t>Ultimate (000)</t>
  </si>
  <si>
    <t xml:space="preserve">  for 200,000 limits</t>
  </si>
  <si>
    <r>
      <rPr>
        <sz val="12"/>
        <color rgb="FF002060"/>
        <rFont val="Symbol"/>
        <family val="1"/>
        <charset val="2"/>
      </rPr>
      <t>·</t>
    </r>
    <r>
      <rPr>
        <sz val="12"/>
        <color rgb="FF002060"/>
        <rFont val="Times New Roman"/>
        <family val="1"/>
      </rPr>
      <t xml:space="preserve">  There were no rate changes from 2021 through 2023. </t>
    </r>
  </si>
  <si>
    <r>
      <rPr>
        <sz val="12"/>
        <color rgb="FF002060"/>
        <rFont val="Symbol"/>
        <family val="1"/>
        <charset val="2"/>
      </rPr>
      <t>·</t>
    </r>
    <r>
      <rPr>
        <sz val="12"/>
        <color rgb="FF002060"/>
        <rFont val="Times New Roman"/>
        <family val="1"/>
      </rPr>
      <t xml:space="preserve">  The annual premium trend is 3%. </t>
    </r>
  </si>
  <si>
    <t>Annual premium trend</t>
  </si>
  <si>
    <r>
      <t>(a)         (</t>
    </r>
    <r>
      <rPr>
        <i/>
        <sz val="12"/>
        <color rgb="FF002060"/>
        <rFont val="Times New Roman"/>
        <family val="1"/>
      </rPr>
      <t>1 point</t>
    </r>
    <r>
      <rPr>
        <sz val="12"/>
        <color rgb="FF002060"/>
        <rFont val="Times New Roman"/>
        <family val="1"/>
      </rPr>
      <t>)  Calculate the total IBNR for the layer of 150,000 excess of 50,000 using volume-weighted average loss development factors.</t>
    </r>
  </si>
  <si>
    <r>
      <t>(b)         (</t>
    </r>
    <r>
      <rPr>
        <i/>
        <sz val="12"/>
        <color rgb="FF002060"/>
        <rFont val="Times New Roman"/>
        <family val="1"/>
      </rPr>
      <t>0.5 points</t>
    </r>
    <r>
      <rPr>
        <sz val="12"/>
        <color rgb="FF002060"/>
        <rFont val="Times New Roman"/>
        <family val="1"/>
      </rPr>
      <t>)  Explain why the expected method would be a viable alternative to the development method.</t>
    </r>
  </si>
  <si>
    <t>The database issue indicates that loss development data may not be reliable. The expected method is often used for immature experience periods when excess claims data may be too sparse.</t>
  </si>
  <si>
    <t>For more mature experience periods, the lack of sensitivity to change in reported claims makes it less accurate</t>
  </si>
  <si>
    <r>
      <t>(c)         (</t>
    </r>
    <r>
      <rPr>
        <i/>
        <sz val="12"/>
        <color rgb="FF002060"/>
        <rFont val="Times New Roman"/>
        <family val="1"/>
      </rPr>
      <t>0.5 points</t>
    </r>
    <r>
      <rPr>
        <sz val="12"/>
        <color rgb="FF002060"/>
        <rFont val="Times New Roman"/>
        <family val="1"/>
      </rPr>
      <t>)  Describe a limitation of using the expected method.</t>
    </r>
  </si>
  <si>
    <r>
      <t>(d)         (</t>
    </r>
    <r>
      <rPr>
        <i/>
        <sz val="12"/>
        <color rgb="FF002060"/>
        <rFont val="Times New Roman"/>
        <family val="1"/>
      </rPr>
      <t>1 point</t>
    </r>
    <r>
      <rPr>
        <sz val="12"/>
        <color rgb="FF002060"/>
        <rFont val="Times New Roman"/>
        <family val="1"/>
      </rPr>
      <t>)  Calculate the AY 2023 IBNR for the layer using the expected method.</t>
    </r>
  </si>
  <si>
    <t>You are considering the increased limit factor (ILF) method to estimate the layer reserves. The ILF applicable to premium for 200,000 limits relative to 50,000 limits at the December 31, 2023 cost level is 1.9. You use the ultimate claims for the 50,000 limits from part (a).</t>
  </si>
  <si>
    <t xml:space="preserve">ILF 200k to 50k </t>
  </si>
  <si>
    <t xml:space="preserve"> for prem., at 12/31/2023 level</t>
  </si>
  <si>
    <r>
      <t>(e)         (</t>
    </r>
    <r>
      <rPr>
        <i/>
        <sz val="12"/>
        <color rgb="FF002060"/>
        <rFont val="Times New Roman"/>
        <family val="1"/>
      </rPr>
      <t>1 point</t>
    </r>
    <r>
      <rPr>
        <sz val="12"/>
        <color rgb="FF002060"/>
        <rFont val="Times New Roman"/>
        <family val="1"/>
      </rPr>
      <t>)  Calculate the AY 2023 IBNR for the layer using the ILF method.</t>
    </r>
  </si>
  <si>
    <t>Question 11</t>
  </si>
  <si>
    <t>Question 12</t>
  </si>
  <si>
    <r>
      <t>(a)             (</t>
    </r>
    <r>
      <rPr>
        <i/>
        <sz val="12"/>
        <color rgb="FF002060"/>
        <rFont val="Times New Roman"/>
        <family val="1"/>
      </rPr>
      <t>1.5 points</t>
    </r>
    <r>
      <rPr>
        <sz val="12"/>
        <color rgb="FF002060"/>
        <rFont val="Times New Roman"/>
        <family val="1"/>
      </rPr>
      <t xml:space="preserve">) Describe three ways that a self-insured retention (SIR) differs from the use of a deductible. </t>
    </r>
  </si>
  <si>
    <r>
      <rPr>
        <sz val="12"/>
        <rFont val="Symbol"/>
        <family val="1"/>
        <charset val="2"/>
      </rPr>
      <t>·</t>
    </r>
    <r>
      <rPr>
        <sz val="12"/>
        <rFont val="Times New Roman"/>
        <family val="1"/>
      </rPr>
      <t xml:space="preserve"> In most traditional GI policies with relatively small deductibles, defense costs are outside of the deductible and outside of the policy limits, and insurers are responsible to pay for all defense costs. In contrast, with an SIR program the insured would typically take the lead on the defense of all claims until the SIR is breached.
</t>
    </r>
    <r>
      <rPr>
        <sz val="12"/>
        <rFont val="Symbol"/>
        <family val="1"/>
        <charset val="2"/>
      </rPr>
      <t>·</t>
    </r>
    <r>
      <rPr>
        <sz val="12"/>
        <rFont val="Times New Roman"/>
        <family val="1"/>
      </rPr>
      <t xml:space="preserve">  In most traditional GI policies with a deductible, the policy limit is eroded by the deductible. However, under an SIR, there is no erosion of the limit.
</t>
    </r>
    <r>
      <rPr>
        <sz val="12"/>
        <rFont val="Symbol"/>
        <family val="1"/>
        <charset val="2"/>
      </rPr>
      <t>·</t>
    </r>
    <r>
      <rPr>
        <sz val="12"/>
        <rFont val="Times New Roman"/>
        <family val="1"/>
      </rPr>
      <t xml:space="preserve">  In most traditional GI policies with a large deductible, the insurer is typically required to hold collateral to ensure that the insurer can pay the entire claim regardless of whether or not the insured will reimburse the insurer for the deductible. Collateral is not generally required for an SIR program.
</t>
    </r>
  </si>
  <si>
    <t xml:space="preserve">(claims eliminated by the deductible − claims eliminated by the base deductible)
divided by
(total ground up claims − claims eliminated by the base deductible) </t>
  </si>
  <si>
    <t xml:space="preserve">The proportion of claims eliminated by the deductible relative to the claims underlying the estimate of the base rate, which is associated with an insurer’s base deductible. </t>
  </si>
  <si>
    <t xml:space="preserve">This is because lines like automobile physical damage have a claims distribution with many smaller claims. As such, a change in the  deductible will tend to have a disproportionate effect on premium as it will have a much larger effect on smaller claims. </t>
  </si>
  <si>
    <t>Property value</t>
  </si>
  <si>
    <t>Insured value</t>
  </si>
  <si>
    <t>Coinsurance</t>
  </si>
  <si>
    <t>Loss amount</t>
  </si>
  <si>
    <r>
      <t>(d)             (</t>
    </r>
    <r>
      <rPr>
        <i/>
        <sz val="12"/>
        <color rgb="FF002060"/>
        <rFont val="Times New Roman"/>
        <family val="1"/>
      </rPr>
      <t>1.5 points</t>
    </r>
    <r>
      <rPr>
        <sz val="12"/>
        <color rgb="FF002060"/>
        <rFont val="Times New Roman"/>
        <family val="1"/>
      </rPr>
      <t>)  Determine the amount the insurer would pay to the insured for this loss under the following scenarios. State any assumptions required.</t>
    </r>
  </si>
  <si>
    <t>(i)              Definition of elimination ratio</t>
  </si>
  <si>
    <t>(ii)            Formula for elimination ratio</t>
  </si>
  <si>
    <r>
      <t>(c)             (</t>
    </r>
    <r>
      <rPr>
        <i/>
        <sz val="12"/>
        <color rgb="FF002060"/>
        <rFont val="Times New Roman"/>
        <family val="1"/>
      </rPr>
      <t>0.5 points</t>
    </r>
    <r>
      <rPr>
        <sz val="12"/>
        <color rgb="FF002060"/>
        <rFont val="Times New Roman"/>
        <family val="1"/>
      </rPr>
      <t>) Explain why this should be expected.</t>
    </r>
  </si>
  <si>
    <t>(i)              The policy has no deductible.</t>
  </si>
  <si>
    <t xml:space="preserve">If before the coinsurance penalty, </t>
  </si>
  <si>
    <t xml:space="preserve">If after the coinsurance penalty, </t>
  </si>
  <si>
    <t>(ii)            The policy has a deductible of 2,500.</t>
  </si>
  <si>
    <t>deductible</t>
  </si>
  <si>
    <t xml:space="preserve"> margin on annual premium</t>
  </si>
  <si>
    <t xml:space="preserve"> of (loss + margin – annual premium)</t>
  </si>
  <si>
    <t xml:space="preserve">The rate on line calculation for the counterproposal is in cells O5 to AB29. </t>
  </si>
  <si>
    <t>The first set of charts from part (b)(i) looks good, but that is mostly due to scale. However, the line should be through the origin which is not the case here.
The second set from part (b)(ii) shows a pattern of residuals that are negative, then positive. Therefore, the assumptions are not valid.</t>
  </si>
  <si>
    <t>The intercept is not zero for DY2 because it is more than double the standard error. This violates Mack's assumption because it is significant. For DY1, the intercept is nearly significant at 1.6 standard deviations. This is a borderline violation of Mack's assumption.
The slopes are clearly not zero for D1 to D3, which supports Mack's assumption.</t>
  </si>
  <si>
    <t>Expected Future Loss Emergence × CPDLD + Premium Booked from Prior Adjustment – Premium Booked as of the valuation date.</t>
  </si>
  <si>
    <t xml:space="preserve">Premium Asset = </t>
  </si>
  <si>
    <t xml:space="preserve">As of the valuation date, for each policy year, </t>
  </si>
  <si>
    <t>It follows the actual retrospective premium adjustment formula, so it's easier to explain and justify to underwriters.</t>
  </si>
  <si>
    <r>
      <t>·</t>
    </r>
    <r>
      <rPr>
        <sz val="12"/>
        <color theme="1"/>
        <rFont val="Times New Roman"/>
        <family val="1"/>
      </rPr>
      <t>       Different retrospective parameters apply to many different regions.</t>
    </r>
  </si>
  <si>
    <r>
      <t>·</t>
    </r>
    <r>
      <rPr>
        <sz val="12"/>
        <color theme="1"/>
        <rFont val="Times New Roman"/>
        <family val="1"/>
      </rPr>
      <t>       Historical patterns of PDLD show stability.</t>
    </r>
  </si>
  <si>
    <t>The correlation between valuation classes may be caused by the "same actuary effect" and the use of the same template or valuation models across different valuation classes.
There may be linkages between the premium liability methodology and outcomes from the outstanding claim valuation, which contributes to the correlation effects between outstanding claim and premium liabilities.</t>
  </si>
  <si>
    <t xml:space="preserve">• Straight quota share with fixed terms 
• Fixed premium per-risk excess of loss
</t>
  </si>
  <si>
    <t>ERD and RCR do not rely on a fixed (arbitrary) selection of a percentile. TVaR and VaR rely on a selection of a percentile.
ERD and RCR capture all capital-destroying loss events, while TVaR and VaR generally do not.</t>
  </si>
  <si>
    <t>A counterproposal should increase do one or more of the following:</t>
  </si>
  <si>
    <t xml:space="preserve">The rate on line for the equivalent traditional risk cover 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</si>
</sst>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_(* \(#,##0.00\);_(* &quot;-&quot;??_);_(@_)"/>
    <numFmt numFmtId="164" formatCode="_(* #,##0_);_(* \(#,##0\);_(* &quot;-&quot;??_);_(@_)"/>
    <numFmt numFmtId="165" formatCode="0.0"/>
    <numFmt numFmtId="166" formatCode="0.0%"/>
    <numFmt numFmtId="167" formatCode="_(* #,##0.0_);_(* \(#,##0.0\);_(* &quot;-&quot;??_);_(@_)"/>
    <numFmt numFmtId="169" formatCode="_ * #,##0.0_ ;_ * \-#,##0.0_ ;_ * &quot;-&quot;??_ ;_ @_ "/>
    <numFmt numFmtId="170" formatCode="_(* #,##0.000_);_(* \(#,##0.000\);_(* &quot;-&quot;??_);_(@_)"/>
    <numFmt numFmtId="171" formatCode="0.000_);\(0.000\)"/>
    <numFmt numFmtId="172" formatCode="_-* #,##0.00_-;\-* #,##0.00_-;_-* &quot;-&quot;??_-;_-@_-"/>
    <numFmt numFmtId="173" formatCode="_-* #,##0_-;\-* #,##0_-;_-* &quot;-&quot;??_-;_-@_-"/>
    <numFmt numFmtId="174" formatCode="_-* #,##0.000_-;\-* #,##0.000_-;_-* &quot;-&quot;??_-;_-@_-"/>
    <numFmt numFmtId="175" formatCode="_-* #,##0.00000000_-;\-* #,##0.00000000_-;_-* &quot;-&quot;??_-;_-@_-"/>
    <numFmt numFmtId="176" formatCode="_-* #,##0.0000000_-;\-* #,##0.0000000_-;_-* &quot;-&quot;??_-;_-@_-"/>
    <numFmt numFmtId="177" formatCode="0.0000"/>
    <numFmt numFmtId="178" formatCode="0.00000000000000%"/>
    <numFmt numFmtId="179" formatCode="#,##0.00000"/>
    <numFmt numFmtId="180" formatCode="#,##0.0000_);\(#,##0.0000\)"/>
  </numFmts>
  <fonts count="50">
    <font>
      <sz val="11"/>
      <color theme="1"/>
      <name val="Calibri"/>
      <family val="2"/>
      <scheme val="minor"/>
    </font>
    <font>
      <sz val="11"/>
      <color theme="1"/>
      <name val="Calibri"/>
      <family val="2"/>
      <scheme val="minor"/>
    </font>
    <font>
      <sz val="12"/>
      <color theme="1"/>
      <name val="Times New Roman"/>
      <family val="1"/>
    </font>
    <font>
      <sz val="12"/>
      <color theme="8" tint="-0.499984740745262"/>
      <name val="Times New Roman"/>
      <family val="1"/>
    </font>
    <font>
      <b/>
      <i/>
      <sz val="12"/>
      <color theme="8" tint="-0.499984740745262"/>
      <name val="Times New Roman"/>
      <family val="1"/>
    </font>
    <font>
      <b/>
      <sz val="12"/>
      <color theme="8" tint="-0.499984740745262"/>
      <name val="Times New Roman"/>
      <family val="1"/>
    </font>
    <font>
      <sz val="8"/>
      <name val="Calibri"/>
      <family val="2"/>
      <scheme val="minor"/>
    </font>
    <font>
      <i/>
      <sz val="12"/>
      <name val="Times New Roman"/>
      <family val="1"/>
    </font>
    <font>
      <b/>
      <i/>
      <sz val="12"/>
      <name val="Times New Roman"/>
      <family val="1"/>
    </font>
    <font>
      <sz val="12"/>
      <name val="Times New Roman"/>
      <family val="1"/>
    </font>
    <font>
      <b/>
      <sz val="12"/>
      <color theme="1"/>
      <name val="Times New Roman"/>
      <family val="1"/>
    </font>
    <font>
      <sz val="11"/>
      <color theme="1"/>
      <name val="Times New Roman"/>
      <family val="1"/>
    </font>
    <font>
      <sz val="11"/>
      <color theme="4" tint="-0.249977111117893"/>
      <name val="Times New Roman"/>
      <family val="1"/>
    </font>
    <font>
      <sz val="11"/>
      <color theme="4" tint="-0.499984740745262"/>
      <name val="Times New Roman"/>
      <family val="1"/>
    </font>
    <font>
      <sz val="12"/>
      <color theme="4" tint="-0.499984740745262"/>
      <name val="Times New Roman"/>
      <family val="1"/>
    </font>
    <font>
      <i/>
      <sz val="12"/>
      <color theme="4" tint="-0.499984740745262"/>
      <name val="Times New Roman"/>
      <family val="1"/>
    </font>
    <font>
      <b/>
      <sz val="11"/>
      <color theme="4" tint="-0.499984740745262"/>
      <name val="Times New Roman"/>
      <family val="1"/>
    </font>
    <font>
      <sz val="11"/>
      <name val="Times New Roman"/>
      <family val="1"/>
    </font>
    <font>
      <sz val="12"/>
      <color rgb="FF002060"/>
      <name val="Times New Roman"/>
      <family val="1"/>
    </font>
    <font>
      <i/>
      <sz val="12"/>
      <color rgb="FF002060"/>
      <name val="Times New Roman"/>
      <family val="1"/>
    </font>
    <font>
      <b/>
      <sz val="12"/>
      <color rgb="FF002060"/>
      <name val="Times New Roman"/>
      <family val="1"/>
    </font>
    <font>
      <sz val="11"/>
      <color rgb="FF002060"/>
      <name val="Times New Roman"/>
      <family val="1"/>
    </font>
    <font>
      <sz val="11"/>
      <color rgb="FF002060"/>
      <name val="Calibri"/>
      <family val="2"/>
      <scheme val="minor"/>
    </font>
    <font>
      <b/>
      <i/>
      <sz val="12"/>
      <color rgb="FF002060"/>
      <name val="Times New Roman"/>
      <family val="1"/>
    </font>
    <font>
      <sz val="7"/>
      <color rgb="FF002060"/>
      <name val="Times New Roman"/>
      <family val="1"/>
    </font>
    <font>
      <sz val="12"/>
      <color rgb="FF002060"/>
      <name val="Symbol"/>
      <family val="1"/>
      <charset val="2"/>
    </font>
    <font>
      <b/>
      <sz val="14"/>
      <color rgb="FF002060"/>
      <name val="Times New Roman"/>
      <family val="1"/>
    </font>
    <font>
      <b/>
      <sz val="11"/>
      <color theme="1"/>
      <name val="Times New Roman"/>
      <family val="1"/>
    </font>
    <font>
      <i/>
      <sz val="11"/>
      <color theme="1"/>
      <name val="Times New Roman"/>
      <family val="1"/>
    </font>
    <font>
      <b/>
      <sz val="11"/>
      <color rgb="FF0070C0"/>
      <name val="Times New Roman"/>
      <family val="1"/>
    </font>
    <font>
      <i/>
      <sz val="11"/>
      <color rgb="FF002060"/>
      <name val="Times New Roman"/>
      <family val="1"/>
    </font>
    <font>
      <b/>
      <sz val="11"/>
      <color rgb="FF002060"/>
      <name val="Times New Roman"/>
      <family val="1"/>
    </font>
    <font>
      <sz val="8"/>
      <color rgb="FF002060"/>
      <name val="Calibri"/>
      <family val="2"/>
    </font>
    <font>
      <sz val="11"/>
      <color rgb="FF002060"/>
      <name val="Times New Roman"/>
      <family val="2"/>
    </font>
    <font>
      <b/>
      <i/>
      <sz val="11"/>
      <color rgb="FF002060"/>
      <name val="Times New Roman"/>
      <family val="1"/>
    </font>
    <font>
      <i/>
      <sz val="12"/>
      <color theme="1"/>
      <name val="Times New Roman"/>
      <family val="1"/>
    </font>
    <font>
      <vertAlign val="subscript"/>
      <sz val="12"/>
      <name val="Times New Roman"/>
      <family val="1"/>
    </font>
    <font>
      <b/>
      <u/>
      <sz val="11"/>
      <color rgb="FF002060"/>
      <name val="Times New Roman"/>
      <family val="1"/>
    </font>
    <font>
      <i/>
      <sz val="12"/>
      <color theme="4"/>
      <name val="Times New Roman"/>
      <family val="1"/>
    </font>
    <font>
      <i/>
      <sz val="11"/>
      <name val="Times New Roman"/>
      <family val="1"/>
    </font>
    <font>
      <sz val="12"/>
      <color theme="1"/>
      <name val="Calibri"/>
      <family val="2"/>
      <scheme val="minor"/>
    </font>
    <font>
      <b/>
      <sz val="12"/>
      <color theme="4" tint="-0.499984740745262"/>
      <name val="Times New Roman"/>
      <family val="1"/>
    </font>
    <font>
      <sz val="12"/>
      <color rgb="FF002060"/>
      <name val="Times New Roman"/>
      <family val="2"/>
    </font>
    <font>
      <sz val="12"/>
      <color rgb="FF002060"/>
      <name val="Calibri"/>
      <family val="2"/>
    </font>
    <font>
      <sz val="10"/>
      <color theme="1"/>
      <name val="Times New Roman"/>
      <family val="1"/>
    </font>
    <font>
      <sz val="12"/>
      <color rgb="FF002060"/>
      <name val="Times New Roman"/>
      <family val="1"/>
      <charset val="2"/>
    </font>
    <font>
      <sz val="12"/>
      <color theme="1"/>
      <name val="Symbol"/>
      <family val="1"/>
      <charset val="2"/>
    </font>
    <font>
      <sz val="12"/>
      <name val="Symbol"/>
      <family val="1"/>
      <charset val="2"/>
    </font>
    <font>
      <sz val="12"/>
      <name val="Times New Roman"/>
      <family val="1"/>
      <charset val="2"/>
    </font>
    <font>
      <sz val="11"/>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92D050"/>
        <bgColor indexed="64"/>
      </patternFill>
    </fill>
    <fill>
      <patternFill patternType="solid">
        <fgColor theme="4" tint="0.59999389629810485"/>
        <bgColor indexed="64"/>
      </patternFill>
    </fill>
    <fill>
      <patternFill patternType="solid">
        <fgColor theme="5" tint="0.79998168889431442"/>
        <bgColor indexed="64"/>
      </patternFill>
    </fill>
  </fills>
  <borders count="16">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71">
    <xf numFmtId="0" fontId="0" fillId="0" borderId="0" xfId="0"/>
    <xf numFmtId="0" fontId="2" fillId="0" borderId="0" xfId="0" applyFont="1"/>
    <xf numFmtId="0" fontId="3" fillId="0" borderId="0" xfId="0" applyFont="1"/>
    <xf numFmtId="0" fontId="2" fillId="0" borderId="0" xfId="0" applyFont="1" applyAlignment="1">
      <alignment wrapText="1"/>
    </xf>
    <xf numFmtId="0" fontId="5" fillId="0" borderId="0" xfId="0" applyFont="1"/>
    <xf numFmtId="43" fontId="5" fillId="0" borderId="0" xfId="1" applyFont="1" applyFill="1" applyBorder="1" applyAlignment="1">
      <alignment wrapText="1"/>
    </xf>
    <xf numFmtId="43" fontId="2" fillId="0" borderId="0" xfId="1" applyFont="1"/>
    <xf numFmtId="164" fontId="2" fillId="0" borderId="0" xfId="1" applyNumberFormat="1" applyFont="1"/>
    <xf numFmtId="164" fontId="2" fillId="0" borderId="0" xfId="0" applyNumberFormat="1" applyFont="1"/>
    <xf numFmtId="43" fontId="2" fillId="0" borderId="0" xfId="1" applyFont="1" applyBorder="1"/>
    <xf numFmtId="0" fontId="2" fillId="0" borderId="3" xfId="0" applyFont="1" applyBorder="1" applyAlignment="1">
      <alignment horizontal="center"/>
    </xf>
    <xf numFmtId="43" fontId="2" fillId="0" borderId="0" xfId="1" applyFont="1" applyAlignment="1">
      <alignment horizontal="center"/>
    </xf>
    <xf numFmtId="164" fontId="2" fillId="0" borderId="3" xfId="1" applyNumberFormat="1" applyFont="1" applyBorder="1"/>
    <xf numFmtId="0" fontId="2" fillId="0" borderId="3" xfId="0" applyFont="1" applyBorder="1"/>
    <xf numFmtId="164" fontId="2" fillId="0" borderId="3" xfId="0" applyNumberFormat="1" applyFont="1" applyBorder="1"/>
    <xf numFmtId="14" fontId="2" fillId="0" borderId="0" xfId="0" applyNumberFormat="1" applyFont="1" applyAlignment="1">
      <alignment horizontal="center"/>
    </xf>
    <xf numFmtId="165" fontId="2" fillId="0" borderId="0" xfId="0" applyNumberFormat="1" applyFont="1"/>
    <xf numFmtId="0" fontId="3" fillId="2" borderId="0" xfId="0" applyFont="1" applyFill="1"/>
    <xf numFmtId="0" fontId="2" fillId="2" borderId="0" xfId="0" applyFont="1" applyFill="1"/>
    <xf numFmtId="0" fontId="7" fillId="0" borderId="0" xfId="0" applyFont="1"/>
    <xf numFmtId="0" fontId="2" fillId="0" borderId="11" xfId="0" applyFont="1" applyBorder="1"/>
    <xf numFmtId="10" fontId="2" fillId="0" borderId="0" xfId="2" applyNumberFormat="1" applyFont="1" applyBorder="1"/>
    <xf numFmtId="0" fontId="9" fillId="0" borderId="0" xfId="0" applyFont="1"/>
    <xf numFmtId="0" fontId="9" fillId="0" borderId="3" xfId="0" applyFont="1" applyBorder="1" applyAlignment="1">
      <alignment horizontal="center"/>
    </xf>
    <xf numFmtId="0" fontId="9" fillId="0" borderId="3" xfId="0" applyFont="1" applyBorder="1" applyAlignment="1">
      <alignment horizontal="center" vertical="center" wrapText="1"/>
    </xf>
    <xf numFmtId="0" fontId="9" fillId="0" borderId="3" xfId="0" applyFont="1" applyBorder="1" applyAlignment="1">
      <alignment vertical="center"/>
    </xf>
    <xf numFmtId="43" fontId="9" fillId="0" borderId="3" xfId="1" applyFont="1" applyFill="1" applyBorder="1" applyAlignment="1">
      <alignment horizontal="center" vertical="center"/>
    </xf>
    <xf numFmtId="0" fontId="2" fillId="0" borderId="3" xfId="0" applyFont="1" applyBorder="1" applyAlignment="1">
      <alignment wrapText="1"/>
    </xf>
    <xf numFmtId="165" fontId="2" fillId="0" borderId="14" xfId="0" applyNumberFormat="1" applyFont="1" applyBorder="1"/>
    <xf numFmtId="0" fontId="2" fillId="0" borderId="0" xfId="0" applyFont="1" applyAlignment="1">
      <alignment vertical="center"/>
    </xf>
    <xf numFmtId="0" fontId="0" fillId="0" borderId="0" xfId="0" applyAlignment="1">
      <alignment vertical="center"/>
    </xf>
    <xf numFmtId="0" fontId="10" fillId="0" borderId="3" xfId="0" applyFont="1" applyBorder="1" applyAlignment="1">
      <alignment horizontal="center" vertical="center" wrapText="1"/>
    </xf>
    <xf numFmtId="0" fontId="10" fillId="0" borderId="6" xfId="0" applyFont="1" applyBorder="1" applyAlignment="1">
      <alignment horizontal="center" vertical="center" wrapText="1"/>
    </xf>
    <xf numFmtId="0" fontId="2" fillId="0" borderId="3" xfId="0" applyFont="1" applyBorder="1" applyAlignment="1">
      <alignment horizontal="center" vertical="center" wrapText="1"/>
    </xf>
    <xf numFmtId="166" fontId="2" fillId="0" borderId="3" xfId="0" applyNumberFormat="1" applyFont="1" applyBorder="1" applyAlignment="1">
      <alignment horizontal="center" vertical="center" wrapText="1"/>
    </xf>
    <xf numFmtId="166" fontId="2" fillId="0" borderId="6" xfId="0" applyNumberFormat="1" applyFont="1" applyBorder="1" applyAlignment="1">
      <alignment horizontal="center" vertical="center" wrapText="1"/>
    </xf>
    <xf numFmtId="166" fontId="2" fillId="0" borderId="3" xfId="2" applyNumberFormat="1" applyFont="1" applyBorder="1" applyAlignment="1">
      <alignment horizontal="center" vertical="center" wrapText="1"/>
    </xf>
    <xf numFmtId="0" fontId="2" fillId="0" borderId="0" xfId="0" applyFont="1" applyAlignment="1">
      <alignment horizontal="left" vertical="center" indent="5"/>
    </xf>
    <xf numFmtId="0" fontId="11" fillId="0" borderId="0" xfId="0" applyFont="1"/>
    <xf numFmtId="0" fontId="9" fillId="0" borderId="0" xfId="0" applyFont="1" applyAlignment="1">
      <alignment horizontal="left" vertical="center"/>
    </xf>
    <xf numFmtId="166" fontId="11" fillId="0" borderId="3" xfId="0" applyNumberFormat="1" applyFont="1" applyBorder="1" applyAlignment="1">
      <alignment horizontal="center"/>
    </xf>
    <xf numFmtId="166" fontId="11" fillId="0" borderId="0" xfId="2" applyNumberFormat="1" applyFont="1"/>
    <xf numFmtId="10" fontId="11" fillId="0" borderId="0" xfId="0" applyNumberFormat="1" applyFont="1"/>
    <xf numFmtId="166" fontId="11" fillId="0" borderId="3" xfId="2" applyNumberFormat="1" applyFont="1" applyBorder="1" applyAlignment="1">
      <alignment horizontal="center" vertical="center" wrapText="1"/>
    </xf>
    <xf numFmtId="166" fontId="11" fillId="0" borderId="3" xfId="2" applyNumberFormat="1" applyFont="1" applyBorder="1"/>
    <xf numFmtId="10" fontId="11" fillId="0" borderId="3" xfId="0" applyNumberFormat="1" applyFont="1" applyBorder="1" applyAlignment="1">
      <alignment horizontal="center" vertical="center" wrapText="1"/>
    </xf>
    <xf numFmtId="0" fontId="17" fillId="0" borderId="0" xfId="0" applyFont="1" applyAlignment="1">
      <alignment vertical="top" wrapText="1"/>
    </xf>
    <xf numFmtId="0" fontId="17" fillId="0" borderId="0" xfId="0" applyFont="1"/>
    <xf numFmtId="166" fontId="17" fillId="0" borderId="0" xfId="2" applyNumberFormat="1" applyFont="1"/>
    <xf numFmtId="170" fontId="17" fillId="0" borderId="0" xfId="1" applyNumberFormat="1" applyFont="1"/>
    <xf numFmtId="166" fontId="11" fillId="0" borderId="3" xfId="2" applyNumberFormat="1" applyFont="1" applyBorder="1" applyAlignment="1">
      <alignment horizontal="center" vertical="center"/>
    </xf>
    <xf numFmtId="171" fontId="17" fillId="0" borderId="3" xfId="1" applyNumberFormat="1" applyFont="1" applyFill="1" applyBorder="1" applyAlignment="1">
      <alignment horizontal="center" vertical="top" wrapText="1"/>
    </xf>
    <xf numFmtId="166" fontId="11" fillId="0" borderId="4" xfId="2" applyNumberFormat="1" applyFont="1" applyBorder="1" applyAlignment="1">
      <alignment vertical="center"/>
    </xf>
    <xf numFmtId="166" fontId="11" fillId="0" borderId="3" xfId="2" applyNumberFormat="1" applyFont="1" applyBorder="1" applyAlignment="1">
      <alignment horizontal="center"/>
    </xf>
    <xf numFmtId="0" fontId="13" fillId="2" borderId="0" xfId="0" applyFont="1" applyFill="1"/>
    <xf numFmtId="0" fontId="13" fillId="2" borderId="0" xfId="0" applyFont="1" applyFill="1" applyAlignment="1">
      <alignment horizontal="center" vertical="top"/>
    </xf>
    <xf numFmtId="0" fontId="18" fillId="2" borderId="0" xfId="0" applyFont="1" applyFill="1"/>
    <xf numFmtId="0" fontId="20" fillId="2" borderId="3" xfId="0" applyFont="1" applyFill="1" applyBorder="1" applyAlignment="1">
      <alignment horizontal="center" vertical="center" wrapText="1"/>
    </xf>
    <xf numFmtId="0" fontId="20" fillId="2" borderId="3" xfId="0" applyFont="1" applyFill="1" applyBorder="1"/>
    <xf numFmtId="0" fontId="20" fillId="2" borderId="0" xfId="0" applyFont="1" applyFill="1" applyAlignment="1">
      <alignment vertical="center"/>
    </xf>
    <xf numFmtId="0" fontId="20" fillId="2" borderId="3" xfId="0" applyFont="1" applyFill="1" applyBorder="1" applyAlignment="1">
      <alignment vertical="center"/>
    </xf>
    <xf numFmtId="166" fontId="18" fillId="2" borderId="3" xfId="0" applyNumberFormat="1" applyFont="1" applyFill="1" applyBorder="1" applyAlignment="1">
      <alignment horizontal="center" vertical="center"/>
    </xf>
    <xf numFmtId="9" fontId="18" fillId="2" borderId="3" xfId="0" applyNumberFormat="1" applyFont="1" applyFill="1" applyBorder="1" applyAlignment="1">
      <alignment horizontal="center"/>
    </xf>
    <xf numFmtId="9" fontId="18" fillId="2" borderId="0" xfId="0" applyNumberFormat="1" applyFont="1" applyFill="1"/>
    <xf numFmtId="0" fontId="18" fillId="0" borderId="0" xfId="0" applyFont="1"/>
    <xf numFmtId="0" fontId="21" fillId="2" borderId="0" xfId="0" applyFont="1" applyFill="1" applyAlignment="1">
      <alignment horizontal="center" vertical="top"/>
    </xf>
    <xf numFmtId="0" fontId="21" fillId="0" borderId="0" xfId="0" applyFont="1"/>
    <xf numFmtId="0" fontId="18" fillId="2" borderId="0" xfId="0" applyFont="1" applyFill="1" applyAlignment="1">
      <alignment vertical="center"/>
    </xf>
    <xf numFmtId="0" fontId="18" fillId="2" borderId="0" xfId="0" applyFont="1" applyFill="1" applyAlignment="1">
      <alignment horizontal="left" vertical="center" indent="4"/>
    </xf>
    <xf numFmtId="0" fontId="18" fillId="2" borderId="3" xfId="0" applyFont="1" applyFill="1" applyBorder="1" applyAlignment="1">
      <alignment horizontal="center" vertical="center" wrapText="1"/>
    </xf>
    <xf numFmtId="166" fontId="18" fillId="2" borderId="3" xfId="0" applyNumberFormat="1" applyFont="1" applyFill="1" applyBorder="1" applyAlignment="1">
      <alignment horizontal="center" vertical="center" wrapText="1"/>
    </xf>
    <xf numFmtId="0" fontId="20" fillId="2" borderId="0" xfId="0" applyFont="1" applyFill="1"/>
    <xf numFmtId="43" fontId="20" fillId="2" borderId="0" xfId="1" applyFont="1" applyFill="1" applyBorder="1" applyAlignment="1">
      <alignment wrapText="1"/>
    </xf>
    <xf numFmtId="0" fontId="20" fillId="2" borderId="3" xfId="0" applyFont="1" applyFill="1" applyBorder="1" applyAlignment="1">
      <alignment horizontal="center" vertical="center"/>
    </xf>
    <xf numFmtId="0" fontId="18" fillId="2" borderId="3" xfId="0" applyFont="1" applyFill="1" applyBorder="1" applyAlignment="1">
      <alignment horizontal="center" vertical="center"/>
    </xf>
    <xf numFmtId="3" fontId="18" fillId="2" borderId="3" xfId="0" applyNumberFormat="1" applyFont="1" applyFill="1" applyBorder="1" applyAlignment="1">
      <alignment horizontal="right" vertical="center" indent="2"/>
    </xf>
    <xf numFmtId="0" fontId="18" fillId="2" borderId="0" xfId="0" applyFont="1" applyFill="1" applyAlignment="1">
      <alignment horizontal="center" vertical="center"/>
    </xf>
    <xf numFmtId="3" fontId="18" fillId="2" borderId="0" xfId="0" applyNumberFormat="1" applyFont="1" applyFill="1" applyAlignment="1">
      <alignment horizontal="right" vertical="center" indent="2"/>
    </xf>
    <xf numFmtId="9" fontId="18" fillId="2" borderId="3" xfId="2" applyFont="1" applyFill="1" applyBorder="1" applyAlignment="1">
      <alignment horizontal="right" vertical="center" indent="2"/>
    </xf>
    <xf numFmtId="164" fontId="18" fillId="2" borderId="0" xfId="1" applyNumberFormat="1" applyFont="1" applyFill="1"/>
    <xf numFmtId="164" fontId="18" fillId="2" borderId="0" xfId="0" applyNumberFormat="1" applyFont="1" applyFill="1"/>
    <xf numFmtId="0" fontId="18" fillId="2" borderId="0" xfId="0" applyFont="1" applyFill="1" applyAlignment="1">
      <alignment horizontal="left" vertical="center"/>
    </xf>
    <xf numFmtId="0" fontId="18" fillId="2" borderId="0" xfId="0" applyFont="1" applyFill="1" applyAlignment="1">
      <alignment vertical="center" wrapText="1"/>
    </xf>
    <xf numFmtId="164" fontId="20" fillId="2" borderId="0" xfId="1" applyNumberFormat="1" applyFont="1" applyFill="1" applyBorder="1" applyAlignment="1">
      <alignment wrapText="1"/>
    </xf>
    <xf numFmtId="0" fontId="23" fillId="2" borderId="0" xfId="0" applyFont="1" applyFill="1"/>
    <xf numFmtId="0" fontId="19" fillId="0" borderId="0" xfId="0" applyFont="1"/>
    <xf numFmtId="0" fontId="2" fillId="2" borderId="0" xfId="0" applyFont="1" applyFill="1" applyAlignment="1">
      <alignment wrapText="1"/>
    </xf>
    <xf numFmtId="0" fontId="19" fillId="2" borderId="0" xfId="0" applyFont="1" applyFill="1"/>
    <xf numFmtId="0" fontId="22" fillId="2" borderId="0" xfId="0" applyFont="1" applyFill="1"/>
    <xf numFmtId="0" fontId="25" fillId="2" borderId="0" xfId="0" applyFont="1" applyFill="1" applyAlignment="1">
      <alignment horizontal="left" vertical="center"/>
    </xf>
    <xf numFmtId="0" fontId="18" fillId="2" borderId="0" xfId="0" applyFont="1" applyFill="1" applyAlignment="1">
      <alignment horizontal="left" vertical="center" indent="5"/>
    </xf>
    <xf numFmtId="0" fontId="22" fillId="0" borderId="0" xfId="0" applyFont="1"/>
    <xf numFmtId="164" fontId="2" fillId="0" borderId="3" xfId="1" applyNumberFormat="1" applyFont="1" applyBorder="1" applyAlignment="1">
      <alignment vertical="center"/>
    </xf>
    <xf numFmtId="0" fontId="2" fillId="0" borderId="3" xfId="0" applyFont="1" applyBorder="1" applyAlignment="1">
      <alignment horizontal="right"/>
    </xf>
    <xf numFmtId="43" fontId="2" fillId="0" borderId="3" xfId="1" applyFont="1" applyBorder="1" applyAlignment="1">
      <alignment horizontal="right"/>
    </xf>
    <xf numFmtId="0" fontId="13" fillId="0" borderId="0" xfId="0" applyFont="1"/>
    <xf numFmtId="0" fontId="14" fillId="0" borderId="0" xfId="0" applyFont="1" applyAlignment="1">
      <alignment vertical="top" wrapText="1"/>
    </xf>
    <xf numFmtId="0" fontId="21" fillId="0" borderId="0" xfId="0" applyFont="1" applyAlignment="1">
      <alignment vertical="top" wrapText="1"/>
    </xf>
    <xf numFmtId="0" fontId="13" fillId="0" borderId="0" xfId="0" applyFont="1" applyAlignment="1">
      <alignment vertical="top" wrapText="1"/>
    </xf>
    <xf numFmtId="3" fontId="2" fillId="0" borderId="0" xfId="0" applyNumberFormat="1" applyFont="1"/>
    <xf numFmtId="0" fontId="4" fillId="3" borderId="0" xfId="0" applyFont="1" applyFill="1"/>
    <xf numFmtId="0" fontId="18" fillId="3" borderId="0" xfId="0" applyFont="1" applyFill="1"/>
    <xf numFmtId="0" fontId="20" fillId="3" borderId="0" xfId="0" applyFont="1" applyFill="1"/>
    <xf numFmtId="0" fontId="26" fillId="2" borderId="0" xfId="0" applyFont="1" applyFill="1"/>
    <xf numFmtId="0" fontId="0" fillId="2" borderId="0" xfId="0" applyFill="1"/>
    <xf numFmtId="0" fontId="27" fillId="0" borderId="0" xfId="0" applyFont="1"/>
    <xf numFmtId="0" fontId="11" fillId="0" borderId="0" xfId="0" applyFont="1" applyAlignment="1">
      <alignment vertical="center" wrapText="1"/>
    </xf>
    <xf numFmtId="0" fontId="11" fillId="0" borderId="0" xfId="0" applyFont="1" applyAlignment="1">
      <alignment horizontal="center" vertical="center"/>
    </xf>
    <xf numFmtId="173" fontId="11" fillId="0" borderId="0" xfId="0" applyNumberFormat="1" applyFont="1"/>
    <xf numFmtId="173" fontId="11" fillId="0" borderId="0" xfId="1" applyNumberFormat="1" applyFont="1"/>
    <xf numFmtId="174" fontId="11" fillId="0" borderId="0" xfId="1" applyNumberFormat="1" applyFont="1"/>
    <xf numFmtId="0" fontId="11" fillId="0" borderId="0" xfId="0" applyFont="1" applyAlignment="1">
      <alignment horizontal="left"/>
    </xf>
    <xf numFmtId="175" fontId="11" fillId="0" borderId="0" xfId="1" applyNumberFormat="1" applyFont="1"/>
    <xf numFmtId="174" fontId="11" fillId="0" borderId="0" xfId="1" applyNumberFormat="1" applyFont="1" applyAlignment="1">
      <alignment vertical="center" wrapText="1"/>
    </xf>
    <xf numFmtId="174" fontId="11" fillId="0" borderId="0" xfId="0" applyNumberFormat="1" applyFont="1" applyAlignment="1">
      <alignment vertical="center" wrapText="1"/>
    </xf>
    <xf numFmtId="172" fontId="29" fillId="3" borderId="0" xfId="0" applyNumberFormat="1" applyFont="1" applyFill="1"/>
    <xf numFmtId="176" fontId="11" fillId="0" borderId="0" xfId="1" applyNumberFormat="1" applyFont="1" applyBorder="1" applyAlignment="1">
      <alignment horizontal="center" vertical="center"/>
    </xf>
    <xf numFmtId="0" fontId="27" fillId="0" borderId="0" xfId="0" applyFont="1" applyAlignment="1">
      <alignment horizontal="center"/>
    </xf>
    <xf numFmtId="174" fontId="11" fillId="0" borderId="0" xfId="1" applyNumberFormat="1" applyFont="1" applyBorder="1" applyAlignment="1">
      <alignment horizontal="center"/>
    </xf>
    <xf numFmtId="173" fontId="11" fillId="0" borderId="0" xfId="1" applyNumberFormat="1" applyFont="1" applyBorder="1" applyAlignment="1">
      <alignment horizontal="center"/>
    </xf>
    <xf numFmtId="0" fontId="11" fillId="0" borderId="0" xfId="0" applyFont="1" applyAlignment="1">
      <alignment horizontal="center"/>
    </xf>
    <xf numFmtId="173" fontId="11" fillId="0" borderId="0" xfId="0" applyNumberFormat="1" applyFont="1" applyAlignment="1">
      <alignment vertical="center"/>
    </xf>
    <xf numFmtId="0" fontId="11" fillId="0" borderId="0" xfId="0" applyFont="1" applyAlignment="1">
      <alignment wrapText="1"/>
    </xf>
    <xf numFmtId="0" fontId="21" fillId="2" borderId="0" xfId="0" applyFont="1" applyFill="1" applyAlignment="1">
      <alignment horizontal="left" vertical="center" wrapText="1"/>
    </xf>
    <xf numFmtId="0" fontId="31" fillId="2" borderId="3" xfId="0" applyFont="1" applyFill="1" applyBorder="1" applyAlignment="1">
      <alignment horizontal="center"/>
    </xf>
    <xf numFmtId="0" fontId="21" fillId="2" borderId="0" xfId="0" applyFont="1" applyFill="1" applyAlignment="1">
      <alignment horizontal="left" wrapText="1"/>
    </xf>
    <xf numFmtId="0" fontId="22" fillId="2" borderId="0" xfId="0" applyFont="1" applyFill="1" applyAlignment="1">
      <alignment horizontal="left" wrapText="1"/>
    </xf>
    <xf numFmtId="0" fontId="21" fillId="2" borderId="3" xfId="0" applyFont="1" applyFill="1" applyBorder="1" applyAlignment="1">
      <alignment horizontal="center"/>
    </xf>
    <xf numFmtId="173" fontId="21" fillId="2" borderId="3" xfId="1" applyNumberFormat="1" applyFont="1" applyFill="1" applyBorder="1" applyAlignment="1">
      <alignment horizontal="center"/>
    </xf>
    <xf numFmtId="0" fontId="21" fillId="2" borderId="0" xfId="0" applyFont="1" applyFill="1"/>
    <xf numFmtId="9" fontId="21" fillId="2" borderId="0" xfId="0" applyNumberFormat="1" applyFont="1" applyFill="1" applyAlignment="1">
      <alignment horizontal="center" vertical="center"/>
    </xf>
    <xf numFmtId="0" fontId="21" fillId="2" borderId="0" xfId="0" applyFont="1" applyFill="1" applyAlignment="1">
      <alignment vertical="center" wrapText="1"/>
    </xf>
    <xf numFmtId="0" fontId="21" fillId="2" borderId="0" xfId="0" applyFont="1" applyFill="1" applyAlignment="1">
      <alignment horizontal="center" vertical="center"/>
    </xf>
    <xf numFmtId="0" fontId="31" fillId="2" borderId="0" xfId="0" applyFont="1" applyFill="1"/>
    <xf numFmtId="0" fontId="33" fillId="2" borderId="0" xfId="0" applyFont="1" applyFill="1" applyAlignment="1">
      <alignment vertical="center"/>
    </xf>
    <xf numFmtId="0" fontId="34" fillId="2" borderId="3" xfId="0" applyFont="1" applyFill="1" applyBorder="1" applyAlignment="1">
      <alignment horizontal="center"/>
    </xf>
    <xf numFmtId="0" fontId="21" fillId="2" borderId="0" xfId="0" applyFont="1" applyFill="1" applyAlignment="1">
      <alignment horizontal="center"/>
    </xf>
    <xf numFmtId="0" fontId="21" fillId="2" borderId="0" xfId="0" quotePrefix="1" applyFont="1" applyFill="1" applyAlignment="1">
      <alignment horizontal="center"/>
    </xf>
    <xf numFmtId="166" fontId="21" fillId="2" borderId="3" xfId="0" applyNumberFormat="1" applyFont="1" applyFill="1" applyBorder="1" applyAlignment="1">
      <alignment horizontal="center"/>
    </xf>
    <xf numFmtId="173" fontId="21" fillId="2" borderId="0" xfId="0" applyNumberFormat="1" applyFont="1" applyFill="1"/>
    <xf numFmtId="3" fontId="11" fillId="0" borderId="0" xfId="0" applyNumberFormat="1" applyFont="1"/>
    <xf numFmtId="173" fontId="11" fillId="0" borderId="0" xfId="0" applyNumberFormat="1" applyFont="1" applyAlignment="1">
      <alignment horizontal="center"/>
    </xf>
    <xf numFmtId="175" fontId="11" fillId="0" borderId="0" xfId="1" applyNumberFormat="1" applyFont="1" applyAlignment="1">
      <alignment horizontal="right"/>
    </xf>
    <xf numFmtId="3" fontId="11" fillId="0" borderId="0" xfId="0" applyNumberFormat="1" applyFont="1" applyAlignment="1">
      <alignment vertical="center" wrapText="1"/>
    </xf>
    <xf numFmtId="3" fontId="11" fillId="0" borderId="0" xfId="0" applyNumberFormat="1" applyFont="1" applyAlignment="1">
      <alignment horizontal="center"/>
    </xf>
    <xf numFmtId="166" fontId="11" fillId="0" borderId="0" xfId="0" applyNumberFormat="1" applyFont="1" applyAlignment="1">
      <alignment horizontal="center"/>
    </xf>
    <xf numFmtId="0" fontId="21" fillId="2" borderId="0" xfId="0" applyFont="1" applyFill="1" applyAlignment="1">
      <alignment horizontal="left" vertical="center"/>
    </xf>
    <xf numFmtId="0" fontId="30" fillId="0" borderId="0" xfId="0" applyFont="1"/>
    <xf numFmtId="0" fontId="28" fillId="0" borderId="0" xfId="0" applyFont="1"/>
    <xf numFmtId="0" fontId="26" fillId="4" borderId="0" xfId="0" applyFont="1" applyFill="1"/>
    <xf numFmtId="0" fontId="18" fillId="4" borderId="0" xfId="0" applyFont="1" applyFill="1"/>
    <xf numFmtId="0" fontId="18" fillId="2" borderId="0" xfId="0" applyFont="1" applyFill="1" applyAlignment="1">
      <alignment horizontal="left"/>
    </xf>
    <xf numFmtId="0" fontId="20" fillId="2" borderId="0" xfId="0" applyFont="1" applyFill="1" applyAlignment="1">
      <alignment horizontal="center" wrapText="1"/>
    </xf>
    <xf numFmtId="0" fontId="18" fillId="2" borderId="0" xfId="0" applyFont="1" applyFill="1" applyAlignment="1">
      <alignment horizontal="center" wrapText="1"/>
    </xf>
    <xf numFmtId="0" fontId="20" fillId="2" borderId="3" xfId="0" applyFont="1" applyFill="1" applyBorder="1" applyAlignment="1">
      <alignment horizontal="center" wrapText="1"/>
    </xf>
    <xf numFmtId="3" fontId="18" fillId="2" borderId="3" xfId="0" applyNumberFormat="1" applyFont="1" applyFill="1" applyBorder="1"/>
    <xf numFmtId="0" fontId="18" fillId="2" borderId="0" xfId="0" applyFont="1" applyFill="1" applyAlignment="1">
      <alignment horizontal="center"/>
    </xf>
    <xf numFmtId="0" fontId="18" fillId="2" borderId="0" xfId="0" applyFont="1" applyFill="1" applyAlignment="1">
      <alignment horizontal="right"/>
    </xf>
    <xf numFmtId="0" fontId="18" fillId="2" borderId="0" xfId="0" applyFont="1" applyFill="1" applyAlignment="1">
      <alignment horizontal="left" indent="2"/>
    </xf>
    <xf numFmtId="0" fontId="9" fillId="0" borderId="0" xfId="0" applyFont="1" applyAlignment="1">
      <alignment horizontal="center"/>
    </xf>
    <xf numFmtId="0" fontId="19" fillId="5" borderId="0" xfId="0" applyFont="1" applyFill="1"/>
    <xf numFmtId="0" fontId="18" fillId="5" borderId="0" xfId="0" applyFont="1" applyFill="1"/>
    <xf numFmtId="0" fontId="18" fillId="2" borderId="0" xfId="0" applyFont="1" applyFill="1" applyAlignment="1">
      <alignment horizontal="center" vertical="top"/>
    </xf>
    <xf numFmtId="0" fontId="2" fillId="5" borderId="0" xfId="0" applyFont="1" applyFill="1"/>
    <xf numFmtId="0" fontId="0" fillId="5" borderId="0" xfId="0" applyFill="1"/>
    <xf numFmtId="9" fontId="18" fillId="2" borderId="0" xfId="0" applyNumberFormat="1" applyFont="1" applyFill="1" applyAlignment="1">
      <alignment horizontal="left" vertical="center" indent="7"/>
    </xf>
    <xf numFmtId="0" fontId="18" fillId="2" borderId="0" xfId="0" applyFont="1" applyFill="1" applyAlignment="1">
      <alignment horizontal="left" vertical="center" indent="7"/>
    </xf>
    <xf numFmtId="0" fontId="18" fillId="4" borderId="0" xfId="0" applyFont="1" applyFill="1" applyAlignment="1">
      <alignment horizontal="right"/>
    </xf>
    <xf numFmtId="0" fontId="23" fillId="2" borderId="0" xfId="0" applyFont="1" applyFill="1" applyAlignment="1">
      <alignment horizontal="left"/>
    </xf>
    <xf numFmtId="0" fontId="8" fillId="0" borderId="0" xfId="0" applyFont="1"/>
    <xf numFmtId="0" fontId="2" fillId="0" borderId="0" xfId="0" applyFont="1" applyAlignment="1">
      <alignment horizontal="center"/>
    </xf>
    <xf numFmtId="177" fontId="2" fillId="0" borderId="0" xfId="0" applyNumberFormat="1" applyFont="1" applyAlignment="1">
      <alignment horizontal="center"/>
    </xf>
    <xf numFmtId="9" fontId="2" fillId="0" borderId="0" xfId="2" applyFont="1"/>
    <xf numFmtId="166" fontId="2" fillId="0" borderId="0" xfId="2" applyNumberFormat="1" applyFont="1"/>
    <xf numFmtId="166" fontId="2" fillId="0" borderId="0" xfId="2" applyNumberFormat="1" applyFont="1" applyAlignment="1">
      <alignment horizontal="center"/>
    </xf>
    <xf numFmtId="166" fontId="2" fillId="0" borderId="0" xfId="0" applyNumberFormat="1" applyFont="1" applyAlignment="1">
      <alignment horizontal="center"/>
    </xf>
    <xf numFmtId="166" fontId="2" fillId="0" borderId="0" xfId="0" applyNumberFormat="1" applyFont="1"/>
    <xf numFmtId="0" fontId="10" fillId="0" borderId="0" xfId="0" applyFont="1"/>
    <xf numFmtId="166" fontId="10" fillId="0" borderId="0" xfId="2" applyNumberFormat="1" applyFont="1" applyAlignment="1">
      <alignment horizontal="center"/>
    </xf>
    <xf numFmtId="166" fontId="9" fillId="0" borderId="0" xfId="2" applyNumberFormat="1" applyFont="1"/>
    <xf numFmtId="3" fontId="9" fillId="0" borderId="0" xfId="0" applyNumberFormat="1" applyFont="1"/>
    <xf numFmtId="0" fontId="0" fillId="6" borderId="0" xfId="0" applyFill="1"/>
    <xf numFmtId="0" fontId="18" fillId="6" borderId="0" xfId="0" applyFont="1" applyFill="1" applyAlignment="1">
      <alignment horizontal="right"/>
    </xf>
    <xf numFmtId="3" fontId="18" fillId="6" borderId="3" xfId="0" applyNumberFormat="1" applyFont="1" applyFill="1" applyBorder="1" applyAlignment="1">
      <alignment horizontal="right"/>
    </xf>
    <xf numFmtId="9" fontId="18" fillId="6" borderId="3" xfId="0" applyNumberFormat="1" applyFont="1" applyFill="1" applyBorder="1" applyAlignment="1">
      <alignment horizontal="right"/>
    </xf>
    <xf numFmtId="0" fontId="18" fillId="6" borderId="0" xfId="0" applyFont="1" applyFill="1" applyAlignment="1">
      <alignment horizontal="center"/>
    </xf>
    <xf numFmtId="0" fontId="18" fillId="6" borderId="0" xfId="0" applyFont="1" applyFill="1" applyAlignment="1">
      <alignment horizontal="left"/>
    </xf>
    <xf numFmtId="166" fontId="2" fillId="0" borderId="0" xfId="2" applyNumberFormat="1" applyFont="1" applyAlignment="1">
      <alignment horizontal="left"/>
    </xf>
    <xf numFmtId="164" fontId="9" fillId="0" borderId="0" xfId="1" applyNumberFormat="1" applyFont="1"/>
    <xf numFmtId="0" fontId="12" fillId="0" borderId="0" xfId="0" applyFont="1" applyAlignment="1">
      <alignment horizontal="center"/>
    </xf>
    <xf numFmtId="37" fontId="18" fillId="2" borderId="3" xfId="1" applyNumberFormat="1" applyFont="1" applyFill="1" applyBorder="1" applyAlignment="1">
      <alignment horizontal="center" vertical="center"/>
    </xf>
    <xf numFmtId="0" fontId="38" fillId="0" borderId="0" xfId="0" applyFont="1"/>
    <xf numFmtId="43" fontId="2" fillId="5" borderId="0" xfId="0" applyNumberFormat="1" applyFont="1" applyFill="1"/>
    <xf numFmtId="170" fontId="2" fillId="0" borderId="3" xfId="1" applyNumberFormat="1" applyFont="1" applyBorder="1" applyAlignment="1">
      <alignment horizontal="right"/>
    </xf>
    <xf numFmtId="3" fontId="18" fillId="7" borderId="3" xfId="0" applyNumberFormat="1" applyFont="1" applyFill="1" applyBorder="1" applyAlignment="1">
      <alignment horizontal="right"/>
    </xf>
    <xf numFmtId="9" fontId="18" fillId="7" borderId="3" xfId="0" applyNumberFormat="1" applyFont="1" applyFill="1" applyBorder="1" applyAlignment="1">
      <alignment horizontal="center"/>
    </xf>
    <xf numFmtId="166" fontId="9" fillId="6" borderId="3" xfId="2" applyNumberFormat="1" applyFont="1" applyFill="1" applyBorder="1"/>
    <xf numFmtId="3" fontId="9" fillId="6" borderId="3" xfId="0" applyNumberFormat="1" applyFont="1" applyFill="1" applyBorder="1"/>
    <xf numFmtId="178" fontId="11" fillId="0" borderId="0" xfId="0" applyNumberFormat="1" applyFont="1"/>
    <xf numFmtId="10" fontId="2" fillId="0" borderId="0" xfId="2" applyNumberFormat="1" applyFont="1"/>
    <xf numFmtId="177" fontId="2" fillId="0" borderId="0" xfId="0" applyNumberFormat="1" applyFont="1" applyAlignment="1">
      <alignment horizontal="center" vertical="center"/>
    </xf>
    <xf numFmtId="0" fontId="2" fillId="0" borderId="6" xfId="0" applyFont="1" applyBorder="1" applyAlignment="1">
      <alignment horizontal="center"/>
    </xf>
    <xf numFmtId="0" fontId="18" fillId="2" borderId="0" xfId="0" applyFont="1" applyFill="1" applyAlignment="1">
      <alignment horizontal="left" vertical="center" wrapText="1"/>
    </xf>
    <xf numFmtId="0" fontId="18" fillId="2" borderId="0" xfId="0" applyFont="1" applyFill="1" applyAlignment="1">
      <alignment horizontal="left" vertical="center" indent="1"/>
    </xf>
    <xf numFmtId="0" fontId="25" fillId="2" borderId="0" xfId="0" applyFont="1" applyFill="1" applyAlignment="1">
      <alignment horizontal="left" vertical="center" indent="1"/>
    </xf>
    <xf numFmtId="0" fontId="21" fillId="2" borderId="0" xfId="0" applyFont="1" applyFill="1" applyAlignment="1">
      <alignment horizontal="left" vertical="top" wrapText="1"/>
    </xf>
    <xf numFmtId="0" fontId="9" fillId="0" borderId="0" xfId="0" applyFont="1" applyAlignment="1">
      <alignment vertical="top" wrapText="1"/>
    </xf>
    <xf numFmtId="0" fontId="18" fillId="2" borderId="0" xfId="0" applyFont="1" applyFill="1" applyAlignment="1">
      <alignment horizontal="left"/>
    </xf>
    <xf numFmtId="0" fontId="20" fillId="2" borderId="1" xfId="0" applyFont="1" applyFill="1" applyBorder="1" applyAlignment="1">
      <alignment horizontal="center" wrapText="1"/>
    </xf>
    <xf numFmtId="0" fontId="20" fillId="2" borderId="2" xfId="0" applyFont="1" applyFill="1" applyBorder="1" applyAlignment="1">
      <alignment horizontal="center" wrapText="1"/>
    </xf>
    <xf numFmtId="0" fontId="20" fillId="2" borderId="4"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18" fillId="2" borderId="0" xfId="0" applyFont="1" applyFill="1" applyAlignment="1">
      <alignment wrapText="1"/>
    </xf>
    <xf numFmtId="0" fontId="21" fillId="2" borderId="0" xfId="0" applyFont="1" applyFill="1" applyAlignment="1">
      <alignment horizontal="left" vertical="center" wrapText="1"/>
    </xf>
    <xf numFmtId="0" fontId="31" fillId="2" borderId="3" xfId="0" applyFont="1" applyFill="1" applyBorder="1" applyAlignment="1">
      <alignment horizontal="center" vertical="center" wrapText="1"/>
    </xf>
    <xf numFmtId="0" fontId="14" fillId="2" borderId="0" xfId="0" applyFont="1" applyFill="1" applyAlignment="1">
      <alignment vertical="top" wrapText="1"/>
    </xf>
    <xf numFmtId="0" fontId="13" fillId="2" borderId="0" xfId="0" applyFont="1" applyFill="1" applyAlignment="1">
      <alignment vertical="top" wrapText="1"/>
    </xf>
    <xf numFmtId="10" fontId="13" fillId="2" borderId="4" xfId="0" applyNumberFormat="1" applyFont="1" applyFill="1" applyBorder="1" applyAlignment="1">
      <alignment horizontal="center"/>
    </xf>
    <xf numFmtId="0" fontId="13" fillId="2" borderId="5" xfId="0" applyFont="1" applyFill="1" applyBorder="1" applyAlignment="1">
      <alignment horizontal="center"/>
    </xf>
    <xf numFmtId="0" fontId="13" fillId="2" borderId="6" xfId="0" applyFont="1" applyFill="1" applyBorder="1" applyAlignment="1">
      <alignment horizontal="center"/>
    </xf>
    <xf numFmtId="10" fontId="13" fillId="2" borderId="5" xfId="0" applyNumberFormat="1" applyFont="1" applyFill="1" applyBorder="1" applyAlignment="1">
      <alignment horizontal="center"/>
    </xf>
    <xf numFmtId="10" fontId="13" fillId="2" borderId="6" xfId="0" applyNumberFormat="1" applyFont="1" applyFill="1" applyBorder="1" applyAlignment="1">
      <alignment horizontal="center"/>
    </xf>
    <xf numFmtId="0" fontId="16" fillId="2" borderId="3" xfId="0" applyFont="1" applyFill="1" applyBorder="1" applyAlignment="1">
      <alignment horizontal="center" wrapText="1"/>
    </xf>
    <xf numFmtId="166" fontId="13" fillId="2" borderId="4" xfId="0" applyNumberFormat="1" applyFont="1" applyFill="1" applyBorder="1" applyAlignment="1">
      <alignment horizontal="center"/>
    </xf>
    <xf numFmtId="166" fontId="13" fillId="2" borderId="5" xfId="0" applyNumberFormat="1" applyFont="1" applyFill="1" applyBorder="1" applyAlignment="1">
      <alignment horizontal="center"/>
    </xf>
    <xf numFmtId="166" fontId="13" fillId="2" borderId="6" xfId="0" applyNumberFormat="1" applyFont="1" applyFill="1" applyBorder="1" applyAlignment="1">
      <alignment horizontal="center"/>
    </xf>
    <xf numFmtId="0" fontId="13" fillId="2" borderId="4" xfId="0" applyFont="1" applyFill="1" applyBorder="1" applyAlignment="1">
      <alignment horizontal="center"/>
    </xf>
    <xf numFmtId="0" fontId="20" fillId="2" borderId="4" xfId="0" applyFont="1" applyFill="1" applyBorder="1" applyAlignment="1">
      <alignment horizontal="center"/>
    </xf>
    <xf numFmtId="0" fontId="20" fillId="2" borderId="5" xfId="0" applyFont="1" applyFill="1" applyBorder="1" applyAlignment="1">
      <alignment horizontal="center"/>
    </xf>
    <xf numFmtId="0" fontId="20" fillId="2" borderId="6" xfId="0" applyFont="1" applyFill="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0" fontId="20" fillId="2" borderId="3" xfId="0" applyFont="1" applyFill="1" applyBorder="1" applyAlignment="1">
      <alignment horizontal="center" vertical="center" wrapText="1"/>
    </xf>
    <xf numFmtId="0" fontId="20" fillId="2" borderId="4" xfId="0" applyFont="1" applyFill="1" applyBorder="1" applyAlignment="1">
      <alignment horizontal="center"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2" fillId="0" borderId="4" xfId="0" applyFont="1" applyBorder="1" applyAlignment="1">
      <alignment vertical="top" wrapText="1"/>
    </xf>
    <xf numFmtId="0" fontId="2" fillId="0" borderId="6" xfId="0" applyFont="1" applyBorder="1" applyAlignment="1">
      <alignment vertical="top" wrapText="1"/>
    </xf>
    <xf numFmtId="0" fontId="2" fillId="0" borderId="4" xfId="0" applyFont="1" applyBorder="1"/>
    <xf numFmtId="0" fontId="2" fillId="0" borderId="6" xfId="0" applyFont="1" applyBorder="1"/>
    <xf numFmtId="0" fontId="2" fillId="0" borderId="3" xfId="0" applyFont="1" applyBorder="1" applyAlignment="1">
      <alignment horizontal="left" wrapText="1"/>
    </xf>
    <xf numFmtId="0" fontId="2" fillId="0" borderId="3" xfId="0" applyFont="1" applyBorder="1" applyAlignment="1">
      <alignment horizontal="left"/>
    </xf>
    <xf numFmtId="0" fontId="20" fillId="2" borderId="1"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9" fillId="0" borderId="0" xfId="0" applyFont="1" applyAlignment="1">
      <alignment horizontal="left" vertical="top" wrapText="1"/>
    </xf>
    <xf numFmtId="0" fontId="18" fillId="2" borderId="0" xfId="0" applyFont="1" applyFill="1" applyAlignment="1">
      <alignment vertical="center" wrapText="1"/>
    </xf>
    <xf numFmtId="0" fontId="18" fillId="2" borderId="0" xfId="0" applyFont="1" applyFill="1" applyAlignment="1">
      <alignment horizontal="left" vertical="top" wrapText="1"/>
    </xf>
    <xf numFmtId="0" fontId="2" fillId="3" borderId="13" xfId="0" applyFont="1" applyFill="1" applyBorder="1"/>
    <xf numFmtId="0" fontId="35" fillId="3" borderId="0" xfId="0" applyFont="1" applyFill="1"/>
    <xf numFmtId="0" fontId="2" fillId="3" borderId="0" xfId="0" applyFont="1" applyFill="1" applyAlignment="1">
      <alignment horizontal="center"/>
    </xf>
    <xf numFmtId="166" fontId="2" fillId="3" borderId="0" xfId="0" applyNumberFormat="1" applyFont="1" applyFill="1" applyAlignment="1">
      <alignment horizontal="center"/>
    </xf>
    <xf numFmtId="166" fontId="2" fillId="3" borderId="0" xfId="2" applyNumberFormat="1" applyFont="1" applyFill="1" applyAlignment="1">
      <alignment horizontal="center"/>
    </xf>
    <xf numFmtId="0" fontId="2" fillId="8" borderId="13" xfId="0" applyFont="1" applyFill="1" applyBorder="1"/>
    <xf numFmtId="0" fontId="2" fillId="8" borderId="0" xfId="0" applyFont="1" applyFill="1" applyAlignment="1">
      <alignment horizontal="center"/>
    </xf>
    <xf numFmtId="0" fontId="2" fillId="8" borderId="0" xfId="0" applyFont="1" applyFill="1"/>
    <xf numFmtId="166" fontId="2" fillId="8" borderId="0" xfId="2" applyNumberFormat="1" applyFont="1" applyFill="1" applyAlignment="1">
      <alignment horizontal="center"/>
    </xf>
    <xf numFmtId="166" fontId="2" fillId="8" borderId="0" xfId="0" applyNumberFormat="1" applyFont="1" applyFill="1" applyAlignment="1">
      <alignment horizontal="center"/>
    </xf>
    <xf numFmtId="0" fontId="11" fillId="8" borderId="0" xfId="0" applyFont="1" applyFill="1"/>
    <xf numFmtId="0" fontId="28" fillId="8" borderId="0" xfId="0" applyFont="1" applyFill="1"/>
    <xf numFmtId="0" fontId="18" fillId="9" borderId="0" xfId="0" applyFont="1" applyFill="1"/>
    <xf numFmtId="0" fontId="18" fillId="9" borderId="0" xfId="0" applyFont="1" applyFill="1" applyAlignment="1">
      <alignment horizontal="right"/>
    </xf>
    <xf numFmtId="9" fontId="18" fillId="9" borderId="3" xfId="0" applyNumberFormat="1" applyFont="1" applyFill="1" applyBorder="1" applyAlignment="1">
      <alignment horizontal="center"/>
    </xf>
    <xf numFmtId="0" fontId="21" fillId="9" borderId="0" xfId="0" applyFont="1" applyFill="1"/>
    <xf numFmtId="0" fontId="21" fillId="9" borderId="0" xfId="0" applyFont="1" applyFill="1" applyAlignment="1">
      <alignment horizontal="right"/>
    </xf>
    <xf numFmtId="9" fontId="21" fillId="9" borderId="3" xfId="0" applyNumberFormat="1" applyFont="1" applyFill="1" applyBorder="1" applyAlignment="1">
      <alignment horizontal="center"/>
    </xf>
    <xf numFmtId="3" fontId="21" fillId="9" borderId="3" xfId="0" applyNumberFormat="1" applyFont="1" applyFill="1" applyBorder="1" applyAlignment="1">
      <alignment horizontal="center"/>
    </xf>
    <xf numFmtId="0" fontId="18" fillId="9" borderId="0" xfId="0" applyFont="1" applyFill="1" applyAlignment="1">
      <alignment horizontal="center"/>
    </xf>
    <xf numFmtId="0" fontId="23" fillId="3" borderId="0" xfId="0" applyFont="1" applyFill="1"/>
    <xf numFmtId="0" fontId="5" fillId="3" borderId="0" xfId="0" applyFont="1" applyFill="1"/>
    <xf numFmtId="0" fontId="10" fillId="3" borderId="0" xfId="0" applyFont="1" applyFill="1"/>
    <xf numFmtId="0" fontId="18" fillId="0" borderId="0" xfId="0" applyFont="1" applyAlignment="1">
      <alignment vertical="center"/>
    </xf>
    <xf numFmtId="0" fontId="23" fillId="0" borderId="0" xfId="0" applyFont="1"/>
    <xf numFmtId="0" fontId="20" fillId="0" borderId="3" xfId="0" applyFont="1" applyBorder="1" applyAlignment="1">
      <alignment horizontal="center" wrapText="1"/>
    </xf>
    <xf numFmtId="0" fontId="20" fillId="0" borderId="3" xfId="0" applyFont="1" applyBorder="1" applyAlignment="1">
      <alignment horizontal="center"/>
    </xf>
    <xf numFmtId="0" fontId="20" fillId="0" borderId="0" xfId="0" applyFont="1" applyAlignment="1">
      <alignment horizontal="center" wrapText="1"/>
    </xf>
    <xf numFmtId="0" fontId="18" fillId="0" borderId="0" xfId="0" applyFont="1" applyAlignment="1">
      <alignment wrapText="1"/>
    </xf>
    <xf numFmtId="0" fontId="18" fillId="0" borderId="0" xfId="0" applyFont="1" applyAlignment="1">
      <alignment horizontal="center"/>
    </xf>
    <xf numFmtId="0" fontId="20" fillId="0" borderId="3" xfId="0" applyFont="1" applyBorder="1" applyAlignment="1">
      <alignment horizontal="center" vertical="center" wrapText="1"/>
    </xf>
    <xf numFmtId="0" fontId="18" fillId="0" borderId="0" xfId="0" applyFont="1" applyAlignment="1">
      <alignment horizontal="left"/>
    </xf>
    <xf numFmtId="3" fontId="18" fillId="0" borderId="0" xfId="0" applyNumberFormat="1" applyFont="1"/>
    <xf numFmtId="0" fontId="23" fillId="5" borderId="0" xfId="0" applyFont="1" applyFill="1" applyAlignment="1">
      <alignment horizontal="left" indent="2"/>
    </xf>
    <xf numFmtId="0" fontId="9" fillId="0" borderId="0" xfId="0" applyFont="1" applyAlignment="1">
      <alignment vertical="top"/>
    </xf>
    <xf numFmtId="0" fontId="23" fillId="5" borderId="0" xfId="0" applyFont="1" applyFill="1" applyAlignment="1">
      <alignment horizontal="left"/>
    </xf>
    <xf numFmtId="179" fontId="18" fillId="2" borderId="7" xfId="0" applyNumberFormat="1" applyFont="1" applyFill="1" applyBorder="1"/>
    <xf numFmtId="179" fontId="18" fillId="2" borderId="8" xfId="0" applyNumberFormat="1" applyFont="1" applyFill="1" applyBorder="1"/>
    <xf numFmtId="0" fontId="18" fillId="2" borderId="9" xfId="0" applyFont="1" applyFill="1" applyBorder="1"/>
    <xf numFmtId="179" fontId="18" fillId="2" borderId="10" xfId="0" applyNumberFormat="1" applyFont="1" applyFill="1" applyBorder="1"/>
    <xf numFmtId="179" fontId="18" fillId="2" borderId="0" xfId="0" applyNumberFormat="1" applyFont="1" applyFill="1"/>
    <xf numFmtId="0" fontId="18" fillId="2" borderId="11" xfId="0" applyFont="1" applyFill="1" applyBorder="1"/>
    <xf numFmtId="0" fontId="40" fillId="0" borderId="0" xfId="0" applyFont="1"/>
    <xf numFmtId="3" fontId="18" fillId="2" borderId="10" xfId="0" applyNumberFormat="1" applyFont="1" applyFill="1" applyBorder="1"/>
    <xf numFmtId="3" fontId="18" fillId="2" borderId="0" xfId="0" applyNumberFormat="1" applyFont="1" applyFill="1"/>
    <xf numFmtId="0" fontId="18" fillId="2" borderId="10" xfId="0" applyFont="1" applyFill="1" applyBorder="1"/>
    <xf numFmtId="0" fontId="18" fillId="2" borderId="11" xfId="0" applyFont="1" applyFill="1" applyBorder="1" applyAlignment="1">
      <alignment horizontal="center"/>
    </xf>
    <xf numFmtId="0" fontId="18" fillId="2" borderId="10" xfId="0" applyFont="1" applyFill="1" applyBorder="1" applyAlignment="1">
      <alignment horizontal="center"/>
    </xf>
    <xf numFmtId="179" fontId="18" fillId="2" borderId="11" xfId="0" applyNumberFormat="1" applyFont="1" applyFill="1" applyBorder="1"/>
    <xf numFmtId="0" fontId="18" fillId="2" borderId="12" xfId="0" applyFont="1" applyFill="1" applyBorder="1" applyAlignment="1">
      <alignment horizontal="center"/>
    </xf>
    <xf numFmtId="179" fontId="18" fillId="2" borderId="13" xfId="0" applyNumberFormat="1" applyFont="1" applyFill="1" applyBorder="1"/>
    <xf numFmtId="179" fontId="18" fillId="2" borderId="14" xfId="0" applyNumberFormat="1" applyFont="1" applyFill="1" applyBorder="1"/>
    <xf numFmtId="0" fontId="23" fillId="2" borderId="0" xfId="0" applyFont="1" applyFill="1" applyAlignment="1">
      <alignment horizontal="left" indent="2"/>
    </xf>
    <xf numFmtId="0" fontId="23" fillId="2" borderId="0" xfId="0" applyFont="1" applyFill="1" applyAlignment="1">
      <alignment wrapText="1"/>
    </xf>
    <xf numFmtId="0" fontId="18" fillId="9" borderId="3" xfId="0" applyFont="1" applyFill="1" applyBorder="1" applyAlignment="1">
      <alignment horizontal="center"/>
    </xf>
    <xf numFmtId="0" fontId="14" fillId="2" borderId="0" xfId="0" applyFont="1" applyFill="1"/>
    <xf numFmtId="0" fontId="14" fillId="2" borderId="4" xfId="0" applyFont="1" applyFill="1" applyBorder="1" applyAlignment="1">
      <alignment horizontal="left" indent="1"/>
    </xf>
    <xf numFmtId="0" fontId="14" fillId="2" borderId="5" xfId="0" applyFont="1" applyFill="1" applyBorder="1"/>
    <xf numFmtId="0" fontId="14" fillId="2" borderId="6" xfId="0" applyFont="1" applyFill="1" applyBorder="1"/>
    <xf numFmtId="0" fontId="14" fillId="2" borderId="3" xfId="0" applyFont="1" applyFill="1" applyBorder="1" applyAlignment="1">
      <alignment horizontal="center"/>
    </xf>
    <xf numFmtId="166" fontId="14" fillId="2" borderId="3" xfId="0" applyNumberFormat="1" applyFont="1" applyFill="1" applyBorder="1" applyAlignment="1">
      <alignment horizontal="center"/>
    </xf>
    <xf numFmtId="0" fontId="41" fillId="2" borderId="3" xfId="0" applyFont="1" applyFill="1" applyBorder="1" applyAlignment="1">
      <alignment horizontal="center" wrapText="1"/>
    </xf>
    <xf numFmtId="0" fontId="23" fillId="2" borderId="0" xfId="0" applyFont="1" applyFill="1" applyAlignment="1">
      <alignment vertical="top" wrapText="1"/>
    </xf>
    <xf numFmtId="0" fontId="18" fillId="2" borderId="0" xfId="0" applyFont="1" applyFill="1" applyAlignment="1">
      <alignment vertical="top" wrapText="1"/>
    </xf>
    <xf numFmtId="0" fontId="20" fillId="2" borderId="3" xfId="0" applyFont="1" applyFill="1" applyBorder="1" applyAlignment="1">
      <alignment horizontal="center"/>
    </xf>
    <xf numFmtId="0" fontId="20" fillId="2" borderId="4" xfId="0" applyFont="1" applyFill="1" applyBorder="1" applyAlignment="1">
      <alignment horizontal="left" wrapText="1"/>
    </xf>
    <xf numFmtId="0" fontId="20" fillId="2" borderId="3" xfId="0" applyFont="1" applyFill="1" applyBorder="1" applyAlignment="1">
      <alignment horizontal="left" wrapText="1"/>
    </xf>
    <xf numFmtId="0" fontId="42" fillId="2" borderId="0" xfId="0" applyFont="1" applyFill="1"/>
    <xf numFmtId="166" fontId="18" fillId="9" borderId="3" xfId="0" applyNumberFormat="1" applyFont="1" applyFill="1" applyBorder="1" applyAlignment="1">
      <alignment horizontal="center"/>
    </xf>
    <xf numFmtId="180" fontId="18" fillId="9" borderId="3" xfId="1" applyNumberFormat="1" applyFont="1" applyFill="1" applyBorder="1" applyAlignment="1">
      <alignment horizontal="center"/>
    </xf>
    <xf numFmtId="0" fontId="2" fillId="0" borderId="0" xfId="0" applyFont="1" applyAlignment="1">
      <alignment vertical="top" wrapText="1"/>
    </xf>
    <xf numFmtId="0" fontId="2" fillId="0" borderId="0" xfId="0" applyFont="1" applyAlignment="1">
      <alignment vertical="top"/>
    </xf>
    <xf numFmtId="0" fontId="44" fillId="0" borderId="15" xfId="0" applyFont="1" applyBorder="1"/>
    <xf numFmtId="0" fontId="44" fillId="0" borderId="2" xfId="0" applyFont="1" applyBorder="1"/>
    <xf numFmtId="167" fontId="9" fillId="6" borderId="3" xfId="1" applyNumberFormat="1" applyFont="1" applyFill="1" applyBorder="1"/>
    <xf numFmtId="10" fontId="9" fillId="6" borderId="3" xfId="2" applyNumberFormat="1" applyFont="1" applyFill="1" applyBorder="1"/>
    <xf numFmtId="0" fontId="40" fillId="0" borderId="0" xfId="0" applyFont="1" applyAlignment="1">
      <alignment vertical="center"/>
    </xf>
    <xf numFmtId="0" fontId="18" fillId="9" borderId="0" xfId="0" applyFont="1" applyFill="1" applyAlignment="1">
      <alignment vertical="center"/>
    </xf>
    <xf numFmtId="0" fontId="18" fillId="9" borderId="0" xfId="0" applyFont="1" applyFill="1" applyAlignment="1">
      <alignment horizontal="center" vertical="center"/>
    </xf>
    <xf numFmtId="0" fontId="45" fillId="2" borderId="0" xfId="0" applyFont="1" applyFill="1" applyAlignment="1">
      <alignment horizontal="left" vertical="center"/>
    </xf>
    <xf numFmtId="0" fontId="18" fillId="9" borderId="0" xfId="0" applyFont="1" applyFill="1" applyAlignment="1">
      <alignment horizontal="right" vertical="center"/>
    </xf>
    <xf numFmtId="0" fontId="18" fillId="9" borderId="3" xfId="0" applyFont="1" applyFill="1" applyBorder="1" applyAlignment="1">
      <alignment horizontal="center" vertical="center"/>
    </xf>
    <xf numFmtId="0" fontId="18" fillId="9" borderId="2" xfId="0" applyFont="1" applyFill="1" applyBorder="1" applyAlignment="1">
      <alignment horizontal="center" vertical="center"/>
    </xf>
    <xf numFmtId="0" fontId="23" fillId="2" borderId="0" xfId="0" applyFont="1" applyFill="1" applyAlignment="1">
      <alignment vertical="top" wrapText="1"/>
    </xf>
    <xf numFmtId="0" fontId="19" fillId="9" borderId="3" xfId="0" applyFont="1" applyFill="1" applyBorder="1" applyAlignment="1">
      <alignment horizontal="center" vertical="center"/>
    </xf>
    <xf numFmtId="0" fontId="9" fillId="0" borderId="0" xfId="0" applyFont="1" applyAlignment="1">
      <alignment vertical="center"/>
    </xf>
    <xf numFmtId="0" fontId="11" fillId="0" borderId="0" xfId="0" applyFont="1" applyAlignment="1">
      <alignment vertical="center"/>
    </xf>
    <xf numFmtId="169" fontId="2" fillId="0" borderId="0" xfId="1" applyNumberFormat="1" applyFont="1" applyAlignment="1">
      <alignment vertical="center"/>
    </xf>
    <xf numFmtId="9" fontId="2" fillId="0" borderId="0" xfId="0" applyNumberFormat="1" applyFont="1" applyAlignment="1">
      <alignment vertical="center"/>
    </xf>
    <xf numFmtId="0" fontId="19" fillId="0" borderId="0" xfId="0" applyFont="1" applyAlignment="1">
      <alignment vertical="center"/>
    </xf>
    <xf numFmtId="9" fontId="19" fillId="0" borderId="0" xfId="0" applyNumberFormat="1" applyFont="1" applyAlignment="1">
      <alignment vertical="center"/>
    </xf>
    <xf numFmtId="164" fontId="20" fillId="2" borderId="0" xfId="0" applyNumberFormat="1" applyFont="1" applyFill="1"/>
    <xf numFmtId="0" fontId="20" fillId="2" borderId="3" xfId="0" applyFont="1" applyFill="1" applyBorder="1" applyAlignment="1">
      <alignment horizontal="center" vertical="center"/>
    </xf>
    <xf numFmtId="3" fontId="18" fillId="2" borderId="3" xfId="0" applyNumberFormat="1" applyFont="1" applyFill="1" applyBorder="1" applyAlignment="1">
      <alignment horizontal="center" vertical="center" wrapText="1"/>
    </xf>
    <xf numFmtId="37" fontId="18" fillId="2" borderId="3" xfId="1" applyNumberFormat="1" applyFont="1" applyFill="1" applyBorder="1" applyAlignment="1">
      <alignment horizontal="right" vertical="center" indent="2"/>
    </xf>
    <xf numFmtId="0" fontId="18" fillId="9" borderId="0" xfId="0" applyFont="1" applyFill="1" applyAlignment="1">
      <alignment vertical="center" wrapText="1"/>
    </xf>
    <xf numFmtId="3" fontId="18" fillId="9" borderId="3" xfId="0" applyNumberFormat="1" applyFont="1" applyFill="1" applyBorder="1" applyAlignment="1">
      <alignment vertical="center" wrapText="1"/>
    </xf>
    <xf numFmtId="3" fontId="18" fillId="2" borderId="0" xfId="0" applyNumberFormat="1" applyFont="1" applyFill="1" applyAlignment="1">
      <alignment vertical="center" wrapText="1"/>
    </xf>
    <xf numFmtId="164" fontId="20" fillId="9" borderId="0" xfId="1" applyNumberFormat="1" applyFont="1" applyFill="1" applyBorder="1" applyAlignment="1">
      <alignment wrapText="1"/>
    </xf>
    <xf numFmtId="164" fontId="18" fillId="9" borderId="0" xfId="0" applyNumberFormat="1" applyFont="1" applyFill="1" applyAlignment="1">
      <alignment horizontal="right"/>
    </xf>
    <xf numFmtId="9" fontId="18" fillId="9" borderId="3" xfId="0" applyNumberFormat="1" applyFont="1" applyFill="1" applyBorder="1"/>
    <xf numFmtId="0" fontId="23" fillId="2" borderId="0" xfId="0" applyFont="1" applyFill="1" applyAlignment="1">
      <alignment horizontal="left" indent="4"/>
    </xf>
    <xf numFmtId="0" fontId="2" fillId="0" borderId="0" xfId="0" applyFont="1" applyBorder="1" applyAlignment="1">
      <alignment wrapText="1"/>
    </xf>
    <xf numFmtId="164" fontId="2" fillId="0" borderId="0" xfId="1" applyNumberFormat="1" applyFont="1" applyBorder="1"/>
    <xf numFmtId="0" fontId="2" fillId="0" borderId="0" xfId="0" applyFont="1" applyAlignment="1">
      <alignment horizontal="left" vertical="top"/>
    </xf>
    <xf numFmtId="0" fontId="20" fillId="9" borderId="0" xfId="0" applyFont="1" applyFill="1"/>
    <xf numFmtId="0" fontId="48" fillId="0" borderId="0" xfId="0" applyFont="1" applyAlignment="1">
      <alignment horizontal="left" vertical="top" wrapText="1"/>
    </xf>
    <xf numFmtId="3" fontId="18" fillId="9" borderId="3" xfId="0" applyNumberFormat="1" applyFont="1" applyFill="1" applyBorder="1"/>
    <xf numFmtId="0" fontId="9" fillId="0" borderId="0" xfId="0" applyFont="1" applyFill="1" applyAlignment="1">
      <alignment horizontal="left" vertical="center" indent="4"/>
    </xf>
    <xf numFmtId="0" fontId="49" fillId="0" borderId="0" xfId="0" applyFont="1" applyFill="1"/>
    <xf numFmtId="0" fontId="9" fillId="0" borderId="0" xfId="0" applyFont="1" applyFill="1" applyAlignment="1">
      <alignment horizontal="left" vertical="center" indent="10"/>
    </xf>
    <xf numFmtId="0" fontId="23" fillId="9" borderId="0" xfId="0" applyFont="1" applyFill="1"/>
    <xf numFmtId="3" fontId="18" fillId="9" borderId="3" xfId="0" applyNumberFormat="1" applyFont="1" applyFill="1" applyBorder="1" applyAlignment="1">
      <alignment horizontal="right"/>
    </xf>
    <xf numFmtId="0" fontId="18" fillId="9" borderId="0" xfId="0" applyFont="1" applyFill="1" applyAlignment="1">
      <alignment horizontal="left"/>
    </xf>
    <xf numFmtId="0" fontId="2" fillId="0" borderId="0" xfId="0" applyFont="1" applyAlignment="1">
      <alignment horizontal="left" vertical="center"/>
    </xf>
    <xf numFmtId="0" fontId="46" fillId="0" borderId="0" xfId="0" applyFont="1" applyAlignment="1">
      <alignment horizontal="left" vertical="center"/>
    </xf>
    <xf numFmtId="0" fontId="7" fillId="0" borderId="0" xfId="0" quotePrefix="1" applyFont="1" applyFill="1"/>
    <xf numFmtId="0" fontId="7" fillId="0" borderId="0" xfId="0" applyFont="1" applyFill="1"/>
    <xf numFmtId="0" fontId="7" fillId="6" borderId="0" xfId="0" quotePrefix="1" applyFont="1" applyFill="1" applyAlignment="1">
      <alignment horizontal="left" indent="2"/>
    </xf>
    <xf numFmtId="0" fontId="9" fillId="6" borderId="0" xfId="0" quotePrefix="1" applyFont="1" applyFill="1" applyAlignment="1">
      <alignment horizontal="left" indent="2"/>
    </xf>
    <xf numFmtId="0" fontId="11" fillId="6" borderId="0" xfId="0" applyFont="1" applyFill="1"/>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1"/>
          <c:order val="0"/>
          <c:tx>
            <c:strRef>
              <c:f>[1]Q03!$O$6</c:f>
              <c:strCache>
                <c:ptCount val="1"/>
                <c:pt idx="0">
                  <c:v>Normalized residuals</c:v>
                </c:pt>
              </c:strCache>
            </c:strRef>
          </c:tx>
          <c:spPr>
            <a:ln w="19050" cap="rnd">
              <a:noFill/>
              <a:round/>
            </a:ln>
            <a:effectLst/>
          </c:spPr>
          <c:marker>
            <c:symbol val="circle"/>
            <c:size val="5"/>
            <c:spPr>
              <a:solidFill>
                <a:schemeClr val="accent6">
                  <a:lumMod val="60000"/>
                </a:schemeClr>
              </a:solidFill>
              <a:ln w="9525">
                <a:solidFill>
                  <a:schemeClr val="accent6">
                    <a:lumMod val="60000"/>
                  </a:schemeClr>
                </a:solidFill>
              </a:ln>
              <a:effectLst/>
            </c:spPr>
          </c:marker>
          <c:xVal>
            <c:numRef>
              <c:f>[1]Q03!$C$7:$C$42</c:f>
              <c:numCache>
                <c:formatCode>General</c:formatCode>
                <c:ptCount val="36"/>
                <c:pt idx="0">
                  <c:v>12</c:v>
                </c:pt>
                <c:pt idx="1">
                  <c:v>24</c:v>
                </c:pt>
                <c:pt idx="2">
                  <c:v>36</c:v>
                </c:pt>
                <c:pt idx="3">
                  <c:v>48</c:v>
                </c:pt>
                <c:pt idx="4">
                  <c:v>60</c:v>
                </c:pt>
                <c:pt idx="5">
                  <c:v>72</c:v>
                </c:pt>
                <c:pt idx="6">
                  <c:v>84</c:v>
                </c:pt>
                <c:pt idx="7">
                  <c:v>96</c:v>
                </c:pt>
                <c:pt idx="8">
                  <c:v>12</c:v>
                </c:pt>
                <c:pt idx="9">
                  <c:v>24</c:v>
                </c:pt>
                <c:pt idx="10">
                  <c:v>36</c:v>
                </c:pt>
                <c:pt idx="11">
                  <c:v>48</c:v>
                </c:pt>
                <c:pt idx="12">
                  <c:v>60</c:v>
                </c:pt>
                <c:pt idx="13">
                  <c:v>72</c:v>
                </c:pt>
                <c:pt idx="14">
                  <c:v>84</c:v>
                </c:pt>
                <c:pt idx="15">
                  <c:v>12</c:v>
                </c:pt>
                <c:pt idx="16">
                  <c:v>24</c:v>
                </c:pt>
                <c:pt idx="17">
                  <c:v>36</c:v>
                </c:pt>
                <c:pt idx="18">
                  <c:v>48</c:v>
                </c:pt>
                <c:pt idx="19">
                  <c:v>60</c:v>
                </c:pt>
                <c:pt idx="20">
                  <c:v>72</c:v>
                </c:pt>
                <c:pt idx="21">
                  <c:v>12</c:v>
                </c:pt>
                <c:pt idx="22">
                  <c:v>24</c:v>
                </c:pt>
                <c:pt idx="23">
                  <c:v>36</c:v>
                </c:pt>
                <c:pt idx="24">
                  <c:v>48</c:v>
                </c:pt>
                <c:pt idx="25">
                  <c:v>60</c:v>
                </c:pt>
                <c:pt idx="26">
                  <c:v>12</c:v>
                </c:pt>
                <c:pt idx="27">
                  <c:v>24</c:v>
                </c:pt>
                <c:pt idx="28">
                  <c:v>36</c:v>
                </c:pt>
                <c:pt idx="29">
                  <c:v>48</c:v>
                </c:pt>
                <c:pt idx="30">
                  <c:v>12</c:v>
                </c:pt>
                <c:pt idx="31">
                  <c:v>24</c:v>
                </c:pt>
                <c:pt idx="32">
                  <c:v>36</c:v>
                </c:pt>
                <c:pt idx="33">
                  <c:v>12</c:v>
                </c:pt>
                <c:pt idx="34">
                  <c:v>24</c:v>
                </c:pt>
                <c:pt idx="35">
                  <c:v>12</c:v>
                </c:pt>
              </c:numCache>
            </c:numRef>
          </c:xVal>
          <c:yVal>
            <c:numRef>
              <c:f>[1]Q03!$O$7:$O$42</c:f>
              <c:numCache>
                <c:formatCode>General</c:formatCode>
                <c:ptCount val="36"/>
                <c:pt idx="0">
                  <c:v>0.32849745001643932</c:v>
                </c:pt>
                <c:pt idx="1">
                  <c:v>0.19896944731935656</c:v>
                </c:pt>
                <c:pt idx="2">
                  <c:v>4.3644155140246645E-2</c:v>
                </c:pt>
                <c:pt idx="3">
                  <c:v>-0.60564957192533586</c:v>
                </c:pt>
                <c:pt idx="4">
                  <c:v>-0.15449007715679799</c:v>
                </c:pt>
                <c:pt idx="5">
                  <c:v>-0.99663838245756453</c:v>
                </c:pt>
                <c:pt idx="6">
                  <c:v>-0.46335084271089011</c:v>
                </c:pt>
                <c:pt idx="7">
                  <c:v>-1.621079104903806</c:v>
                </c:pt>
                <c:pt idx="8">
                  <c:v>0.67563103607193442</c:v>
                </c:pt>
                <c:pt idx="9">
                  <c:v>2.3721668369543254</c:v>
                </c:pt>
                <c:pt idx="10">
                  <c:v>4.3644155140246645E-2</c:v>
                </c:pt>
                <c:pt idx="11">
                  <c:v>-4.4203470262709738E-2</c:v>
                </c:pt>
                <c:pt idx="12">
                  <c:v>-0.59385018648042154</c:v>
                </c:pt>
                <c:pt idx="13">
                  <c:v>0.55055888709241796</c:v>
                </c:pt>
                <c:pt idx="14">
                  <c:v>0.14202940615151133</c:v>
                </c:pt>
                <c:pt idx="15">
                  <c:v>-0.6366196052794717</c:v>
                </c:pt>
                <c:pt idx="16">
                  <c:v>-0.21492209980076635</c:v>
                </c:pt>
                <c:pt idx="17">
                  <c:v>1.0020354239511458</c:v>
                </c:pt>
                <c:pt idx="18">
                  <c:v>3.3869003133391647E-2</c:v>
                </c:pt>
                <c:pt idx="19">
                  <c:v>0.18707682931839406</c:v>
                </c:pt>
                <c:pt idx="20">
                  <c:v>-0.29244585240572579</c:v>
                </c:pt>
                <c:pt idx="21">
                  <c:v>-0.78342153558232408</c:v>
                </c:pt>
                <c:pt idx="22">
                  <c:v>3.4960752321167153E-2</c:v>
                </c:pt>
                <c:pt idx="23">
                  <c:v>1.3051925590506352</c:v>
                </c:pt>
                <c:pt idx="24">
                  <c:v>-0.77472249424883322</c:v>
                </c:pt>
                <c:pt idx="25">
                  <c:v>-0.52631506990860366</c:v>
                </c:pt>
                <c:pt idx="26">
                  <c:v>-2.194235861452039</c:v>
                </c:pt>
                <c:pt idx="27">
                  <c:v>0.86025309811786399</c:v>
                </c:pt>
                <c:pt idx="28">
                  <c:v>1.4391727713660716</c:v>
                </c:pt>
                <c:pt idx="29">
                  <c:v>-1.0956140230243128</c:v>
                </c:pt>
                <c:pt idx="30">
                  <c:v>-1.2059988740349257</c:v>
                </c:pt>
                <c:pt idx="31">
                  <c:v>1.9563105325458245</c:v>
                </c:pt>
                <c:pt idx="32">
                  <c:v>1.0199380334215795</c:v>
                </c:pt>
                <c:pt idx="33">
                  <c:v>-0.53242442959687908</c:v>
                </c:pt>
                <c:pt idx="34">
                  <c:v>0.82596736577098429</c:v>
                </c:pt>
                <c:pt idx="35">
                  <c:v>-0.98681715207255694</c:v>
                </c:pt>
              </c:numCache>
            </c:numRef>
          </c:yVal>
          <c:smooth val="0"/>
          <c:extLst>
            <c:ext xmlns:c16="http://schemas.microsoft.com/office/drawing/2014/chart" uri="{C3380CC4-5D6E-409C-BE32-E72D297353CC}">
              <c16:uniqueId val="{00000000-25B4-49DD-BE68-1E35A7B55140}"/>
            </c:ext>
          </c:extLst>
        </c:ser>
        <c:dLbls>
          <c:showLegendKey val="0"/>
          <c:showVal val="0"/>
          <c:showCatName val="0"/>
          <c:showSerName val="0"/>
          <c:showPercent val="0"/>
          <c:showBubbleSize val="0"/>
        </c:dLbls>
        <c:axId val="1455714176"/>
        <c:axId val="1293912944"/>
      </c:scatterChart>
      <c:valAx>
        <c:axId val="1455714176"/>
        <c:scaling>
          <c:orientation val="minMax"/>
          <c:max val="1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Increment Age</a:t>
                </a:r>
              </a:p>
            </c:rich>
          </c:tx>
          <c:overlay val="0"/>
          <c:spPr>
            <a:noFill/>
            <a:ln>
              <a:noFill/>
            </a:ln>
            <a:effectLst/>
          </c:sp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3912944"/>
        <c:crossesAt val="-3"/>
        <c:crossBetween val="midCat"/>
      </c:valAx>
      <c:valAx>
        <c:axId val="12939129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55714176"/>
        <c:crosses val="autoZero"/>
        <c:crossBetween val="midCat"/>
      </c:valAx>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5432511105828354E-2"/>
          <c:y val="0.16357610731295197"/>
          <c:w val="0.89521062992125988"/>
          <c:h val="0.62079360676453044"/>
        </c:manualLayout>
      </c:layout>
      <c:scatterChart>
        <c:scatterStyle val="lineMarker"/>
        <c:varyColors val="0"/>
        <c:ser>
          <c:idx val="0"/>
          <c:order val="0"/>
          <c:tx>
            <c:strRef>
              <c:f>[1]Q03!$O$6</c:f>
              <c:strCache>
                <c:ptCount val="1"/>
                <c:pt idx="0">
                  <c:v>Normalized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[1]Q03!$J$7:$J$42</c:f>
              <c:numCache>
                <c:formatCode>General</c:formatCode>
                <c:ptCount val="36"/>
                <c:pt idx="0">
                  <c:v>2416.1057328829684</c:v>
                </c:pt>
                <c:pt idx="1">
                  <c:v>1753.510262238791</c:v>
                </c:pt>
                <c:pt idx="2">
                  <c:v>1272.6256959408022</c:v>
                </c:pt>
                <c:pt idx="3">
                  <c:v>923.61943744830114</c:v>
                </c:pt>
                <c:pt idx="4">
                  <c:v>670.32503583205539</c:v>
                </c:pt>
                <c:pt idx="5">
                  <c:v>486.49436710062702</c:v>
                </c:pt>
                <c:pt idx="6">
                  <c:v>353.07762140624658</c:v>
                </c:pt>
                <c:pt idx="7">
                  <c:v>256.24922952521541</c:v>
                </c:pt>
                <c:pt idx="8">
                  <c:v>2416.1057328829684</c:v>
                </c:pt>
                <c:pt idx="9">
                  <c:v>1753.510262238791</c:v>
                </c:pt>
                <c:pt idx="10">
                  <c:v>1272.6256959408022</c:v>
                </c:pt>
                <c:pt idx="11">
                  <c:v>923.61943744830114</c:v>
                </c:pt>
                <c:pt idx="12">
                  <c:v>670.32503583205539</c:v>
                </c:pt>
                <c:pt idx="13">
                  <c:v>486.49436710062702</c:v>
                </c:pt>
                <c:pt idx="14">
                  <c:v>353.07762140624658</c:v>
                </c:pt>
                <c:pt idx="15">
                  <c:v>2567.112341188154</c:v>
                </c:pt>
                <c:pt idx="16">
                  <c:v>1863.1046536287154</c:v>
                </c:pt>
                <c:pt idx="17">
                  <c:v>1352.1648019371023</c:v>
                </c:pt>
                <c:pt idx="18">
                  <c:v>981.34565228881991</c:v>
                </c:pt>
                <c:pt idx="19">
                  <c:v>712.22035057155881</c:v>
                </c:pt>
                <c:pt idx="20">
                  <c:v>516.90026504441619</c:v>
                </c:pt>
                <c:pt idx="21">
                  <c:v>2718.1189494933392</c:v>
                </c:pt>
                <c:pt idx="22">
                  <c:v>1972.6990450186399</c:v>
                </c:pt>
                <c:pt idx="23">
                  <c:v>1431.7039079334024</c:v>
                </c:pt>
                <c:pt idx="24">
                  <c:v>1039.0718671293387</c:v>
                </c:pt>
                <c:pt idx="25">
                  <c:v>754.11566531106223</c:v>
                </c:pt>
                <c:pt idx="26">
                  <c:v>3020.1321661037105</c:v>
                </c:pt>
                <c:pt idx="27">
                  <c:v>2191.8878277984886</c:v>
                </c:pt>
                <c:pt idx="28">
                  <c:v>1590.7821199260029</c:v>
                </c:pt>
                <c:pt idx="29">
                  <c:v>1154.5242968103764</c:v>
                </c:pt>
                <c:pt idx="30">
                  <c:v>3322.1453827140813</c:v>
                </c:pt>
                <c:pt idx="31">
                  <c:v>2411.0766105783377</c:v>
                </c:pt>
                <c:pt idx="32">
                  <c:v>1749.8603319186032</c:v>
                </c:pt>
                <c:pt idx="33">
                  <c:v>3775.1652076296382</c:v>
                </c:pt>
                <c:pt idx="34">
                  <c:v>2739.859784748111</c:v>
                </c:pt>
                <c:pt idx="35">
                  <c:v>4228.1850325451951</c:v>
                </c:pt>
              </c:numCache>
            </c:numRef>
          </c:xVal>
          <c:yVal>
            <c:numRef>
              <c:f>[1]Q03!$O$7:$O$42</c:f>
              <c:numCache>
                <c:formatCode>General</c:formatCode>
                <c:ptCount val="36"/>
                <c:pt idx="0">
                  <c:v>0.32849745001643932</c:v>
                </c:pt>
                <c:pt idx="1">
                  <c:v>0.19896944731935656</c:v>
                </c:pt>
                <c:pt idx="2">
                  <c:v>4.3644155140246645E-2</c:v>
                </c:pt>
                <c:pt idx="3">
                  <c:v>-0.60564957192533586</c:v>
                </c:pt>
                <c:pt idx="4">
                  <c:v>-0.15449007715679799</c:v>
                </c:pt>
                <c:pt idx="5">
                  <c:v>-0.99663838245756453</c:v>
                </c:pt>
                <c:pt idx="6">
                  <c:v>-0.46335084271089011</c:v>
                </c:pt>
                <c:pt idx="7">
                  <c:v>-1.621079104903806</c:v>
                </c:pt>
                <c:pt idx="8">
                  <c:v>0.67563103607193442</c:v>
                </c:pt>
                <c:pt idx="9">
                  <c:v>2.3721668369543254</c:v>
                </c:pt>
                <c:pt idx="10">
                  <c:v>4.3644155140246645E-2</c:v>
                </c:pt>
                <c:pt idx="11">
                  <c:v>-4.4203470262709738E-2</c:v>
                </c:pt>
                <c:pt idx="12">
                  <c:v>-0.59385018648042154</c:v>
                </c:pt>
                <c:pt idx="13">
                  <c:v>0.55055888709241796</c:v>
                </c:pt>
                <c:pt idx="14">
                  <c:v>0.14202940615151133</c:v>
                </c:pt>
                <c:pt idx="15">
                  <c:v>-0.6366196052794717</c:v>
                </c:pt>
                <c:pt idx="16">
                  <c:v>-0.21492209980076635</c:v>
                </c:pt>
                <c:pt idx="17">
                  <c:v>1.0020354239511458</c:v>
                </c:pt>
                <c:pt idx="18">
                  <c:v>3.3869003133391647E-2</c:v>
                </c:pt>
                <c:pt idx="19">
                  <c:v>0.18707682931839406</c:v>
                </c:pt>
                <c:pt idx="20">
                  <c:v>-0.29244585240572579</c:v>
                </c:pt>
                <c:pt idx="21">
                  <c:v>-0.78342153558232408</c:v>
                </c:pt>
                <c:pt idx="22">
                  <c:v>3.4960752321167153E-2</c:v>
                </c:pt>
                <c:pt idx="23">
                  <c:v>1.3051925590506352</c:v>
                </c:pt>
                <c:pt idx="24">
                  <c:v>-0.77472249424883322</c:v>
                </c:pt>
                <c:pt idx="25">
                  <c:v>-0.52631506990860366</c:v>
                </c:pt>
                <c:pt idx="26">
                  <c:v>-2.194235861452039</c:v>
                </c:pt>
                <c:pt idx="27">
                  <c:v>0.86025309811786399</c:v>
                </c:pt>
                <c:pt idx="28">
                  <c:v>1.4391727713660716</c:v>
                </c:pt>
                <c:pt idx="29">
                  <c:v>-1.0956140230243128</c:v>
                </c:pt>
                <c:pt idx="30">
                  <c:v>-1.2059988740349257</c:v>
                </c:pt>
                <c:pt idx="31">
                  <c:v>1.9563105325458245</c:v>
                </c:pt>
                <c:pt idx="32">
                  <c:v>1.0199380334215795</c:v>
                </c:pt>
                <c:pt idx="33">
                  <c:v>-0.53242442959687908</c:v>
                </c:pt>
                <c:pt idx="34">
                  <c:v>0.82596736577098429</c:v>
                </c:pt>
                <c:pt idx="35">
                  <c:v>-0.98681715207255694</c:v>
                </c:pt>
              </c:numCache>
            </c:numRef>
          </c:yVal>
          <c:smooth val="0"/>
          <c:extLst>
            <c:ext xmlns:c16="http://schemas.microsoft.com/office/drawing/2014/chart" uri="{C3380CC4-5D6E-409C-BE32-E72D297353CC}">
              <c16:uniqueId val="{00000000-E2F8-4A06-BE19-FE271FEFD119}"/>
            </c:ext>
          </c:extLst>
        </c:ser>
        <c:dLbls>
          <c:showLegendKey val="0"/>
          <c:showVal val="0"/>
          <c:showCatName val="0"/>
          <c:showSerName val="0"/>
          <c:showPercent val="0"/>
          <c:showBubbleSize val="0"/>
        </c:dLbls>
        <c:axId val="1460056640"/>
        <c:axId val="1613091776"/>
      </c:scatterChart>
      <c:valAx>
        <c:axId val="146005664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Expected Incremental Loss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091776"/>
        <c:crossesAt val="-3"/>
        <c:crossBetween val="midCat"/>
      </c:valAx>
      <c:valAx>
        <c:axId val="16130917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600566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'Q04'!$A$44</c:f>
              <c:strCache>
                <c:ptCount val="1"/>
                <c:pt idx="0">
                  <c:v>DY 1 development</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'Q04'!$A$47:$A$55</c:f>
              <c:numCache>
                <c:formatCode>General</c:formatCode>
                <c:ptCount val="9"/>
                <c:pt idx="0">
                  <c:v>30374</c:v>
                </c:pt>
                <c:pt idx="1">
                  <c:v>30346</c:v>
                </c:pt>
                <c:pt idx="2">
                  <c:v>35782</c:v>
                </c:pt>
                <c:pt idx="3">
                  <c:v>32230</c:v>
                </c:pt>
                <c:pt idx="4">
                  <c:v>41583</c:v>
                </c:pt>
                <c:pt idx="5">
                  <c:v>70281</c:v>
                </c:pt>
                <c:pt idx="6">
                  <c:v>71668</c:v>
                </c:pt>
                <c:pt idx="7">
                  <c:v>59878</c:v>
                </c:pt>
                <c:pt idx="8">
                  <c:v>61721</c:v>
                </c:pt>
              </c:numCache>
            </c:numRef>
          </c:xVal>
          <c:yVal>
            <c:numRef>
              <c:f>'Q04'!$B$47:$B$55</c:f>
              <c:numCache>
                <c:formatCode>General</c:formatCode>
                <c:ptCount val="9"/>
                <c:pt idx="0">
                  <c:v>76584</c:v>
                </c:pt>
                <c:pt idx="1">
                  <c:v>83030</c:v>
                </c:pt>
                <c:pt idx="2">
                  <c:v>93320</c:v>
                </c:pt>
                <c:pt idx="3">
                  <c:v>87349</c:v>
                </c:pt>
                <c:pt idx="4">
                  <c:v>109196</c:v>
                </c:pt>
                <c:pt idx="5">
                  <c:v>183436</c:v>
                </c:pt>
                <c:pt idx="6">
                  <c:v>177489</c:v>
                </c:pt>
                <c:pt idx="7">
                  <c:v>150125</c:v>
                </c:pt>
                <c:pt idx="8">
                  <c:v>146504</c:v>
                </c:pt>
              </c:numCache>
            </c:numRef>
          </c:yVal>
          <c:smooth val="0"/>
          <c:extLst>
            <c:ext xmlns:c16="http://schemas.microsoft.com/office/drawing/2014/chart" uri="{C3380CC4-5D6E-409C-BE32-E72D297353CC}">
              <c16:uniqueId val="{00000002-2DC1-4D69-AC73-BB55EF79A15C}"/>
            </c:ext>
          </c:extLst>
        </c:ser>
        <c:dLbls>
          <c:showLegendKey val="0"/>
          <c:showVal val="0"/>
          <c:showCatName val="0"/>
          <c:showSerName val="0"/>
          <c:showPercent val="0"/>
          <c:showBubbleSize val="0"/>
        </c:dLbls>
        <c:axId val="837643423"/>
        <c:axId val="841943359"/>
      </c:scatterChart>
      <c:valAx>
        <c:axId val="83764342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943359"/>
        <c:crosses val="autoZero"/>
        <c:crossBetween val="midCat"/>
      </c:valAx>
      <c:valAx>
        <c:axId val="8419433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64342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'Q04'!$I$44</c:f>
              <c:strCache>
                <c:ptCount val="1"/>
                <c:pt idx="0">
                  <c:v>DY 2 development</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'Q04'!$I$47:$I$54</c:f>
              <c:numCache>
                <c:formatCode>General</c:formatCode>
                <c:ptCount val="8"/>
                <c:pt idx="0">
                  <c:v>76584</c:v>
                </c:pt>
                <c:pt idx="1">
                  <c:v>83030</c:v>
                </c:pt>
                <c:pt idx="2">
                  <c:v>93320</c:v>
                </c:pt>
                <c:pt idx="3">
                  <c:v>87349</c:v>
                </c:pt>
                <c:pt idx="4">
                  <c:v>109196</c:v>
                </c:pt>
                <c:pt idx="5">
                  <c:v>183436</c:v>
                </c:pt>
                <c:pt idx="6">
                  <c:v>177489</c:v>
                </c:pt>
                <c:pt idx="7">
                  <c:v>150125</c:v>
                </c:pt>
              </c:numCache>
            </c:numRef>
          </c:xVal>
          <c:yVal>
            <c:numRef>
              <c:f>'Q04'!$J$47:$J$54</c:f>
              <c:numCache>
                <c:formatCode>General</c:formatCode>
                <c:ptCount val="8"/>
                <c:pt idx="0">
                  <c:v>104035</c:v>
                </c:pt>
                <c:pt idx="1">
                  <c:v>114913</c:v>
                </c:pt>
                <c:pt idx="2">
                  <c:v>131071</c:v>
                </c:pt>
                <c:pt idx="3">
                  <c:v>124761</c:v>
                </c:pt>
                <c:pt idx="4">
                  <c:v>147524</c:v>
                </c:pt>
                <c:pt idx="5">
                  <c:v>234094</c:v>
                </c:pt>
                <c:pt idx="6">
                  <c:v>229819</c:v>
                </c:pt>
                <c:pt idx="7">
                  <c:v>191380</c:v>
                </c:pt>
              </c:numCache>
            </c:numRef>
          </c:yVal>
          <c:smooth val="0"/>
          <c:extLst>
            <c:ext xmlns:c16="http://schemas.microsoft.com/office/drawing/2014/chart" uri="{C3380CC4-5D6E-409C-BE32-E72D297353CC}">
              <c16:uniqueId val="{00000001-B643-4F92-B0B3-556902F3448E}"/>
            </c:ext>
          </c:extLst>
        </c:ser>
        <c:dLbls>
          <c:showLegendKey val="0"/>
          <c:showVal val="0"/>
          <c:showCatName val="0"/>
          <c:showSerName val="0"/>
          <c:showPercent val="0"/>
          <c:showBubbleSize val="0"/>
        </c:dLbls>
        <c:axId val="837655903"/>
        <c:axId val="971662191"/>
      </c:scatterChart>
      <c:valAx>
        <c:axId val="83765590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1662191"/>
        <c:crosses val="autoZero"/>
        <c:crossBetween val="midCat"/>
      </c:valAx>
      <c:valAx>
        <c:axId val="971662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65590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'Q04'!$R$44</c:f>
              <c:strCache>
                <c:ptCount val="1"/>
                <c:pt idx="0">
                  <c:v>DY 3 development</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'Q04'!$R$47:$R$53</c:f>
              <c:numCache>
                <c:formatCode>General</c:formatCode>
                <c:ptCount val="7"/>
                <c:pt idx="0">
                  <c:v>104035</c:v>
                </c:pt>
                <c:pt idx="1">
                  <c:v>114913</c:v>
                </c:pt>
                <c:pt idx="2">
                  <c:v>131071</c:v>
                </c:pt>
                <c:pt idx="3">
                  <c:v>124761</c:v>
                </c:pt>
                <c:pt idx="4">
                  <c:v>147524</c:v>
                </c:pt>
                <c:pt idx="5">
                  <c:v>234094</c:v>
                </c:pt>
                <c:pt idx="6">
                  <c:v>229819</c:v>
                </c:pt>
              </c:numCache>
            </c:numRef>
          </c:xVal>
          <c:yVal>
            <c:numRef>
              <c:f>'Q04'!$S$47:$S$53</c:f>
              <c:numCache>
                <c:formatCode>General</c:formatCode>
                <c:ptCount val="7"/>
                <c:pt idx="0">
                  <c:v>124753</c:v>
                </c:pt>
                <c:pt idx="1">
                  <c:v>133802</c:v>
                </c:pt>
                <c:pt idx="2">
                  <c:v>145988</c:v>
                </c:pt>
                <c:pt idx="3">
                  <c:v>148440</c:v>
                </c:pt>
                <c:pt idx="4">
                  <c:v>176075</c:v>
                </c:pt>
                <c:pt idx="5">
                  <c:v>273204</c:v>
                </c:pt>
                <c:pt idx="6">
                  <c:v>258084</c:v>
                </c:pt>
              </c:numCache>
            </c:numRef>
          </c:yVal>
          <c:smooth val="0"/>
          <c:extLst>
            <c:ext xmlns:c16="http://schemas.microsoft.com/office/drawing/2014/chart" uri="{C3380CC4-5D6E-409C-BE32-E72D297353CC}">
              <c16:uniqueId val="{00000001-B200-4318-B010-43F2554CBA1B}"/>
            </c:ext>
          </c:extLst>
        </c:ser>
        <c:dLbls>
          <c:showLegendKey val="0"/>
          <c:showVal val="0"/>
          <c:showCatName val="0"/>
          <c:showSerName val="0"/>
          <c:showPercent val="0"/>
          <c:showBubbleSize val="0"/>
        </c:dLbls>
        <c:axId val="1050451855"/>
        <c:axId val="1049759759"/>
      </c:scatterChart>
      <c:valAx>
        <c:axId val="105045185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9759759"/>
        <c:crosses val="autoZero"/>
        <c:crossBetween val="midCat"/>
      </c:valAx>
      <c:valAx>
        <c:axId val="10497597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045185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'Q04'!$A$63</c:f>
              <c:strCache>
                <c:ptCount val="1"/>
                <c:pt idx="0">
                  <c:v>DY 1 vs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'Q04'!$A$66:$A$74</c:f>
              <c:numCache>
                <c:formatCode>General</c:formatCode>
                <c:ptCount val="9"/>
                <c:pt idx="0">
                  <c:v>30374</c:v>
                </c:pt>
                <c:pt idx="1">
                  <c:v>30346</c:v>
                </c:pt>
                <c:pt idx="2">
                  <c:v>35782</c:v>
                </c:pt>
                <c:pt idx="3">
                  <c:v>32230</c:v>
                </c:pt>
                <c:pt idx="4">
                  <c:v>41583</c:v>
                </c:pt>
                <c:pt idx="5">
                  <c:v>70281</c:v>
                </c:pt>
                <c:pt idx="6">
                  <c:v>71668</c:v>
                </c:pt>
                <c:pt idx="7">
                  <c:v>59878</c:v>
                </c:pt>
                <c:pt idx="8">
                  <c:v>61721</c:v>
                </c:pt>
              </c:numCache>
            </c:numRef>
          </c:xVal>
          <c:yVal>
            <c:numRef>
              <c:f>'Q04'!$B$66:$B$74</c:f>
              <c:numCache>
                <c:formatCode>_(* #,##0.00_);_(* \(#,##0.00\);_(* "-"??_);_(@_)</c:formatCode>
                <c:ptCount val="9"/>
                <c:pt idx="0">
                  <c:v>-5.2643038359369152</c:v>
                </c:pt>
                <c:pt idx="1">
                  <c:v>32.146616954841875</c:v>
                </c:pt>
                <c:pt idx="2">
                  <c:v>10.676731705431079</c:v>
                </c:pt>
                <c:pt idx="3">
                  <c:v>28.473747134697071</c:v>
                </c:pt>
                <c:pt idx="4">
                  <c:v>15.172443789283584</c:v>
                </c:pt>
                <c:pt idx="5">
                  <c:v>15.499168063966833</c:v>
                </c:pt>
                <c:pt idx="6">
                  <c:v>-20.085684818533267</c:v>
                </c:pt>
                <c:pt idx="7">
                  <c:v>-10.862582809300095</c:v>
                </c:pt>
                <c:pt idx="8">
                  <c:v>-44.202817963369625</c:v>
                </c:pt>
              </c:numCache>
            </c:numRef>
          </c:yVal>
          <c:smooth val="0"/>
          <c:extLst>
            <c:ext xmlns:c16="http://schemas.microsoft.com/office/drawing/2014/chart" uri="{C3380CC4-5D6E-409C-BE32-E72D297353CC}">
              <c16:uniqueId val="{00000000-582A-4A24-9B35-1DAB1A239D49}"/>
            </c:ext>
          </c:extLst>
        </c:ser>
        <c:dLbls>
          <c:showLegendKey val="0"/>
          <c:showVal val="0"/>
          <c:showCatName val="0"/>
          <c:showSerName val="0"/>
          <c:showPercent val="0"/>
          <c:showBubbleSize val="0"/>
        </c:dLbls>
        <c:axId val="984435631"/>
        <c:axId val="1049760255"/>
      </c:scatterChart>
      <c:valAx>
        <c:axId val="98443563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9760255"/>
        <c:crosses val="autoZero"/>
        <c:crossBetween val="midCat"/>
      </c:valAx>
      <c:valAx>
        <c:axId val="1049760255"/>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443563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'Q04'!$I$63</c:f>
              <c:strCache>
                <c:ptCount val="1"/>
                <c:pt idx="0">
                  <c:v>DY 2 vs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'Q04'!$I$66:$I$73</c:f>
              <c:numCache>
                <c:formatCode>General</c:formatCode>
                <c:ptCount val="8"/>
                <c:pt idx="0">
                  <c:v>76584</c:v>
                </c:pt>
                <c:pt idx="1">
                  <c:v>83030</c:v>
                </c:pt>
                <c:pt idx="2">
                  <c:v>93320</c:v>
                </c:pt>
                <c:pt idx="3">
                  <c:v>87349</c:v>
                </c:pt>
                <c:pt idx="4">
                  <c:v>109196</c:v>
                </c:pt>
                <c:pt idx="5">
                  <c:v>183436</c:v>
                </c:pt>
                <c:pt idx="6">
                  <c:v>177489</c:v>
                </c:pt>
                <c:pt idx="7">
                  <c:v>150125</c:v>
                </c:pt>
              </c:numCache>
            </c:numRef>
          </c:xVal>
          <c:yVal>
            <c:numRef>
              <c:f>'Q04'!$J$66:$J$73</c:f>
              <c:numCache>
                <c:formatCode>_(* #,##0.00_);_(* \(#,##0.00\);_(* "-"??_);_(@_)</c:formatCode>
                <c:ptCount val="8"/>
                <c:pt idx="0">
                  <c:v>7.8443495360491529</c:v>
                </c:pt>
                <c:pt idx="1">
                  <c:v>15.530227708504553</c:v>
                </c:pt>
                <c:pt idx="2">
                  <c:v>22.738802942350031</c:v>
                </c:pt>
                <c:pt idx="3">
                  <c:v>29.025115980747142</c:v>
                </c:pt>
                <c:pt idx="4">
                  <c:v>6.907886665130321</c:v>
                </c:pt>
                <c:pt idx="5">
                  <c:v>-23.100290838266883</c:v>
                </c:pt>
                <c:pt idx="6">
                  <c:v>-14.855724953510448</c:v>
                </c:pt>
                <c:pt idx="7">
                  <c:v>-21.423784421866849</c:v>
                </c:pt>
              </c:numCache>
            </c:numRef>
          </c:yVal>
          <c:smooth val="0"/>
          <c:extLst>
            <c:ext xmlns:c16="http://schemas.microsoft.com/office/drawing/2014/chart" uri="{C3380CC4-5D6E-409C-BE32-E72D297353CC}">
              <c16:uniqueId val="{00000000-6A98-4901-A80A-DCF21ABA5F56}"/>
            </c:ext>
          </c:extLst>
        </c:ser>
        <c:dLbls>
          <c:showLegendKey val="0"/>
          <c:showVal val="0"/>
          <c:showCatName val="0"/>
          <c:showSerName val="0"/>
          <c:showPercent val="0"/>
          <c:showBubbleSize val="0"/>
        </c:dLbls>
        <c:axId val="1050454255"/>
        <c:axId val="841933935"/>
      </c:scatterChart>
      <c:valAx>
        <c:axId val="105045425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933935"/>
        <c:crosses val="autoZero"/>
        <c:crossBetween val="midCat"/>
      </c:valAx>
      <c:valAx>
        <c:axId val="841933935"/>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045425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'Q04'!$R$63</c:f>
              <c:strCache>
                <c:ptCount val="1"/>
                <c:pt idx="0">
                  <c:v>DY 3 vs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'Q04'!$R$66:$R$72</c:f>
              <c:numCache>
                <c:formatCode>General</c:formatCode>
                <c:ptCount val="7"/>
                <c:pt idx="0">
                  <c:v>104035</c:v>
                </c:pt>
                <c:pt idx="1">
                  <c:v>114913</c:v>
                </c:pt>
                <c:pt idx="2">
                  <c:v>131071</c:v>
                </c:pt>
                <c:pt idx="3">
                  <c:v>124761</c:v>
                </c:pt>
                <c:pt idx="4">
                  <c:v>147524</c:v>
                </c:pt>
                <c:pt idx="5">
                  <c:v>234094</c:v>
                </c:pt>
                <c:pt idx="6">
                  <c:v>229819</c:v>
                </c:pt>
              </c:numCache>
            </c:numRef>
          </c:xVal>
          <c:yVal>
            <c:numRef>
              <c:f>'Q04'!$S$66:$S$72</c:f>
              <c:numCache>
                <c:formatCode>_(* #,##0.00_);_(* \(#,##0.00\);_(* "-"??_);_(@_)</c:formatCode>
                <c:ptCount val="7"/>
                <c:pt idx="0">
                  <c:v>12.526589847748756</c:v>
                </c:pt>
                <c:pt idx="1">
                  <c:v>1.3792688680674361</c:v>
                </c:pt>
                <c:pt idx="2">
                  <c:v>-16.834444565503439</c:v>
                </c:pt>
                <c:pt idx="3">
                  <c:v>10.415307290338962</c:v>
                </c:pt>
                <c:pt idx="4">
                  <c:v>12.762057528928576</c:v>
                </c:pt>
                <c:pt idx="5">
                  <c:v>3.2716237546761682</c:v>
                </c:pt>
                <c:pt idx="6">
                  <c:v>-17.890834624533994</c:v>
                </c:pt>
              </c:numCache>
            </c:numRef>
          </c:yVal>
          <c:smooth val="0"/>
          <c:extLst>
            <c:ext xmlns:c16="http://schemas.microsoft.com/office/drawing/2014/chart" uri="{C3380CC4-5D6E-409C-BE32-E72D297353CC}">
              <c16:uniqueId val="{00000000-0FE4-4CF7-A699-6633B8C8F5C0}"/>
            </c:ext>
          </c:extLst>
        </c:ser>
        <c:dLbls>
          <c:showLegendKey val="0"/>
          <c:showVal val="0"/>
          <c:showCatName val="0"/>
          <c:showSerName val="0"/>
          <c:showPercent val="0"/>
          <c:showBubbleSize val="0"/>
        </c:dLbls>
        <c:axId val="1087678335"/>
        <c:axId val="841935919"/>
      </c:scatterChart>
      <c:valAx>
        <c:axId val="10876783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935919"/>
        <c:crosses val="autoZero"/>
        <c:crossBetween val="midCat"/>
      </c:valAx>
      <c:valAx>
        <c:axId val="841935919"/>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767833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15</xdr:col>
      <xdr:colOff>558361</xdr:colOff>
      <xdr:row>5</xdr:row>
      <xdr:rowOff>181961</xdr:rowOff>
    </xdr:from>
    <xdr:to>
      <xdr:col>22</xdr:col>
      <xdr:colOff>610913</xdr:colOff>
      <xdr:row>18</xdr:row>
      <xdr:rowOff>87368</xdr:rowOff>
    </xdr:to>
    <xdr:graphicFrame macro="">
      <xdr:nvGraphicFramePr>
        <xdr:cNvPr id="2" name="Chart 1">
          <a:extLst>
            <a:ext uri="{FF2B5EF4-FFF2-40B4-BE49-F238E27FC236}">
              <a16:creationId xmlns:a16="http://schemas.microsoft.com/office/drawing/2014/main" id="{77C434A2-0451-46E8-9485-3529B1225B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17342</xdr:colOff>
      <xdr:row>19</xdr:row>
      <xdr:rowOff>176967</xdr:rowOff>
    </xdr:from>
    <xdr:to>
      <xdr:col>23</xdr:col>
      <xdr:colOff>51764</xdr:colOff>
      <xdr:row>33</xdr:row>
      <xdr:rowOff>161202</xdr:rowOff>
    </xdr:to>
    <xdr:graphicFrame macro="">
      <xdr:nvGraphicFramePr>
        <xdr:cNvPr id="3" name="Chart 2">
          <a:extLst>
            <a:ext uri="{FF2B5EF4-FFF2-40B4-BE49-F238E27FC236}">
              <a16:creationId xmlns:a16="http://schemas.microsoft.com/office/drawing/2014/main" id="{13C8CE4A-7402-4129-B6C8-5870A195A3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0</xdr:col>
      <xdr:colOff>434340</xdr:colOff>
      <xdr:row>7</xdr:row>
      <xdr:rowOff>6667</xdr:rowOff>
    </xdr:from>
    <xdr:ext cx="65" cy="172227"/>
    <xdr:sp macro="" textlink="">
      <xdr:nvSpPr>
        <xdr:cNvPr id="2" name="TextBox 1">
          <a:extLst>
            <a:ext uri="{FF2B5EF4-FFF2-40B4-BE49-F238E27FC236}">
              <a16:creationId xmlns:a16="http://schemas.microsoft.com/office/drawing/2014/main" id="{D8E51732-172E-4085-9843-F7166E7FB799}"/>
            </a:ext>
          </a:extLst>
        </xdr:cNvPr>
        <xdr:cNvSpPr txBox="1"/>
      </xdr:nvSpPr>
      <xdr:spPr>
        <a:xfrm>
          <a:off x="438150" y="140874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17</xdr:row>
      <xdr:rowOff>0</xdr:rowOff>
    </xdr:from>
    <xdr:ext cx="65" cy="172227"/>
    <xdr:sp macro="" textlink="">
      <xdr:nvSpPr>
        <xdr:cNvPr id="3" name="TextBox 2">
          <a:extLst>
            <a:ext uri="{FF2B5EF4-FFF2-40B4-BE49-F238E27FC236}">
              <a16:creationId xmlns:a16="http://schemas.microsoft.com/office/drawing/2014/main" id="{48B50394-8B1E-480D-A3AB-277A9C3D8D37}"/>
            </a:ext>
          </a:extLst>
        </xdr:cNvPr>
        <xdr:cNvSpPr txBox="1"/>
      </xdr:nvSpPr>
      <xdr:spPr>
        <a:xfrm>
          <a:off x="438150" y="37433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17</xdr:row>
      <xdr:rowOff>0</xdr:rowOff>
    </xdr:from>
    <xdr:ext cx="65" cy="172227"/>
    <xdr:sp macro="" textlink="">
      <xdr:nvSpPr>
        <xdr:cNvPr id="4" name="TextBox 3">
          <a:extLst>
            <a:ext uri="{FF2B5EF4-FFF2-40B4-BE49-F238E27FC236}">
              <a16:creationId xmlns:a16="http://schemas.microsoft.com/office/drawing/2014/main" id="{873F0A40-31FB-4724-BDD5-53A61DE46D4E}"/>
            </a:ext>
          </a:extLst>
        </xdr:cNvPr>
        <xdr:cNvSpPr txBox="1"/>
      </xdr:nvSpPr>
      <xdr:spPr>
        <a:xfrm>
          <a:off x="438150" y="37433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twoCellAnchor>
    <xdr:from>
      <xdr:col>2</xdr:col>
      <xdr:colOff>373380</xdr:colOff>
      <xdr:row>44</xdr:row>
      <xdr:rowOff>34290</xdr:rowOff>
    </xdr:from>
    <xdr:to>
      <xdr:col>7</xdr:col>
      <xdr:colOff>716280</xdr:colOff>
      <xdr:row>58</xdr:row>
      <xdr:rowOff>0</xdr:rowOff>
    </xdr:to>
    <xdr:graphicFrame macro="">
      <xdr:nvGraphicFramePr>
        <xdr:cNvPr id="5" name="Chart 4">
          <a:extLst>
            <a:ext uri="{FF2B5EF4-FFF2-40B4-BE49-F238E27FC236}">
              <a16:creationId xmlns:a16="http://schemas.microsoft.com/office/drawing/2014/main" id="{645F0FC3-90D8-49B0-AF02-5738D2A8F8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238125</xdr:colOff>
      <xdr:row>43</xdr:row>
      <xdr:rowOff>196360</xdr:rowOff>
    </xdr:from>
    <xdr:to>
      <xdr:col>16</xdr:col>
      <xdr:colOff>457932</xdr:colOff>
      <xdr:row>57</xdr:row>
      <xdr:rowOff>169983</xdr:rowOff>
    </xdr:to>
    <xdr:graphicFrame macro="">
      <xdr:nvGraphicFramePr>
        <xdr:cNvPr id="6" name="Chart 5">
          <a:extLst>
            <a:ext uri="{FF2B5EF4-FFF2-40B4-BE49-F238E27FC236}">
              <a16:creationId xmlns:a16="http://schemas.microsoft.com/office/drawing/2014/main" id="{7F7994C5-451F-4415-9191-97E6C5B299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172182</xdr:colOff>
      <xdr:row>44</xdr:row>
      <xdr:rowOff>20515</xdr:rowOff>
    </xdr:from>
    <xdr:to>
      <xdr:col>26</xdr:col>
      <xdr:colOff>32971</xdr:colOff>
      <xdr:row>57</xdr:row>
      <xdr:rowOff>191965</xdr:rowOff>
    </xdr:to>
    <xdr:graphicFrame macro="">
      <xdr:nvGraphicFramePr>
        <xdr:cNvPr id="7" name="Chart 6">
          <a:extLst>
            <a:ext uri="{FF2B5EF4-FFF2-40B4-BE49-F238E27FC236}">
              <a16:creationId xmlns:a16="http://schemas.microsoft.com/office/drawing/2014/main" id="{C9EA43D6-22F7-4D9D-B53D-5B36F557EB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304067</xdr:colOff>
      <xdr:row>64</xdr:row>
      <xdr:rowOff>13188</xdr:rowOff>
    </xdr:from>
    <xdr:to>
      <xdr:col>7</xdr:col>
      <xdr:colOff>663086</xdr:colOff>
      <xdr:row>77</xdr:row>
      <xdr:rowOff>184638</xdr:rowOff>
    </xdr:to>
    <xdr:graphicFrame macro="">
      <xdr:nvGraphicFramePr>
        <xdr:cNvPr id="8" name="Chart 7">
          <a:extLst>
            <a:ext uri="{FF2B5EF4-FFF2-40B4-BE49-F238E27FC236}">
              <a16:creationId xmlns:a16="http://schemas.microsoft.com/office/drawing/2014/main" id="{9EC255EF-09E9-481E-A23D-17204E6C8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142875</xdr:colOff>
      <xdr:row>64</xdr:row>
      <xdr:rowOff>27843</xdr:rowOff>
    </xdr:from>
    <xdr:to>
      <xdr:col>16</xdr:col>
      <xdr:colOff>362682</xdr:colOff>
      <xdr:row>78</xdr:row>
      <xdr:rowOff>1466</xdr:rowOff>
    </xdr:to>
    <xdr:graphicFrame macro="">
      <xdr:nvGraphicFramePr>
        <xdr:cNvPr id="9" name="Chart 8">
          <a:extLst>
            <a:ext uri="{FF2B5EF4-FFF2-40B4-BE49-F238E27FC236}">
              <a16:creationId xmlns:a16="http://schemas.microsoft.com/office/drawing/2014/main" id="{68EC166E-325E-4579-AD78-35A5C78879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223471</xdr:colOff>
      <xdr:row>63</xdr:row>
      <xdr:rowOff>181708</xdr:rowOff>
    </xdr:from>
    <xdr:to>
      <xdr:col>26</xdr:col>
      <xdr:colOff>84260</xdr:colOff>
      <xdr:row>77</xdr:row>
      <xdr:rowOff>155331</xdr:rowOff>
    </xdr:to>
    <xdr:graphicFrame macro="">
      <xdr:nvGraphicFramePr>
        <xdr:cNvPr id="10" name="Chart 9">
          <a:extLst>
            <a:ext uri="{FF2B5EF4-FFF2-40B4-BE49-F238E27FC236}">
              <a16:creationId xmlns:a16="http://schemas.microsoft.com/office/drawing/2014/main" id="{7FF595CA-7C15-4D97-8775-F2F8DA6D50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ocietyofactuaries-my.sharepoint.com/personal/acappelletti_soa_org/Documents/Documents/DOCS/SOA_GI/EXAM_ADV/2024_1/Grading/GI%20ADV%200524.xlsx" TargetMode="External"/><Relationship Id="rId1" Type="http://schemas.openxmlformats.org/officeDocument/2006/relationships/externalLinkPath" Target="/personal/acappelletti_soa_org/Documents/Documents/DOCS/SOA_GI/EXAM_ADV/2024_1/Grading/GI%20ADV%2005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01"/>
      <sheetName val="Q02"/>
      <sheetName val="Q03"/>
      <sheetName val="Q04"/>
      <sheetName val="Q05"/>
      <sheetName val="Q06"/>
      <sheetName val="Q07"/>
      <sheetName val="Q08"/>
      <sheetName val="Q09"/>
      <sheetName val="Q10"/>
      <sheetName val="Q011"/>
      <sheetName val="Q12"/>
      <sheetName val="Q13"/>
    </sheetNames>
    <sheetDataSet>
      <sheetData sheetId="0" refreshError="1"/>
      <sheetData sheetId="1" refreshError="1"/>
      <sheetData sheetId="2">
        <row r="6">
          <cell r="O6" t="str">
            <v>Normalized residuals</v>
          </cell>
        </row>
        <row r="7">
          <cell r="C7">
            <v>12</v>
          </cell>
          <cell r="J7">
            <v>2416.1057328829684</v>
          </cell>
          <cell r="O7">
            <v>0.32849745001643932</v>
          </cell>
        </row>
        <row r="8">
          <cell r="C8">
            <v>24</v>
          </cell>
          <cell r="J8">
            <v>1753.510262238791</v>
          </cell>
          <cell r="O8">
            <v>0.19896944731935656</v>
          </cell>
        </row>
        <row r="9">
          <cell r="C9">
            <v>36</v>
          </cell>
          <cell r="J9">
            <v>1272.6256959408022</v>
          </cell>
          <cell r="O9">
            <v>4.3644155140246645E-2</v>
          </cell>
        </row>
        <row r="10">
          <cell r="C10">
            <v>48</v>
          </cell>
          <cell r="J10">
            <v>923.61943744830114</v>
          </cell>
          <cell r="O10">
            <v>-0.60564957192533586</v>
          </cell>
        </row>
        <row r="11">
          <cell r="C11">
            <v>60</v>
          </cell>
          <cell r="J11">
            <v>670.32503583205539</v>
          </cell>
          <cell r="O11">
            <v>-0.15449007715679799</v>
          </cell>
        </row>
        <row r="12">
          <cell r="C12">
            <v>72</v>
          </cell>
          <cell r="J12">
            <v>486.49436710062702</v>
          </cell>
          <cell r="O12">
            <v>-0.99663838245756453</v>
          </cell>
        </row>
        <row r="13">
          <cell r="C13">
            <v>84</v>
          </cell>
          <cell r="J13">
            <v>353.07762140624658</v>
          </cell>
          <cell r="O13">
            <v>-0.46335084271089011</v>
          </cell>
        </row>
        <row r="14">
          <cell r="C14">
            <v>96</v>
          </cell>
          <cell r="J14">
            <v>256.24922952521541</v>
          </cell>
          <cell r="O14">
            <v>-1.621079104903806</v>
          </cell>
        </row>
        <row r="15">
          <cell r="C15">
            <v>12</v>
          </cell>
          <cell r="J15">
            <v>2416.1057328829684</v>
          </cell>
          <cell r="O15">
            <v>0.67563103607193442</v>
          </cell>
        </row>
        <row r="16">
          <cell r="C16">
            <v>24</v>
          </cell>
          <cell r="J16">
            <v>1753.510262238791</v>
          </cell>
          <cell r="O16">
            <v>2.3721668369543254</v>
          </cell>
        </row>
        <row r="17">
          <cell r="C17">
            <v>36</v>
          </cell>
          <cell r="J17">
            <v>1272.6256959408022</v>
          </cell>
          <cell r="O17">
            <v>4.3644155140246645E-2</v>
          </cell>
        </row>
        <row r="18">
          <cell r="C18">
            <v>48</v>
          </cell>
          <cell r="J18">
            <v>923.61943744830114</v>
          </cell>
          <cell r="O18">
            <v>-4.4203470262709738E-2</v>
          </cell>
        </row>
        <row r="19">
          <cell r="C19">
            <v>60</v>
          </cell>
          <cell r="J19">
            <v>670.32503583205539</v>
          </cell>
          <cell r="O19">
            <v>-0.59385018648042154</v>
          </cell>
        </row>
        <row r="20">
          <cell r="C20">
            <v>72</v>
          </cell>
          <cell r="J20">
            <v>486.49436710062702</v>
          </cell>
          <cell r="O20">
            <v>0.55055888709241796</v>
          </cell>
        </row>
        <row r="21">
          <cell r="C21">
            <v>84</v>
          </cell>
          <cell r="J21">
            <v>353.07762140624658</v>
          </cell>
          <cell r="O21">
            <v>0.14202940615151133</v>
          </cell>
        </row>
        <row r="22">
          <cell r="C22">
            <v>12</v>
          </cell>
          <cell r="J22">
            <v>2567.112341188154</v>
          </cell>
          <cell r="O22">
            <v>-0.6366196052794717</v>
          </cell>
        </row>
        <row r="23">
          <cell r="C23">
            <v>24</v>
          </cell>
          <cell r="J23">
            <v>1863.1046536287154</v>
          </cell>
          <cell r="O23">
            <v>-0.21492209980076635</v>
          </cell>
        </row>
        <row r="24">
          <cell r="C24">
            <v>36</v>
          </cell>
          <cell r="J24">
            <v>1352.1648019371023</v>
          </cell>
          <cell r="O24">
            <v>1.0020354239511458</v>
          </cell>
        </row>
        <row r="25">
          <cell r="C25">
            <v>48</v>
          </cell>
          <cell r="J25">
            <v>981.34565228881991</v>
          </cell>
          <cell r="O25">
            <v>3.3869003133391647E-2</v>
          </cell>
        </row>
        <row r="26">
          <cell r="C26">
            <v>60</v>
          </cell>
          <cell r="J26">
            <v>712.22035057155881</v>
          </cell>
          <cell r="O26">
            <v>0.18707682931839406</v>
          </cell>
        </row>
        <row r="27">
          <cell r="C27">
            <v>72</v>
          </cell>
          <cell r="J27">
            <v>516.90026504441619</v>
          </cell>
          <cell r="O27">
            <v>-0.29244585240572579</v>
          </cell>
        </row>
        <row r="28">
          <cell r="C28">
            <v>12</v>
          </cell>
          <cell r="J28">
            <v>2718.1189494933392</v>
          </cell>
          <cell r="O28">
            <v>-0.78342153558232408</v>
          </cell>
        </row>
        <row r="29">
          <cell r="C29">
            <v>24</v>
          </cell>
          <cell r="J29">
            <v>1972.6990450186399</v>
          </cell>
          <cell r="O29">
            <v>3.4960752321167153E-2</v>
          </cell>
        </row>
        <row r="30">
          <cell r="C30">
            <v>36</v>
          </cell>
          <cell r="J30">
            <v>1431.7039079334024</v>
          </cell>
          <cell r="O30">
            <v>1.3051925590506352</v>
          </cell>
        </row>
        <row r="31">
          <cell r="C31">
            <v>48</v>
          </cell>
          <cell r="J31">
            <v>1039.0718671293387</v>
          </cell>
          <cell r="O31">
            <v>-0.77472249424883322</v>
          </cell>
        </row>
        <row r="32">
          <cell r="C32">
            <v>60</v>
          </cell>
          <cell r="J32">
            <v>754.11566531106223</v>
          </cell>
          <cell r="O32">
            <v>-0.52631506990860366</v>
          </cell>
        </row>
        <row r="33">
          <cell r="C33">
            <v>12</v>
          </cell>
          <cell r="J33">
            <v>3020.1321661037105</v>
          </cell>
          <cell r="O33">
            <v>-2.194235861452039</v>
          </cell>
        </row>
        <row r="34">
          <cell r="C34">
            <v>24</v>
          </cell>
          <cell r="J34">
            <v>2191.8878277984886</v>
          </cell>
          <cell r="O34">
            <v>0.86025309811786399</v>
          </cell>
        </row>
        <row r="35">
          <cell r="C35">
            <v>36</v>
          </cell>
          <cell r="J35">
            <v>1590.7821199260029</v>
          </cell>
          <cell r="O35">
            <v>1.4391727713660716</v>
          </cell>
        </row>
        <row r="36">
          <cell r="C36">
            <v>48</v>
          </cell>
          <cell r="J36">
            <v>1154.5242968103764</v>
          </cell>
          <cell r="O36">
            <v>-1.0956140230243128</v>
          </cell>
        </row>
        <row r="37">
          <cell r="C37">
            <v>12</v>
          </cell>
          <cell r="J37">
            <v>3322.1453827140813</v>
          </cell>
          <cell r="O37">
            <v>-1.2059988740349257</v>
          </cell>
        </row>
        <row r="38">
          <cell r="C38">
            <v>24</v>
          </cell>
          <cell r="J38">
            <v>2411.0766105783377</v>
          </cell>
          <cell r="O38">
            <v>1.9563105325458245</v>
          </cell>
        </row>
        <row r="39">
          <cell r="C39">
            <v>36</v>
          </cell>
          <cell r="J39">
            <v>1749.8603319186032</v>
          </cell>
          <cell r="O39">
            <v>1.0199380334215795</v>
          </cell>
        </row>
        <row r="40">
          <cell r="C40">
            <v>12</v>
          </cell>
          <cell r="J40">
            <v>3775.1652076296382</v>
          </cell>
          <cell r="O40">
            <v>-0.53242442959687908</v>
          </cell>
        </row>
        <row r="41">
          <cell r="C41">
            <v>24</v>
          </cell>
          <cell r="J41">
            <v>2739.859784748111</v>
          </cell>
          <cell r="O41">
            <v>0.82596736577098429</v>
          </cell>
        </row>
        <row r="42">
          <cell r="C42">
            <v>12</v>
          </cell>
          <cell r="J42">
            <v>4228.1850325451951</v>
          </cell>
          <cell r="O42">
            <v>-0.98681715207255694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B8F7E-788F-4D6C-A16C-2FC910A3BAEE}">
  <dimension ref="A1:Q94"/>
  <sheetViews>
    <sheetView tabSelected="1" workbookViewId="0"/>
  </sheetViews>
  <sheetFormatPr defaultColWidth="8.88671875" defaultRowHeight="13.8"/>
  <cols>
    <col min="1" max="1" width="8.88671875" style="38"/>
    <col min="2" max="3" width="12.6640625" style="38" customWidth="1"/>
    <col min="4" max="11" width="11.6640625" style="38" customWidth="1"/>
    <col min="12" max="12" width="9.6640625" style="38" customWidth="1"/>
    <col min="13" max="13" width="11.6640625" style="38" customWidth="1"/>
    <col min="14" max="16384" width="8.88671875" style="38"/>
  </cols>
  <sheetData>
    <row r="1" spans="1:13" ht="18">
      <c r="A1" s="149" t="s">
        <v>177</v>
      </c>
      <c r="B1" s="150"/>
      <c r="C1" s="84" t="s">
        <v>146</v>
      </c>
      <c r="D1" s="150"/>
      <c r="E1" s="150"/>
      <c r="F1" s="150"/>
      <c r="G1" s="150"/>
      <c r="H1" s="150"/>
      <c r="I1" s="150"/>
      <c r="J1" s="150"/>
      <c r="K1" s="150"/>
      <c r="L1" s="150"/>
      <c r="M1" s="150"/>
    </row>
    <row r="2" spans="1:13" ht="16.2">
      <c r="A2" s="67"/>
      <c r="B2" s="56"/>
      <c r="C2" s="56"/>
      <c r="D2" s="56"/>
      <c r="E2" s="56"/>
      <c r="F2" s="56"/>
      <c r="G2" s="56"/>
      <c r="H2" s="84"/>
      <c r="I2" s="84"/>
      <c r="J2" s="87"/>
      <c r="K2" s="87"/>
      <c r="L2" s="87"/>
      <c r="M2" s="150"/>
    </row>
    <row r="3" spans="1:13" ht="15.6" customHeight="1">
      <c r="A3" s="202" t="s">
        <v>178</v>
      </c>
      <c r="B3" s="202"/>
      <c r="C3" s="202"/>
      <c r="D3" s="202"/>
      <c r="E3" s="202"/>
      <c r="F3" s="202"/>
      <c r="G3" s="202"/>
      <c r="H3" s="202"/>
      <c r="I3" s="202"/>
      <c r="J3" s="202"/>
      <c r="K3" s="202"/>
      <c r="L3" s="202"/>
      <c r="M3" s="202"/>
    </row>
    <row r="4" spans="1:13" ht="16.2">
      <c r="A4" s="67"/>
      <c r="B4" s="56"/>
      <c r="C4" s="56"/>
      <c r="D4" s="56"/>
      <c r="E4" s="56"/>
      <c r="F4" s="56"/>
      <c r="G4" s="56"/>
      <c r="H4" s="84"/>
      <c r="I4" s="84"/>
      <c r="J4" s="87"/>
      <c r="K4" s="87"/>
      <c r="L4" s="87"/>
      <c r="M4" s="150"/>
    </row>
    <row r="5" spans="1:13" ht="16.2">
      <c r="A5" s="67" t="s">
        <v>179</v>
      </c>
      <c r="B5" s="56"/>
      <c r="C5" s="56"/>
      <c r="D5" s="56"/>
      <c r="E5" s="56"/>
      <c r="F5" s="56"/>
      <c r="G5" s="56"/>
      <c r="H5" s="84"/>
      <c r="I5" s="84"/>
      <c r="J5" s="87"/>
      <c r="K5" s="87"/>
      <c r="L5" s="87"/>
      <c r="M5" s="150"/>
    </row>
    <row r="6" spans="1:13" ht="16.2">
      <c r="A6" s="67"/>
      <c r="B6" s="56"/>
      <c r="C6" s="56"/>
      <c r="D6" s="56"/>
      <c r="E6" s="56"/>
      <c r="F6" s="56"/>
      <c r="G6" s="56"/>
      <c r="H6" s="84"/>
      <c r="I6" s="84"/>
      <c r="J6" s="87"/>
      <c r="K6" s="87"/>
      <c r="L6" s="87"/>
      <c r="M6" s="150"/>
    </row>
    <row r="7" spans="1:13" ht="16.2">
      <c r="A7" s="89" t="s">
        <v>180</v>
      </c>
      <c r="B7" s="56"/>
      <c r="C7" s="56"/>
      <c r="D7" s="56"/>
      <c r="E7" s="56"/>
      <c r="F7" s="56"/>
      <c r="G7" s="56"/>
      <c r="H7" s="84"/>
      <c r="I7" s="84"/>
      <c r="J7" s="87"/>
      <c r="K7" s="87"/>
      <c r="L7" s="87"/>
      <c r="M7" s="150"/>
    </row>
    <row r="8" spans="1:13" ht="16.2">
      <c r="A8" s="67"/>
      <c r="B8" s="56"/>
      <c r="C8" s="56"/>
      <c r="D8" s="56"/>
      <c r="E8" s="56"/>
      <c r="F8" s="56"/>
      <c r="G8" s="56"/>
      <c r="H8" s="84"/>
      <c r="I8" s="84"/>
      <c r="J8" s="87"/>
      <c r="K8" s="87"/>
      <c r="L8" s="87"/>
      <c r="M8" s="150"/>
    </row>
    <row r="9" spans="1:13" ht="31.2">
      <c r="A9" s="67"/>
      <c r="B9" s="57" t="s">
        <v>181</v>
      </c>
      <c r="C9" s="57" t="s">
        <v>182</v>
      </c>
      <c r="D9" s="56"/>
      <c r="E9" s="56"/>
      <c r="F9" s="56"/>
      <c r="G9" s="56"/>
      <c r="H9" s="84"/>
      <c r="I9" s="84"/>
      <c r="J9" s="87"/>
      <c r="K9" s="87"/>
      <c r="L9" s="87"/>
      <c r="M9" s="56"/>
    </row>
    <row r="10" spans="1:13" ht="16.2">
      <c r="A10" s="67"/>
      <c r="B10" s="74">
        <v>1</v>
      </c>
      <c r="C10" s="74">
        <v>5.2600000000000001E-2</v>
      </c>
      <c r="D10" s="56"/>
      <c r="E10" s="56"/>
      <c r="F10" s="56"/>
      <c r="G10" s="56"/>
      <c r="H10" s="84"/>
      <c r="I10" s="84"/>
      <c r="J10" s="87"/>
      <c r="K10" s="87"/>
      <c r="L10" s="87"/>
      <c r="M10" s="56"/>
    </row>
    <row r="11" spans="1:13" ht="16.2">
      <c r="A11" s="67"/>
      <c r="B11" s="74">
        <v>2</v>
      </c>
      <c r="C11" s="74">
        <v>0.21190000000000001</v>
      </c>
      <c r="D11" s="56"/>
      <c r="E11" s="56"/>
      <c r="F11" s="56"/>
      <c r="G11" s="56"/>
      <c r="H11" s="84"/>
      <c r="I11" s="84"/>
      <c r="J11" s="87"/>
      <c r="K11" s="87"/>
      <c r="L11" s="87"/>
      <c r="M11" s="56"/>
    </row>
    <row r="12" spans="1:13" ht="16.2">
      <c r="A12" s="67"/>
      <c r="B12" s="74">
        <v>3</v>
      </c>
      <c r="C12" s="74">
        <v>0.40579999999999999</v>
      </c>
      <c r="D12" s="56"/>
      <c r="E12" s="56"/>
      <c r="F12" s="56"/>
      <c r="G12" s="56"/>
      <c r="H12" s="84"/>
      <c r="I12" s="84"/>
      <c r="J12" s="87"/>
      <c r="K12" s="87"/>
      <c r="L12" s="87"/>
      <c r="M12" s="56"/>
    </row>
    <row r="13" spans="1:13" ht="16.2">
      <c r="A13" s="67"/>
      <c r="B13" s="74">
        <v>4</v>
      </c>
      <c r="C13" s="74">
        <v>0.58150000000000002</v>
      </c>
      <c r="D13" s="56"/>
      <c r="E13" s="56"/>
      <c r="F13" s="56"/>
      <c r="G13" s="56"/>
      <c r="H13" s="84"/>
      <c r="I13" s="84"/>
      <c r="J13" s="87"/>
      <c r="K13" s="87"/>
      <c r="L13" s="87"/>
      <c r="M13" s="56"/>
    </row>
    <row r="14" spans="1:13" ht="16.2">
      <c r="A14" s="67"/>
      <c r="B14" s="74">
        <v>5</v>
      </c>
      <c r="C14" s="74">
        <v>0.71909999999999996</v>
      </c>
      <c r="D14" s="56"/>
      <c r="E14" s="56"/>
      <c r="F14" s="56"/>
      <c r="G14" s="56"/>
      <c r="H14" s="84"/>
      <c r="I14" s="84"/>
      <c r="J14" s="87"/>
      <c r="K14" s="87"/>
      <c r="L14" s="87"/>
      <c r="M14" s="56"/>
    </row>
    <row r="15" spans="1:13" ht="15.6">
      <c r="A15" s="129"/>
      <c r="B15" s="74">
        <v>6</v>
      </c>
      <c r="C15" s="74">
        <v>0.81820000000000004</v>
      </c>
      <c r="D15" s="129"/>
      <c r="E15" s="129"/>
      <c r="F15" s="129"/>
      <c r="G15" s="129"/>
      <c r="H15" s="129"/>
      <c r="I15" s="129"/>
      <c r="J15" s="129"/>
      <c r="K15" s="129"/>
      <c r="L15" s="129"/>
      <c r="M15" s="129"/>
    </row>
    <row r="16" spans="1:13" ht="15.6">
      <c r="A16" s="129"/>
      <c r="B16" s="74">
        <v>7</v>
      </c>
      <c r="C16" s="74">
        <v>0.88549999999999995</v>
      </c>
      <c r="D16" s="129"/>
      <c r="E16" s="129"/>
      <c r="F16" s="129"/>
      <c r="G16" s="129"/>
      <c r="H16" s="129"/>
      <c r="I16" s="129"/>
      <c r="J16" s="129"/>
      <c r="K16" s="129"/>
      <c r="L16" s="129"/>
      <c r="M16" s="129"/>
    </row>
    <row r="17" spans="1:13" ht="15.6">
      <c r="A17" s="129"/>
      <c r="B17" s="74">
        <v>8</v>
      </c>
      <c r="C17" s="74">
        <v>0.92949999999999999</v>
      </c>
      <c r="D17" s="129"/>
      <c r="E17" s="129"/>
      <c r="F17" s="129"/>
      <c r="G17" s="129"/>
      <c r="H17" s="129"/>
      <c r="I17" s="129"/>
      <c r="J17" s="129"/>
      <c r="K17" s="129"/>
      <c r="L17" s="129"/>
      <c r="M17" s="129"/>
    </row>
    <row r="18" spans="1:13" ht="15.6">
      <c r="A18" s="129"/>
      <c r="B18" s="74">
        <v>9</v>
      </c>
      <c r="C18" s="74">
        <v>0.95730000000000004</v>
      </c>
      <c r="D18" s="129"/>
      <c r="E18" s="129"/>
      <c r="F18" s="129"/>
      <c r="G18" s="129"/>
      <c r="H18" s="129"/>
      <c r="I18" s="129"/>
      <c r="J18" s="129"/>
      <c r="K18" s="129"/>
      <c r="L18" s="129"/>
      <c r="M18" s="129"/>
    </row>
    <row r="19" spans="1:13" ht="15.6">
      <c r="A19" s="129"/>
      <c r="B19" s="74">
        <v>10</v>
      </c>
      <c r="C19" s="74">
        <v>0.97460000000000002</v>
      </c>
      <c r="D19" s="129"/>
      <c r="E19" s="129"/>
      <c r="F19" s="129"/>
      <c r="G19" s="129"/>
      <c r="H19" s="129"/>
      <c r="I19" s="129"/>
      <c r="J19" s="129"/>
      <c r="K19" s="129"/>
      <c r="L19" s="129"/>
      <c r="M19" s="129"/>
    </row>
    <row r="20" spans="1:13" ht="15.6">
      <c r="A20" s="129"/>
      <c r="B20" s="74">
        <v>11</v>
      </c>
      <c r="C20" s="74">
        <v>0.98499999999999999</v>
      </c>
      <c r="D20" s="129"/>
      <c r="E20" s="129"/>
      <c r="F20" s="129"/>
      <c r="G20" s="129"/>
      <c r="H20" s="129"/>
      <c r="I20" s="129"/>
      <c r="J20" s="129"/>
      <c r="K20" s="129"/>
      <c r="L20" s="129"/>
      <c r="M20" s="129"/>
    </row>
    <row r="21" spans="1:13" ht="15.6">
      <c r="A21" s="129"/>
      <c r="B21" s="74">
        <v>12</v>
      </c>
      <c r="C21" s="74">
        <v>0.99129999999999996</v>
      </c>
      <c r="D21" s="129"/>
      <c r="E21" s="129"/>
      <c r="F21" s="129"/>
      <c r="G21" s="129"/>
      <c r="H21" s="129"/>
      <c r="I21" s="129"/>
      <c r="J21" s="129"/>
      <c r="K21" s="129"/>
      <c r="L21" s="129"/>
      <c r="M21" s="129"/>
    </row>
    <row r="22" spans="1:13" ht="15.6">
      <c r="A22" s="129"/>
      <c r="B22" s="74">
        <v>13</v>
      </c>
      <c r="C22" s="74">
        <v>0.99490000000000001</v>
      </c>
      <c r="D22" s="129"/>
      <c r="E22" s="129"/>
      <c r="F22" s="129"/>
      <c r="G22" s="129"/>
      <c r="H22" s="129"/>
      <c r="I22" s="129"/>
      <c r="J22" s="129"/>
      <c r="K22" s="129"/>
      <c r="L22" s="129"/>
      <c r="M22" s="129"/>
    </row>
    <row r="23" spans="1:13" ht="15.6">
      <c r="A23" s="129"/>
      <c r="B23" s="74">
        <v>14</v>
      </c>
      <c r="C23" s="74">
        <v>0.99709999999999999</v>
      </c>
      <c r="D23" s="129"/>
      <c r="E23" s="129"/>
      <c r="F23" s="129"/>
      <c r="G23" s="129"/>
      <c r="H23" s="129"/>
      <c r="I23" s="129"/>
      <c r="J23" s="129"/>
      <c r="K23" s="129"/>
      <c r="L23" s="129"/>
      <c r="M23" s="129"/>
    </row>
    <row r="24" spans="1:13" ht="15.6">
      <c r="A24" s="129"/>
      <c r="B24" s="74">
        <v>15</v>
      </c>
      <c r="C24" s="74">
        <v>0.99839999999999995</v>
      </c>
      <c r="D24" s="129"/>
      <c r="E24" s="129"/>
      <c r="F24" s="129"/>
      <c r="G24" s="129"/>
      <c r="H24" s="129"/>
      <c r="I24" s="129"/>
      <c r="J24" s="129"/>
      <c r="K24" s="129"/>
      <c r="L24" s="129"/>
      <c r="M24" s="129"/>
    </row>
    <row r="25" spans="1:13" ht="15.6">
      <c r="A25" s="129"/>
      <c r="B25" s="74">
        <v>16</v>
      </c>
      <c r="C25" s="74">
        <v>0.99909999999999999</v>
      </c>
      <c r="D25" s="129"/>
      <c r="E25" s="129"/>
      <c r="F25" s="129"/>
      <c r="G25" s="129"/>
      <c r="H25" s="129"/>
      <c r="I25" s="129"/>
      <c r="J25" s="129"/>
      <c r="K25" s="129"/>
      <c r="L25" s="129"/>
      <c r="M25" s="129"/>
    </row>
    <row r="26" spans="1:13" ht="15.6">
      <c r="A26" s="129"/>
      <c r="B26" s="74">
        <v>17</v>
      </c>
      <c r="C26" s="74">
        <v>0.99950000000000006</v>
      </c>
      <c r="D26" s="129"/>
      <c r="E26" s="129"/>
      <c r="F26" s="129"/>
      <c r="G26" s="129"/>
      <c r="H26" s="129"/>
      <c r="I26" s="129"/>
      <c r="J26" s="129"/>
      <c r="K26" s="129"/>
      <c r="L26" s="129"/>
      <c r="M26" s="129"/>
    </row>
    <row r="27" spans="1:13" ht="15.6">
      <c r="A27" s="129"/>
      <c r="B27" s="74">
        <v>18</v>
      </c>
      <c r="C27" s="74">
        <v>0.99970000000000003</v>
      </c>
      <c r="D27" s="129"/>
      <c r="E27" s="129"/>
      <c r="F27" s="129"/>
      <c r="G27" s="129"/>
      <c r="H27" s="129"/>
      <c r="I27" s="129"/>
      <c r="J27" s="129"/>
      <c r="K27" s="129"/>
      <c r="L27" s="129"/>
      <c r="M27" s="129"/>
    </row>
    <row r="28" spans="1:13" ht="15.6">
      <c r="A28" s="129"/>
      <c r="B28" s="74">
        <v>19</v>
      </c>
      <c r="C28" s="74">
        <v>0.99980000000000002</v>
      </c>
      <c r="D28" s="129"/>
      <c r="E28" s="129"/>
      <c r="F28" s="129"/>
      <c r="G28" s="129"/>
      <c r="H28" s="129"/>
      <c r="I28" s="129"/>
      <c r="J28" s="129"/>
      <c r="K28" s="129"/>
      <c r="L28" s="129"/>
      <c r="M28" s="129"/>
    </row>
    <row r="29" spans="1:13" ht="15.6">
      <c r="A29" s="129"/>
      <c r="B29" s="74">
        <v>20</v>
      </c>
      <c r="C29" s="74">
        <v>0.99990000000000001</v>
      </c>
      <c r="D29" s="129"/>
      <c r="E29" s="129"/>
      <c r="F29" s="129"/>
      <c r="G29" s="129"/>
      <c r="H29" s="129"/>
      <c r="I29" s="129"/>
      <c r="J29" s="129"/>
      <c r="K29" s="129"/>
      <c r="L29" s="129"/>
      <c r="M29" s="129"/>
    </row>
    <row r="30" spans="1:13">
      <c r="A30" s="129"/>
      <c r="B30" s="129"/>
      <c r="C30" s="129"/>
      <c r="D30" s="129"/>
      <c r="E30" s="129"/>
      <c r="F30" s="129"/>
      <c r="G30" s="129"/>
      <c r="H30" s="129"/>
      <c r="I30" s="129"/>
      <c r="J30" s="129"/>
      <c r="K30" s="129"/>
      <c r="L30" s="129"/>
      <c r="M30" s="129"/>
    </row>
    <row r="31" spans="1:13" ht="15.6">
      <c r="A31" s="89" t="s">
        <v>183</v>
      </c>
      <c r="B31" s="129"/>
      <c r="C31" s="129"/>
      <c r="D31" s="129"/>
      <c r="E31" s="129"/>
      <c r="F31" s="129"/>
      <c r="G31" s="129"/>
      <c r="H31" s="129"/>
      <c r="I31" s="262"/>
      <c r="J31" s="263" t="s">
        <v>184</v>
      </c>
      <c r="K31" s="264">
        <v>0.3</v>
      </c>
      <c r="L31" s="129"/>
      <c r="M31" s="129"/>
    </row>
    <row r="32" spans="1:13" ht="15.6">
      <c r="A32" s="89" t="s">
        <v>185</v>
      </c>
      <c r="B32" s="129"/>
      <c r="C32" s="129"/>
      <c r="D32" s="129"/>
      <c r="E32" s="129"/>
      <c r="F32" s="129"/>
      <c r="G32" s="129"/>
      <c r="H32" s="129"/>
      <c r="I32" s="262"/>
      <c r="J32" s="263" t="s">
        <v>186</v>
      </c>
      <c r="K32" s="264">
        <v>0.05</v>
      </c>
      <c r="L32" s="129"/>
      <c r="M32" s="129"/>
    </row>
    <row r="33" spans="1:17" ht="15.6">
      <c r="A33" s="89" t="s">
        <v>187</v>
      </c>
      <c r="B33" s="129"/>
      <c r="C33" s="129"/>
      <c r="D33" s="129"/>
      <c r="E33" s="129"/>
      <c r="F33" s="129"/>
      <c r="G33" s="129"/>
      <c r="H33" s="129"/>
      <c r="I33" s="265"/>
      <c r="J33" s="266" t="s">
        <v>188</v>
      </c>
      <c r="K33" s="267">
        <v>0.02</v>
      </c>
      <c r="L33" s="129"/>
      <c r="M33" s="129"/>
    </row>
    <row r="34" spans="1:17" ht="15.6">
      <c r="A34" s="89" t="s">
        <v>189</v>
      </c>
      <c r="B34" s="129"/>
      <c r="C34" s="129"/>
      <c r="D34" s="129"/>
      <c r="E34" s="129"/>
      <c r="F34" s="129"/>
      <c r="G34" s="129"/>
      <c r="H34" s="129"/>
      <c r="I34" s="265"/>
      <c r="J34" s="266" t="s">
        <v>190</v>
      </c>
      <c r="K34" s="268">
        <v>8000000</v>
      </c>
      <c r="L34" s="129"/>
      <c r="M34" s="129"/>
    </row>
    <row r="35" spans="1:17">
      <c r="A35" s="129"/>
      <c r="B35" s="129"/>
      <c r="C35" s="129"/>
      <c r="D35" s="129"/>
      <c r="E35" s="129"/>
      <c r="F35" s="129"/>
      <c r="G35" s="129"/>
      <c r="H35" s="129"/>
      <c r="I35" s="129"/>
      <c r="J35" s="129"/>
      <c r="K35" s="129"/>
      <c r="L35" s="129"/>
      <c r="M35" s="129"/>
    </row>
    <row r="36" spans="1:17" ht="15.6">
      <c r="A36" s="56" t="s">
        <v>72</v>
      </c>
      <c r="B36" s="56" t="s">
        <v>191</v>
      </c>
      <c r="C36" s="56"/>
      <c r="D36" s="56"/>
      <c r="E36" s="56"/>
      <c r="F36" s="56"/>
      <c r="G36" s="56"/>
      <c r="H36" s="56"/>
      <c r="I36" s="56"/>
      <c r="J36" s="56"/>
      <c r="K36" s="56"/>
      <c r="L36" s="56"/>
      <c r="M36" s="150"/>
    </row>
    <row r="37" spans="1:17" ht="16.2">
      <c r="A37" s="84"/>
      <c r="B37" s="84" t="s">
        <v>22</v>
      </c>
      <c r="C37" s="84"/>
      <c r="D37" s="87"/>
      <c r="E37" s="87"/>
      <c r="F37" s="56"/>
      <c r="G37" s="56"/>
      <c r="H37" s="56"/>
      <c r="I37" s="88"/>
      <c r="J37" s="56"/>
      <c r="K37" s="56"/>
      <c r="L37" s="56"/>
      <c r="M37" s="150"/>
    </row>
    <row r="38" spans="1:17" ht="15.6">
      <c r="A38" s="2"/>
      <c r="B38" s="1"/>
      <c r="C38" s="1"/>
      <c r="D38" s="1"/>
      <c r="E38" s="1"/>
      <c r="G38" s="1"/>
      <c r="H38" s="250" t="s">
        <v>236</v>
      </c>
      <c r="I38" s="250" t="s">
        <v>236</v>
      </c>
      <c r="J38" s="1"/>
      <c r="K38" s="255" t="s">
        <v>240</v>
      </c>
      <c r="L38" s="255" t="s">
        <v>240</v>
      </c>
      <c r="M38" s="1"/>
    </row>
    <row r="39" spans="1:17" ht="15.6">
      <c r="A39" s="2"/>
      <c r="B39" s="1"/>
      <c r="C39" s="1"/>
      <c r="D39" s="1"/>
      <c r="E39" s="170" t="s">
        <v>239</v>
      </c>
      <c r="F39" s="1" t="s">
        <v>233</v>
      </c>
      <c r="G39" s="1"/>
      <c r="H39" s="252" t="s">
        <v>237</v>
      </c>
      <c r="I39" s="253"/>
      <c r="J39" s="1"/>
      <c r="K39" s="256" t="s">
        <v>241</v>
      </c>
      <c r="L39" s="257"/>
      <c r="M39" s="1"/>
    </row>
    <row r="40" spans="1:17" ht="15.6">
      <c r="A40" s="170" t="s">
        <v>265</v>
      </c>
      <c r="B40" s="170" t="s">
        <v>229</v>
      </c>
      <c r="C40" s="170" t="s">
        <v>230</v>
      </c>
      <c r="D40" s="170" t="s">
        <v>231</v>
      </c>
      <c r="E40" s="170" t="s">
        <v>199</v>
      </c>
      <c r="F40" s="170" t="s">
        <v>234</v>
      </c>
      <c r="G40" s="170"/>
      <c r="H40" s="252" t="s">
        <v>238</v>
      </c>
      <c r="I40" s="252" t="s">
        <v>199</v>
      </c>
      <c r="J40" s="170"/>
      <c r="K40" s="256" t="s">
        <v>196</v>
      </c>
      <c r="L40" s="256" t="s">
        <v>235</v>
      </c>
      <c r="M40" s="1"/>
    </row>
    <row r="41" spans="1:17" ht="15.6">
      <c r="A41" s="170">
        <f>B10</f>
        <v>1</v>
      </c>
      <c r="B41" s="170">
        <f>AVERAGE(0,A41)</f>
        <v>0.5</v>
      </c>
      <c r="C41" s="170">
        <f>C10</f>
        <v>5.2600000000000001E-2</v>
      </c>
      <c r="D41" s="171">
        <f>C41</f>
        <v>5.2600000000000001E-2</v>
      </c>
      <c r="E41" s="174">
        <f>B41*1000000/$K$34</f>
        <v>6.25E-2</v>
      </c>
      <c r="F41" s="176">
        <f>E41+SUM($K$31:$K$33)</f>
        <v>0.4325</v>
      </c>
      <c r="G41" s="1"/>
      <c r="H41" s="254">
        <f>MIN(100%-60%, MAX(E41-60%,0))</f>
        <v>0</v>
      </c>
      <c r="I41" s="253">
        <f t="shared" ref="I41:I60" si="0">E41-H41*0.75</f>
        <v>6.25E-2</v>
      </c>
      <c r="J41" s="1"/>
      <c r="K41" s="258">
        <f t="shared" ref="K41:K43" si="1">IF(I41&lt;=$M$80,$K$80,IF(I41&gt;=$M$78,$K$78,IF(I41&gt;$M$79,$K$78+($M$78-I41),$K$80-0.5*(I41-$M$80))))</f>
        <v>0.35</v>
      </c>
      <c r="L41" s="259">
        <f>I41+K41+SUM($K$32:$K$33)</f>
        <v>0.48249999999999998</v>
      </c>
      <c r="M41" s="1"/>
      <c r="P41" s="170">
        <v>1</v>
      </c>
      <c r="Q41" s="170">
        <f>AVERAGE($B10,0)</f>
        <v>0.5</v>
      </c>
    </row>
    <row r="42" spans="1:17" ht="15.6">
      <c r="A42" s="170">
        <f t="shared" ref="A42:A60" si="2">B11</f>
        <v>2</v>
      </c>
      <c r="B42" s="170">
        <f>AVERAGE(A41,A42)</f>
        <v>1.5</v>
      </c>
      <c r="C42" s="170">
        <f t="shared" ref="C42:C60" si="3">C11</f>
        <v>0.21190000000000001</v>
      </c>
      <c r="D42" s="171">
        <f>C42-C41</f>
        <v>0.1593</v>
      </c>
      <c r="E42" s="174">
        <f t="shared" ref="E42:E60" si="4">B42*1000000/$K$34</f>
        <v>0.1875</v>
      </c>
      <c r="F42" s="176">
        <f t="shared" ref="F42:F60" si="5">E42+SUM($K$31:$K$33)</f>
        <v>0.5575</v>
      </c>
      <c r="G42" s="1"/>
      <c r="H42" s="254">
        <f t="shared" ref="H42:H60" si="6">MIN(100%-60%, MAX(E42-60%,0))</f>
        <v>0</v>
      </c>
      <c r="I42" s="253">
        <f t="shared" si="0"/>
        <v>0.1875</v>
      </c>
      <c r="J42" s="1"/>
      <c r="K42" s="258">
        <f t="shared" si="1"/>
        <v>0.35</v>
      </c>
      <c r="L42" s="259">
        <f t="shared" ref="L42:L60" si="7">I42+K42+SUM($K$32:$K$33)</f>
        <v>0.60749999999999993</v>
      </c>
      <c r="M42" s="1"/>
      <c r="P42" s="170">
        <v>2</v>
      </c>
      <c r="Q42" s="170">
        <f>AVERAGE($B11,$B10)</f>
        <v>1.5</v>
      </c>
    </row>
    <row r="43" spans="1:17" ht="15.6">
      <c r="A43" s="170">
        <f t="shared" si="2"/>
        <v>3</v>
      </c>
      <c r="B43" s="170">
        <f t="shared" ref="B43:B60" si="8">AVERAGE(A42,A43)</f>
        <v>2.5</v>
      </c>
      <c r="C43" s="170">
        <f t="shared" si="3"/>
        <v>0.40579999999999999</v>
      </c>
      <c r="D43" s="171">
        <f t="shared" ref="D43:D60" si="9">C43-C42</f>
        <v>0.19389999999999999</v>
      </c>
      <c r="E43" s="174">
        <f t="shared" si="4"/>
        <v>0.3125</v>
      </c>
      <c r="F43" s="176">
        <f t="shared" si="5"/>
        <v>0.6825</v>
      </c>
      <c r="G43" s="1"/>
      <c r="H43" s="254">
        <f t="shared" si="6"/>
        <v>0</v>
      </c>
      <c r="I43" s="253">
        <f t="shared" si="0"/>
        <v>0.3125</v>
      </c>
      <c r="J43" s="1"/>
      <c r="K43" s="258">
        <f t="shared" si="1"/>
        <v>0.35</v>
      </c>
      <c r="L43" s="259">
        <f t="shared" si="7"/>
        <v>0.73249999999999993</v>
      </c>
      <c r="M43" s="1"/>
      <c r="P43" s="170">
        <v>3</v>
      </c>
      <c r="Q43" s="170">
        <f t="shared" ref="Q43:Q60" si="10">AVERAGE($B12,$B11)</f>
        <v>2.5</v>
      </c>
    </row>
    <row r="44" spans="1:17" ht="15.6">
      <c r="A44" s="170">
        <f t="shared" si="2"/>
        <v>4</v>
      </c>
      <c r="B44" s="170">
        <f t="shared" si="8"/>
        <v>3.5</v>
      </c>
      <c r="C44" s="170">
        <f t="shared" si="3"/>
        <v>0.58150000000000002</v>
      </c>
      <c r="D44" s="171">
        <f t="shared" si="9"/>
        <v>0.17570000000000002</v>
      </c>
      <c r="E44" s="174">
        <f t="shared" si="4"/>
        <v>0.4375</v>
      </c>
      <c r="F44" s="176">
        <f t="shared" si="5"/>
        <v>0.8075</v>
      </c>
      <c r="G44" s="1"/>
      <c r="H44" s="254">
        <f t="shared" si="6"/>
        <v>0</v>
      </c>
      <c r="I44" s="253">
        <f t="shared" si="0"/>
        <v>0.4375</v>
      </c>
      <c r="J44" s="1"/>
      <c r="K44" s="258">
        <f>IF(I44&lt;=$M$80,$K$80,IF(I44&gt;=$M$78,$K$78,IF(I44&gt;$M$79,$K$78+($M$78-I44),$K$80-0.5*(I44-$M$80))))</f>
        <v>0.33124999999999999</v>
      </c>
      <c r="L44" s="259">
        <f t="shared" si="7"/>
        <v>0.83875000000000011</v>
      </c>
      <c r="M44" s="1"/>
      <c r="P44" s="170">
        <v>4</v>
      </c>
      <c r="Q44" s="170">
        <f t="shared" si="10"/>
        <v>3.5</v>
      </c>
    </row>
    <row r="45" spans="1:17" ht="15.6">
      <c r="A45" s="170">
        <f t="shared" si="2"/>
        <v>5</v>
      </c>
      <c r="B45" s="170">
        <f t="shared" si="8"/>
        <v>4.5</v>
      </c>
      <c r="C45" s="170">
        <f t="shared" si="3"/>
        <v>0.71909999999999996</v>
      </c>
      <c r="D45" s="171">
        <f t="shared" si="9"/>
        <v>0.13759999999999994</v>
      </c>
      <c r="E45" s="174">
        <f t="shared" si="4"/>
        <v>0.5625</v>
      </c>
      <c r="F45" s="176">
        <f t="shared" si="5"/>
        <v>0.9325</v>
      </c>
      <c r="G45" s="1"/>
      <c r="H45" s="254">
        <f t="shared" si="6"/>
        <v>0</v>
      </c>
      <c r="I45" s="253">
        <f t="shared" si="0"/>
        <v>0.5625</v>
      </c>
      <c r="J45" s="1"/>
      <c r="K45" s="258">
        <f t="shared" ref="K45:K60" si="11">IF(I45&lt;=$M$80,$K$80,IF(I45&gt;=$M$78,$K$78,IF(I45&gt;$M$79,$K$78+($M$78-I45),$K$80-0.5*(I45-$M$80))))</f>
        <v>0.26874999999999999</v>
      </c>
      <c r="L45" s="259">
        <f t="shared" si="7"/>
        <v>0.90125000000000011</v>
      </c>
      <c r="M45" s="1"/>
      <c r="P45" s="170">
        <v>5</v>
      </c>
      <c r="Q45" s="170">
        <f t="shared" si="10"/>
        <v>4.5</v>
      </c>
    </row>
    <row r="46" spans="1:17" ht="15.6">
      <c r="A46" s="170">
        <f t="shared" si="2"/>
        <v>6</v>
      </c>
      <c r="B46" s="170">
        <f t="shared" si="8"/>
        <v>5.5</v>
      </c>
      <c r="C46" s="170">
        <f t="shared" si="3"/>
        <v>0.81820000000000004</v>
      </c>
      <c r="D46" s="171">
        <f t="shared" si="9"/>
        <v>9.9100000000000077E-2</v>
      </c>
      <c r="E46" s="174">
        <f t="shared" si="4"/>
        <v>0.6875</v>
      </c>
      <c r="F46" s="176">
        <f t="shared" si="5"/>
        <v>1.0575000000000001</v>
      </c>
      <c r="G46" s="1"/>
      <c r="H46" s="254">
        <f t="shared" si="6"/>
        <v>8.7500000000000022E-2</v>
      </c>
      <c r="I46" s="253">
        <f t="shared" si="0"/>
        <v>0.62187499999999996</v>
      </c>
      <c r="J46" s="1"/>
      <c r="K46" s="258">
        <f t="shared" si="11"/>
        <v>0.22812499999999999</v>
      </c>
      <c r="L46" s="259">
        <f t="shared" si="7"/>
        <v>0.91999999999999993</v>
      </c>
      <c r="M46" s="1"/>
      <c r="P46" s="170">
        <v>6</v>
      </c>
      <c r="Q46" s="170">
        <f t="shared" si="10"/>
        <v>5.5</v>
      </c>
    </row>
    <row r="47" spans="1:17" ht="15.6">
      <c r="A47" s="170">
        <f t="shared" si="2"/>
        <v>7</v>
      </c>
      <c r="B47" s="170">
        <f t="shared" si="8"/>
        <v>6.5</v>
      </c>
      <c r="C47" s="170">
        <f t="shared" si="3"/>
        <v>0.88549999999999995</v>
      </c>
      <c r="D47" s="171">
        <f t="shared" si="9"/>
        <v>6.7299999999999915E-2</v>
      </c>
      <c r="E47" s="174">
        <f t="shared" si="4"/>
        <v>0.8125</v>
      </c>
      <c r="F47" s="176">
        <f t="shared" si="5"/>
        <v>1.1825000000000001</v>
      </c>
      <c r="G47" s="1"/>
      <c r="H47" s="254">
        <f t="shared" si="6"/>
        <v>0.21250000000000002</v>
      </c>
      <c r="I47" s="253">
        <f t="shared" si="0"/>
        <v>0.65312499999999996</v>
      </c>
      <c r="J47" s="1"/>
      <c r="K47" s="258">
        <f t="shared" si="11"/>
        <v>0.19687499999999999</v>
      </c>
      <c r="L47" s="259">
        <f t="shared" si="7"/>
        <v>0.91999999999999993</v>
      </c>
      <c r="M47" s="1"/>
      <c r="P47" s="170">
        <v>7</v>
      </c>
      <c r="Q47" s="170">
        <f t="shared" si="10"/>
        <v>6.5</v>
      </c>
    </row>
    <row r="48" spans="1:17" ht="15.6">
      <c r="A48" s="170">
        <f t="shared" si="2"/>
        <v>8</v>
      </c>
      <c r="B48" s="170">
        <f t="shared" si="8"/>
        <v>7.5</v>
      </c>
      <c r="C48" s="170">
        <f t="shared" si="3"/>
        <v>0.92949999999999999</v>
      </c>
      <c r="D48" s="171">
        <f t="shared" si="9"/>
        <v>4.4000000000000039E-2</v>
      </c>
      <c r="E48" s="174">
        <f t="shared" si="4"/>
        <v>0.9375</v>
      </c>
      <c r="F48" s="176">
        <f t="shared" si="5"/>
        <v>1.3075000000000001</v>
      </c>
      <c r="G48" s="1"/>
      <c r="H48" s="254">
        <f t="shared" si="6"/>
        <v>0.33750000000000002</v>
      </c>
      <c r="I48" s="253">
        <f t="shared" si="0"/>
        <v>0.68437499999999996</v>
      </c>
      <c r="J48" s="1"/>
      <c r="K48" s="258">
        <f t="shared" si="11"/>
        <v>0.16562499999999999</v>
      </c>
      <c r="L48" s="259">
        <f t="shared" si="7"/>
        <v>0.91999999999999993</v>
      </c>
      <c r="M48" s="1"/>
      <c r="P48" s="170">
        <v>8</v>
      </c>
      <c r="Q48" s="170">
        <f t="shared" si="10"/>
        <v>7.5</v>
      </c>
    </row>
    <row r="49" spans="1:17" ht="15.6">
      <c r="A49" s="170">
        <f t="shared" si="2"/>
        <v>9</v>
      </c>
      <c r="B49" s="170">
        <f t="shared" si="8"/>
        <v>8.5</v>
      </c>
      <c r="C49" s="170">
        <f t="shared" si="3"/>
        <v>0.95730000000000004</v>
      </c>
      <c r="D49" s="171">
        <f t="shared" si="9"/>
        <v>2.7800000000000047E-2</v>
      </c>
      <c r="E49" s="174">
        <f t="shared" si="4"/>
        <v>1.0625</v>
      </c>
      <c r="F49" s="176">
        <f t="shared" si="5"/>
        <v>1.4325000000000001</v>
      </c>
      <c r="G49" s="1"/>
      <c r="H49" s="254">
        <f t="shared" si="6"/>
        <v>0.4</v>
      </c>
      <c r="I49" s="253">
        <f t="shared" si="0"/>
        <v>0.76249999999999996</v>
      </c>
      <c r="J49" s="1"/>
      <c r="K49" s="258">
        <f t="shared" si="11"/>
        <v>0.15</v>
      </c>
      <c r="L49" s="259">
        <f t="shared" si="7"/>
        <v>0.98249999999999993</v>
      </c>
      <c r="M49" s="1"/>
      <c r="P49" s="170">
        <v>9</v>
      </c>
      <c r="Q49" s="170">
        <f t="shared" si="10"/>
        <v>8.5</v>
      </c>
    </row>
    <row r="50" spans="1:17" ht="15.6">
      <c r="A50" s="170">
        <f t="shared" si="2"/>
        <v>10</v>
      </c>
      <c r="B50" s="170">
        <f t="shared" si="8"/>
        <v>9.5</v>
      </c>
      <c r="C50" s="170">
        <f t="shared" si="3"/>
        <v>0.97460000000000002</v>
      </c>
      <c r="D50" s="171">
        <f t="shared" si="9"/>
        <v>1.7299999999999982E-2</v>
      </c>
      <c r="E50" s="174">
        <f t="shared" si="4"/>
        <v>1.1875</v>
      </c>
      <c r="F50" s="176">
        <f t="shared" si="5"/>
        <v>1.5575000000000001</v>
      </c>
      <c r="G50" s="1"/>
      <c r="H50" s="254">
        <f t="shared" si="6"/>
        <v>0.4</v>
      </c>
      <c r="I50" s="253">
        <f t="shared" si="0"/>
        <v>0.88749999999999996</v>
      </c>
      <c r="J50" s="1"/>
      <c r="K50" s="258">
        <f t="shared" si="11"/>
        <v>0.15</v>
      </c>
      <c r="L50" s="259">
        <f t="shared" si="7"/>
        <v>1.1074999999999999</v>
      </c>
      <c r="M50" s="1"/>
      <c r="P50" s="170">
        <v>10</v>
      </c>
      <c r="Q50" s="170">
        <f t="shared" si="10"/>
        <v>9.5</v>
      </c>
    </row>
    <row r="51" spans="1:17" ht="15.6">
      <c r="A51" s="170">
        <f t="shared" si="2"/>
        <v>11</v>
      </c>
      <c r="B51" s="170">
        <f t="shared" si="8"/>
        <v>10.5</v>
      </c>
      <c r="C51" s="170">
        <f t="shared" si="3"/>
        <v>0.98499999999999999</v>
      </c>
      <c r="D51" s="171">
        <f t="shared" si="9"/>
        <v>1.0399999999999965E-2</v>
      </c>
      <c r="E51" s="174">
        <f t="shared" si="4"/>
        <v>1.3125</v>
      </c>
      <c r="F51" s="176">
        <f t="shared" si="5"/>
        <v>1.6825000000000001</v>
      </c>
      <c r="G51" s="1"/>
      <c r="H51" s="254">
        <f t="shared" si="6"/>
        <v>0.4</v>
      </c>
      <c r="I51" s="253">
        <f t="shared" si="0"/>
        <v>1.0125</v>
      </c>
      <c r="J51" s="1"/>
      <c r="K51" s="258">
        <f t="shared" si="11"/>
        <v>0.15</v>
      </c>
      <c r="L51" s="259">
        <f t="shared" si="7"/>
        <v>1.2324999999999999</v>
      </c>
      <c r="M51" s="1"/>
      <c r="P51" s="170">
        <v>11</v>
      </c>
      <c r="Q51" s="170">
        <f t="shared" si="10"/>
        <v>10.5</v>
      </c>
    </row>
    <row r="52" spans="1:17" ht="15.6">
      <c r="A52" s="170">
        <f t="shared" si="2"/>
        <v>12</v>
      </c>
      <c r="B52" s="170">
        <f t="shared" si="8"/>
        <v>11.5</v>
      </c>
      <c r="C52" s="170">
        <f t="shared" si="3"/>
        <v>0.99129999999999996</v>
      </c>
      <c r="D52" s="171">
        <f t="shared" si="9"/>
        <v>6.2999999999999723E-3</v>
      </c>
      <c r="E52" s="174">
        <f t="shared" si="4"/>
        <v>1.4375</v>
      </c>
      <c r="F52" s="176">
        <f t="shared" si="5"/>
        <v>1.8075000000000001</v>
      </c>
      <c r="G52" s="1"/>
      <c r="H52" s="254">
        <f t="shared" si="6"/>
        <v>0.4</v>
      </c>
      <c r="I52" s="253">
        <f t="shared" si="0"/>
        <v>1.1375</v>
      </c>
      <c r="J52" s="1"/>
      <c r="K52" s="258">
        <f t="shared" si="11"/>
        <v>0.15</v>
      </c>
      <c r="L52" s="259">
        <f t="shared" si="7"/>
        <v>1.3574999999999999</v>
      </c>
      <c r="M52" s="1"/>
      <c r="P52" s="170">
        <v>12</v>
      </c>
      <c r="Q52" s="170">
        <f t="shared" si="10"/>
        <v>11.5</v>
      </c>
    </row>
    <row r="53" spans="1:17" ht="15.6">
      <c r="A53" s="170">
        <f t="shared" si="2"/>
        <v>13</v>
      </c>
      <c r="B53" s="170">
        <f t="shared" si="8"/>
        <v>12.5</v>
      </c>
      <c r="C53" s="170">
        <f t="shared" si="3"/>
        <v>0.99490000000000001</v>
      </c>
      <c r="D53" s="171">
        <f t="shared" si="9"/>
        <v>3.6000000000000476E-3</v>
      </c>
      <c r="E53" s="174">
        <f t="shared" si="4"/>
        <v>1.5625</v>
      </c>
      <c r="F53" s="176">
        <f t="shared" si="5"/>
        <v>1.9325000000000001</v>
      </c>
      <c r="G53" s="1"/>
      <c r="H53" s="254">
        <f t="shared" si="6"/>
        <v>0.4</v>
      </c>
      <c r="I53" s="253">
        <f t="shared" si="0"/>
        <v>1.2625</v>
      </c>
      <c r="J53" s="1"/>
      <c r="K53" s="258">
        <f t="shared" si="11"/>
        <v>0.15</v>
      </c>
      <c r="L53" s="259">
        <f t="shared" si="7"/>
        <v>1.4824999999999999</v>
      </c>
      <c r="M53" s="1"/>
      <c r="P53" s="170">
        <v>13</v>
      </c>
      <c r="Q53" s="170">
        <f t="shared" si="10"/>
        <v>12.5</v>
      </c>
    </row>
    <row r="54" spans="1:17" ht="15.6">
      <c r="A54" s="170">
        <f t="shared" si="2"/>
        <v>14</v>
      </c>
      <c r="B54" s="170">
        <f t="shared" si="8"/>
        <v>13.5</v>
      </c>
      <c r="C54" s="170">
        <f t="shared" si="3"/>
        <v>0.99709999999999999</v>
      </c>
      <c r="D54" s="171">
        <f t="shared" si="9"/>
        <v>2.1999999999999797E-3</v>
      </c>
      <c r="E54" s="174">
        <f t="shared" si="4"/>
        <v>1.6875</v>
      </c>
      <c r="F54" s="176">
        <f t="shared" si="5"/>
        <v>2.0575000000000001</v>
      </c>
      <c r="G54" s="1"/>
      <c r="H54" s="254">
        <f t="shared" si="6"/>
        <v>0.4</v>
      </c>
      <c r="I54" s="253">
        <f t="shared" si="0"/>
        <v>1.3875</v>
      </c>
      <c r="J54" s="1"/>
      <c r="K54" s="258">
        <f t="shared" si="11"/>
        <v>0.15</v>
      </c>
      <c r="L54" s="259">
        <f t="shared" si="7"/>
        <v>1.6074999999999999</v>
      </c>
      <c r="M54" s="1"/>
      <c r="P54" s="170">
        <v>14</v>
      </c>
      <c r="Q54" s="170">
        <f t="shared" si="10"/>
        <v>13.5</v>
      </c>
    </row>
    <row r="55" spans="1:17" ht="15.6">
      <c r="A55" s="170">
        <f t="shared" si="2"/>
        <v>15</v>
      </c>
      <c r="B55" s="170">
        <f t="shared" si="8"/>
        <v>14.5</v>
      </c>
      <c r="C55" s="170">
        <f t="shared" si="3"/>
        <v>0.99839999999999995</v>
      </c>
      <c r="D55" s="171">
        <f t="shared" si="9"/>
        <v>1.2999999999999678E-3</v>
      </c>
      <c r="E55" s="174">
        <f t="shared" si="4"/>
        <v>1.8125</v>
      </c>
      <c r="F55" s="176">
        <f t="shared" si="5"/>
        <v>2.1825000000000001</v>
      </c>
      <c r="G55" s="1"/>
      <c r="H55" s="254">
        <f t="shared" si="6"/>
        <v>0.4</v>
      </c>
      <c r="I55" s="253">
        <f t="shared" si="0"/>
        <v>1.5125</v>
      </c>
      <c r="J55" s="1"/>
      <c r="K55" s="258">
        <f t="shared" si="11"/>
        <v>0.15</v>
      </c>
      <c r="L55" s="259">
        <f t="shared" si="7"/>
        <v>1.7324999999999999</v>
      </c>
      <c r="M55" s="1"/>
      <c r="P55" s="170">
        <v>15</v>
      </c>
      <c r="Q55" s="170">
        <f t="shared" si="10"/>
        <v>14.5</v>
      </c>
    </row>
    <row r="56" spans="1:17" ht="15.6">
      <c r="A56" s="170">
        <f t="shared" si="2"/>
        <v>16</v>
      </c>
      <c r="B56" s="170">
        <f t="shared" si="8"/>
        <v>15.5</v>
      </c>
      <c r="C56" s="170">
        <f t="shared" si="3"/>
        <v>0.99909999999999999</v>
      </c>
      <c r="D56" s="171">
        <f t="shared" si="9"/>
        <v>7.0000000000003393E-4</v>
      </c>
      <c r="E56" s="174">
        <f t="shared" si="4"/>
        <v>1.9375</v>
      </c>
      <c r="F56" s="176">
        <f t="shared" si="5"/>
        <v>2.3075000000000001</v>
      </c>
      <c r="G56" s="1"/>
      <c r="H56" s="254">
        <f t="shared" si="6"/>
        <v>0.4</v>
      </c>
      <c r="I56" s="253">
        <f t="shared" si="0"/>
        <v>1.6375</v>
      </c>
      <c r="J56" s="1"/>
      <c r="K56" s="258">
        <f t="shared" si="11"/>
        <v>0.15</v>
      </c>
      <c r="L56" s="259">
        <f t="shared" si="7"/>
        <v>1.8574999999999999</v>
      </c>
      <c r="M56" s="1"/>
      <c r="P56" s="170">
        <v>16</v>
      </c>
      <c r="Q56" s="170">
        <f t="shared" si="10"/>
        <v>15.5</v>
      </c>
    </row>
    <row r="57" spans="1:17" ht="15.6">
      <c r="A57" s="170">
        <f t="shared" si="2"/>
        <v>17</v>
      </c>
      <c r="B57" s="170">
        <f t="shared" si="8"/>
        <v>16.5</v>
      </c>
      <c r="C57" s="170">
        <f t="shared" si="3"/>
        <v>0.99950000000000006</v>
      </c>
      <c r="D57" s="171">
        <f t="shared" si="9"/>
        <v>4.0000000000006697E-4</v>
      </c>
      <c r="E57" s="174">
        <f t="shared" si="4"/>
        <v>2.0625</v>
      </c>
      <c r="F57" s="176">
        <f t="shared" si="5"/>
        <v>2.4325000000000001</v>
      </c>
      <c r="G57" s="1"/>
      <c r="H57" s="254">
        <f t="shared" si="6"/>
        <v>0.4</v>
      </c>
      <c r="I57" s="253">
        <f t="shared" si="0"/>
        <v>1.7625</v>
      </c>
      <c r="J57" s="1"/>
      <c r="K57" s="258">
        <f t="shared" si="11"/>
        <v>0.15</v>
      </c>
      <c r="L57" s="259">
        <f t="shared" si="7"/>
        <v>1.9824999999999999</v>
      </c>
      <c r="M57" s="1"/>
      <c r="P57" s="170">
        <v>17</v>
      </c>
      <c r="Q57" s="170">
        <f t="shared" si="10"/>
        <v>16.5</v>
      </c>
    </row>
    <row r="58" spans="1:17" ht="15.6">
      <c r="A58" s="170">
        <f t="shared" si="2"/>
        <v>18</v>
      </c>
      <c r="B58" s="170">
        <f t="shared" si="8"/>
        <v>17.5</v>
      </c>
      <c r="C58" s="170">
        <f t="shared" si="3"/>
        <v>0.99970000000000003</v>
      </c>
      <c r="D58" s="171">
        <f t="shared" si="9"/>
        <v>1.9999999999997797E-4</v>
      </c>
      <c r="E58" s="174">
        <f t="shared" si="4"/>
        <v>2.1875</v>
      </c>
      <c r="F58" s="176">
        <f t="shared" si="5"/>
        <v>2.5575000000000001</v>
      </c>
      <c r="G58" s="1"/>
      <c r="H58" s="254">
        <f t="shared" si="6"/>
        <v>0.4</v>
      </c>
      <c r="I58" s="253">
        <f t="shared" si="0"/>
        <v>1.8875</v>
      </c>
      <c r="J58" s="1"/>
      <c r="K58" s="258">
        <f t="shared" si="11"/>
        <v>0.15</v>
      </c>
      <c r="L58" s="259">
        <f t="shared" si="7"/>
        <v>2.1074999999999999</v>
      </c>
      <c r="M58" s="1"/>
      <c r="P58" s="170">
        <v>18</v>
      </c>
      <c r="Q58" s="170">
        <f t="shared" si="10"/>
        <v>17.5</v>
      </c>
    </row>
    <row r="59" spans="1:17" ht="15.6">
      <c r="A59" s="170">
        <f t="shared" si="2"/>
        <v>19</v>
      </c>
      <c r="B59" s="170">
        <f t="shared" si="8"/>
        <v>18.5</v>
      </c>
      <c r="C59" s="170">
        <f t="shared" si="3"/>
        <v>0.99980000000000002</v>
      </c>
      <c r="D59" s="171">
        <f t="shared" si="9"/>
        <v>9.9999999999988987E-5</v>
      </c>
      <c r="E59" s="174">
        <f t="shared" si="4"/>
        <v>2.3125</v>
      </c>
      <c r="F59" s="176">
        <f t="shared" si="5"/>
        <v>2.6825000000000001</v>
      </c>
      <c r="G59" s="1"/>
      <c r="H59" s="254">
        <f t="shared" si="6"/>
        <v>0.4</v>
      </c>
      <c r="I59" s="253">
        <f t="shared" si="0"/>
        <v>2.0125000000000002</v>
      </c>
      <c r="J59" s="1"/>
      <c r="K59" s="258">
        <f t="shared" si="11"/>
        <v>0.15</v>
      </c>
      <c r="L59" s="259">
        <f t="shared" si="7"/>
        <v>2.2324999999999999</v>
      </c>
      <c r="M59" s="1"/>
      <c r="P59" s="170">
        <v>19</v>
      </c>
      <c r="Q59" s="170">
        <f t="shared" si="10"/>
        <v>18.5</v>
      </c>
    </row>
    <row r="60" spans="1:17" ht="15.6">
      <c r="A60" s="170">
        <f t="shared" si="2"/>
        <v>20</v>
      </c>
      <c r="B60" s="170">
        <f t="shared" si="8"/>
        <v>19.5</v>
      </c>
      <c r="C60" s="170">
        <f t="shared" si="3"/>
        <v>0.99990000000000001</v>
      </c>
      <c r="D60" s="171">
        <f t="shared" si="9"/>
        <v>9.9999999999988987E-5</v>
      </c>
      <c r="E60" s="174">
        <f t="shared" si="4"/>
        <v>2.4375</v>
      </c>
      <c r="F60" s="176">
        <f t="shared" si="5"/>
        <v>2.8075000000000001</v>
      </c>
      <c r="G60" s="1"/>
      <c r="H60" s="254">
        <f t="shared" si="6"/>
        <v>0.4</v>
      </c>
      <c r="I60" s="253">
        <f t="shared" si="0"/>
        <v>2.1375000000000002</v>
      </c>
      <c r="J60" s="1"/>
      <c r="K60" s="258">
        <f t="shared" si="11"/>
        <v>0.15</v>
      </c>
      <c r="L60" s="259">
        <f t="shared" si="7"/>
        <v>2.3574999999999999</v>
      </c>
      <c r="M60" s="1"/>
      <c r="P60" s="170">
        <v>20</v>
      </c>
      <c r="Q60" s="170">
        <f t="shared" si="10"/>
        <v>19.5</v>
      </c>
    </row>
    <row r="61" spans="1:17" ht="15.6">
      <c r="A61" s="1"/>
      <c r="B61" s="170"/>
      <c r="C61" s="170"/>
      <c r="D61" s="171"/>
      <c r="E61" s="174"/>
      <c r="F61" s="1"/>
      <c r="G61" s="1"/>
      <c r="H61" s="1"/>
      <c r="I61" s="1"/>
      <c r="J61" s="1"/>
      <c r="K61" s="1"/>
      <c r="L61" s="1"/>
      <c r="M61" s="1"/>
    </row>
    <row r="62" spans="1:17" ht="15.6">
      <c r="A62" s="1"/>
      <c r="B62" s="170" t="s">
        <v>235</v>
      </c>
      <c r="C62" s="170" t="s">
        <v>230</v>
      </c>
      <c r="D62" s="171"/>
      <c r="E62" s="187" t="s">
        <v>232</v>
      </c>
      <c r="F62" s="1"/>
      <c r="G62" s="1"/>
      <c r="H62" s="1"/>
      <c r="I62" s="1"/>
      <c r="J62" s="1"/>
      <c r="K62" s="1"/>
      <c r="L62" s="1"/>
      <c r="M62" s="1"/>
    </row>
    <row r="63" spans="1:17" ht="15.6">
      <c r="A63" s="1"/>
      <c r="B63" s="175">
        <f>F45</f>
        <v>0.9325</v>
      </c>
      <c r="C63" s="170">
        <f>C45</f>
        <v>0.71909999999999996</v>
      </c>
      <c r="D63" s="171"/>
      <c r="E63" s="174" t="s">
        <v>235</v>
      </c>
      <c r="F63" s="170" t="s">
        <v>230</v>
      </c>
      <c r="G63" s="177" t="s">
        <v>46</v>
      </c>
      <c r="H63" s="1"/>
      <c r="I63" s="1"/>
      <c r="J63" s="1"/>
      <c r="K63" s="1"/>
      <c r="L63" s="1"/>
      <c r="M63" s="1"/>
    </row>
    <row r="64" spans="1:17" ht="15.6">
      <c r="A64" s="1"/>
      <c r="B64" s="175">
        <f>F46</f>
        <v>1.0575000000000001</v>
      </c>
      <c r="C64" s="170">
        <f>C46</f>
        <v>0.81820000000000004</v>
      </c>
      <c r="D64" s="171"/>
      <c r="E64" s="174">
        <v>1</v>
      </c>
      <c r="F64" s="171">
        <f>(E64-B63)/(B64-B63)*(C64-C63)+C63</f>
        <v>0.77261399999999991</v>
      </c>
      <c r="G64" s="178">
        <f>1-F64</f>
        <v>0.22738600000000009</v>
      </c>
      <c r="H64" s="1"/>
      <c r="I64" s="1"/>
      <c r="J64" s="1"/>
      <c r="K64" s="1"/>
      <c r="L64" s="1"/>
      <c r="M64" s="1"/>
    </row>
    <row r="65" spans="1:13" ht="15.6">
      <c r="A65" s="1"/>
      <c r="B65" s="1"/>
      <c r="C65" s="1"/>
      <c r="D65" s="1"/>
      <c r="E65" s="1"/>
      <c r="F65" s="1"/>
      <c r="G65" s="1"/>
      <c r="H65" s="1"/>
      <c r="I65" s="1"/>
      <c r="J65" s="1"/>
      <c r="K65" s="1"/>
      <c r="L65" s="1"/>
      <c r="M65" s="1"/>
    </row>
    <row r="66" spans="1:13" ht="16.2">
      <c r="A66" s="67" t="s">
        <v>192</v>
      </c>
      <c r="B66" s="56"/>
      <c r="C66" s="56"/>
      <c r="D66" s="56"/>
      <c r="E66" s="56"/>
      <c r="F66" s="56"/>
      <c r="G66" s="56"/>
      <c r="H66" s="84"/>
      <c r="I66" s="84"/>
      <c r="J66" s="87"/>
      <c r="K66" s="87"/>
      <c r="L66" s="87"/>
      <c r="M66" s="150"/>
    </row>
    <row r="67" spans="1:13" ht="16.2" customHeight="1">
      <c r="A67" s="203" t="s">
        <v>193</v>
      </c>
      <c r="B67" s="204"/>
      <c r="C67" s="204"/>
      <c r="D67" s="204"/>
      <c r="E67" s="204"/>
      <c r="F67" s="204"/>
      <c r="G67" s="204"/>
      <c r="H67" s="204"/>
      <c r="I67" s="204"/>
      <c r="J67" s="204"/>
      <c r="K67" s="204"/>
      <c r="L67" s="204"/>
      <c r="M67" s="204"/>
    </row>
    <row r="68" spans="1:13" ht="16.2">
      <c r="A68" s="89"/>
      <c r="B68" s="56"/>
      <c r="C68" s="56"/>
      <c r="D68" s="56"/>
      <c r="E68" s="56"/>
      <c r="F68" s="56"/>
      <c r="G68" s="56"/>
      <c r="H68" s="84"/>
      <c r="I68" s="84"/>
      <c r="J68" s="87"/>
      <c r="K68" s="87"/>
      <c r="L68" s="87"/>
      <c r="M68" s="150"/>
    </row>
    <row r="69" spans="1:13" ht="15.6">
      <c r="A69" s="56" t="s">
        <v>81</v>
      </c>
      <c r="B69" s="56" t="s">
        <v>194</v>
      </c>
      <c r="C69" s="56"/>
      <c r="D69" s="56"/>
      <c r="E69" s="56"/>
      <c r="F69" s="56"/>
      <c r="G69" s="56"/>
      <c r="H69" s="56"/>
      <c r="I69" s="56"/>
      <c r="J69" s="56"/>
      <c r="K69" s="56"/>
      <c r="L69" s="56"/>
      <c r="M69" s="150"/>
    </row>
    <row r="70" spans="1:13" ht="16.2">
      <c r="A70" s="84"/>
      <c r="B70" s="84" t="s">
        <v>22</v>
      </c>
      <c r="C70" s="84"/>
      <c r="D70" s="87"/>
      <c r="E70" s="87"/>
      <c r="F70" s="56"/>
      <c r="G70" s="56"/>
      <c r="H70" s="56"/>
      <c r="I70" s="88"/>
      <c r="J70" s="56"/>
      <c r="K70" s="56"/>
      <c r="L70" s="56"/>
      <c r="M70" s="150"/>
    </row>
    <row r="71" spans="1:13" ht="15.6">
      <c r="A71" s="1"/>
      <c r="B71" s="1"/>
      <c r="C71" s="1"/>
      <c r="D71" s="1"/>
      <c r="E71" s="1"/>
      <c r="F71" s="1"/>
      <c r="G71" s="1"/>
      <c r="H71" s="1"/>
      <c r="I71" s="1"/>
      <c r="J71" s="1"/>
      <c r="K71" s="1"/>
      <c r="L71" s="1"/>
      <c r="M71" s="1"/>
    </row>
    <row r="72" spans="1:13" ht="15.6">
      <c r="A72" s="1"/>
      <c r="B72" s="173" cm="1">
        <f t="array" ref="B72">SUMPRODUCT($D$41:$D$60*$I$41:$I$60)/SUM($D$41:$D$60)</f>
        <v>0.45021439643964406</v>
      </c>
      <c r="C72" s="251" t="s">
        <v>269</v>
      </c>
      <c r="D72" s="251"/>
      <c r="E72" s="1"/>
      <c r="F72" s="1"/>
      <c r="G72" s="1"/>
      <c r="H72" s="1"/>
      <c r="I72" s="1"/>
      <c r="J72" s="1"/>
      <c r="K72" s="1"/>
      <c r="L72" s="1"/>
      <c r="M72" s="1"/>
    </row>
    <row r="73" spans="1:13" ht="15.6">
      <c r="A73" s="1"/>
      <c r="B73" s="1"/>
      <c r="C73" s="1"/>
      <c r="D73" s="1"/>
      <c r="E73" s="1"/>
      <c r="F73" s="1"/>
      <c r="G73" s="1"/>
      <c r="H73" s="1"/>
      <c r="I73" s="1"/>
      <c r="J73" s="1"/>
      <c r="K73" s="1"/>
      <c r="L73" s="1"/>
      <c r="M73" s="1"/>
    </row>
    <row r="74" spans="1:13">
      <c r="A74" s="205" t="s">
        <v>195</v>
      </c>
      <c r="B74" s="205"/>
      <c r="C74" s="205"/>
      <c r="D74" s="205"/>
      <c r="E74" s="205"/>
      <c r="F74" s="205"/>
      <c r="G74" s="205"/>
      <c r="H74" s="205"/>
      <c r="I74" s="205"/>
      <c r="J74" s="205"/>
      <c r="K74" s="205"/>
      <c r="L74" s="205"/>
      <c r="M74" s="205"/>
    </row>
    <row r="75" spans="1:13">
      <c r="A75" s="205"/>
      <c r="B75" s="205"/>
      <c r="C75" s="205"/>
      <c r="D75" s="205"/>
      <c r="E75" s="205"/>
      <c r="F75" s="205"/>
      <c r="G75" s="205"/>
      <c r="H75" s="205"/>
      <c r="I75" s="205"/>
      <c r="J75" s="205"/>
      <c r="K75" s="205"/>
      <c r="L75" s="205"/>
      <c r="M75" s="205"/>
    </row>
    <row r="76" spans="1:13" ht="15.6">
      <c r="A76" s="129"/>
      <c r="B76" s="129"/>
      <c r="C76" s="129"/>
      <c r="D76" s="129"/>
      <c r="E76" s="129"/>
      <c r="F76" s="129"/>
      <c r="G76" s="129"/>
      <c r="H76" s="129"/>
      <c r="I76" s="265"/>
      <c r="J76" s="265"/>
      <c r="K76" s="269" t="s">
        <v>196</v>
      </c>
      <c r="L76" s="129"/>
      <c r="M76" s="129"/>
    </row>
    <row r="77" spans="1:13" ht="15.6">
      <c r="A77" s="89" t="s">
        <v>197</v>
      </c>
      <c r="B77" s="88"/>
      <c r="C77" s="165"/>
      <c r="D77" s="88"/>
      <c r="E77" s="129"/>
      <c r="F77" s="129"/>
      <c r="G77" s="129"/>
      <c r="H77" s="129"/>
      <c r="I77" s="262"/>
      <c r="J77" s="263" t="s">
        <v>198</v>
      </c>
      <c r="K77" s="264">
        <v>0.3</v>
      </c>
      <c r="L77" s="56"/>
      <c r="M77" s="269" t="s">
        <v>199</v>
      </c>
    </row>
    <row r="78" spans="1:13" ht="15.6">
      <c r="A78" s="89" t="s">
        <v>200</v>
      </c>
      <c r="B78" s="88"/>
      <c r="C78" s="166"/>
      <c r="D78" s="88"/>
      <c r="E78" s="129"/>
      <c r="F78" s="129"/>
      <c r="G78" s="129"/>
      <c r="H78" s="129"/>
      <c r="I78" s="262"/>
      <c r="J78" s="263" t="s">
        <v>201</v>
      </c>
      <c r="K78" s="264">
        <v>0.15</v>
      </c>
      <c r="L78" s="269" t="s">
        <v>202</v>
      </c>
      <c r="M78" s="264">
        <v>0.7</v>
      </c>
    </row>
    <row r="79" spans="1:13" ht="15.6">
      <c r="A79" s="89" t="s">
        <v>203</v>
      </c>
      <c r="B79" s="88"/>
      <c r="C79" s="88"/>
      <c r="D79" s="166"/>
      <c r="E79" s="129"/>
      <c r="F79" s="129"/>
      <c r="G79" s="129"/>
      <c r="H79" s="129"/>
      <c r="I79" s="262"/>
      <c r="J79" s="263" t="s">
        <v>204</v>
      </c>
      <c r="K79" s="264">
        <v>0.25</v>
      </c>
      <c r="L79" s="269" t="s">
        <v>202</v>
      </c>
      <c r="M79" s="264">
        <v>0.6</v>
      </c>
    </row>
    <row r="80" spans="1:13" ht="15.6">
      <c r="A80" s="89" t="s">
        <v>205</v>
      </c>
      <c r="B80" s="166"/>
      <c r="C80" s="88"/>
      <c r="D80" s="88"/>
      <c r="E80" s="129"/>
      <c r="F80" s="129"/>
      <c r="G80" s="129"/>
      <c r="H80" s="129"/>
      <c r="I80" s="262"/>
      <c r="J80" s="263" t="s">
        <v>206</v>
      </c>
      <c r="K80" s="264">
        <v>0.35</v>
      </c>
      <c r="L80" s="269" t="s">
        <v>202</v>
      </c>
      <c r="M80" s="264">
        <v>0.4</v>
      </c>
    </row>
    <row r="81" spans="1:13">
      <c r="A81" s="129"/>
      <c r="B81" s="129"/>
      <c r="C81" s="129"/>
      <c r="D81" s="129"/>
      <c r="E81" s="129"/>
      <c r="F81" s="129"/>
      <c r="G81" s="129"/>
      <c r="H81" s="129"/>
      <c r="I81" s="129"/>
      <c r="J81" s="129"/>
      <c r="K81" s="129"/>
      <c r="L81" s="129"/>
      <c r="M81" s="129"/>
    </row>
    <row r="82" spans="1:13" ht="15.6">
      <c r="A82" s="56" t="s">
        <v>82</v>
      </c>
      <c r="B82" s="56" t="s">
        <v>207</v>
      </c>
      <c r="C82" s="56"/>
      <c r="D82" s="56"/>
      <c r="E82" s="56"/>
      <c r="F82" s="56"/>
      <c r="G82" s="56"/>
      <c r="H82" s="56"/>
      <c r="I82" s="56"/>
      <c r="J82" s="56"/>
      <c r="K82" s="56"/>
      <c r="L82" s="56"/>
      <c r="M82" s="150"/>
    </row>
    <row r="83" spans="1:13" ht="16.2">
      <c r="A83" s="84"/>
      <c r="B83" s="84" t="s">
        <v>22</v>
      </c>
      <c r="C83" s="84"/>
      <c r="D83" s="87"/>
      <c r="E83" s="87"/>
      <c r="F83" s="56"/>
      <c r="G83" s="56"/>
      <c r="H83" s="56"/>
      <c r="I83" s="88"/>
      <c r="J83" s="56"/>
      <c r="K83" s="56"/>
      <c r="L83" s="56"/>
      <c r="M83" s="150"/>
    </row>
    <row r="85" spans="1:13" ht="15.6">
      <c r="B85" s="173" cm="1">
        <f t="array" ref="B85">SUMPRODUCT($D$41:$D$60*$L$41:$L$60)/SUM($D$41:$D$60)</f>
        <v>0.81115849084908509</v>
      </c>
      <c r="C85" s="261" t="s">
        <v>269</v>
      </c>
      <c r="D85" s="260"/>
    </row>
    <row r="87" spans="1:13" ht="15.6">
      <c r="A87" s="56" t="s">
        <v>162</v>
      </c>
      <c r="B87" s="56" t="s">
        <v>208</v>
      </c>
      <c r="C87" s="56"/>
      <c r="D87" s="56"/>
      <c r="E87" s="56"/>
      <c r="F87" s="56"/>
      <c r="G87" s="56"/>
      <c r="H87" s="56"/>
      <c r="I87" s="56"/>
      <c r="J87" s="56"/>
      <c r="K87" s="56"/>
      <c r="L87" s="56"/>
      <c r="M87" s="150"/>
    </row>
    <row r="88" spans="1:13" ht="16.2">
      <c r="A88" s="84"/>
      <c r="B88" s="84" t="s">
        <v>22</v>
      </c>
      <c r="C88" s="84"/>
      <c r="D88" s="87"/>
      <c r="E88" s="87"/>
      <c r="F88" s="56"/>
      <c r="G88" s="56"/>
      <c r="H88" s="56"/>
      <c r="I88" s="88"/>
      <c r="J88" s="56"/>
      <c r="K88" s="56"/>
      <c r="L88" s="56"/>
      <c r="M88" s="150"/>
    </row>
    <row r="89" spans="1:13" ht="15.6">
      <c r="A89" s="1"/>
      <c r="B89" s="1" t="s">
        <v>267</v>
      </c>
      <c r="C89" s="1"/>
      <c r="D89" s="1"/>
      <c r="E89" s="1"/>
      <c r="F89" s="1"/>
      <c r="G89" s="1"/>
      <c r="H89" s="1"/>
      <c r="I89" s="1"/>
      <c r="J89" s="1"/>
      <c r="K89" s="1"/>
      <c r="L89" s="1"/>
      <c r="M89" s="1"/>
    </row>
    <row r="90" spans="1:13" ht="15.6">
      <c r="A90" s="1"/>
      <c r="B90" s="1" t="s">
        <v>242</v>
      </c>
      <c r="C90" s="1"/>
      <c r="D90" s="173" cm="1">
        <f t="array" ref="D90">SUMPRODUCT($D$41:$D$60*$K$41:$K$60)/SUM($D$41:$D$60)</f>
        <v>0.29094409440944091</v>
      </c>
      <c r="F90" s="1"/>
      <c r="G90" s="1"/>
      <c r="H90" s="1"/>
      <c r="I90" s="1"/>
      <c r="J90" s="1"/>
      <c r="K90" s="1"/>
      <c r="L90" s="1"/>
      <c r="M90" s="1"/>
    </row>
    <row r="91" spans="1:13" ht="15.6">
      <c r="A91" s="1"/>
      <c r="B91" s="1" t="s">
        <v>243</v>
      </c>
      <c r="C91" s="1"/>
      <c r="D91" s="176">
        <f>K77</f>
        <v>0.3</v>
      </c>
      <c r="E91" s="198"/>
      <c r="F91" s="172"/>
      <c r="G91" s="1"/>
      <c r="H91" s="1"/>
      <c r="I91" s="1"/>
      <c r="J91" s="1"/>
      <c r="K91" s="1"/>
      <c r="L91" s="1"/>
      <c r="M91" s="1"/>
    </row>
    <row r="92" spans="1:13" ht="15.6">
      <c r="A92" s="1"/>
      <c r="B92" s="1" t="s">
        <v>266</v>
      </c>
      <c r="C92" s="1"/>
      <c r="D92" s="199">
        <f>D90/D91-1</f>
        <v>-3.0186351968530256E-2</v>
      </c>
      <c r="E92" s="1"/>
      <c r="F92" s="1"/>
      <c r="G92" s="1"/>
      <c r="H92" s="1"/>
      <c r="I92" s="1"/>
      <c r="J92" s="1"/>
      <c r="K92" s="1"/>
      <c r="L92" s="1"/>
      <c r="M92" s="1"/>
    </row>
    <row r="93" spans="1:13" ht="15.6">
      <c r="A93" s="1"/>
      <c r="C93" s="1"/>
      <c r="D93" s="1"/>
      <c r="E93" s="1"/>
      <c r="F93" s="1"/>
      <c r="G93" s="1"/>
      <c r="H93" s="1"/>
      <c r="I93" s="1"/>
      <c r="J93" s="1"/>
      <c r="K93" s="1"/>
      <c r="L93" s="1"/>
      <c r="M93" s="1"/>
    </row>
    <row r="94" spans="1:13" ht="15.6">
      <c r="B94" s="1" t="s">
        <v>268</v>
      </c>
    </row>
  </sheetData>
  <mergeCells count="3">
    <mergeCell ref="A3:M3"/>
    <mergeCell ref="A67:M67"/>
    <mergeCell ref="A74:M7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2137-862C-45E5-8C52-69DE3AA50FE1}">
  <dimension ref="A1:XEZ93"/>
  <sheetViews>
    <sheetView zoomScaleNormal="100" workbookViewId="0"/>
  </sheetViews>
  <sheetFormatPr defaultColWidth="8.6640625" defaultRowHeight="15.6"/>
  <cols>
    <col min="1" max="1" width="22.88671875" style="1" customWidth="1"/>
    <col min="2" max="7" width="15.6640625" style="1" customWidth="1"/>
    <col min="8" max="8" width="11.33203125" style="1" customWidth="1"/>
    <col min="9" max="13" width="8.88671875" style="1" customWidth="1"/>
    <col min="14" max="14" width="8.6640625" style="1"/>
    <col min="15" max="15" width="11.44140625" style="1" bestFit="1" customWidth="1"/>
    <col min="16" max="16" width="14.109375" style="1" customWidth="1"/>
    <col min="17" max="16384" width="8.6640625" style="1"/>
  </cols>
  <sheetData>
    <row r="1" spans="1:13" ht="18">
      <c r="A1" s="103" t="s">
        <v>327</v>
      </c>
      <c r="B1" s="71"/>
      <c r="C1" s="84" t="s">
        <v>146</v>
      </c>
      <c r="D1" s="56"/>
      <c r="E1" s="56"/>
      <c r="F1" s="56"/>
      <c r="G1" s="56"/>
      <c r="H1" s="56"/>
      <c r="I1" s="56"/>
      <c r="J1" s="56"/>
      <c r="K1" s="56"/>
      <c r="L1" s="56"/>
      <c r="M1" s="56"/>
    </row>
    <row r="2" spans="1:13">
      <c r="A2" s="56"/>
      <c r="B2" s="56"/>
      <c r="C2" s="56"/>
      <c r="D2" s="56"/>
      <c r="E2" s="56"/>
      <c r="F2" s="56"/>
      <c r="G2" s="56"/>
      <c r="H2" s="56"/>
      <c r="I2" s="56"/>
      <c r="J2" s="56"/>
      <c r="K2" s="56"/>
      <c r="L2" s="56"/>
      <c r="M2" s="56"/>
    </row>
    <row r="3" spans="1:13" s="4" customFormat="1">
      <c r="A3" s="56" t="s">
        <v>328</v>
      </c>
      <c r="B3" s="56"/>
      <c r="C3" s="56"/>
      <c r="D3" s="56"/>
      <c r="E3" s="56"/>
      <c r="F3" s="56"/>
      <c r="G3" s="71"/>
      <c r="H3" s="72"/>
      <c r="I3" s="341"/>
      <c r="J3" s="71"/>
      <c r="K3" s="71"/>
      <c r="L3" s="71"/>
      <c r="M3" s="71"/>
    </row>
    <row r="4" spans="1:13">
      <c r="A4" s="67"/>
      <c r="B4" s="67"/>
      <c r="C4" s="56"/>
      <c r="D4" s="56"/>
      <c r="E4" s="56"/>
      <c r="F4" s="56"/>
      <c r="G4" s="56"/>
      <c r="H4" s="56"/>
      <c r="I4" s="56"/>
      <c r="J4" s="56"/>
      <c r="K4" s="56"/>
      <c r="L4" s="56"/>
      <c r="M4" s="56"/>
    </row>
    <row r="5" spans="1:13">
      <c r="A5" s="245" t="s">
        <v>0</v>
      </c>
      <c r="B5" s="235" t="s">
        <v>4</v>
      </c>
      <c r="C5" s="236"/>
      <c r="D5" s="236"/>
      <c r="E5" s="236"/>
      <c r="F5" s="236"/>
      <c r="G5" s="237"/>
      <c r="H5" s="18"/>
      <c r="I5" s="18"/>
      <c r="J5" s="18"/>
      <c r="K5" s="18"/>
      <c r="L5" s="18"/>
      <c r="M5" s="18"/>
    </row>
    <row r="6" spans="1:13">
      <c r="A6" s="246"/>
      <c r="B6" s="73">
        <v>12</v>
      </c>
      <c r="C6" s="73">
        <v>24</v>
      </c>
      <c r="D6" s="73">
        <v>36</v>
      </c>
      <c r="E6" s="73">
        <v>48</v>
      </c>
      <c r="F6" s="73">
        <v>60</v>
      </c>
      <c r="G6" s="73">
        <v>72</v>
      </c>
      <c r="H6" s="18"/>
      <c r="I6" s="18"/>
      <c r="J6" s="18"/>
      <c r="K6" s="18"/>
      <c r="L6" s="18"/>
      <c r="M6" s="18"/>
    </row>
    <row r="7" spans="1:13">
      <c r="A7" s="74">
        <v>2018</v>
      </c>
      <c r="B7" s="75">
        <v>3742</v>
      </c>
      <c r="C7" s="75">
        <v>4715</v>
      </c>
      <c r="D7" s="75">
        <v>5116</v>
      </c>
      <c r="E7" s="75">
        <v>5372</v>
      </c>
      <c r="F7" s="75">
        <v>5533</v>
      </c>
      <c r="G7" s="75">
        <v>5588</v>
      </c>
      <c r="H7" s="18"/>
      <c r="I7" s="18"/>
      <c r="J7" s="18"/>
      <c r="K7" s="18"/>
      <c r="L7" s="18"/>
      <c r="M7" s="18"/>
    </row>
    <row r="8" spans="1:13" s="3" customFormat="1">
      <c r="A8" s="74">
        <v>2019</v>
      </c>
      <c r="B8" s="75">
        <v>2986</v>
      </c>
      <c r="C8" s="75">
        <v>3703</v>
      </c>
      <c r="D8" s="75">
        <v>4036</v>
      </c>
      <c r="E8" s="75">
        <v>4258</v>
      </c>
      <c r="F8" s="75">
        <v>4343</v>
      </c>
      <c r="G8" s="75"/>
      <c r="H8" s="86"/>
      <c r="I8" s="86"/>
      <c r="J8" s="86"/>
      <c r="K8" s="86"/>
      <c r="L8" s="86"/>
      <c r="M8" s="18"/>
    </row>
    <row r="9" spans="1:13">
      <c r="A9" s="74">
        <v>2020</v>
      </c>
      <c r="B9" s="75">
        <v>3846</v>
      </c>
      <c r="C9" s="75">
        <v>4884</v>
      </c>
      <c r="D9" s="75">
        <v>5289</v>
      </c>
      <c r="E9" s="75">
        <v>5606</v>
      </c>
      <c r="F9" s="75"/>
      <c r="G9" s="75"/>
      <c r="H9" s="18"/>
      <c r="I9" s="18"/>
      <c r="J9" s="18"/>
      <c r="K9" s="18"/>
      <c r="L9" s="18"/>
      <c r="M9" s="18"/>
    </row>
    <row r="10" spans="1:13">
      <c r="A10" s="74">
        <v>2021</v>
      </c>
      <c r="B10" s="75">
        <v>3571</v>
      </c>
      <c r="C10" s="75">
        <v>4492</v>
      </c>
      <c r="D10" s="75">
        <v>4851</v>
      </c>
      <c r="E10" s="75"/>
      <c r="F10" s="75"/>
      <c r="G10" s="75"/>
      <c r="H10" s="18"/>
      <c r="I10" s="18"/>
      <c r="J10" s="18"/>
      <c r="K10" s="18"/>
      <c r="L10" s="18"/>
      <c r="M10" s="18"/>
    </row>
    <row r="11" spans="1:13">
      <c r="A11" s="74">
        <v>2022</v>
      </c>
      <c r="B11" s="75">
        <v>3214</v>
      </c>
      <c r="C11" s="75">
        <v>4050</v>
      </c>
      <c r="D11" s="75"/>
      <c r="E11" s="75"/>
      <c r="F11" s="75"/>
      <c r="G11" s="75"/>
      <c r="H11" s="18"/>
      <c r="I11" s="18"/>
      <c r="J11" s="18"/>
      <c r="K11" s="18"/>
      <c r="L11" s="18"/>
      <c r="M11" s="18"/>
    </row>
    <row r="12" spans="1:13">
      <c r="A12" s="74">
        <v>2023</v>
      </c>
      <c r="B12" s="75">
        <v>3055</v>
      </c>
      <c r="C12" s="75"/>
      <c r="D12" s="75"/>
      <c r="E12" s="75"/>
      <c r="F12" s="75"/>
      <c r="G12" s="75"/>
      <c r="H12" s="18"/>
      <c r="I12" s="18"/>
      <c r="J12" s="18"/>
      <c r="K12" s="18"/>
      <c r="L12" s="18"/>
      <c r="M12" s="18"/>
    </row>
    <row r="13" spans="1:13">
      <c r="A13" s="56"/>
      <c r="B13" s="56"/>
      <c r="C13" s="56"/>
      <c r="D13" s="56"/>
      <c r="E13" s="56"/>
      <c r="F13" s="56"/>
      <c r="G13" s="56"/>
      <c r="H13" s="18"/>
      <c r="I13" s="18"/>
      <c r="J13" s="18"/>
      <c r="K13" s="18"/>
      <c r="L13" s="18"/>
      <c r="M13" s="18"/>
    </row>
    <row r="14" spans="1:13" ht="15.6" hidden="1" customHeight="1">
      <c r="A14" s="234" t="s">
        <v>0</v>
      </c>
      <c r="B14" s="73" t="s">
        <v>5</v>
      </c>
      <c r="C14" s="73"/>
      <c r="D14" s="73"/>
      <c r="E14" s="73"/>
      <c r="F14" s="73"/>
      <c r="G14" s="73"/>
      <c r="H14" s="18"/>
      <c r="I14" s="18"/>
      <c r="J14" s="18"/>
      <c r="K14" s="18"/>
      <c r="L14" s="18"/>
      <c r="M14" s="18"/>
    </row>
    <row r="15" spans="1:13" ht="15.6" hidden="1" customHeight="1">
      <c r="A15" s="234"/>
      <c r="B15" s="73">
        <v>12</v>
      </c>
      <c r="C15" s="73">
        <v>24</v>
      </c>
      <c r="D15" s="73">
        <v>36</v>
      </c>
      <c r="E15" s="73">
        <v>48</v>
      </c>
      <c r="F15" s="73">
        <v>60</v>
      </c>
      <c r="G15" s="73">
        <v>72</v>
      </c>
      <c r="H15" s="18"/>
      <c r="I15" s="18"/>
      <c r="J15" s="18"/>
      <c r="K15" s="18"/>
      <c r="L15" s="18"/>
      <c r="M15" s="18"/>
    </row>
    <row r="16" spans="1:13" ht="15.6" hidden="1" customHeight="1">
      <c r="A16" s="74">
        <v>2018</v>
      </c>
      <c r="B16" s="75" t="e">
        <f>B7+#REF!</f>
        <v>#REF!</v>
      </c>
      <c r="C16" s="75" t="e">
        <f>ROUND(B16*#REF!,0)</f>
        <v>#REF!</v>
      </c>
      <c r="D16" s="75" t="e">
        <f>ROUND(C16*#REF!,0)</f>
        <v>#REF!</v>
      </c>
      <c r="E16" s="75" t="e">
        <f>ROUND(D16*#REF!,0)</f>
        <v>#REF!</v>
      </c>
      <c r="F16" s="75" t="e">
        <f>ROUND(E16*#REF!,0)</f>
        <v>#REF!</v>
      </c>
      <c r="G16" s="75" t="e">
        <f>ROUND(F16*#REF!,0)</f>
        <v>#REF!</v>
      </c>
      <c r="H16" s="18"/>
      <c r="I16" s="18"/>
      <c r="J16" s="18"/>
      <c r="K16" s="18"/>
      <c r="L16" s="18"/>
      <c r="M16" s="18"/>
    </row>
    <row r="17" spans="1:13" ht="15.6" hidden="1" customHeight="1">
      <c r="A17" s="74">
        <v>2019</v>
      </c>
      <c r="B17" s="75" t="e">
        <f>B8+#REF!</f>
        <v>#REF!</v>
      </c>
      <c r="C17" s="75" t="e">
        <f>ROUND(B17*#REF!,0)</f>
        <v>#REF!</v>
      </c>
      <c r="D17" s="75" t="e">
        <f>ROUND(C17*#REF!,0)</f>
        <v>#REF!</v>
      </c>
      <c r="E17" s="75" t="e">
        <f>ROUND(D17*#REF!,0)</f>
        <v>#REF!</v>
      </c>
      <c r="F17" s="75" t="e">
        <f>ROUND(E17*#REF!,0)</f>
        <v>#REF!</v>
      </c>
      <c r="G17" s="75"/>
      <c r="H17" s="18"/>
      <c r="I17" s="18"/>
      <c r="J17" s="18"/>
      <c r="K17" s="18"/>
      <c r="L17" s="18"/>
      <c r="M17" s="18"/>
    </row>
    <row r="18" spans="1:13" ht="15.6" hidden="1" customHeight="1">
      <c r="A18" s="74">
        <v>2020</v>
      </c>
      <c r="B18" s="75" t="e">
        <f>B9+#REF!</f>
        <v>#REF!</v>
      </c>
      <c r="C18" s="75" t="e">
        <f>ROUND(B18*#REF!,0)</f>
        <v>#REF!</v>
      </c>
      <c r="D18" s="75" t="e">
        <f>ROUND(C18*#REF!,0)</f>
        <v>#REF!</v>
      </c>
      <c r="E18" s="75" t="e">
        <f>ROUND(D18*#REF!,0)</f>
        <v>#REF!</v>
      </c>
      <c r="F18" s="75"/>
      <c r="G18" s="75"/>
      <c r="H18" s="18"/>
      <c r="I18" s="18"/>
      <c r="J18" s="18"/>
      <c r="K18" s="18"/>
      <c r="L18" s="18"/>
      <c r="M18" s="18"/>
    </row>
    <row r="19" spans="1:13" ht="15.6" hidden="1" customHeight="1">
      <c r="A19" s="74">
        <v>2021</v>
      </c>
      <c r="B19" s="75" t="e">
        <f>B10+#REF!</f>
        <v>#REF!</v>
      </c>
      <c r="C19" s="75" t="e">
        <f>ROUND(B19*#REF!,0)</f>
        <v>#REF!</v>
      </c>
      <c r="D19" s="75" t="e">
        <f>ROUND(C19*#REF!,0)</f>
        <v>#REF!</v>
      </c>
      <c r="E19" s="75"/>
      <c r="F19" s="75"/>
      <c r="G19" s="75"/>
      <c r="H19" s="18"/>
      <c r="I19" s="18"/>
      <c r="J19" s="18"/>
      <c r="K19" s="18"/>
      <c r="L19" s="18"/>
      <c r="M19" s="18"/>
    </row>
    <row r="20" spans="1:13" ht="15.6" hidden="1" customHeight="1">
      <c r="A20" s="74">
        <v>2022</v>
      </c>
      <c r="B20" s="75" t="e">
        <f>B11+#REF!</f>
        <v>#REF!</v>
      </c>
      <c r="C20" s="75" t="e">
        <f>ROUND(B20*#REF!,0)</f>
        <v>#REF!</v>
      </c>
      <c r="D20" s="75"/>
      <c r="E20" s="75"/>
      <c r="F20" s="75"/>
      <c r="G20" s="75"/>
      <c r="H20" s="18"/>
      <c r="I20" s="18"/>
      <c r="J20" s="18"/>
      <c r="K20" s="18"/>
      <c r="L20" s="18"/>
      <c r="M20" s="18"/>
    </row>
    <row r="21" spans="1:13" ht="15.6" hidden="1" customHeight="1">
      <c r="A21" s="74">
        <v>2023</v>
      </c>
      <c r="B21" s="75" t="e">
        <f>B12+#REF!</f>
        <v>#REF!</v>
      </c>
      <c r="C21" s="75"/>
      <c r="D21" s="75"/>
      <c r="E21" s="75"/>
      <c r="F21" s="75"/>
      <c r="G21" s="75"/>
      <c r="H21" s="18"/>
      <c r="I21" s="18"/>
      <c r="J21" s="18"/>
      <c r="K21" s="18"/>
      <c r="L21" s="18"/>
      <c r="M21" s="18"/>
    </row>
    <row r="22" spans="1:13" ht="15.6" hidden="1" customHeight="1">
      <c r="A22" s="56"/>
      <c r="B22" s="56"/>
      <c r="C22" s="56"/>
      <c r="D22" s="56"/>
      <c r="E22" s="56"/>
      <c r="F22" s="56"/>
      <c r="G22" s="56"/>
      <c r="H22" s="18"/>
      <c r="I22" s="18"/>
      <c r="J22" s="18"/>
      <c r="K22" s="18"/>
      <c r="L22" s="18"/>
      <c r="M22" s="18"/>
    </row>
    <row r="23" spans="1:13" ht="15.6" hidden="1" customHeight="1">
      <c r="A23" s="234" t="s">
        <v>0</v>
      </c>
      <c r="B23" s="73" t="s">
        <v>13</v>
      </c>
      <c r="C23" s="73"/>
      <c r="D23" s="73"/>
      <c r="E23" s="73"/>
      <c r="F23" s="73"/>
      <c r="G23" s="73"/>
      <c r="H23" s="18"/>
      <c r="I23" s="18"/>
      <c r="J23" s="18"/>
      <c r="K23" s="18"/>
      <c r="L23" s="18"/>
      <c r="M23" s="18"/>
    </row>
    <row r="24" spans="1:13" ht="15.6" hidden="1" customHeight="1">
      <c r="A24" s="234"/>
      <c r="B24" s="73">
        <v>12</v>
      </c>
      <c r="C24" s="73">
        <v>24</v>
      </c>
      <c r="D24" s="73">
        <v>36</v>
      </c>
      <c r="E24" s="73">
        <v>48</v>
      </c>
      <c r="F24" s="73">
        <v>60</v>
      </c>
      <c r="G24" s="73">
        <v>72</v>
      </c>
      <c r="H24" s="18"/>
      <c r="I24" s="18"/>
      <c r="J24" s="18"/>
      <c r="K24" s="18"/>
      <c r="L24" s="18"/>
      <c r="M24" s="18"/>
    </row>
    <row r="25" spans="1:13" ht="15.6" hidden="1" customHeight="1">
      <c r="A25" s="74">
        <v>2018</v>
      </c>
      <c r="B25" s="75">
        <v>253</v>
      </c>
      <c r="C25" s="75" t="e">
        <f>#REF!-#REF!</f>
        <v>#REF!</v>
      </c>
      <c r="D25" s="75" t="e">
        <f>#REF!-#REF!</f>
        <v>#REF!</v>
      </c>
      <c r="E25" s="75" t="e">
        <f>#REF!-#REF!</f>
        <v>#REF!</v>
      </c>
      <c r="F25" s="75" t="e">
        <f>#REF!-#REF!</f>
        <v>#REF!</v>
      </c>
      <c r="G25" s="75" t="e">
        <f>#REF!-#REF!</f>
        <v>#REF!</v>
      </c>
      <c r="H25" s="18"/>
      <c r="I25" s="18"/>
      <c r="J25" s="18"/>
      <c r="K25" s="18"/>
      <c r="L25" s="18"/>
      <c r="M25" s="18"/>
    </row>
    <row r="26" spans="1:13" ht="15.6" hidden="1" customHeight="1">
      <c r="A26" s="74">
        <v>2019</v>
      </c>
      <c r="B26" s="75">
        <v>1015</v>
      </c>
      <c r="C26" s="75" t="e">
        <f>#REF!-#REF!</f>
        <v>#REF!</v>
      </c>
      <c r="D26" s="75" t="e">
        <f>#REF!-#REF!</f>
        <v>#REF!</v>
      </c>
      <c r="E26" s="75">
        <v>303</v>
      </c>
      <c r="F26" s="75" t="e">
        <f>#REF!-#REF!</f>
        <v>#REF!</v>
      </c>
      <c r="G26" s="75"/>
      <c r="H26" s="18"/>
      <c r="I26" s="18"/>
      <c r="J26" s="18"/>
      <c r="K26" s="18"/>
      <c r="L26" s="18"/>
      <c r="M26" s="18"/>
    </row>
    <row r="27" spans="1:13" ht="15.6" hidden="1" customHeight="1">
      <c r="A27" s="74">
        <v>2020</v>
      </c>
      <c r="B27" s="75">
        <v>406</v>
      </c>
      <c r="C27" s="75" t="e">
        <f>#REF!-#REF!</f>
        <v>#REF!</v>
      </c>
      <c r="D27" s="75" t="e">
        <f>#REF!-#REF!</f>
        <v>#REF!</v>
      </c>
      <c r="E27" s="75" t="e">
        <f>#REF!-#REF!</f>
        <v>#REF!</v>
      </c>
      <c r="F27" s="75"/>
      <c r="G27" s="75"/>
      <c r="H27" s="18"/>
      <c r="I27" s="18"/>
      <c r="J27" s="18"/>
      <c r="K27" s="18"/>
      <c r="L27" s="18"/>
      <c r="M27" s="18"/>
    </row>
    <row r="28" spans="1:13" ht="15.6" hidden="1" customHeight="1">
      <c r="A28" s="74">
        <v>2021</v>
      </c>
      <c r="B28" s="75">
        <v>542</v>
      </c>
      <c r="C28" s="75" t="e">
        <f>#REF!-#REF!</f>
        <v>#REF!</v>
      </c>
      <c r="D28" s="75" t="e">
        <f>#REF!-#REF!</f>
        <v>#REF!</v>
      </c>
      <c r="E28" s="75"/>
      <c r="F28" s="75"/>
      <c r="G28" s="75"/>
      <c r="H28" s="18"/>
      <c r="I28" s="18"/>
      <c r="J28" s="18"/>
      <c r="K28" s="18"/>
      <c r="L28" s="18"/>
      <c r="M28" s="18"/>
    </row>
    <row r="29" spans="1:13" ht="15.6" hidden="1" customHeight="1">
      <c r="A29" s="74">
        <v>2022</v>
      </c>
      <c r="B29" s="75">
        <v>782</v>
      </c>
      <c r="C29" s="75" t="e">
        <f>#REF!-#REF!</f>
        <v>#REF!</v>
      </c>
      <c r="D29" s="75"/>
      <c r="E29" s="75"/>
      <c r="F29" s="75"/>
      <c r="G29" s="75"/>
      <c r="H29" s="18"/>
      <c r="I29" s="18"/>
      <c r="J29" s="18"/>
      <c r="K29" s="18"/>
      <c r="L29" s="18"/>
      <c r="M29" s="18"/>
    </row>
    <row r="30" spans="1:13" ht="15.6" hidden="1" customHeight="1">
      <c r="A30" s="74">
        <v>2023</v>
      </c>
      <c r="B30" s="75">
        <v>1184</v>
      </c>
      <c r="C30" s="75"/>
      <c r="D30" s="75"/>
      <c r="E30" s="75"/>
      <c r="F30" s="75"/>
      <c r="G30" s="75"/>
      <c r="H30" s="18"/>
      <c r="I30" s="18"/>
      <c r="J30" s="18"/>
      <c r="K30" s="18"/>
      <c r="L30" s="18"/>
      <c r="M30" s="18"/>
    </row>
    <row r="31" spans="1:13">
      <c r="A31" s="76"/>
      <c r="B31" s="77"/>
      <c r="C31" s="77"/>
      <c r="D31" s="77"/>
      <c r="E31" s="77"/>
      <c r="F31" s="77"/>
      <c r="G31" s="77"/>
      <c r="H31" s="18"/>
      <c r="I31" s="18"/>
      <c r="J31" s="18"/>
      <c r="K31" s="18"/>
      <c r="L31" s="18"/>
      <c r="M31" s="18"/>
    </row>
    <row r="32" spans="1:13">
      <c r="A32" s="234" t="s">
        <v>0</v>
      </c>
      <c r="B32" s="235" t="s">
        <v>3</v>
      </c>
      <c r="C32" s="236"/>
      <c r="D32" s="236"/>
      <c r="E32" s="236"/>
      <c r="F32" s="236"/>
      <c r="G32" s="237"/>
      <c r="H32" s="18"/>
      <c r="I32" s="18"/>
      <c r="J32" s="18"/>
      <c r="K32" s="18"/>
      <c r="L32" s="18"/>
      <c r="M32" s="18"/>
    </row>
    <row r="33" spans="1:16">
      <c r="A33" s="234"/>
      <c r="B33" s="73">
        <v>12</v>
      </c>
      <c r="C33" s="73">
        <v>24</v>
      </c>
      <c r="D33" s="73">
        <v>36</v>
      </c>
      <c r="E33" s="73">
        <v>48</v>
      </c>
      <c r="F33" s="73">
        <v>60</v>
      </c>
      <c r="G33" s="73">
        <v>72</v>
      </c>
      <c r="H33" s="18"/>
      <c r="I33" s="18"/>
      <c r="J33" s="18"/>
      <c r="K33" s="18"/>
      <c r="L33" s="18"/>
      <c r="M33" s="18"/>
    </row>
    <row r="34" spans="1:16">
      <c r="A34" s="74">
        <v>2018</v>
      </c>
      <c r="B34" s="75" t="s">
        <v>14</v>
      </c>
      <c r="C34" s="75" t="s">
        <v>14</v>
      </c>
      <c r="D34" s="75" t="s">
        <v>14</v>
      </c>
      <c r="E34" s="75" t="s">
        <v>14</v>
      </c>
      <c r="F34" s="75" t="s">
        <v>14</v>
      </c>
      <c r="G34" s="75">
        <v>7706</v>
      </c>
      <c r="H34" s="18"/>
      <c r="I34" s="18"/>
      <c r="J34" s="18"/>
      <c r="K34" s="18"/>
      <c r="L34" s="18"/>
      <c r="M34" s="18"/>
    </row>
    <row r="35" spans="1:16">
      <c r="A35" s="74">
        <v>2019</v>
      </c>
      <c r="B35" s="75" t="s">
        <v>14</v>
      </c>
      <c r="C35" s="75" t="s">
        <v>14</v>
      </c>
      <c r="D35" s="75" t="s">
        <v>14</v>
      </c>
      <c r="E35" s="75" t="s">
        <v>14</v>
      </c>
      <c r="F35" s="75">
        <v>7435</v>
      </c>
      <c r="G35" s="75"/>
      <c r="H35" s="18"/>
      <c r="I35" s="18"/>
      <c r="J35" s="18"/>
      <c r="K35" s="18"/>
      <c r="L35" s="18"/>
      <c r="M35" s="18"/>
    </row>
    <row r="36" spans="1:16">
      <c r="A36" s="74">
        <v>2020</v>
      </c>
      <c r="B36" s="75" t="s">
        <v>14</v>
      </c>
      <c r="C36" s="75" t="s">
        <v>14</v>
      </c>
      <c r="D36" s="75" t="s">
        <v>14</v>
      </c>
      <c r="E36" s="75">
        <v>7692</v>
      </c>
      <c r="F36" s="75"/>
      <c r="G36" s="75"/>
      <c r="H36" s="18"/>
      <c r="I36" s="18"/>
      <c r="J36" s="18"/>
      <c r="K36" s="18"/>
      <c r="L36" s="18"/>
      <c r="M36" s="18"/>
    </row>
    <row r="37" spans="1:16">
      <c r="A37" s="74">
        <v>2021</v>
      </c>
      <c r="B37" s="75" t="s">
        <v>14</v>
      </c>
      <c r="C37" s="75" t="s">
        <v>14</v>
      </c>
      <c r="D37" s="75">
        <v>7047</v>
      </c>
      <c r="E37" s="75"/>
      <c r="F37" s="75"/>
      <c r="G37" s="75"/>
      <c r="H37" s="18"/>
      <c r="I37" s="18"/>
      <c r="J37" s="18"/>
      <c r="K37" s="18"/>
      <c r="L37" s="18"/>
      <c r="M37" s="18"/>
    </row>
    <row r="38" spans="1:16">
      <c r="A38" s="74">
        <v>2022</v>
      </c>
      <c r="B38" s="75" t="s">
        <v>14</v>
      </c>
      <c r="C38" s="75">
        <v>5630</v>
      </c>
      <c r="D38" s="75"/>
      <c r="E38" s="75"/>
      <c r="F38" s="75"/>
      <c r="G38" s="75"/>
      <c r="H38" s="18"/>
      <c r="I38" s="18"/>
      <c r="J38" s="18"/>
      <c r="K38" s="18"/>
      <c r="L38" s="18"/>
      <c r="M38" s="18"/>
    </row>
    <row r="39" spans="1:16">
      <c r="A39" s="74">
        <v>2023</v>
      </c>
      <c r="B39" s="75">
        <v>4239</v>
      </c>
      <c r="C39" s="75"/>
      <c r="D39" s="75"/>
      <c r="E39" s="75"/>
      <c r="F39" s="75"/>
      <c r="G39" s="75"/>
      <c r="H39" s="18"/>
      <c r="I39" s="18"/>
      <c r="J39" s="18"/>
      <c r="K39" s="18"/>
      <c r="L39" s="18"/>
      <c r="M39" s="18"/>
    </row>
    <row r="40" spans="1:16">
      <c r="A40" s="56"/>
      <c r="B40" s="56"/>
      <c r="C40" s="56"/>
      <c r="D40" s="56"/>
      <c r="E40" s="56"/>
      <c r="F40" s="56"/>
      <c r="G40" s="56"/>
      <c r="H40" s="56"/>
      <c r="I40" s="18"/>
      <c r="J40" s="18"/>
      <c r="K40" s="18"/>
      <c r="L40" s="18"/>
      <c r="M40" s="18"/>
    </row>
    <row r="41" spans="1:16" ht="45" customHeight="1">
      <c r="A41" s="342"/>
      <c r="B41" s="342"/>
      <c r="C41" s="342"/>
      <c r="D41" s="73" t="s">
        <v>17</v>
      </c>
      <c r="E41" s="73" t="s">
        <v>18</v>
      </c>
      <c r="F41" s="56"/>
      <c r="G41" s="56"/>
      <c r="H41" s="56"/>
      <c r="I41" s="18"/>
      <c r="J41" s="18"/>
      <c r="K41" s="18"/>
      <c r="L41" s="18"/>
      <c r="M41" s="18"/>
    </row>
    <row r="42" spans="1:16">
      <c r="A42" s="343" t="s">
        <v>329</v>
      </c>
      <c r="B42" s="343"/>
      <c r="C42" s="343"/>
      <c r="D42" s="344">
        <v>6000</v>
      </c>
      <c r="E42" s="344">
        <v>11500</v>
      </c>
      <c r="F42" s="56"/>
      <c r="G42" s="56"/>
      <c r="H42" s="56"/>
      <c r="I42" s="18"/>
      <c r="J42" s="18"/>
      <c r="K42" s="18"/>
      <c r="L42" s="18"/>
      <c r="M42" s="18"/>
      <c r="O42" s="8"/>
      <c r="P42" s="8"/>
    </row>
    <row r="43" spans="1:16">
      <c r="A43" s="343" t="s">
        <v>23</v>
      </c>
      <c r="B43" s="343"/>
      <c r="C43" s="343"/>
      <c r="D43" s="78">
        <v>0.7</v>
      </c>
      <c r="E43" s="78">
        <v>0.65</v>
      </c>
      <c r="F43" s="56"/>
      <c r="G43" s="56"/>
      <c r="H43" s="56"/>
      <c r="I43" s="18"/>
      <c r="J43" s="18"/>
      <c r="K43" s="18"/>
      <c r="L43" s="18"/>
      <c r="M43" s="18"/>
      <c r="O43" s="8"/>
      <c r="P43" s="8"/>
    </row>
    <row r="44" spans="1:16">
      <c r="A44" s="76"/>
      <c r="B44" s="76"/>
      <c r="C44" s="79"/>
      <c r="D44" s="80"/>
      <c r="E44" s="56"/>
      <c r="F44" s="56"/>
      <c r="G44" s="56"/>
      <c r="H44" s="56"/>
      <c r="I44" s="18"/>
      <c r="J44" s="18"/>
      <c r="K44" s="18"/>
      <c r="L44" s="18"/>
      <c r="M44" s="18"/>
    </row>
    <row r="45" spans="1:16">
      <c r="A45" s="329" t="s">
        <v>330</v>
      </c>
      <c r="B45" s="81"/>
      <c r="C45" s="82"/>
      <c r="D45" s="82"/>
      <c r="E45" s="82"/>
      <c r="F45" s="82"/>
      <c r="G45" s="82"/>
      <c r="H45" s="82"/>
      <c r="I45" s="56"/>
      <c r="J45" s="56"/>
      <c r="K45" s="56"/>
      <c r="L45" s="56"/>
      <c r="M45" s="56"/>
      <c r="O45" s="8"/>
    </row>
    <row r="46" spans="1:16">
      <c r="A46" s="329" t="s">
        <v>331</v>
      </c>
      <c r="B46" s="81"/>
      <c r="C46" s="82"/>
      <c r="D46" s="82"/>
      <c r="E46" s="82"/>
      <c r="F46" s="82"/>
      <c r="G46" s="82"/>
      <c r="H46" s="82"/>
      <c r="I46" s="56"/>
      <c r="J46" s="56"/>
      <c r="K46" s="56"/>
      <c r="L46" s="56"/>
      <c r="M46" s="56"/>
    </row>
    <row r="47" spans="1:16">
      <c r="A47" s="329" t="s">
        <v>332</v>
      </c>
      <c r="B47" s="81"/>
      <c r="C47" s="82"/>
      <c r="D47" s="82"/>
      <c r="E47" s="82"/>
      <c r="F47" s="82"/>
      <c r="G47" s="82"/>
      <c r="H47" s="82"/>
      <c r="I47" s="56"/>
      <c r="J47" s="56"/>
      <c r="K47" s="56"/>
      <c r="L47" s="56"/>
      <c r="M47" s="56"/>
    </row>
    <row r="48" spans="1:16" s="4" customFormat="1">
      <c r="A48" s="329" t="s">
        <v>333</v>
      </c>
      <c r="B48" s="81"/>
      <c r="C48" s="82"/>
      <c r="D48" s="82"/>
      <c r="E48" s="56"/>
      <c r="F48" s="56"/>
      <c r="G48" s="82"/>
      <c r="H48" s="345"/>
      <c r="I48" s="263" t="s">
        <v>334</v>
      </c>
      <c r="J48" s="346">
        <v>46986</v>
      </c>
      <c r="K48" s="262" t="s">
        <v>335</v>
      </c>
      <c r="L48" s="262"/>
      <c r="M48" s="262"/>
    </row>
    <row r="49" spans="1:13">
      <c r="A49" s="329" t="s">
        <v>336</v>
      </c>
      <c r="B49" s="81"/>
      <c r="C49" s="82"/>
      <c r="D49" s="82"/>
      <c r="E49" s="56"/>
      <c r="F49" s="56"/>
      <c r="G49" s="347"/>
      <c r="H49" s="82"/>
      <c r="I49" s="56"/>
      <c r="J49" s="56"/>
      <c r="K49" s="56"/>
      <c r="L49" s="56"/>
      <c r="M49" s="56"/>
    </row>
    <row r="50" spans="1:13">
      <c r="A50" s="329" t="s">
        <v>337</v>
      </c>
      <c r="B50" s="56"/>
      <c r="C50" s="56"/>
      <c r="D50" s="56"/>
      <c r="E50" s="71"/>
      <c r="F50" s="71"/>
      <c r="G50" s="347"/>
      <c r="H50" s="348"/>
      <c r="I50" s="349" t="s">
        <v>338</v>
      </c>
      <c r="J50" s="350">
        <v>0.03</v>
      </c>
      <c r="K50" s="71"/>
      <c r="L50" s="71"/>
      <c r="M50" s="71"/>
    </row>
    <row r="51" spans="1:13" s="4" customFormat="1">
      <c r="A51" s="56"/>
      <c r="B51" s="56"/>
      <c r="C51" s="56"/>
      <c r="D51" s="56"/>
      <c r="E51" s="56"/>
      <c r="F51" s="56"/>
      <c r="G51" s="71"/>
      <c r="H51" s="83"/>
      <c r="I51" s="341"/>
      <c r="J51" s="71"/>
      <c r="K51" s="71"/>
      <c r="L51" s="71"/>
      <c r="M51" s="71"/>
    </row>
    <row r="52" spans="1:13" s="4" customFormat="1">
      <c r="A52" s="56" t="s">
        <v>339</v>
      </c>
      <c r="B52" s="56"/>
      <c r="C52" s="56"/>
      <c r="D52" s="56"/>
      <c r="E52" s="56"/>
      <c r="F52" s="56"/>
      <c r="G52" s="71"/>
      <c r="H52" s="72"/>
      <c r="I52" s="341"/>
      <c r="J52" s="71"/>
      <c r="K52" s="71"/>
      <c r="L52" s="71"/>
      <c r="M52" s="71"/>
    </row>
    <row r="53" spans="1:13" s="2" customFormat="1" ht="16.2">
      <c r="A53" s="351" t="s">
        <v>22</v>
      </c>
      <c r="B53" s="84"/>
      <c r="C53" s="56"/>
      <c r="D53" s="56"/>
      <c r="E53" s="56"/>
      <c r="F53" s="56"/>
      <c r="G53" s="56"/>
      <c r="H53" s="56"/>
      <c r="I53" s="56"/>
      <c r="J53" s="56"/>
      <c r="K53" s="56"/>
      <c r="L53" s="56"/>
      <c r="M53" s="56"/>
    </row>
    <row r="55" spans="1:13">
      <c r="C55" s="1" t="s">
        <v>12</v>
      </c>
    </row>
    <row r="56" spans="1:13">
      <c r="A56" s="10" t="s">
        <v>24</v>
      </c>
      <c r="B56" s="10" t="s">
        <v>6</v>
      </c>
      <c r="C56" s="10" t="s">
        <v>7</v>
      </c>
      <c r="D56" s="10" t="s">
        <v>8</v>
      </c>
      <c r="E56" s="10" t="s">
        <v>9</v>
      </c>
      <c r="F56" s="10" t="s">
        <v>10</v>
      </c>
      <c r="G56" s="10" t="s">
        <v>15</v>
      </c>
    </row>
    <row r="57" spans="1:13">
      <c r="A57" s="13" t="s">
        <v>11</v>
      </c>
      <c r="B57" s="94">
        <f>SUM(C7:C11)/SUM(B7:B11)</f>
        <v>1.2583674174779653</v>
      </c>
      <c r="C57" s="193">
        <f>SUM(D7:D10)/SUM(C7:C10)</f>
        <v>1.0841856805664831</v>
      </c>
      <c r="D57" s="94">
        <f>SUM(E7:E9)/SUM(D7:D9)</f>
        <v>1.0550515892251229</v>
      </c>
      <c r="E57" s="94">
        <f>SUM(F7:F8)/SUM(E7:E8)</f>
        <v>1.0255451713395638</v>
      </c>
      <c r="F57" s="94">
        <f>SUM(G7)/SUM(F7)</f>
        <v>1.0099403578528827</v>
      </c>
      <c r="G57" s="94">
        <v>1</v>
      </c>
    </row>
    <row r="58" spans="1:13">
      <c r="A58" s="13" t="s">
        <v>2</v>
      </c>
      <c r="B58" s="94">
        <f>B57*C58</f>
        <v>1.4908548039904355</v>
      </c>
      <c r="C58" s="94">
        <f>C57*D58</f>
        <v>1.1847531835959517</v>
      </c>
      <c r="D58" s="94">
        <f>D57*E58</f>
        <v>1.0927585604865417</v>
      </c>
      <c r="E58" s="94">
        <f>E57*F58</f>
        <v>1.0357394573369749</v>
      </c>
      <c r="F58" s="94">
        <f>F57</f>
        <v>1.0099403578528827</v>
      </c>
      <c r="G58" s="94">
        <v>1</v>
      </c>
      <c r="H58" s="85"/>
      <c r="J58" s="85"/>
    </row>
    <row r="59" spans="1:13">
      <c r="B59" s="9"/>
      <c r="C59" s="9"/>
      <c r="D59" s="9"/>
      <c r="E59" s="9"/>
      <c r="F59" s="9"/>
      <c r="G59" s="11" t="s">
        <v>1</v>
      </c>
      <c r="H59" s="19"/>
      <c r="J59" s="19"/>
    </row>
    <row r="60" spans="1:13">
      <c r="A60" s="27" t="s">
        <v>88</v>
      </c>
      <c r="B60" s="12">
        <f>(B58-1)*B12</f>
        <v>1499.5614261907804</v>
      </c>
      <c r="C60" s="12">
        <f>(C58-1)*C11</f>
        <v>748.25039356360446</v>
      </c>
      <c r="D60" s="12">
        <f>(D58-1)*D10</f>
        <v>449.97177692021398</v>
      </c>
      <c r="E60" s="12">
        <f>(E58-1)*E9</f>
        <v>200.3553978310814</v>
      </c>
      <c r="F60" s="12">
        <f>(F58-1)*F8</f>
        <v>43.170974155069651</v>
      </c>
      <c r="G60" s="12">
        <f>SUM(B60:F60)</f>
        <v>2941.3099686607502</v>
      </c>
      <c r="H60" s="85"/>
      <c r="J60" s="85"/>
    </row>
    <row r="61" spans="1:13">
      <c r="A61" s="352"/>
      <c r="B61" s="353"/>
      <c r="C61" s="353"/>
      <c r="D61" s="353"/>
      <c r="E61" s="353"/>
      <c r="F61" s="353"/>
      <c r="G61" s="353"/>
      <c r="H61" s="85"/>
      <c r="J61" s="85"/>
    </row>
    <row r="62" spans="1:13">
      <c r="C62" s="1" t="s">
        <v>87</v>
      </c>
      <c r="D62" s="7"/>
      <c r="E62" s="7"/>
      <c r="H62" s="19"/>
      <c r="J62" s="19"/>
    </row>
    <row r="63" spans="1:13">
      <c r="A63" s="243" t="s">
        <v>89</v>
      </c>
      <c r="B63" s="243"/>
      <c r="C63" s="12">
        <f>J48-SUM(B39,C38,D37,E36,F35,G34)</f>
        <v>7237</v>
      </c>
      <c r="H63" s="85"/>
      <c r="J63" s="85"/>
    </row>
    <row r="64" spans="1:13">
      <c r="A64" s="244" t="s">
        <v>90</v>
      </c>
      <c r="B64" s="244"/>
      <c r="C64" s="14">
        <f>C63-G60</f>
        <v>4295.6900313392498</v>
      </c>
      <c r="H64" s="85"/>
      <c r="J64" s="85"/>
    </row>
    <row r="65" spans="1:13">
      <c r="J65" s="19"/>
    </row>
    <row r="66" spans="1:13" s="2" customFormat="1">
      <c r="A66" s="56" t="s">
        <v>340</v>
      </c>
      <c r="B66" s="56"/>
      <c r="C66" s="56"/>
      <c r="D66" s="56"/>
      <c r="E66" s="56"/>
      <c r="F66" s="56"/>
      <c r="G66" s="56"/>
      <c r="H66" s="56"/>
      <c r="I66" s="56"/>
      <c r="J66" s="87"/>
      <c r="K66" s="56"/>
      <c r="L66" s="56"/>
      <c r="M66" s="56"/>
    </row>
    <row r="67" spans="1:13" s="2" customFormat="1" ht="16.2">
      <c r="A67" s="351" t="s">
        <v>22</v>
      </c>
      <c r="B67" s="84"/>
      <c r="C67" s="56"/>
      <c r="D67" s="56"/>
      <c r="E67" s="56"/>
      <c r="F67" s="56"/>
      <c r="G67" s="56"/>
      <c r="H67" s="56"/>
      <c r="I67" s="56"/>
      <c r="J67" s="87"/>
      <c r="K67" s="56"/>
      <c r="L67" s="56"/>
      <c r="M67" s="56"/>
    </row>
    <row r="68" spans="1:13" s="2" customFormat="1" ht="16.2" customHeight="1">
      <c r="A68" s="354" t="s">
        <v>341</v>
      </c>
      <c r="B68" s="354"/>
      <c r="C68" s="354"/>
      <c r="D68" s="354"/>
      <c r="E68" s="354"/>
      <c r="F68" s="354"/>
      <c r="G68" s="354"/>
      <c r="H68" s="354"/>
      <c r="I68" s="354"/>
      <c r="J68" s="354"/>
      <c r="K68" s="354"/>
      <c r="L68" s="354"/>
      <c r="M68" s="354"/>
    </row>
    <row r="69" spans="1:13" s="2" customFormat="1">
      <c r="A69" s="354"/>
      <c r="B69" s="354"/>
      <c r="C69" s="354"/>
      <c r="D69" s="354"/>
      <c r="E69" s="354"/>
      <c r="F69" s="354"/>
      <c r="G69" s="354"/>
      <c r="H69" s="354"/>
      <c r="I69" s="354"/>
      <c r="J69" s="354"/>
      <c r="K69" s="354"/>
      <c r="L69" s="354"/>
      <c r="M69" s="354"/>
    </row>
    <row r="70" spans="1:13">
      <c r="A70" s="354"/>
      <c r="B70" s="354"/>
      <c r="C70" s="354"/>
      <c r="D70" s="354"/>
      <c r="E70" s="354"/>
      <c r="F70" s="354"/>
      <c r="G70" s="354"/>
      <c r="H70" s="354"/>
      <c r="I70" s="354"/>
      <c r="J70" s="354"/>
      <c r="K70" s="354"/>
      <c r="L70" s="354"/>
      <c r="M70" s="354"/>
    </row>
    <row r="71" spans="1:13" s="2" customFormat="1">
      <c r="A71" s="56" t="s">
        <v>343</v>
      </c>
      <c r="B71" s="56"/>
      <c r="C71" s="56"/>
      <c r="D71" s="56"/>
      <c r="E71" s="56"/>
      <c r="F71" s="56"/>
      <c r="G71" s="56"/>
      <c r="H71" s="56"/>
      <c r="I71" s="56"/>
      <c r="J71" s="87"/>
      <c r="K71" s="56"/>
      <c r="L71" s="56"/>
      <c r="M71" s="56"/>
    </row>
    <row r="72" spans="1:13" s="2" customFormat="1" ht="16.2">
      <c r="A72" s="351" t="s">
        <v>22</v>
      </c>
      <c r="B72" s="84"/>
      <c r="C72" s="56"/>
      <c r="D72" s="56"/>
      <c r="E72" s="56"/>
      <c r="F72" s="56"/>
      <c r="G72" s="56"/>
      <c r="H72" s="56"/>
      <c r="I72" s="56"/>
      <c r="J72" s="87"/>
      <c r="K72" s="56"/>
      <c r="L72" s="56"/>
      <c r="M72" s="56"/>
    </row>
    <row r="73" spans="1:13" s="2" customFormat="1" ht="16.2" customHeight="1">
      <c r="A73" s="354" t="s">
        <v>342</v>
      </c>
      <c r="B73" s="354"/>
      <c r="C73" s="354"/>
      <c r="D73" s="354"/>
      <c r="E73" s="354"/>
      <c r="F73" s="354"/>
      <c r="G73" s="354"/>
      <c r="H73" s="354"/>
      <c r="I73" s="354"/>
      <c r="J73" s="354"/>
      <c r="K73" s="354"/>
      <c r="L73" s="354"/>
      <c r="M73" s="354"/>
    </row>
    <row r="74" spans="1:13" s="2" customFormat="1">
      <c r="A74" s="354"/>
      <c r="B74" s="354"/>
      <c r="C74" s="354"/>
      <c r="D74" s="354"/>
      <c r="E74" s="354"/>
      <c r="F74" s="354"/>
      <c r="G74" s="354"/>
      <c r="H74" s="354"/>
      <c r="I74" s="354"/>
      <c r="J74" s="354"/>
      <c r="K74" s="354"/>
      <c r="L74" s="354"/>
      <c r="M74" s="354"/>
    </row>
    <row r="75" spans="1:13">
      <c r="A75" s="354"/>
      <c r="B75" s="354"/>
      <c r="C75" s="354"/>
      <c r="D75" s="354"/>
      <c r="E75" s="354"/>
      <c r="F75" s="354"/>
      <c r="G75" s="354"/>
      <c r="H75" s="354"/>
      <c r="I75" s="354"/>
      <c r="J75" s="354"/>
      <c r="K75" s="354"/>
      <c r="L75" s="354"/>
      <c r="M75" s="354"/>
    </row>
    <row r="76" spans="1:13" s="2" customFormat="1">
      <c r="A76" s="56" t="s">
        <v>344</v>
      </c>
      <c r="B76" s="56"/>
      <c r="C76" s="56"/>
      <c r="D76" s="56"/>
      <c r="E76" s="56"/>
      <c r="F76" s="56"/>
      <c r="G76" s="56"/>
      <c r="H76" s="56"/>
      <c r="I76" s="56"/>
      <c r="J76" s="87"/>
      <c r="K76" s="56"/>
      <c r="L76" s="56"/>
      <c r="M76" s="56"/>
    </row>
    <row r="77" spans="1:13" s="2" customFormat="1" ht="16.2">
      <c r="A77" s="351" t="s">
        <v>22</v>
      </c>
      <c r="B77" s="84"/>
      <c r="C77" s="56"/>
      <c r="D77" s="56"/>
      <c r="E77" s="56"/>
      <c r="F77" s="56"/>
      <c r="G77" s="56"/>
      <c r="H77" s="56"/>
      <c r="I77" s="56"/>
      <c r="J77" s="87"/>
      <c r="K77" s="56"/>
      <c r="L77" s="56"/>
      <c r="M77" s="56"/>
    </row>
    <row r="78" spans="1:13">
      <c r="J78" s="19"/>
    </row>
    <row r="79" spans="1:13">
      <c r="A79" s="241" t="s">
        <v>87</v>
      </c>
      <c r="B79" s="242"/>
      <c r="C79" s="93" t="s">
        <v>17</v>
      </c>
      <c r="D79" s="93" t="s">
        <v>18</v>
      </c>
      <c r="J79" s="19"/>
    </row>
    <row r="80" spans="1:13">
      <c r="A80" s="239" t="s">
        <v>16</v>
      </c>
      <c r="B80" s="240"/>
      <c r="C80" s="92">
        <f>D42*(J50+1)^0.5</f>
        <v>6089.3349390553321</v>
      </c>
      <c r="D80" s="92">
        <f>E42*(J50+1)^0.5</f>
        <v>11671.225299856053</v>
      </c>
      <c r="E80" s="85"/>
      <c r="G80" s="15"/>
      <c r="H80" s="16"/>
    </row>
    <row r="81" spans="1:1022 1028:2044 2050:4095 4101:5117 5123:6139 6145:7168 7174:8190 8196:9212 9218:11263 11269:12285 12291:13307 13313:14336 14342:15358 15364:16380">
      <c r="A81" s="241" t="s">
        <v>92</v>
      </c>
      <c r="B81" s="242"/>
      <c r="C81" s="14">
        <f>C80*D43</f>
        <v>4262.534457338732</v>
      </c>
      <c r="D81" s="14">
        <f>D80*E43</f>
        <v>7586.2964449064348</v>
      </c>
      <c r="E81" s="85"/>
    </row>
    <row r="82" spans="1:1022 1028:2044 2050:4095 4101:5117 5123:6139 6145:7168 7174:8190 8196:9212 9218:11263 11269:12285 12291:13307 13313:14336 14342:15358 15364:16380">
      <c r="A82" s="241" t="s">
        <v>91</v>
      </c>
      <c r="B82" s="242"/>
      <c r="C82" s="14">
        <f>(D81-C81)-(B39-B12)</f>
        <v>2139.7619875677028</v>
      </c>
      <c r="D82" s="8"/>
      <c r="E82" s="85"/>
    </row>
    <row r="83" spans="1:1022 1028:2044 2050:4095 4101:5117 5123:6139 6145:7168 7174:8190 8196:9212 9218:11263 11269:12285 12291:13307 13313:14336 14342:15358 15364:16380">
      <c r="J83" s="19"/>
    </row>
    <row r="84" spans="1:1022 1028:2044 2050:4095 4101:5117 5123:6139 6145:7168 7174:8190 8196:9212 9218:11263 11269:12285 12291:13307 13313:14336 14342:15358 15364:16380" s="2" customFormat="1">
      <c r="A84" s="313" t="s">
        <v>345</v>
      </c>
      <c r="B84" s="313"/>
      <c r="C84" s="313"/>
      <c r="D84" s="313"/>
      <c r="E84" s="313"/>
      <c r="F84" s="313"/>
      <c r="G84" s="313"/>
      <c r="H84" s="313"/>
      <c r="I84" s="313"/>
      <c r="J84" s="313"/>
      <c r="K84" s="313"/>
      <c r="L84" s="313"/>
      <c r="M84" s="313"/>
      <c r="N84" s="5"/>
      <c r="T84" s="4"/>
      <c r="U84" s="5"/>
      <c r="AA84" s="4"/>
      <c r="AB84" s="5"/>
      <c r="AH84" s="4"/>
      <c r="AI84" s="5"/>
      <c r="AO84" s="4"/>
      <c r="AP84" s="5"/>
      <c r="AV84" s="4"/>
      <c r="AW84" s="5"/>
      <c r="BC84" s="4"/>
      <c r="BD84" s="5"/>
      <c r="BJ84" s="4"/>
      <c r="BK84" s="5"/>
      <c r="BQ84" s="4"/>
      <c r="BR84" s="5"/>
      <c r="BX84" s="4"/>
      <c r="BY84" s="5"/>
      <c r="CE84" s="4"/>
      <c r="CF84" s="5"/>
      <c r="CL84" s="4"/>
      <c r="CM84" s="5"/>
      <c r="CS84" s="4"/>
      <c r="CT84" s="5"/>
      <c r="CZ84" s="4"/>
      <c r="DA84" s="5"/>
      <c r="DG84" s="4"/>
      <c r="DH84" s="5"/>
      <c r="DN84" s="4"/>
      <c r="DO84" s="5"/>
      <c r="DU84" s="4"/>
      <c r="DV84" s="5"/>
      <c r="EB84" s="4"/>
      <c r="EC84" s="5"/>
      <c r="EI84" s="4"/>
      <c r="EJ84" s="5"/>
      <c r="EP84" s="4"/>
      <c r="EQ84" s="5"/>
      <c r="EW84" s="4"/>
      <c r="EX84" s="5"/>
      <c r="FD84" s="4"/>
      <c r="FE84" s="5"/>
      <c r="FK84" s="4"/>
      <c r="FL84" s="5"/>
      <c r="FR84" s="4"/>
      <c r="FS84" s="5"/>
      <c r="FY84" s="4"/>
      <c r="FZ84" s="5"/>
      <c r="GF84" s="4"/>
      <c r="GG84" s="5"/>
      <c r="GM84" s="4"/>
      <c r="GN84" s="5"/>
      <c r="GT84" s="4"/>
      <c r="GU84" s="5"/>
      <c r="HA84" s="4"/>
      <c r="HB84" s="5"/>
      <c r="HH84" s="4"/>
      <c r="HI84" s="5"/>
      <c r="HO84" s="4"/>
      <c r="HP84" s="5"/>
      <c r="HV84" s="4"/>
      <c r="HW84" s="5"/>
      <c r="IC84" s="4"/>
      <c r="ID84" s="5"/>
      <c r="IJ84" s="4"/>
      <c r="IK84" s="5"/>
      <c r="IQ84" s="4"/>
      <c r="IR84" s="5"/>
      <c r="IX84" s="4"/>
      <c r="IY84" s="5"/>
      <c r="JE84" s="4"/>
      <c r="JF84" s="5"/>
      <c r="JL84" s="4"/>
      <c r="JM84" s="5"/>
      <c r="JS84" s="4"/>
      <c r="JT84" s="5"/>
      <c r="JZ84" s="4"/>
      <c r="KA84" s="5"/>
      <c r="KG84" s="4"/>
      <c r="KH84" s="5"/>
      <c r="KN84" s="4"/>
      <c r="KO84" s="5"/>
      <c r="KU84" s="4"/>
      <c r="KV84" s="5"/>
      <c r="LB84" s="4"/>
      <c r="LC84" s="5"/>
      <c r="LI84" s="4"/>
      <c r="LJ84" s="5"/>
      <c r="LP84" s="4"/>
      <c r="LQ84" s="5"/>
      <c r="LW84" s="4"/>
      <c r="LX84" s="5"/>
      <c r="MD84" s="4"/>
      <c r="ME84" s="5"/>
      <c r="MK84" s="4"/>
      <c r="ML84" s="5"/>
      <c r="MR84" s="4"/>
      <c r="MS84" s="5"/>
      <c r="MY84" s="4"/>
      <c r="MZ84" s="5"/>
      <c r="NF84" s="4"/>
      <c r="NG84" s="5"/>
      <c r="NM84" s="4"/>
      <c r="NN84" s="5"/>
      <c r="NT84" s="4"/>
      <c r="NU84" s="5"/>
      <c r="OA84" s="4"/>
      <c r="OB84" s="5"/>
      <c r="OH84" s="4"/>
      <c r="OI84" s="5"/>
      <c r="OO84" s="4"/>
      <c r="OP84" s="5"/>
      <c r="OV84" s="4"/>
      <c r="OW84" s="5"/>
      <c r="PC84" s="4"/>
      <c r="PD84" s="5"/>
      <c r="PJ84" s="4"/>
      <c r="PK84" s="5"/>
      <c r="PQ84" s="4"/>
      <c r="PR84" s="5"/>
      <c r="PX84" s="4"/>
      <c r="PY84" s="5"/>
      <c r="QE84" s="4"/>
      <c r="QF84" s="5"/>
      <c r="QL84" s="4"/>
      <c r="QM84" s="5"/>
      <c r="QS84" s="4"/>
      <c r="QT84" s="5"/>
      <c r="QZ84" s="4"/>
      <c r="RA84" s="5"/>
      <c r="RG84" s="4"/>
      <c r="RH84" s="5"/>
      <c r="RN84" s="4"/>
      <c r="RO84" s="5"/>
      <c r="RU84" s="4"/>
      <c r="RV84" s="5"/>
      <c r="SB84" s="4"/>
      <c r="SC84" s="5"/>
      <c r="SI84" s="4"/>
      <c r="SJ84" s="5"/>
      <c r="SP84" s="4"/>
      <c r="SQ84" s="5"/>
      <c r="SW84" s="4"/>
      <c r="SX84" s="5"/>
      <c r="TD84" s="4"/>
      <c r="TE84" s="5"/>
      <c r="TK84" s="4"/>
      <c r="TL84" s="5"/>
      <c r="TR84" s="4"/>
      <c r="TS84" s="5"/>
      <c r="TY84" s="4"/>
      <c r="TZ84" s="5"/>
      <c r="UF84" s="4"/>
      <c r="UG84" s="5"/>
      <c r="UM84" s="4"/>
      <c r="UN84" s="5"/>
      <c r="UT84" s="4"/>
      <c r="UU84" s="5"/>
      <c r="VA84" s="4"/>
      <c r="VB84" s="5"/>
      <c r="VH84" s="4"/>
      <c r="VI84" s="5"/>
      <c r="VO84" s="4"/>
      <c r="VP84" s="5"/>
      <c r="VV84" s="4"/>
      <c r="VW84" s="5"/>
      <c r="WC84" s="4"/>
      <c r="WD84" s="5"/>
      <c r="WJ84" s="4"/>
      <c r="WK84" s="5"/>
      <c r="WQ84" s="4"/>
      <c r="WR84" s="5"/>
      <c r="WX84" s="4"/>
      <c r="WY84" s="5"/>
      <c r="XE84" s="4"/>
      <c r="XF84" s="5"/>
      <c r="XL84" s="4"/>
      <c r="XM84" s="5"/>
      <c r="XS84" s="4"/>
      <c r="XT84" s="5"/>
      <c r="XZ84" s="4"/>
      <c r="YA84" s="5"/>
      <c r="YG84" s="4"/>
      <c r="YH84" s="5"/>
      <c r="YN84" s="4"/>
      <c r="YO84" s="5"/>
      <c r="YU84" s="4"/>
      <c r="YV84" s="5"/>
      <c r="ZB84" s="4"/>
      <c r="ZC84" s="5"/>
      <c r="ZI84" s="4"/>
      <c r="ZJ84" s="5"/>
      <c r="ZP84" s="4"/>
      <c r="ZQ84" s="5"/>
      <c r="ZW84" s="4"/>
      <c r="ZX84" s="5"/>
      <c r="AAD84" s="4"/>
      <c r="AAE84" s="5"/>
      <c r="AAK84" s="4"/>
      <c r="AAL84" s="5"/>
      <c r="AAR84" s="4"/>
      <c r="AAS84" s="5"/>
      <c r="AAY84" s="4"/>
      <c r="AAZ84" s="5"/>
      <c r="ABF84" s="4"/>
      <c r="ABG84" s="5"/>
      <c r="ABM84" s="4"/>
      <c r="ABN84" s="5"/>
      <c r="ABT84" s="4"/>
      <c r="ABU84" s="5"/>
      <c r="ACA84" s="4"/>
      <c r="ACB84" s="5"/>
      <c r="ACH84" s="4"/>
      <c r="ACI84" s="5"/>
      <c r="ACO84" s="4"/>
      <c r="ACP84" s="5"/>
      <c r="ACV84" s="4"/>
      <c r="ACW84" s="5"/>
      <c r="ADC84" s="4"/>
      <c r="ADD84" s="5"/>
      <c r="ADJ84" s="4"/>
      <c r="ADK84" s="5"/>
      <c r="ADQ84" s="4"/>
      <c r="ADR84" s="5"/>
      <c r="ADX84" s="4"/>
      <c r="ADY84" s="5"/>
      <c r="AEE84" s="4"/>
      <c r="AEF84" s="5"/>
      <c r="AEL84" s="4"/>
      <c r="AEM84" s="5"/>
      <c r="AES84" s="4"/>
      <c r="AET84" s="5"/>
      <c r="AEZ84" s="4"/>
      <c r="AFA84" s="5"/>
      <c r="AFG84" s="4"/>
      <c r="AFH84" s="5"/>
      <c r="AFN84" s="4"/>
      <c r="AFO84" s="5"/>
      <c r="AFU84" s="4"/>
      <c r="AFV84" s="5"/>
      <c r="AGB84" s="4"/>
      <c r="AGC84" s="5"/>
      <c r="AGI84" s="4"/>
      <c r="AGJ84" s="5"/>
      <c r="AGP84" s="4"/>
      <c r="AGQ84" s="5"/>
      <c r="AGW84" s="4"/>
      <c r="AGX84" s="5"/>
      <c r="AHD84" s="4"/>
      <c r="AHE84" s="5"/>
      <c r="AHK84" s="4"/>
      <c r="AHL84" s="5"/>
      <c r="AHR84" s="4"/>
      <c r="AHS84" s="5"/>
      <c r="AHY84" s="4"/>
      <c r="AHZ84" s="5"/>
      <c r="AIF84" s="4"/>
      <c r="AIG84" s="5"/>
      <c r="AIM84" s="4"/>
      <c r="AIN84" s="5"/>
      <c r="AIT84" s="4"/>
      <c r="AIU84" s="5"/>
      <c r="AJA84" s="4"/>
      <c r="AJB84" s="5"/>
      <c r="AJH84" s="4"/>
      <c r="AJI84" s="5"/>
      <c r="AJO84" s="4"/>
      <c r="AJP84" s="5"/>
      <c r="AJV84" s="4"/>
      <c r="AJW84" s="5"/>
      <c r="AKC84" s="4"/>
      <c r="AKD84" s="5"/>
      <c r="AKJ84" s="4"/>
      <c r="AKK84" s="5"/>
      <c r="AKQ84" s="4"/>
      <c r="AKR84" s="5"/>
      <c r="AKX84" s="4"/>
      <c r="AKY84" s="5"/>
      <c r="ALE84" s="4"/>
      <c r="ALF84" s="5"/>
      <c r="ALL84" s="4"/>
      <c r="ALM84" s="5"/>
      <c r="ALS84" s="4"/>
      <c r="ALT84" s="5"/>
      <c r="ALZ84" s="4"/>
      <c r="AMA84" s="5"/>
      <c r="AMG84" s="4"/>
      <c r="AMH84" s="5"/>
      <c r="AMN84" s="4"/>
      <c r="AMO84" s="5"/>
      <c r="AMU84" s="4"/>
      <c r="AMV84" s="5"/>
      <c r="ANB84" s="4"/>
      <c r="ANC84" s="5"/>
      <c r="ANI84" s="4"/>
      <c r="ANJ84" s="5"/>
      <c r="ANP84" s="4"/>
      <c r="ANQ84" s="5"/>
      <c r="ANW84" s="4"/>
      <c r="ANX84" s="5"/>
      <c r="AOD84" s="4"/>
      <c r="AOE84" s="5"/>
      <c r="AOK84" s="4"/>
      <c r="AOL84" s="5"/>
      <c r="AOR84" s="4"/>
      <c r="AOS84" s="5"/>
      <c r="AOY84" s="4"/>
      <c r="AOZ84" s="5"/>
      <c r="APF84" s="4"/>
      <c r="APG84" s="5"/>
      <c r="APM84" s="4"/>
      <c r="APN84" s="5"/>
      <c r="APT84" s="4"/>
      <c r="APU84" s="5"/>
      <c r="AQA84" s="4"/>
      <c r="AQB84" s="5"/>
      <c r="AQH84" s="4"/>
      <c r="AQI84" s="5"/>
      <c r="AQO84" s="4"/>
      <c r="AQP84" s="5"/>
      <c r="AQV84" s="4"/>
      <c r="AQW84" s="5"/>
      <c r="ARC84" s="4"/>
      <c r="ARD84" s="5"/>
      <c r="ARJ84" s="4"/>
      <c r="ARK84" s="5"/>
      <c r="ARQ84" s="4"/>
      <c r="ARR84" s="5"/>
      <c r="ARX84" s="4"/>
      <c r="ARY84" s="5"/>
      <c r="ASE84" s="4"/>
      <c r="ASF84" s="5"/>
      <c r="ASL84" s="4"/>
      <c r="ASM84" s="5"/>
      <c r="ASS84" s="4"/>
      <c r="AST84" s="5"/>
      <c r="ASZ84" s="4"/>
      <c r="ATA84" s="5"/>
      <c r="ATG84" s="4"/>
      <c r="ATH84" s="5"/>
      <c r="ATN84" s="4"/>
      <c r="ATO84" s="5"/>
      <c r="ATU84" s="4"/>
      <c r="ATV84" s="5"/>
      <c r="AUB84" s="4"/>
      <c r="AUC84" s="5"/>
      <c r="AUI84" s="4"/>
      <c r="AUJ84" s="5"/>
      <c r="AUP84" s="4"/>
      <c r="AUQ84" s="5"/>
      <c r="AUW84" s="4"/>
      <c r="AUX84" s="5"/>
      <c r="AVD84" s="4"/>
      <c r="AVE84" s="5"/>
      <c r="AVK84" s="4"/>
      <c r="AVL84" s="5"/>
      <c r="AVR84" s="4"/>
      <c r="AVS84" s="5"/>
      <c r="AVY84" s="4"/>
      <c r="AVZ84" s="5"/>
      <c r="AWF84" s="4"/>
      <c r="AWG84" s="5"/>
      <c r="AWM84" s="4"/>
      <c r="AWN84" s="5"/>
      <c r="AWT84" s="4"/>
      <c r="AWU84" s="5"/>
      <c r="AXA84" s="4"/>
      <c r="AXB84" s="5"/>
      <c r="AXH84" s="4"/>
      <c r="AXI84" s="5"/>
      <c r="AXO84" s="4"/>
      <c r="AXP84" s="5"/>
      <c r="AXV84" s="4"/>
      <c r="AXW84" s="5"/>
      <c r="AYC84" s="4"/>
      <c r="AYD84" s="5"/>
      <c r="AYJ84" s="4"/>
      <c r="AYK84" s="5"/>
      <c r="AYQ84" s="4"/>
      <c r="AYR84" s="5"/>
      <c r="AYX84" s="4"/>
      <c r="AYY84" s="5"/>
      <c r="AZE84" s="4"/>
      <c r="AZF84" s="5"/>
      <c r="AZL84" s="4"/>
      <c r="AZM84" s="5"/>
      <c r="AZS84" s="4"/>
      <c r="AZT84" s="5"/>
      <c r="AZZ84" s="4"/>
      <c r="BAA84" s="5"/>
      <c r="BAG84" s="4"/>
      <c r="BAH84" s="5"/>
      <c r="BAN84" s="4"/>
      <c r="BAO84" s="5"/>
      <c r="BAU84" s="4"/>
      <c r="BAV84" s="5"/>
      <c r="BBB84" s="4"/>
      <c r="BBC84" s="5"/>
      <c r="BBI84" s="4"/>
      <c r="BBJ84" s="5"/>
      <c r="BBP84" s="4"/>
      <c r="BBQ84" s="5"/>
      <c r="BBW84" s="4"/>
      <c r="BBX84" s="5"/>
      <c r="BCD84" s="4"/>
      <c r="BCE84" s="5"/>
      <c r="BCK84" s="4"/>
      <c r="BCL84" s="5"/>
      <c r="BCR84" s="4"/>
      <c r="BCS84" s="5"/>
      <c r="BCY84" s="4"/>
      <c r="BCZ84" s="5"/>
      <c r="BDF84" s="4"/>
      <c r="BDG84" s="5"/>
      <c r="BDM84" s="4"/>
      <c r="BDN84" s="5"/>
      <c r="BDT84" s="4"/>
      <c r="BDU84" s="5"/>
      <c r="BEA84" s="4"/>
      <c r="BEB84" s="5"/>
      <c r="BEH84" s="4"/>
      <c r="BEI84" s="5"/>
      <c r="BEO84" s="4"/>
      <c r="BEP84" s="5"/>
      <c r="BEV84" s="4"/>
      <c r="BEW84" s="5"/>
      <c r="BFC84" s="4"/>
      <c r="BFD84" s="5"/>
      <c r="BFJ84" s="4"/>
      <c r="BFK84" s="5"/>
      <c r="BFQ84" s="4"/>
      <c r="BFR84" s="5"/>
      <c r="BFX84" s="4"/>
      <c r="BFY84" s="5"/>
      <c r="BGE84" s="4"/>
      <c r="BGF84" s="5"/>
      <c r="BGL84" s="4"/>
      <c r="BGM84" s="5"/>
      <c r="BGS84" s="4"/>
      <c r="BGT84" s="5"/>
      <c r="BGZ84" s="4"/>
      <c r="BHA84" s="5"/>
      <c r="BHG84" s="4"/>
      <c r="BHH84" s="5"/>
      <c r="BHN84" s="4"/>
      <c r="BHO84" s="5"/>
      <c r="BHU84" s="4"/>
      <c r="BHV84" s="5"/>
      <c r="BIB84" s="4"/>
      <c r="BIC84" s="5"/>
      <c r="BII84" s="4"/>
      <c r="BIJ84" s="5"/>
      <c r="BIP84" s="4"/>
      <c r="BIQ84" s="5"/>
      <c r="BIW84" s="4"/>
      <c r="BIX84" s="5"/>
      <c r="BJD84" s="4"/>
      <c r="BJE84" s="5"/>
      <c r="BJK84" s="4"/>
      <c r="BJL84" s="5"/>
      <c r="BJR84" s="4"/>
      <c r="BJS84" s="5"/>
      <c r="BJY84" s="4"/>
      <c r="BJZ84" s="5"/>
      <c r="BKF84" s="4"/>
      <c r="BKG84" s="5"/>
      <c r="BKM84" s="4"/>
      <c r="BKN84" s="5"/>
      <c r="BKT84" s="4"/>
      <c r="BKU84" s="5"/>
      <c r="BLA84" s="4"/>
      <c r="BLB84" s="5"/>
      <c r="BLH84" s="4"/>
      <c r="BLI84" s="5"/>
      <c r="BLO84" s="4"/>
      <c r="BLP84" s="5"/>
      <c r="BLV84" s="4"/>
      <c r="BLW84" s="5"/>
      <c r="BMC84" s="4"/>
      <c r="BMD84" s="5"/>
      <c r="BMJ84" s="4"/>
      <c r="BMK84" s="5"/>
      <c r="BMQ84" s="4"/>
      <c r="BMR84" s="5"/>
      <c r="BMX84" s="4"/>
      <c r="BMY84" s="5"/>
      <c r="BNE84" s="4"/>
      <c r="BNF84" s="5"/>
      <c r="BNL84" s="4"/>
      <c r="BNM84" s="5"/>
      <c r="BNS84" s="4"/>
      <c r="BNT84" s="5"/>
      <c r="BNZ84" s="4"/>
      <c r="BOA84" s="5"/>
      <c r="BOG84" s="4"/>
      <c r="BOH84" s="5"/>
      <c r="BON84" s="4"/>
      <c r="BOO84" s="5"/>
      <c r="BOU84" s="4"/>
      <c r="BOV84" s="5"/>
      <c r="BPB84" s="4"/>
      <c r="BPC84" s="5"/>
      <c r="BPI84" s="4"/>
      <c r="BPJ84" s="5"/>
      <c r="BPP84" s="4"/>
      <c r="BPQ84" s="5"/>
      <c r="BPW84" s="4"/>
      <c r="BPX84" s="5"/>
      <c r="BQD84" s="4"/>
      <c r="BQE84" s="5"/>
      <c r="BQK84" s="4"/>
      <c r="BQL84" s="5"/>
      <c r="BQR84" s="4"/>
      <c r="BQS84" s="5"/>
      <c r="BQY84" s="4"/>
      <c r="BQZ84" s="5"/>
      <c r="BRF84" s="4"/>
      <c r="BRG84" s="5"/>
      <c r="BRM84" s="4"/>
      <c r="BRN84" s="5"/>
      <c r="BRT84" s="4"/>
      <c r="BRU84" s="5"/>
      <c r="BSA84" s="4"/>
      <c r="BSB84" s="5"/>
      <c r="BSH84" s="4"/>
      <c r="BSI84" s="5"/>
      <c r="BSO84" s="4"/>
      <c r="BSP84" s="5"/>
      <c r="BSV84" s="4"/>
      <c r="BSW84" s="5"/>
      <c r="BTC84" s="4"/>
      <c r="BTD84" s="5"/>
      <c r="BTJ84" s="4"/>
      <c r="BTK84" s="5"/>
      <c r="BTQ84" s="4"/>
      <c r="BTR84" s="5"/>
      <c r="BTX84" s="4"/>
      <c r="BTY84" s="5"/>
      <c r="BUE84" s="4"/>
      <c r="BUF84" s="5"/>
      <c r="BUL84" s="4"/>
      <c r="BUM84" s="5"/>
      <c r="BUS84" s="4"/>
      <c r="BUT84" s="5"/>
      <c r="BUZ84" s="4"/>
      <c r="BVA84" s="5"/>
      <c r="BVG84" s="4"/>
      <c r="BVH84" s="5"/>
      <c r="BVN84" s="4"/>
      <c r="BVO84" s="5"/>
      <c r="BVU84" s="4"/>
      <c r="BVV84" s="5"/>
      <c r="BWB84" s="4"/>
      <c r="BWC84" s="5"/>
      <c r="BWI84" s="4"/>
      <c r="BWJ84" s="5"/>
      <c r="BWP84" s="4"/>
      <c r="BWQ84" s="5"/>
      <c r="BWW84" s="4"/>
      <c r="BWX84" s="5"/>
      <c r="BXD84" s="4"/>
      <c r="BXE84" s="5"/>
      <c r="BXK84" s="4"/>
      <c r="BXL84" s="5"/>
      <c r="BXR84" s="4"/>
      <c r="BXS84" s="5"/>
      <c r="BXY84" s="4"/>
      <c r="BXZ84" s="5"/>
      <c r="BYF84" s="4"/>
      <c r="BYG84" s="5"/>
      <c r="BYM84" s="4"/>
      <c r="BYN84" s="5"/>
      <c r="BYT84" s="4"/>
      <c r="BYU84" s="5"/>
      <c r="BZA84" s="4"/>
      <c r="BZB84" s="5"/>
      <c r="BZH84" s="4"/>
      <c r="BZI84" s="5"/>
      <c r="BZO84" s="4"/>
      <c r="BZP84" s="5"/>
      <c r="BZV84" s="4"/>
      <c r="BZW84" s="5"/>
      <c r="CAC84" s="4"/>
      <c r="CAD84" s="5"/>
      <c r="CAJ84" s="4"/>
      <c r="CAK84" s="5"/>
      <c r="CAQ84" s="4"/>
      <c r="CAR84" s="5"/>
      <c r="CAX84" s="4"/>
      <c r="CAY84" s="5"/>
      <c r="CBE84" s="4"/>
      <c r="CBF84" s="5"/>
      <c r="CBL84" s="4"/>
      <c r="CBM84" s="5"/>
      <c r="CBS84" s="4"/>
      <c r="CBT84" s="5"/>
      <c r="CBZ84" s="4"/>
      <c r="CCA84" s="5"/>
      <c r="CCG84" s="4"/>
      <c r="CCH84" s="5"/>
      <c r="CCN84" s="4"/>
      <c r="CCO84" s="5"/>
      <c r="CCU84" s="4"/>
      <c r="CCV84" s="5"/>
      <c r="CDB84" s="4"/>
      <c r="CDC84" s="5"/>
      <c r="CDI84" s="4"/>
      <c r="CDJ84" s="5"/>
      <c r="CDP84" s="4"/>
      <c r="CDQ84" s="5"/>
      <c r="CDW84" s="4"/>
      <c r="CDX84" s="5"/>
      <c r="CED84" s="4"/>
      <c r="CEE84" s="5"/>
      <c r="CEK84" s="4"/>
      <c r="CEL84" s="5"/>
      <c r="CER84" s="4"/>
      <c r="CES84" s="5"/>
      <c r="CEY84" s="4"/>
      <c r="CEZ84" s="5"/>
      <c r="CFF84" s="4"/>
      <c r="CFG84" s="5"/>
      <c r="CFM84" s="4"/>
      <c r="CFN84" s="5"/>
      <c r="CFT84" s="4"/>
      <c r="CFU84" s="5"/>
      <c r="CGA84" s="4"/>
      <c r="CGB84" s="5"/>
      <c r="CGH84" s="4"/>
      <c r="CGI84" s="5"/>
      <c r="CGO84" s="4"/>
      <c r="CGP84" s="5"/>
      <c r="CGV84" s="4"/>
      <c r="CGW84" s="5"/>
      <c r="CHC84" s="4"/>
      <c r="CHD84" s="5"/>
      <c r="CHJ84" s="4"/>
      <c r="CHK84" s="5"/>
      <c r="CHQ84" s="4"/>
      <c r="CHR84" s="5"/>
      <c r="CHX84" s="4"/>
      <c r="CHY84" s="5"/>
      <c r="CIE84" s="4"/>
      <c r="CIF84" s="5"/>
      <c r="CIL84" s="4"/>
      <c r="CIM84" s="5"/>
      <c r="CIS84" s="4"/>
      <c r="CIT84" s="5"/>
      <c r="CIZ84" s="4"/>
      <c r="CJA84" s="5"/>
      <c r="CJG84" s="4"/>
      <c r="CJH84" s="5"/>
      <c r="CJN84" s="4"/>
      <c r="CJO84" s="5"/>
      <c r="CJU84" s="4"/>
      <c r="CJV84" s="5"/>
      <c r="CKB84" s="4"/>
      <c r="CKC84" s="5"/>
      <c r="CKI84" s="4"/>
      <c r="CKJ84" s="5"/>
      <c r="CKP84" s="4"/>
      <c r="CKQ84" s="5"/>
      <c r="CKW84" s="4"/>
      <c r="CKX84" s="5"/>
      <c r="CLD84" s="4"/>
      <c r="CLE84" s="5"/>
      <c r="CLK84" s="4"/>
      <c r="CLL84" s="5"/>
      <c r="CLR84" s="4"/>
      <c r="CLS84" s="5"/>
      <c r="CLY84" s="4"/>
      <c r="CLZ84" s="5"/>
      <c r="CMF84" s="4"/>
      <c r="CMG84" s="5"/>
      <c r="CMM84" s="4"/>
      <c r="CMN84" s="5"/>
      <c r="CMT84" s="4"/>
      <c r="CMU84" s="5"/>
      <c r="CNA84" s="4"/>
      <c r="CNB84" s="5"/>
      <c r="CNH84" s="4"/>
      <c r="CNI84" s="5"/>
      <c r="CNO84" s="4"/>
      <c r="CNP84" s="5"/>
      <c r="CNV84" s="4"/>
      <c r="CNW84" s="5"/>
      <c r="COC84" s="4"/>
      <c r="COD84" s="5"/>
      <c r="COJ84" s="4"/>
      <c r="COK84" s="5"/>
      <c r="COQ84" s="4"/>
      <c r="COR84" s="5"/>
      <c r="COX84" s="4"/>
      <c r="COY84" s="5"/>
      <c r="CPE84" s="4"/>
      <c r="CPF84" s="5"/>
      <c r="CPL84" s="4"/>
      <c r="CPM84" s="5"/>
      <c r="CPS84" s="4"/>
      <c r="CPT84" s="5"/>
      <c r="CPZ84" s="4"/>
      <c r="CQA84" s="5"/>
      <c r="CQG84" s="4"/>
      <c r="CQH84" s="5"/>
      <c r="CQN84" s="4"/>
      <c r="CQO84" s="5"/>
      <c r="CQU84" s="4"/>
      <c r="CQV84" s="5"/>
      <c r="CRB84" s="4"/>
      <c r="CRC84" s="5"/>
      <c r="CRI84" s="4"/>
      <c r="CRJ84" s="5"/>
      <c r="CRP84" s="4"/>
      <c r="CRQ84" s="5"/>
      <c r="CRW84" s="4"/>
      <c r="CRX84" s="5"/>
      <c r="CSD84" s="4"/>
      <c r="CSE84" s="5"/>
      <c r="CSK84" s="4"/>
      <c r="CSL84" s="5"/>
      <c r="CSR84" s="4"/>
      <c r="CSS84" s="5"/>
      <c r="CSY84" s="4"/>
      <c r="CSZ84" s="5"/>
      <c r="CTF84" s="4"/>
      <c r="CTG84" s="5"/>
      <c r="CTM84" s="4"/>
      <c r="CTN84" s="5"/>
      <c r="CTT84" s="4"/>
      <c r="CTU84" s="5"/>
      <c r="CUA84" s="4"/>
      <c r="CUB84" s="5"/>
      <c r="CUH84" s="4"/>
      <c r="CUI84" s="5"/>
      <c r="CUO84" s="4"/>
      <c r="CUP84" s="5"/>
      <c r="CUV84" s="4"/>
      <c r="CUW84" s="5"/>
      <c r="CVC84" s="4"/>
      <c r="CVD84" s="5"/>
      <c r="CVJ84" s="4"/>
      <c r="CVK84" s="5"/>
      <c r="CVQ84" s="4"/>
      <c r="CVR84" s="5"/>
      <c r="CVX84" s="4"/>
      <c r="CVY84" s="5"/>
      <c r="CWE84" s="4"/>
      <c r="CWF84" s="5"/>
      <c r="CWL84" s="4"/>
      <c r="CWM84" s="5"/>
      <c r="CWS84" s="4"/>
      <c r="CWT84" s="5"/>
      <c r="CWZ84" s="4"/>
      <c r="CXA84" s="5"/>
      <c r="CXG84" s="4"/>
      <c r="CXH84" s="5"/>
      <c r="CXN84" s="4"/>
      <c r="CXO84" s="5"/>
      <c r="CXU84" s="4"/>
      <c r="CXV84" s="5"/>
      <c r="CYB84" s="4"/>
      <c r="CYC84" s="5"/>
      <c r="CYI84" s="4"/>
      <c r="CYJ84" s="5"/>
      <c r="CYP84" s="4"/>
      <c r="CYQ84" s="5"/>
      <c r="CYW84" s="4"/>
      <c r="CYX84" s="5"/>
      <c r="CZD84" s="4"/>
      <c r="CZE84" s="5"/>
      <c r="CZK84" s="4"/>
      <c r="CZL84" s="5"/>
      <c r="CZR84" s="4"/>
      <c r="CZS84" s="5"/>
      <c r="CZY84" s="4"/>
      <c r="CZZ84" s="5"/>
      <c r="DAF84" s="4"/>
      <c r="DAG84" s="5"/>
      <c r="DAM84" s="4"/>
      <c r="DAN84" s="5"/>
      <c r="DAT84" s="4"/>
      <c r="DAU84" s="5"/>
      <c r="DBA84" s="4"/>
      <c r="DBB84" s="5"/>
      <c r="DBH84" s="4"/>
      <c r="DBI84" s="5"/>
      <c r="DBO84" s="4"/>
      <c r="DBP84" s="5"/>
      <c r="DBV84" s="4"/>
      <c r="DBW84" s="5"/>
      <c r="DCC84" s="4"/>
      <c r="DCD84" s="5"/>
      <c r="DCJ84" s="4"/>
      <c r="DCK84" s="5"/>
      <c r="DCQ84" s="4"/>
      <c r="DCR84" s="5"/>
      <c r="DCX84" s="4"/>
      <c r="DCY84" s="5"/>
      <c r="DDE84" s="4"/>
      <c r="DDF84" s="5"/>
      <c r="DDL84" s="4"/>
      <c r="DDM84" s="5"/>
      <c r="DDS84" s="4"/>
      <c r="DDT84" s="5"/>
      <c r="DDZ84" s="4"/>
      <c r="DEA84" s="5"/>
      <c r="DEG84" s="4"/>
      <c r="DEH84" s="5"/>
      <c r="DEN84" s="4"/>
      <c r="DEO84" s="5"/>
      <c r="DEU84" s="4"/>
      <c r="DEV84" s="5"/>
      <c r="DFB84" s="4"/>
      <c r="DFC84" s="5"/>
      <c r="DFI84" s="4"/>
      <c r="DFJ84" s="5"/>
      <c r="DFP84" s="4"/>
      <c r="DFQ84" s="5"/>
      <c r="DFW84" s="4"/>
      <c r="DFX84" s="5"/>
      <c r="DGD84" s="4"/>
      <c r="DGE84" s="5"/>
      <c r="DGK84" s="4"/>
      <c r="DGL84" s="5"/>
      <c r="DGR84" s="4"/>
      <c r="DGS84" s="5"/>
      <c r="DGY84" s="4"/>
      <c r="DGZ84" s="5"/>
      <c r="DHF84" s="4"/>
      <c r="DHG84" s="5"/>
      <c r="DHM84" s="4"/>
      <c r="DHN84" s="5"/>
      <c r="DHT84" s="4"/>
      <c r="DHU84" s="5"/>
      <c r="DIA84" s="4"/>
      <c r="DIB84" s="5"/>
      <c r="DIH84" s="4"/>
      <c r="DII84" s="5"/>
      <c r="DIO84" s="4"/>
      <c r="DIP84" s="5"/>
      <c r="DIV84" s="4"/>
      <c r="DIW84" s="5"/>
      <c r="DJC84" s="4"/>
      <c r="DJD84" s="5"/>
      <c r="DJJ84" s="4"/>
      <c r="DJK84" s="5"/>
      <c r="DJQ84" s="4"/>
      <c r="DJR84" s="5"/>
      <c r="DJX84" s="4"/>
      <c r="DJY84" s="5"/>
      <c r="DKE84" s="4"/>
      <c r="DKF84" s="5"/>
      <c r="DKL84" s="4"/>
      <c r="DKM84" s="5"/>
      <c r="DKS84" s="4"/>
      <c r="DKT84" s="5"/>
      <c r="DKZ84" s="4"/>
      <c r="DLA84" s="5"/>
      <c r="DLG84" s="4"/>
      <c r="DLH84" s="5"/>
      <c r="DLN84" s="4"/>
      <c r="DLO84" s="5"/>
      <c r="DLU84" s="4"/>
      <c r="DLV84" s="5"/>
      <c r="DMB84" s="4"/>
      <c r="DMC84" s="5"/>
      <c r="DMI84" s="4"/>
      <c r="DMJ84" s="5"/>
      <c r="DMP84" s="4"/>
      <c r="DMQ84" s="5"/>
      <c r="DMW84" s="4"/>
      <c r="DMX84" s="5"/>
      <c r="DND84" s="4"/>
      <c r="DNE84" s="5"/>
      <c r="DNK84" s="4"/>
      <c r="DNL84" s="5"/>
      <c r="DNR84" s="4"/>
      <c r="DNS84" s="5"/>
      <c r="DNY84" s="4"/>
      <c r="DNZ84" s="5"/>
      <c r="DOF84" s="4"/>
      <c r="DOG84" s="5"/>
      <c r="DOM84" s="4"/>
      <c r="DON84" s="5"/>
      <c r="DOT84" s="4"/>
      <c r="DOU84" s="5"/>
      <c r="DPA84" s="4"/>
      <c r="DPB84" s="5"/>
      <c r="DPH84" s="4"/>
      <c r="DPI84" s="5"/>
      <c r="DPO84" s="4"/>
      <c r="DPP84" s="5"/>
      <c r="DPV84" s="4"/>
      <c r="DPW84" s="5"/>
      <c r="DQC84" s="4"/>
      <c r="DQD84" s="5"/>
      <c r="DQJ84" s="4"/>
      <c r="DQK84" s="5"/>
      <c r="DQQ84" s="4"/>
      <c r="DQR84" s="5"/>
      <c r="DQX84" s="4"/>
      <c r="DQY84" s="5"/>
      <c r="DRE84" s="4"/>
      <c r="DRF84" s="5"/>
      <c r="DRL84" s="4"/>
      <c r="DRM84" s="5"/>
      <c r="DRS84" s="4"/>
      <c r="DRT84" s="5"/>
      <c r="DRZ84" s="4"/>
      <c r="DSA84" s="5"/>
      <c r="DSG84" s="4"/>
      <c r="DSH84" s="5"/>
      <c r="DSN84" s="4"/>
      <c r="DSO84" s="5"/>
      <c r="DSU84" s="4"/>
      <c r="DSV84" s="5"/>
      <c r="DTB84" s="4"/>
      <c r="DTC84" s="5"/>
      <c r="DTI84" s="4"/>
      <c r="DTJ84" s="5"/>
      <c r="DTP84" s="4"/>
      <c r="DTQ84" s="5"/>
      <c r="DTW84" s="4"/>
      <c r="DTX84" s="5"/>
      <c r="DUD84" s="4"/>
      <c r="DUE84" s="5"/>
      <c r="DUK84" s="4"/>
      <c r="DUL84" s="5"/>
      <c r="DUR84" s="4"/>
      <c r="DUS84" s="5"/>
      <c r="DUY84" s="4"/>
      <c r="DUZ84" s="5"/>
      <c r="DVF84" s="4"/>
      <c r="DVG84" s="5"/>
      <c r="DVM84" s="4"/>
      <c r="DVN84" s="5"/>
      <c r="DVT84" s="4"/>
      <c r="DVU84" s="5"/>
      <c r="DWA84" s="4"/>
      <c r="DWB84" s="5"/>
      <c r="DWH84" s="4"/>
      <c r="DWI84" s="5"/>
      <c r="DWO84" s="4"/>
      <c r="DWP84" s="5"/>
      <c r="DWV84" s="4"/>
      <c r="DWW84" s="5"/>
      <c r="DXC84" s="4"/>
      <c r="DXD84" s="5"/>
      <c r="DXJ84" s="4"/>
      <c r="DXK84" s="5"/>
      <c r="DXQ84" s="4"/>
      <c r="DXR84" s="5"/>
      <c r="DXX84" s="4"/>
      <c r="DXY84" s="5"/>
      <c r="DYE84" s="4"/>
      <c r="DYF84" s="5"/>
      <c r="DYL84" s="4"/>
      <c r="DYM84" s="5"/>
      <c r="DYS84" s="4"/>
      <c r="DYT84" s="5"/>
      <c r="DYZ84" s="4"/>
      <c r="DZA84" s="5"/>
      <c r="DZG84" s="4"/>
      <c r="DZH84" s="5"/>
      <c r="DZN84" s="4"/>
      <c r="DZO84" s="5"/>
      <c r="DZU84" s="4"/>
      <c r="DZV84" s="5"/>
      <c r="EAB84" s="4"/>
      <c r="EAC84" s="5"/>
      <c r="EAI84" s="4"/>
      <c r="EAJ84" s="5"/>
      <c r="EAP84" s="4"/>
      <c r="EAQ84" s="5"/>
      <c r="EAW84" s="4"/>
      <c r="EAX84" s="5"/>
      <c r="EBD84" s="4"/>
      <c r="EBE84" s="5"/>
      <c r="EBK84" s="4"/>
      <c r="EBL84" s="5"/>
      <c r="EBR84" s="4"/>
      <c r="EBS84" s="5"/>
      <c r="EBY84" s="4"/>
      <c r="EBZ84" s="5"/>
      <c r="ECF84" s="4"/>
      <c r="ECG84" s="5"/>
      <c r="ECM84" s="4"/>
      <c r="ECN84" s="5"/>
      <c r="ECT84" s="4"/>
      <c r="ECU84" s="5"/>
      <c r="EDA84" s="4"/>
      <c r="EDB84" s="5"/>
      <c r="EDH84" s="4"/>
      <c r="EDI84" s="5"/>
      <c r="EDO84" s="4"/>
      <c r="EDP84" s="5"/>
      <c r="EDV84" s="4"/>
      <c r="EDW84" s="5"/>
      <c r="EEC84" s="4"/>
      <c r="EED84" s="5"/>
      <c r="EEJ84" s="4"/>
      <c r="EEK84" s="5"/>
      <c r="EEQ84" s="4"/>
      <c r="EER84" s="5"/>
      <c r="EEX84" s="4"/>
      <c r="EEY84" s="5"/>
      <c r="EFE84" s="4"/>
      <c r="EFF84" s="5"/>
      <c r="EFL84" s="4"/>
      <c r="EFM84" s="5"/>
      <c r="EFS84" s="4"/>
      <c r="EFT84" s="5"/>
      <c r="EFZ84" s="4"/>
      <c r="EGA84" s="5"/>
      <c r="EGG84" s="4"/>
      <c r="EGH84" s="5"/>
      <c r="EGN84" s="4"/>
      <c r="EGO84" s="5"/>
      <c r="EGU84" s="4"/>
      <c r="EGV84" s="5"/>
      <c r="EHB84" s="4"/>
      <c r="EHC84" s="5"/>
      <c r="EHI84" s="4"/>
      <c r="EHJ84" s="5"/>
      <c r="EHP84" s="4"/>
      <c r="EHQ84" s="5"/>
      <c r="EHW84" s="4"/>
      <c r="EHX84" s="5"/>
      <c r="EID84" s="4"/>
      <c r="EIE84" s="5"/>
      <c r="EIK84" s="4"/>
      <c r="EIL84" s="5"/>
      <c r="EIR84" s="4"/>
      <c r="EIS84" s="5"/>
      <c r="EIY84" s="4"/>
      <c r="EIZ84" s="5"/>
      <c r="EJF84" s="4"/>
      <c r="EJG84" s="5"/>
      <c r="EJM84" s="4"/>
      <c r="EJN84" s="5"/>
      <c r="EJT84" s="4"/>
      <c r="EJU84" s="5"/>
      <c r="EKA84" s="4"/>
      <c r="EKB84" s="5"/>
      <c r="EKH84" s="4"/>
      <c r="EKI84" s="5"/>
      <c r="EKO84" s="4"/>
      <c r="EKP84" s="5"/>
      <c r="EKV84" s="4"/>
      <c r="EKW84" s="5"/>
      <c r="ELC84" s="4"/>
      <c r="ELD84" s="5"/>
      <c r="ELJ84" s="4"/>
      <c r="ELK84" s="5"/>
      <c r="ELQ84" s="4"/>
      <c r="ELR84" s="5"/>
      <c r="ELX84" s="4"/>
      <c r="ELY84" s="5"/>
      <c r="EME84" s="4"/>
      <c r="EMF84" s="5"/>
      <c r="EML84" s="4"/>
      <c r="EMM84" s="5"/>
      <c r="EMS84" s="4"/>
      <c r="EMT84" s="5"/>
      <c r="EMZ84" s="4"/>
      <c r="ENA84" s="5"/>
      <c r="ENG84" s="4"/>
      <c r="ENH84" s="5"/>
      <c r="ENN84" s="4"/>
      <c r="ENO84" s="5"/>
      <c r="ENU84" s="4"/>
      <c r="ENV84" s="5"/>
      <c r="EOB84" s="4"/>
      <c r="EOC84" s="5"/>
      <c r="EOI84" s="4"/>
      <c r="EOJ84" s="5"/>
      <c r="EOP84" s="4"/>
      <c r="EOQ84" s="5"/>
      <c r="EOW84" s="4"/>
      <c r="EOX84" s="5"/>
      <c r="EPD84" s="4"/>
      <c r="EPE84" s="5"/>
      <c r="EPK84" s="4"/>
      <c r="EPL84" s="5"/>
      <c r="EPR84" s="4"/>
      <c r="EPS84" s="5"/>
      <c r="EPY84" s="4"/>
      <c r="EPZ84" s="5"/>
      <c r="EQF84" s="4"/>
      <c r="EQG84" s="5"/>
      <c r="EQM84" s="4"/>
      <c r="EQN84" s="5"/>
      <c r="EQT84" s="4"/>
      <c r="EQU84" s="5"/>
      <c r="ERA84" s="4"/>
      <c r="ERB84" s="5"/>
      <c r="ERH84" s="4"/>
      <c r="ERI84" s="5"/>
      <c r="ERO84" s="4"/>
      <c r="ERP84" s="5"/>
      <c r="ERV84" s="4"/>
      <c r="ERW84" s="5"/>
      <c r="ESC84" s="4"/>
      <c r="ESD84" s="5"/>
      <c r="ESJ84" s="4"/>
      <c r="ESK84" s="5"/>
      <c r="ESQ84" s="4"/>
      <c r="ESR84" s="5"/>
      <c r="ESX84" s="4"/>
      <c r="ESY84" s="5"/>
      <c r="ETE84" s="4"/>
      <c r="ETF84" s="5"/>
      <c r="ETL84" s="4"/>
      <c r="ETM84" s="5"/>
      <c r="ETS84" s="4"/>
      <c r="ETT84" s="5"/>
      <c r="ETZ84" s="4"/>
      <c r="EUA84" s="5"/>
      <c r="EUG84" s="4"/>
      <c r="EUH84" s="5"/>
      <c r="EUN84" s="4"/>
      <c r="EUO84" s="5"/>
      <c r="EUU84" s="4"/>
      <c r="EUV84" s="5"/>
      <c r="EVB84" s="4"/>
      <c r="EVC84" s="5"/>
      <c r="EVI84" s="4"/>
      <c r="EVJ84" s="5"/>
      <c r="EVP84" s="4"/>
      <c r="EVQ84" s="5"/>
      <c r="EVW84" s="4"/>
      <c r="EVX84" s="5"/>
      <c r="EWD84" s="4"/>
      <c r="EWE84" s="5"/>
      <c r="EWK84" s="4"/>
      <c r="EWL84" s="5"/>
      <c r="EWR84" s="4"/>
      <c r="EWS84" s="5"/>
      <c r="EWY84" s="4"/>
      <c r="EWZ84" s="5"/>
      <c r="EXF84" s="4"/>
      <c r="EXG84" s="5"/>
      <c r="EXM84" s="4"/>
      <c r="EXN84" s="5"/>
      <c r="EXT84" s="4"/>
      <c r="EXU84" s="5"/>
      <c r="EYA84" s="4"/>
      <c r="EYB84" s="5"/>
      <c r="EYH84" s="4"/>
      <c r="EYI84" s="5"/>
      <c r="EYO84" s="4"/>
      <c r="EYP84" s="5"/>
      <c r="EYV84" s="4"/>
      <c r="EYW84" s="5"/>
      <c r="EZC84" s="4"/>
      <c r="EZD84" s="5"/>
      <c r="EZJ84" s="4"/>
      <c r="EZK84" s="5"/>
      <c r="EZQ84" s="4"/>
      <c r="EZR84" s="5"/>
      <c r="EZX84" s="4"/>
      <c r="EZY84" s="5"/>
      <c r="FAE84" s="4"/>
      <c r="FAF84" s="5"/>
      <c r="FAL84" s="4"/>
      <c r="FAM84" s="5"/>
      <c r="FAS84" s="4"/>
      <c r="FAT84" s="5"/>
      <c r="FAZ84" s="4"/>
      <c r="FBA84" s="5"/>
      <c r="FBG84" s="4"/>
      <c r="FBH84" s="5"/>
      <c r="FBN84" s="4"/>
      <c r="FBO84" s="5"/>
      <c r="FBU84" s="4"/>
      <c r="FBV84" s="5"/>
      <c r="FCB84" s="4"/>
      <c r="FCC84" s="5"/>
      <c r="FCI84" s="4"/>
      <c r="FCJ84" s="5"/>
      <c r="FCP84" s="4"/>
      <c r="FCQ84" s="5"/>
      <c r="FCW84" s="4"/>
      <c r="FCX84" s="5"/>
      <c r="FDD84" s="4"/>
      <c r="FDE84" s="5"/>
      <c r="FDK84" s="4"/>
      <c r="FDL84" s="5"/>
      <c r="FDR84" s="4"/>
      <c r="FDS84" s="5"/>
      <c r="FDY84" s="4"/>
      <c r="FDZ84" s="5"/>
      <c r="FEF84" s="4"/>
      <c r="FEG84" s="5"/>
      <c r="FEM84" s="4"/>
      <c r="FEN84" s="5"/>
      <c r="FET84" s="4"/>
      <c r="FEU84" s="5"/>
      <c r="FFA84" s="4"/>
      <c r="FFB84" s="5"/>
      <c r="FFH84" s="4"/>
      <c r="FFI84" s="5"/>
      <c r="FFO84" s="4"/>
      <c r="FFP84" s="5"/>
      <c r="FFV84" s="4"/>
      <c r="FFW84" s="5"/>
      <c r="FGC84" s="4"/>
      <c r="FGD84" s="5"/>
      <c r="FGJ84" s="4"/>
      <c r="FGK84" s="5"/>
      <c r="FGQ84" s="4"/>
      <c r="FGR84" s="5"/>
      <c r="FGX84" s="4"/>
      <c r="FGY84" s="5"/>
      <c r="FHE84" s="4"/>
      <c r="FHF84" s="5"/>
      <c r="FHL84" s="4"/>
      <c r="FHM84" s="5"/>
      <c r="FHS84" s="4"/>
      <c r="FHT84" s="5"/>
      <c r="FHZ84" s="4"/>
      <c r="FIA84" s="5"/>
      <c r="FIG84" s="4"/>
      <c r="FIH84" s="5"/>
      <c r="FIN84" s="4"/>
      <c r="FIO84" s="5"/>
      <c r="FIU84" s="4"/>
      <c r="FIV84" s="5"/>
      <c r="FJB84" s="4"/>
      <c r="FJC84" s="5"/>
      <c r="FJI84" s="4"/>
      <c r="FJJ84" s="5"/>
      <c r="FJP84" s="4"/>
      <c r="FJQ84" s="5"/>
      <c r="FJW84" s="4"/>
      <c r="FJX84" s="5"/>
      <c r="FKD84" s="4"/>
      <c r="FKE84" s="5"/>
      <c r="FKK84" s="4"/>
      <c r="FKL84" s="5"/>
      <c r="FKR84" s="4"/>
      <c r="FKS84" s="5"/>
      <c r="FKY84" s="4"/>
      <c r="FKZ84" s="5"/>
      <c r="FLF84" s="4"/>
      <c r="FLG84" s="5"/>
      <c r="FLM84" s="4"/>
      <c r="FLN84" s="5"/>
      <c r="FLT84" s="4"/>
      <c r="FLU84" s="5"/>
      <c r="FMA84" s="4"/>
      <c r="FMB84" s="5"/>
      <c r="FMH84" s="4"/>
      <c r="FMI84" s="5"/>
      <c r="FMO84" s="4"/>
      <c r="FMP84" s="5"/>
      <c r="FMV84" s="4"/>
      <c r="FMW84" s="5"/>
      <c r="FNC84" s="4"/>
      <c r="FND84" s="5"/>
      <c r="FNJ84" s="4"/>
      <c r="FNK84" s="5"/>
      <c r="FNQ84" s="4"/>
      <c r="FNR84" s="5"/>
      <c r="FNX84" s="4"/>
      <c r="FNY84" s="5"/>
      <c r="FOE84" s="4"/>
      <c r="FOF84" s="5"/>
      <c r="FOL84" s="4"/>
      <c r="FOM84" s="5"/>
      <c r="FOS84" s="4"/>
      <c r="FOT84" s="5"/>
      <c r="FOZ84" s="4"/>
      <c r="FPA84" s="5"/>
      <c r="FPG84" s="4"/>
      <c r="FPH84" s="5"/>
      <c r="FPN84" s="4"/>
      <c r="FPO84" s="5"/>
      <c r="FPU84" s="4"/>
      <c r="FPV84" s="5"/>
      <c r="FQB84" s="4"/>
      <c r="FQC84" s="5"/>
      <c r="FQI84" s="4"/>
      <c r="FQJ84" s="5"/>
      <c r="FQP84" s="4"/>
      <c r="FQQ84" s="5"/>
      <c r="FQW84" s="4"/>
      <c r="FQX84" s="5"/>
      <c r="FRD84" s="4"/>
      <c r="FRE84" s="5"/>
      <c r="FRK84" s="4"/>
      <c r="FRL84" s="5"/>
      <c r="FRR84" s="4"/>
      <c r="FRS84" s="5"/>
      <c r="FRY84" s="4"/>
      <c r="FRZ84" s="5"/>
      <c r="FSF84" s="4"/>
      <c r="FSG84" s="5"/>
      <c r="FSM84" s="4"/>
      <c r="FSN84" s="5"/>
      <c r="FST84" s="4"/>
      <c r="FSU84" s="5"/>
      <c r="FTA84" s="4"/>
      <c r="FTB84" s="5"/>
      <c r="FTH84" s="4"/>
      <c r="FTI84" s="5"/>
      <c r="FTO84" s="4"/>
      <c r="FTP84" s="5"/>
      <c r="FTV84" s="4"/>
      <c r="FTW84" s="5"/>
      <c r="FUC84" s="4"/>
      <c r="FUD84" s="5"/>
      <c r="FUJ84" s="4"/>
      <c r="FUK84" s="5"/>
      <c r="FUQ84" s="4"/>
      <c r="FUR84" s="5"/>
      <c r="FUX84" s="4"/>
      <c r="FUY84" s="5"/>
      <c r="FVE84" s="4"/>
      <c r="FVF84" s="5"/>
      <c r="FVL84" s="4"/>
      <c r="FVM84" s="5"/>
      <c r="FVS84" s="4"/>
      <c r="FVT84" s="5"/>
      <c r="FVZ84" s="4"/>
      <c r="FWA84" s="5"/>
      <c r="FWG84" s="4"/>
      <c r="FWH84" s="5"/>
      <c r="FWN84" s="4"/>
      <c r="FWO84" s="5"/>
      <c r="FWU84" s="4"/>
      <c r="FWV84" s="5"/>
      <c r="FXB84" s="4"/>
      <c r="FXC84" s="5"/>
      <c r="FXI84" s="4"/>
      <c r="FXJ84" s="5"/>
      <c r="FXP84" s="4"/>
      <c r="FXQ84" s="5"/>
      <c r="FXW84" s="4"/>
      <c r="FXX84" s="5"/>
      <c r="FYD84" s="4"/>
      <c r="FYE84" s="5"/>
      <c r="FYK84" s="4"/>
      <c r="FYL84" s="5"/>
      <c r="FYR84" s="4"/>
      <c r="FYS84" s="5"/>
      <c r="FYY84" s="4"/>
      <c r="FYZ84" s="5"/>
      <c r="FZF84" s="4"/>
      <c r="FZG84" s="5"/>
      <c r="FZM84" s="4"/>
      <c r="FZN84" s="5"/>
      <c r="FZT84" s="4"/>
      <c r="FZU84" s="5"/>
      <c r="GAA84" s="4"/>
      <c r="GAB84" s="5"/>
      <c r="GAH84" s="4"/>
      <c r="GAI84" s="5"/>
      <c r="GAO84" s="4"/>
      <c r="GAP84" s="5"/>
      <c r="GAV84" s="4"/>
      <c r="GAW84" s="5"/>
      <c r="GBC84" s="4"/>
      <c r="GBD84" s="5"/>
      <c r="GBJ84" s="4"/>
      <c r="GBK84" s="5"/>
      <c r="GBQ84" s="4"/>
      <c r="GBR84" s="5"/>
      <c r="GBX84" s="4"/>
      <c r="GBY84" s="5"/>
      <c r="GCE84" s="4"/>
      <c r="GCF84" s="5"/>
      <c r="GCL84" s="4"/>
      <c r="GCM84" s="5"/>
      <c r="GCS84" s="4"/>
      <c r="GCT84" s="5"/>
      <c r="GCZ84" s="4"/>
      <c r="GDA84" s="5"/>
      <c r="GDG84" s="4"/>
      <c r="GDH84" s="5"/>
      <c r="GDN84" s="4"/>
      <c r="GDO84" s="5"/>
      <c r="GDU84" s="4"/>
      <c r="GDV84" s="5"/>
      <c r="GEB84" s="4"/>
      <c r="GEC84" s="5"/>
      <c r="GEI84" s="4"/>
      <c r="GEJ84" s="5"/>
      <c r="GEP84" s="4"/>
      <c r="GEQ84" s="5"/>
      <c r="GEW84" s="4"/>
      <c r="GEX84" s="5"/>
      <c r="GFD84" s="4"/>
      <c r="GFE84" s="5"/>
      <c r="GFK84" s="4"/>
      <c r="GFL84" s="5"/>
      <c r="GFR84" s="4"/>
      <c r="GFS84" s="5"/>
      <c r="GFY84" s="4"/>
      <c r="GFZ84" s="5"/>
      <c r="GGF84" s="4"/>
      <c r="GGG84" s="5"/>
      <c r="GGM84" s="4"/>
      <c r="GGN84" s="5"/>
      <c r="GGT84" s="4"/>
      <c r="GGU84" s="5"/>
      <c r="GHA84" s="4"/>
      <c r="GHB84" s="5"/>
      <c r="GHH84" s="4"/>
      <c r="GHI84" s="5"/>
      <c r="GHO84" s="4"/>
      <c r="GHP84" s="5"/>
      <c r="GHV84" s="4"/>
      <c r="GHW84" s="5"/>
      <c r="GIC84" s="4"/>
      <c r="GID84" s="5"/>
      <c r="GIJ84" s="4"/>
      <c r="GIK84" s="5"/>
      <c r="GIQ84" s="4"/>
      <c r="GIR84" s="5"/>
      <c r="GIX84" s="4"/>
      <c r="GIY84" s="5"/>
      <c r="GJE84" s="4"/>
      <c r="GJF84" s="5"/>
      <c r="GJL84" s="4"/>
      <c r="GJM84" s="5"/>
      <c r="GJS84" s="4"/>
      <c r="GJT84" s="5"/>
      <c r="GJZ84" s="4"/>
      <c r="GKA84" s="5"/>
      <c r="GKG84" s="4"/>
      <c r="GKH84" s="5"/>
      <c r="GKN84" s="4"/>
      <c r="GKO84" s="5"/>
      <c r="GKU84" s="4"/>
      <c r="GKV84" s="5"/>
      <c r="GLB84" s="4"/>
      <c r="GLC84" s="5"/>
      <c r="GLI84" s="4"/>
      <c r="GLJ84" s="5"/>
      <c r="GLP84" s="4"/>
      <c r="GLQ84" s="5"/>
      <c r="GLW84" s="4"/>
      <c r="GLX84" s="5"/>
      <c r="GMD84" s="4"/>
      <c r="GME84" s="5"/>
      <c r="GMK84" s="4"/>
      <c r="GML84" s="5"/>
      <c r="GMR84" s="4"/>
      <c r="GMS84" s="5"/>
      <c r="GMY84" s="4"/>
      <c r="GMZ84" s="5"/>
      <c r="GNF84" s="4"/>
      <c r="GNG84" s="5"/>
      <c r="GNM84" s="4"/>
      <c r="GNN84" s="5"/>
      <c r="GNT84" s="4"/>
      <c r="GNU84" s="5"/>
      <c r="GOA84" s="4"/>
      <c r="GOB84" s="5"/>
      <c r="GOH84" s="4"/>
      <c r="GOI84" s="5"/>
      <c r="GOO84" s="4"/>
      <c r="GOP84" s="5"/>
      <c r="GOV84" s="4"/>
      <c r="GOW84" s="5"/>
      <c r="GPC84" s="4"/>
      <c r="GPD84" s="5"/>
      <c r="GPJ84" s="4"/>
      <c r="GPK84" s="5"/>
      <c r="GPQ84" s="4"/>
      <c r="GPR84" s="5"/>
      <c r="GPX84" s="4"/>
      <c r="GPY84" s="5"/>
      <c r="GQE84" s="4"/>
      <c r="GQF84" s="5"/>
      <c r="GQL84" s="4"/>
      <c r="GQM84" s="5"/>
      <c r="GQS84" s="4"/>
      <c r="GQT84" s="5"/>
      <c r="GQZ84" s="4"/>
      <c r="GRA84" s="5"/>
      <c r="GRG84" s="4"/>
      <c r="GRH84" s="5"/>
      <c r="GRN84" s="4"/>
      <c r="GRO84" s="5"/>
      <c r="GRU84" s="4"/>
      <c r="GRV84" s="5"/>
      <c r="GSB84" s="4"/>
      <c r="GSC84" s="5"/>
      <c r="GSI84" s="4"/>
      <c r="GSJ84" s="5"/>
      <c r="GSP84" s="4"/>
      <c r="GSQ84" s="5"/>
      <c r="GSW84" s="4"/>
      <c r="GSX84" s="5"/>
      <c r="GTD84" s="4"/>
      <c r="GTE84" s="5"/>
      <c r="GTK84" s="4"/>
      <c r="GTL84" s="5"/>
      <c r="GTR84" s="4"/>
      <c r="GTS84" s="5"/>
      <c r="GTY84" s="4"/>
      <c r="GTZ84" s="5"/>
      <c r="GUF84" s="4"/>
      <c r="GUG84" s="5"/>
      <c r="GUM84" s="4"/>
      <c r="GUN84" s="5"/>
      <c r="GUT84" s="4"/>
      <c r="GUU84" s="5"/>
      <c r="GVA84" s="4"/>
      <c r="GVB84" s="5"/>
      <c r="GVH84" s="4"/>
      <c r="GVI84" s="5"/>
      <c r="GVO84" s="4"/>
      <c r="GVP84" s="5"/>
      <c r="GVV84" s="4"/>
      <c r="GVW84" s="5"/>
      <c r="GWC84" s="4"/>
      <c r="GWD84" s="5"/>
      <c r="GWJ84" s="4"/>
      <c r="GWK84" s="5"/>
      <c r="GWQ84" s="4"/>
      <c r="GWR84" s="5"/>
      <c r="GWX84" s="4"/>
      <c r="GWY84" s="5"/>
      <c r="GXE84" s="4"/>
      <c r="GXF84" s="5"/>
      <c r="GXL84" s="4"/>
      <c r="GXM84" s="5"/>
      <c r="GXS84" s="4"/>
      <c r="GXT84" s="5"/>
      <c r="GXZ84" s="4"/>
      <c r="GYA84" s="5"/>
      <c r="GYG84" s="4"/>
      <c r="GYH84" s="5"/>
      <c r="GYN84" s="4"/>
      <c r="GYO84" s="5"/>
      <c r="GYU84" s="4"/>
      <c r="GYV84" s="5"/>
      <c r="GZB84" s="4"/>
      <c r="GZC84" s="5"/>
      <c r="GZI84" s="4"/>
      <c r="GZJ84" s="5"/>
      <c r="GZP84" s="4"/>
      <c r="GZQ84" s="5"/>
      <c r="GZW84" s="4"/>
      <c r="GZX84" s="5"/>
      <c r="HAD84" s="4"/>
      <c r="HAE84" s="5"/>
      <c r="HAK84" s="4"/>
      <c r="HAL84" s="5"/>
      <c r="HAR84" s="4"/>
      <c r="HAS84" s="5"/>
      <c r="HAY84" s="4"/>
      <c r="HAZ84" s="5"/>
      <c r="HBF84" s="4"/>
      <c r="HBG84" s="5"/>
      <c r="HBM84" s="4"/>
      <c r="HBN84" s="5"/>
      <c r="HBT84" s="4"/>
      <c r="HBU84" s="5"/>
      <c r="HCA84" s="4"/>
      <c r="HCB84" s="5"/>
      <c r="HCH84" s="4"/>
      <c r="HCI84" s="5"/>
      <c r="HCO84" s="4"/>
      <c r="HCP84" s="5"/>
      <c r="HCV84" s="4"/>
      <c r="HCW84" s="5"/>
      <c r="HDC84" s="4"/>
      <c r="HDD84" s="5"/>
      <c r="HDJ84" s="4"/>
      <c r="HDK84" s="5"/>
      <c r="HDQ84" s="4"/>
      <c r="HDR84" s="5"/>
      <c r="HDX84" s="4"/>
      <c r="HDY84" s="5"/>
      <c r="HEE84" s="4"/>
      <c r="HEF84" s="5"/>
      <c r="HEL84" s="4"/>
      <c r="HEM84" s="5"/>
      <c r="HES84" s="4"/>
      <c r="HET84" s="5"/>
      <c r="HEZ84" s="4"/>
      <c r="HFA84" s="5"/>
      <c r="HFG84" s="4"/>
      <c r="HFH84" s="5"/>
      <c r="HFN84" s="4"/>
      <c r="HFO84" s="5"/>
      <c r="HFU84" s="4"/>
      <c r="HFV84" s="5"/>
      <c r="HGB84" s="4"/>
      <c r="HGC84" s="5"/>
      <c r="HGI84" s="4"/>
      <c r="HGJ84" s="5"/>
      <c r="HGP84" s="4"/>
      <c r="HGQ84" s="5"/>
      <c r="HGW84" s="4"/>
      <c r="HGX84" s="5"/>
      <c r="HHD84" s="4"/>
      <c r="HHE84" s="5"/>
      <c r="HHK84" s="4"/>
      <c r="HHL84" s="5"/>
      <c r="HHR84" s="4"/>
      <c r="HHS84" s="5"/>
      <c r="HHY84" s="4"/>
      <c r="HHZ84" s="5"/>
      <c r="HIF84" s="4"/>
      <c r="HIG84" s="5"/>
      <c r="HIM84" s="4"/>
      <c r="HIN84" s="5"/>
      <c r="HIT84" s="4"/>
      <c r="HIU84" s="5"/>
      <c r="HJA84" s="4"/>
      <c r="HJB84" s="5"/>
      <c r="HJH84" s="4"/>
      <c r="HJI84" s="5"/>
      <c r="HJO84" s="4"/>
      <c r="HJP84" s="5"/>
      <c r="HJV84" s="4"/>
      <c r="HJW84" s="5"/>
      <c r="HKC84" s="4"/>
      <c r="HKD84" s="5"/>
      <c r="HKJ84" s="4"/>
      <c r="HKK84" s="5"/>
      <c r="HKQ84" s="4"/>
      <c r="HKR84" s="5"/>
      <c r="HKX84" s="4"/>
      <c r="HKY84" s="5"/>
      <c r="HLE84" s="4"/>
      <c r="HLF84" s="5"/>
      <c r="HLL84" s="4"/>
      <c r="HLM84" s="5"/>
      <c r="HLS84" s="4"/>
      <c r="HLT84" s="5"/>
      <c r="HLZ84" s="4"/>
      <c r="HMA84" s="5"/>
      <c r="HMG84" s="4"/>
      <c r="HMH84" s="5"/>
      <c r="HMN84" s="4"/>
      <c r="HMO84" s="5"/>
      <c r="HMU84" s="4"/>
      <c r="HMV84" s="5"/>
      <c r="HNB84" s="4"/>
      <c r="HNC84" s="5"/>
      <c r="HNI84" s="4"/>
      <c r="HNJ84" s="5"/>
      <c r="HNP84" s="4"/>
      <c r="HNQ84" s="5"/>
      <c r="HNW84" s="4"/>
      <c r="HNX84" s="5"/>
      <c r="HOD84" s="4"/>
      <c r="HOE84" s="5"/>
      <c r="HOK84" s="4"/>
      <c r="HOL84" s="5"/>
      <c r="HOR84" s="4"/>
      <c r="HOS84" s="5"/>
      <c r="HOY84" s="4"/>
      <c r="HOZ84" s="5"/>
      <c r="HPF84" s="4"/>
      <c r="HPG84" s="5"/>
      <c r="HPM84" s="4"/>
      <c r="HPN84" s="5"/>
      <c r="HPT84" s="4"/>
      <c r="HPU84" s="5"/>
      <c r="HQA84" s="4"/>
      <c r="HQB84" s="5"/>
      <c r="HQH84" s="4"/>
      <c r="HQI84" s="5"/>
      <c r="HQO84" s="4"/>
      <c r="HQP84" s="5"/>
      <c r="HQV84" s="4"/>
      <c r="HQW84" s="5"/>
      <c r="HRC84" s="4"/>
      <c r="HRD84" s="5"/>
      <c r="HRJ84" s="4"/>
      <c r="HRK84" s="5"/>
      <c r="HRQ84" s="4"/>
      <c r="HRR84" s="5"/>
      <c r="HRX84" s="4"/>
      <c r="HRY84" s="5"/>
      <c r="HSE84" s="4"/>
      <c r="HSF84" s="5"/>
      <c r="HSL84" s="4"/>
      <c r="HSM84" s="5"/>
      <c r="HSS84" s="4"/>
      <c r="HST84" s="5"/>
      <c r="HSZ84" s="4"/>
      <c r="HTA84" s="5"/>
      <c r="HTG84" s="4"/>
      <c r="HTH84" s="5"/>
      <c r="HTN84" s="4"/>
      <c r="HTO84" s="5"/>
      <c r="HTU84" s="4"/>
      <c r="HTV84" s="5"/>
      <c r="HUB84" s="4"/>
      <c r="HUC84" s="5"/>
      <c r="HUI84" s="4"/>
      <c r="HUJ84" s="5"/>
      <c r="HUP84" s="4"/>
      <c r="HUQ84" s="5"/>
      <c r="HUW84" s="4"/>
      <c r="HUX84" s="5"/>
      <c r="HVD84" s="4"/>
      <c r="HVE84" s="5"/>
      <c r="HVK84" s="4"/>
      <c r="HVL84" s="5"/>
      <c r="HVR84" s="4"/>
      <c r="HVS84" s="5"/>
      <c r="HVY84" s="4"/>
      <c r="HVZ84" s="5"/>
      <c r="HWF84" s="4"/>
      <c r="HWG84" s="5"/>
      <c r="HWM84" s="4"/>
      <c r="HWN84" s="5"/>
      <c r="HWT84" s="4"/>
      <c r="HWU84" s="5"/>
      <c r="HXA84" s="4"/>
      <c r="HXB84" s="5"/>
      <c r="HXH84" s="4"/>
      <c r="HXI84" s="5"/>
      <c r="HXO84" s="4"/>
      <c r="HXP84" s="5"/>
      <c r="HXV84" s="4"/>
      <c r="HXW84" s="5"/>
      <c r="HYC84" s="4"/>
      <c r="HYD84" s="5"/>
      <c r="HYJ84" s="4"/>
      <c r="HYK84" s="5"/>
      <c r="HYQ84" s="4"/>
      <c r="HYR84" s="5"/>
      <c r="HYX84" s="4"/>
      <c r="HYY84" s="5"/>
      <c r="HZE84" s="4"/>
      <c r="HZF84" s="5"/>
      <c r="HZL84" s="4"/>
      <c r="HZM84" s="5"/>
      <c r="HZS84" s="4"/>
      <c r="HZT84" s="5"/>
      <c r="HZZ84" s="4"/>
      <c r="IAA84" s="5"/>
      <c r="IAG84" s="4"/>
      <c r="IAH84" s="5"/>
      <c r="IAN84" s="4"/>
      <c r="IAO84" s="5"/>
      <c r="IAU84" s="4"/>
      <c r="IAV84" s="5"/>
      <c r="IBB84" s="4"/>
      <c r="IBC84" s="5"/>
      <c r="IBI84" s="4"/>
      <c r="IBJ84" s="5"/>
      <c r="IBP84" s="4"/>
      <c r="IBQ84" s="5"/>
      <c r="IBW84" s="4"/>
      <c r="IBX84" s="5"/>
      <c r="ICD84" s="4"/>
      <c r="ICE84" s="5"/>
      <c r="ICK84" s="4"/>
      <c r="ICL84" s="5"/>
      <c r="ICR84" s="4"/>
      <c r="ICS84" s="5"/>
      <c r="ICY84" s="4"/>
      <c r="ICZ84" s="5"/>
      <c r="IDF84" s="4"/>
      <c r="IDG84" s="5"/>
      <c r="IDM84" s="4"/>
      <c r="IDN84" s="5"/>
      <c r="IDT84" s="4"/>
      <c r="IDU84" s="5"/>
      <c r="IEA84" s="4"/>
      <c r="IEB84" s="5"/>
      <c r="IEH84" s="4"/>
      <c r="IEI84" s="5"/>
      <c r="IEO84" s="4"/>
      <c r="IEP84" s="5"/>
      <c r="IEV84" s="4"/>
      <c r="IEW84" s="5"/>
      <c r="IFC84" s="4"/>
      <c r="IFD84" s="5"/>
      <c r="IFJ84" s="4"/>
      <c r="IFK84" s="5"/>
      <c r="IFQ84" s="4"/>
      <c r="IFR84" s="5"/>
      <c r="IFX84" s="4"/>
      <c r="IFY84" s="5"/>
      <c r="IGE84" s="4"/>
      <c r="IGF84" s="5"/>
      <c r="IGL84" s="4"/>
      <c r="IGM84" s="5"/>
      <c r="IGS84" s="4"/>
      <c r="IGT84" s="5"/>
      <c r="IGZ84" s="4"/>
      <c r="IHA84" s="5"/>
      <c r="IHG84" s="4"/>
      <c r="IHH84" s="5"/>
      <c r="IHN84" s="4"/>
      <c r="IHO84" s="5"/>
      <c r="IHU84" s="4"/>
      <c r="IHV84" s="5"/>
      <c r="IIB84" s="4"/>
      <c r="IIC84" s="5"/>
      <c r="III84" s="4"/>
      <c r="IIJ84" s="5"/>
      <c r="IIP84" s="4"/>
      <c r="IIQ84" s="5"/>
      <c r="IIW84" s="4"/>
      <c r="IIX84" s="5"/>
      <c r="IJD84" s="4"/>
      <c r="IJE84" s="5"/>
      <c r="IJK84" s="4"/>
      <c r="IJL84" s="5"/>
      <c r="IJR84" s="4"/>
      <c r="IJS84" s="5"/>
      <c r="IJY84" s="4"/>
      <c r="IJZ84" s="5"/>
      <c r="IKF84" s="4"/>
      <c r="IKG84" s="5"/>
      <c r="IKM84" s="4"/>
      <c r="IKN84" s="5"/>
      <c r="IKT84" s="4"/>
      <c r="IKU84" s="5"/>
      <c r="ILA84" s="4"/>
      <c r="ILB84" s="5"/>
      <c r="ILH84" s="4"/>
      <c r="ILI84" s="5"/>
      <c r="ILO84" s="4"/>
      <c r="ILP84" s="5"/>
      <c r="ILV84" s="4"/>
      <c r="ILW84" s="5"/>
      <c r="IMC84" s="4"/>
      <c r="IMD84" s="5"/>
      <c r="IMJ84" s="4"/>
      <c r="IMK84" s="5"/>
      <c r="IMQ84" s="4"/>
      <c r="IMR84" s="5"/>
      <c r="IMX84" s="4"/>
      <c r="IMY84" s="5"/>
      <c r="INE84" s="4"/>
      <c r="INF84" s="5"/>
      <c r="INL84" s="4"/>
      <c r="INM84" s="5"/>
      <c r="INS84" s="4"/>
      <c r="INT84" s="5"/>
      <c r="INZ84" s="4"/>
      <c r="IOA84" s="5"/>
      <c r="IOG84" s="4"/>
      <c r="IOH84" s="5"/>
      <c r="ION84" s="4"/>
      <c r="IOO84" s="5"/>
      <c r="IOU84" s="4"/>
      <c r="IOV84" s="5"/>
      <c r="IPB84" s="4"/>
      <c r="IPC84" s="5"/>
      <c r="IPI84" s="4"/>
      <c r="IPJ84" s="5"/>
      <c r="IPP84" s="4"/>
      <c r="IPQ84" s="5"/>
      <c r="IPW84" s="4"/>
      <c r="IPX84" s="5"/>
      <c r="IQD84" s="4"/>
      <c r="IQE84" s="5"/>
      <c r="IQK84" s="4"/>
      <c r="IQL84" s="5"/>
      <c r="IQR84" s="4"/>
      <c r="IQS84" s="5"/>
      <c r="IQY84" s="4"/>
      <c r="IQZ84" s="5"/>
      <c r="IRF84" s="4"/>
      <c r="IRG84" s="5"/>
      <c r="IRM84" s="4"/>
      <c r="IRN84" s="5"/>
      <c r="IRT84" s="4"/>
      <c r="IRU84" s="5"/>
      <c r="ISA84" s="4"/>
      <c r="ISB84" s="5"/>
      <c r="ISH84" s="4"/>
      <c r="ISI84" s="5"/>
      <c r="ISO84" s="4"/>
      <c r="ISP84" s="5"/>
      <c r="ISV84" s="4"/>
      <c r="ISW84" s="5"/>
      <c r="ITC84" s="4"/>
      <c r="ITD84" s="5"/>
      <c r="ITJ84" s="4"/>
      <c r="ITK84" s="5"/>
      <c r="ITQ84" s="4"/>
      <c r="ITR84" s="5"/>
      <c r="ITX84" s="4"/>
      <c r="ITY84" s="5"/>
      <c r="IUE84" s="4"/>
      <c r="IUF84" s="5"/>
      <c r="IUL84" s="4"/>
      <c r="IUM84" s="5"/>
      <c r="IUS84" s="4"/>
      <c r="IUT84" s="5"/>
      <c r="IUZ84" s="4"/>
      <c r="IVA84" s="5"/>
      <c r="IVG84" s="4"/>
      <c r="IVH84" s="5"/>
      <c r="IVN84" s="4"/>
      <c r="IVO84" s="5"/>
      <c r="IVU84" s="4"/>
      <c r="IVV84" s="5"/>
      <c r="IWB84" s="4"/>
      <c r="IWC84" s="5"/>
      <c r="IWI84" s="4"/>
      <c r="IWJ84" s="5"/>
      <c r="IWP84" s="4"/>
      <c r="IWQ84" s="5"/>
      <c r="IWW84" s="4"/>
      <c r="IWX84" s="5"/>
      <c r="IXD84" s="4"/>
      <c r="IXE84" s="5"/>
      <c r="IXK84" s="4"/>
      <c r="IXL84" s="5"/>
      <c r="IXR84" s="4"/>
      <c r="IXS84" s="5"/>
      <c r="IXY84" s="4"/>
      <c r="IXZ84" s="5"/>
      <c r="IYF84" s="4"/>
      <c r="IYG84" s="5"/>
      <c r="IYM84" s="4"/>
      <c r="IYN84" s="5"/>
      <c r="IYT84" s="4"/>
      <c r="IYU84" s="5"/>
      <c r="IZA84" s="4"/>
      <c r="IZB84" s="5"/>
      <c r="IZH84" s="4"/>
      <c r="IZI84" s="5"/>
      <c r="IZO84" s="4"/>
      <c r="IZP84" s="5"/>
      <c r="IZV84" s="4"/>
      <c r="IZW84" s="5"/>
      <c r="JAC84" s="4"/>
      <c r="JAD84" s="5"/>
      <c r="JAJ84" s="4"/>
      <c r="JAK84" s="5"/>
      <c r="JAQ84" s="4"/>
      <c r="JAR84" s="5"/>
      <c r="JAX84" s="4"/>
      <c r="JAY84" s="5"/>
      <c r="JBE84" s="4"/>
      <c r="JBF84" s="5"/>
      <c r="JBL84" s="4"/>
      <c r="JBM84" s="5"/>
      <c r="JBS84" s="4"/>
      <c r="JBT84" s="5"/>
      <c r="JBZ84" s="4"/>
      <c r="JCA84" s="5"/>
      <c r="JCG84" s="4"/>
      <c r="JCH84" s="5"/>
      <c r="JCN84" s="4"/>
      <c r="JCO84" s="5"/>
      <c r="JCU84" s="4"/>
      <c r="JCV84" s="5"/>
      <c r="JDB84" s="4"/>
      <c r="JDC84" s="5"/>
      <c r="JDI84" s="4"/>
      <c r="JDJ84" s="5"/>
      <c r="JDP84" s="4"/>
      <c r="JDQ84" s="5"/>
      <c r="JDW84" s="4"/>
      <c r="JDX84" s="5"/>
      <c r="JED84" s="4"/>
      <c r="JEE84" s="5"/>
      <c r="JEK84" s="4"/>
      <c r="JEL84" s="5"/>
      <c r="JER84" s="4"/>
      <c r="JES84" s="5"/>
      <c r="JEY84" s="4"/>
      <c r="JEZ84" s="5"/>
      <c r="JFF84" s="4"/>
      <c r="JFG84" s="5"/>
      <c r="JFM84" s="4"/>
      <c r="JFN84" s="5"/>
      <c r="JFT84" s="4"/>
      <c r="JFU84" s="5"/>
      <c r="JGA84" s="4"/>
      <c r="JGB84" s="5"/>
      <c r="JGH84" s="4"/>
      <c r="JGI84" s="5"/>
      <c r="JGO84" s="4"/>
      <c r="JGP84" s="5"/>
      <c r="JGV84" s="4"/>
      <c r="JGW84" s="5"/>
      <c r="JHC84" s="4"/>
      <c r="JHD84" s="5"/>
      <c r="JHJ84" s="4"/>
      <c r="JHK84" s="5"/>
      <c r="JHQ84" s="4"/>
      <c r="JHR84" s="5"/>
      <c r="JHX84" s="4"/>
      <c r="JHY84" s="5"/>
      <c r="JIE84" s="4"/>
      <c r="JIF84" s="5"/>
      <c r="JIL84" s="4"/>
      <c r="JIM84" s="5"/>
      <c r="JIS84" s="4"/>
      <c r="JIT84" s="5"/>
      <c r="JIZ84" s="4"/>
      <c r="JJA84" s="5"/>
      <c r="JJG84" s="4"/>
      <c r="JJH84" s="5"/>
      <c r="JJN84" s="4"/>
      <c r="JJO84" s="5"/>
      <c r="JJU84" s="4"/>
      <c r="JJV84" s="5"/>
      <c r="JKB84" s="4"/>
      <c r="JKC84" s="5"/>
      <c r="JKI84" s="4"/>
      <c r="JKJ84" s="5"/>
      <c r="JKP84" s="4"/>
      <c r="JKQ84" s="5"/>
      <c r="JKW84" s="4"/>
      <c r="JKX84" s="5"/>
      <c r="JLD84" s="4"/>
      <c r="JLE84" s="5"/>
      <c r="JLK84" s="4"/>
      <c r="JLL84" s="5"/>
      <c r="JLR84" s="4"/>
      <c r="JLS84" s="5"/>
      <c r="JLY84" s="4"/>
      <c r="JLZ84" s="5"/>
      <c r="JMF84" s="4"/>
      <c r="JMG84" s="5"/>
      <c r="JMM84" s="4"/>
      <c r="JMN84" s="5"/>
      <c r="JMT84" s="4"/>
      <c r="JMU84" s="5"/>
      <c r="JNA84" s="4"/>
      <c r="JNB84" s="5"/>
      <c r="JNH84" s="4"/>
      <c r="JNI84" s="5"/>
      <c r="JNO84" s="4"/>
      <c r="JNP84" s="5"/>
      <c r="JNV84" s="4"/>
      <c r="JNW84" s="5"/>
      <c r="JOC84" s="4"/>
      <c r="JOD84" s="5"/>
      <c r="JOJ84" s="4"/>
      <c r="JOK84" s="5"/>
      <c r="JOQ84" s="4"/>
      <c r="JOR84" s="5"/>
      <c r="JOX84" s="4"/>
      <c r="JOY84" s="5"/>
      <c r="JPE84" s="4"/>
      <c r="JPF84" s="5"/>
      <c r="JPL84" s="4"/>
      <c r="JPM84" s="5"/>
      <c r="JPS84" s="4"/>
      <c r="JPT84" s="5"/>
      <c r="JPZ84" s="4"/>
      <c r="JQA84" s="5"/>
      <c r="JQG84" s="4"/>
      <c r="JQH84" s="5"/>
      <c r="JQN84" s="4"/>
      <c r="JQO84" s="5"/>
      <c r="JQU84" s="4"/>
      <c r="JQV84" s="5"/>
      <c r="JRB84" s="4"/>
      <c r="JRC84" s="5"/>
      <c r="JRI84" s="4"/>
      <c r="JRJ84" s="5"/>
      <c r="JRP84" s="4"/>
      <c r="JRQ84" s="5"/>
      <c r="JRW84" s="4"/>
      <c r="JRX84" s="5"/>
      <c r="JSD84" s="4"/>
      <c r="JSE84" s="5"/>
      <c r="JSK84" s="4"/>
      <c r="JSL84" s="5"/>
      <c r="JSR84" s="4"/>
      <c r="JSS84" s="5"/>
      <c r="JSY84" s="4"/>
      <c r="JSZ84" s="5"/>
      <c r="JTF84" s="4"/>
      <c r="JTG84" s="5"/>
      <c r="JTM84" s="4"/>
      <c r="JTN84" s="5"/>
      <c r="JTT84" s="4"/>
      <c r="JTU84" s="5"/>
      <c r="JUA84" s="4"/>
      <c r="JUB84" s="5"/>
      <c r="JUH84" s="4"/>
      <c r="JUI84" s="5"/>
      <c r="JUO84" s="4"/>
      <c r="JUP84" s="5"/>
      <c r="JUV84" s="4"/>
      <c r="JUW84" s="5"/>
      <c r="JVC84" s="4"/>
      <c r="JVD84" s="5"/>
      <c r="JVJ84" s="4"/>
      <c r="JVK84" s="5"/>
      <c r="JVQ84" s="4"/>
      <c r="JVR84" s="5"/>
      <c r="JVX84" s="4"/>
      <c r="JVY84" s="5"/>
      <c r="JWE84" s="4"/>
      <c r="JWF84" s="5"/>
      <c r="JWL84" s="4"/>
      <c r="JWM84" s="5"/>
      <c r="JWS84" s="4"/>
      <c r="JWT84" s="5"/>
      <c r="JWZ84" s="4"/>
      <c r="JXA84" s="5"/>
      <c r="JXG84" s="4"/>
      <c r="JXH84" s="5"/>
      <c r="JXN84" s="4"/>
      <c r="JXO84" s="5"/>
      <c r="JXU84" s="4"/>
      <c r="JXV84" s="5"/>
      <c r="JYB84" s="4"/>
      <c r="JYC84" s="5"/>
      <c r="JYI84" s="4"/>
      <c r="JYJ84" s="5"/>
      <c r="JYP84" s="4"/>
      <c r="JYQ84" s="5"/>
      <c r="JYW84" s="4"/>
      <c r="JYX84" s="5"/>
      <c r="JZD84" s="4"/>
      <c r="JZE84" s="5"/>
      <c r="JZK84" s="4"/>
      <c r="JZL84" s="5"/>
      <c r="JZR84" s="4"/>
      <c r="JZS84" s="5"/>
      <c r="JZY84" s="4"/>
      <c r="JZZ84" s="5"/>
      <c r="KAF84" s="4"/>
      <c r="KAG84" s="5"/>
      <c r="KAM84" s="4"/>
      <c r="KAN84" s="5"/>
      <c r="KAT84" s="4"/>
      <c r="KAU84" s="5"/>
      <c r="KBA84" s="4"/>
      <c r="KBB84" s="5"/>
      <c r="KBH84" s="4"/>
      <c r="KBI84" s="5"/>
      <c r="KBO84" s="4"/>
      <c r="KBP84" s="5"/>
      <c r="KBV84" s="4"/>
      <c r="KBW84" s="5"/>
      <c r="KCC84" s="4"/>
      <c r="KCD84" s="5"/>
      <c r="KCJ84" s="4"/>
      <c r="KCK84" s="5"/>
      <c r="KCQ84" s="4"/>
      <c r="KCR84" s="5"/>
      <c r="KCX84" s="4"/>
      <c r="KCY84" s="5"/>
      <c r="KDE84" s="4"/>
      <c r="KDF84" s="5"/>
      <c r="KDL84" s="4"/>
      <c r="KDM84" s="5"/>
      <c r="KDS84" s="4"/>
      <c r="KDT84" s="5"/>
      <c r="KDZ84" s="4"/>
      <c r="KEA84" s="5"/>
      <c r="KEG84" s="4"/>
      <c r="KEH84" s="5"/>
      <c r="KEN84" s="4"/>
      <c r="KEO84" s="5"/>
      <c r="KEU84" s="4"/>
      <c r="KEV84" s="5"/>
      <c r="KFB84" s="4"/>
      <c r="KFC84" s="5"/>
      <c r="KFI84" s="4"/>
      <c r="KFJ84" s="5"/>
      <c r="KFP84" s="4"/>
      <c r="KFQ84" s="5"/>
      <c r="KFW84" s="4"/>
      <c r="KFX84" s="5"/>
      <c r="KGD84" s="4"/>
      <c r="KGE84" s="5"/>
      <c r="KGK84" s="4"/>
      <c r="KGL84" s="5"/>
      <c r="KGR84" s="4"/>
      <c r="KGS84" s="5"/>
      <c r="KGY84" s="4"/>
      <c r="KGZ84" s="5"/>
      <c r="KHF84" s="4"/>
      <c r="KHG84" s="5"/>
      <c r="KHM84" s="4"/>
      <c r="KHN84" s="5"/>
      <c r="KHT84" s="4"/>
      <c r="KHU84" s="5"/>
      <c r="KIA84" s="4"/>
      <c r="KIB84" s="5"/>
      <c r="KIH84" s="4"/>
      <c r="KII84" s="5"/>
      <c r="KIO84" s="4"/>
      <c r="KIP84" s="5"/>
      <c r="KIV84" s="4"/>
      <c r="KIW84" s="5"/>
      <c r="KJC84" s="4"/>
      <c r="KJD84" s="5"/>
      <c r="KJJ84" s="4"/>
      <c r="KJK84" s="5"/>
      <c r="KJQ84" s="4"/>
      <c r="KJR84" s="5"/>
      <c r="KJX84" s="4"/>
      <c r="KJY84" s="5"/>
      <c r="KKE84" s="4"/>
      <c r="KKF84" s="5"/>
      <c r="KKL84" s="4"/>
      <c r="KKM84" s="5"/>
      <c r="KKS84" s="4"/>
      <c r="KKT84" s="5"/>
      <c r="KKZ84" s="4"/>
      <c r="KLA84" s="5"/>
      <c r="KLG84" s="4"/>
      <c r="KLH84" s="5"/>
      <c r="KLN84" s="4"/>
      <c r="KLO84" s="5"/>
      <c r="KLU84" s="4"/>
      <c r="KLV84" s="5"/>
      <c r="KMB84" s="4"/>
      <c r="KMC84" s="5"/>
      <c r="KMI84" s="4"/>
      <c r="KMJ84" s="5"/>
      <c r="KMP84" s="4"/>
      <c r="KMQ84" s="5"/>
      <c r="KMW84" s="4"/>
      <c r="KMX84" s="5"/>
      <c r="KND84" s="4"/>
      <c r="KNE84" s="5"/>
      <c r="KNK84" s="4"/>
      <c r="KNL84" s="5"/>
      <c r="KNR84" s="4"/>
      <c r="KNS84" s="5"/>
      <c r="KNY84" s="4"/>
      <c r="KNZ84" s="5"/>
      <c r="KOF84" s="4"/>
      <c r="KOG84" s="5"/>
      <c r="KOM84" s="4"/>
      <c r="KON84" s="5"/>
      <c r="KOT84" s="4"/>
      <c r="KOU84" s="5"/>
      <c r="KPA84" s="4"/>
      <c r="KPB84" s="5"/>
      <c r="KPH84" s="4"/>
      <c r="KPI84" s="5"/>
      <c r="KPO84" s="4"/>
      <c r="KPP84" s="5"/>
      <c r="KPV84" s="4"/>
      <c r="KPW84" s="5"/>
      <c r="KQC84" s="4"/>
      <c r="KQD84" s="5"/>
      <c r="KQJ84" s="4"/>
      <c r="KQK84" s="5"/>
      <c r="KQQ84" s="4"/>
      <c r="KQR84" s="5"/>
      <c r="KQX84" s="4"/>
      <c r="KQY84" s="5"/>
      <c r="KRE84" s="4"/>
      <c r="KRF84" s="5"/>
      <c r="KRL84" s="4"/>
      <c r="KRM84" s="5"/>
      <c r="KRS84" s="4"/>
      <c r="KRT84" s="5"/>
      <c r="KRZ84" s="4"/>
      <c r="KSA84" s="5"/>
      <c r="KSG84" s="4"/>
      <c r="KSH84" s="5"/>
      <c r="KSN84" s="4"/>
      <c r="KSO84" s="5"/>
      <c r="KSU84" s="4"/>
      <c r="KSV84" s="5"/>
      <c r="KTB84" s="4"/>
      <c r="KTC84" s="5"/>
      <c r="KTI84" s="4"/>
      <c r="KTJ84" s="5"/>
      <c r="KTP84" s="4"/>
      <c r="KTQ84" s="5"/>
      <c r="KTW84" s="4"/>
      <c r="KTX84" s="5"/>
      <c r="KUD84" s="4"/>
      <c r="KUE84" s="5"/>
      <c r="KUK84" s="4"/>
      <c r="KUL84" s="5"/>
      <c r="KUR84" s="4"/>
      <c r="KUS84" s="5"/>
      <c r="KUY84" s="4"/>
      <c r="KUZ84" s="5"/>
      <c r="KVF84" s="4"/>
      <c r="KVG84" s="5"/>
      <c r="KVM84" s="4"/>
      <c r="KVN84" s="5"/>
      <c r="KVT84" s="4"/>
      <c r="KVU84" s="5"/>
      <c r="KWA84" s="4"/>
      <c r="KWB84" s="5"/>
      <c r="KWH84" s="4"/>
      <c r="KWI84" s="5"/>
      <c r="KWO84" s="4"/>
      <c r="KWP84" s="5"/>
      <c r="KWV84" s="4"/>
      <c r="KWW84" s="5"/>
      <c r="KXC84" s="4"/>
      <c r="KXD84" s="5"/>
      <c r="KXJ84" s="4"/>
      <c r="KXK84" s="5"/>
      <c r="KXQ84" s="4"/>
      <c r="KXR84" s="5"/>
      <c r="KXX84" s="4"/>
      <c r="KXY84" s="5"/>
      <c r="KYE84" s="4"/>
      <c r="KYF84" s="5"/>
      <c r="KYL84" s="4"/>
      <c r="KYM84" s="5"/>
      <c r="KYS84" s="4"/>
      <c r="KYT84" s="5"/>
      <c r="KYZ84" s="4"/>
      <c r="KZA84" s="5"/>
      <c r="KZG84" s="4"/>
      <c r="KZH84" s="5"/>
      <c r="KZN84" s="4"/>
      <c r="KZO84" s="5"/>
      <c r="KZU84" s="4"/>
      <c r="KZV84" s="5"/>
      <c r="LAB84" s="4"/>
      <c r="LAC84" s="5"/>
      <c r="LAI84" s="4"/>
      <c r="LAJ84" s="5"/>
      <c r="LAP84" s="4"/>
      <c r="LAQ84" s="5"/>
      <c r="LAW84" s="4"/>
      <c r="LAX84" s="5"/>
      <c r="LBD84" s="4"/>
      <c r="LBE84" s="5"/>
      <c r="LBK84" s="4"/>
      <c r="LBL84" s="5"/>
      <c r="LBR84" s="4"/>
      <c r="LBS84" s="5"/>
      <c r="LBY84" s="4"/>
      <c r="LBZ84" s="5"/>
      <c r="LCF84" s="4"/>
      <c r="LCG84" s="5"/>
      <c r="LCM84" s="4"/>
      <c r="LCN84" s="5"/>
      <c r="LCT84" s="4"/>
      <c r="LCU84" s="5"/>
      <c r="LDA84" s="4"/>
      <c r="LDB84" s="5"/>
      <c r="LDH84" s="4"/>
      <c r="LDI84" s="5"/>
      <c r="LDO84" s="4"/>
      <c r="LDP84" s="5"/>
      <c r="LDV84" s="4"/>
      <c r="LDW84" s="5"/>
      <c r="LEC84" s="4"/>
      <c r="LED84" s="5"/>
      <c r="LEJ84" s="4"/>
      <c r="LEK84" s="5"/>
      <c r="LEQ84" s="4"/>
      <c r="LER84" s="5"/>
      <c r="LEX84" s="4"/>
      <c r="LEY84" s="5"/>
      <c r="LFE84" s="4"/>
      <c r="LFF84" s="5"/>
      <c r="LFL84" s="4"/>
      <c r="LFM84" s="5"/>
      <c r="LFS84" s="4"/>
      <c r="LFT84" s="5"/>
      <c r="LFZ84" s="4"/>
      <c r="LGA84" s="5"/>
      <c r="LGG84" s="4"/>
      <c r="LGH84" s="5"/>
      <c r="LGN84" s="4"/>
      <c r="LGO84" s="5"/>
      <c r="LGU84" s="4"/>
      <c r="LGV84" s="5"/>
      <c r="LHB84" s="4"/>
      <c r="LHC84" s="5"/>
      <c r="LHI84" s="4"/>
      <c r="LHJ84" s="5"/>
      <c r="LHP84" s="4"/>
      <c r="LHQ84" s="5"/>
      <c r="LHW84" s="4"/>
      <c r="LHX84" s="5"/>
      <c r="LID84" s="4"/>
      <c r="LIE84" s="5"/>
      <c r="LIK84" s="4"/>
      <c r="LIL84" s="5"/>
      <c r="LIR84" s="4"/>
      <c r="LIS84" s="5"/>
      <c r="LIY84" s="4"/>
      <c r="LIZ84" s="5"/>
      <c r="LJF84" s="4"/>
      <c r="LJG84" s="5"/>
      <c r="LJM84" s="4"/>
      <c r="LJN84" s="5"/>
      <c r="LJT84" s="4"/>
      <c r="LJU84" s="5"/>
      <c r="LKA84" s="4"/>
      <c r="LKB84" s="5"/>
      <c r="LKH84" s="4"/>
      <c r="LKI84" s="5"/>
      <c r="LKO84" s="4"/>
      <c r="LKP84" s="5"/>
      <c r="LKV84" s="4"/>
      <c r="LKW84" s="5"/>
      <c r="LLC84" s="4"/>
      <c r="LLD84" s="5"/>
      <c r="LLJ84" s="4"/>
      <c r="LLK84" s="5"/>
      <c r="LLQ84" s="4"/>
      <c r="LLR84" s="5"/>
      <c r="LLX84" s="4"/>
      <c r="LLY84" s="5"/>
      <c r="LME84" s="4"/>
      <c r="LMF84" s="5"/>
      <c r="LML84" s="4"/>
      <c r="LMM84" s="5"/>
      <c r="LMS84" s="4"/>
      <c r="LMT84" s="5"/>
      <c r="LMZ84" s="4"/>
      <c r="LNA84" s="5"/>
      <c r="LNG84" s="4"/>
      <c r="LNH84" s="5"/>
      <c r="LNN84" s="4"/>
      <c r="LNO84" s="5"/>
      <c r="LNU84" s="4"/>
      <c r="LNV84" s="5"/>
      <c r="LOB84" s="4"/>
      <c r="LOC84" s="5"/>
      <c r="LOI84" s="4"/>
      <c r="LOJ84" s="5"/>
      <c r="LOP84" s="4"/>
      <c r="LOQ84" s="5"/>
      <c r="LOW84" s="4"/>
      <c r="LOX84" s="5"/>
      <c r="LPD84" s="4"/>
      <c r="LPE84" s="5"/>
      <c r="LPK84" s="4"/>
      <c r="LPL84" s="5"/>
      <c r="LPR84" s="4"/>
      <c r="LPS84" s="5"/>
      <c r="LPY84" s="4"/>
      <c r="LPZ84" s="5"/>
      <c r="LQF84" s="4"/>
      <c r="LQG84" s="5"/>
      <c r="LQM84" s="4"/>
      <c r="LQN84" s="5"/>
      <c r="LQT84" s="4"/>
      <c r="LQU84" s="5"/>
      <c r="LRA84" s="4"/>
      <c r="LRB84" s="5"/>
      <c r="LRH84" s="4"/>
      <c r="LRI84" s="5"/>
      <c r="LRO84" s="4"/>
      <c r="LRP84" s="5"/>
      <c r="LRV84" s="4"/>
      <c r="LRW84" s="5"/>
      <c r="LSC84" s="4"/>
      <c r="LSD84" s="5"/>
      <c r="LSJ84" s="4"/>
      <c r="LSK84" s="5"/>
      <c r="LSQ84" s="4"/>
      <c r="LSR84" s="5"/>
      <c r="LSX84" s="4"/>
      <c r="LSY84" s="5"/>
      <c r="LTE84" s="4"/>
      <c r="LTF84" s="5"/>
      <c r="LTL84" s="4"/>
      <c r="LTM84" s="5"/>
      <c r="LTS84" s="4"/>
      <c r="LTT84" s="5"/>
      <c r="LTZ84" s="4"/>
      <c r="LUA84" s="5"/>
      <c r="LUG84" s="4"/>
      <c r="LUH84" s="5"/>
      <c r="LUN84" s="4"/>
      <c r="LUO84" s="5"/>
      <c r="LUU84" s="4"/>
      <c r="LUV84" s="5"/>
      <c r="LVB84" s="4"/>
      <c r="LVC84" s="5"/>
      <c r="LVI84" s="4"/>
      <c r="LVJ84" s="5"/>
      <c r="LVP84" s="4"/>
      <c r="LVQ84" s="5"/>
      <c r="LVW84" s="4"/>
      <c r="LVX84" s="5"/>
      <c r="LWD84" s="4"/>
      <c r="LWE84" s="5"/>
      <c r="LWK84" s="4"/>
      <c r="LWL84" s="5"/>
      <c r="LWR84" s="4"/>
      <c r="LWS84" s="5"/>
      <c r="LWY84" s="4"/>
      <c r="LWZ84" s="5"/>
      <c r="LXF84" s="4"/>
      <c r="LXG84" s="5"/>
      <c r="LXM84" s="4"/>
      <c r="LXN84" s="5"/>
      <c r="LXT84" s="4"/>
      <c r="LXU84" s="5"/>
      <c r="LYA84" s="4"/>
      <c r="LYB84" s="5"/>
      <c r="LYH84" s="4"/>
      <c r="LYI84" s="5"/>
      <c r="LYO84" s="4"/>
      <c r="LYP84" s="5"/>
      <c r="LYV84" s="4"/>
      <c r="LYW84" s="5"/>
      <c r="LZC84" s="4"/>
      <c r="LZD84" s="5"/>
      <c r="LZJ84" s="4"/>
      <c r="LZK84" s="5"/>
      <c r="LZQ84" s="4"/>
      <c r="LZR84" s="5"/>
      <c r="LZX84" s="4"/>
      <c r="LZY84" s="5"/>
      <c r="MAE84" s="4"/>
      <c r="MAF84" s="5"/>
      <c r="MAL84" s="4"/>
      <c r="MAM84" s="5"/>
      <c r="MAS84" s="4"/>
      <c r="MAT84" s="5"/>
      <c r="MAZ84" s="4"/>
      <c r="MBA84" s="5"/>
      <c r="MBG84" s="4"/>
      <c r="MBH84" s="5"/>
      <c r="MBN84" s="4"/>
      <c r="MBO84" s="5"/>
      <c r="MBU84" s="4"/>
      <c r="MBV84" s="5"/>
      <c r="MCB84" s="4"/>
      <c r="MCC84" s="5"/>
      <c r="MCI84" s="4"/>
      <c r="MCJ84" s="5"/>
      <c r="MCP84" s="4"/>
      <c r="MCQ84" s="5"/>
      <c r="MCW84" s="4"/>
      <c r="MCX84" s="5"/>
      <c r="MDD84" s="4"/>
      <c r="MDE84" s="5"/>
      <c r="MDK84" s="4"/>
      <c r="MDL84" s="5"/>
      <c r="MDR84" s="4"/>
      <c r="MDS84" s="5"/>
      <c r="MDY84" s="4"/>
      <c r="MDZ84" s="5"/>
      <c r="MEF84" s="4"/>
      <c r="MEG84" s="5"/>
      <c r="MEM84" s="4"/>
      <c r="MEN84" s="5"/>
      <c r="MET84" s="4"/>
      <c r="MEU84" s="5"/>
      <c r="MFA84" s="4"/>
      <c r="MFB84" s="5"/>
      <c r="MFH84" s="4"/>
      <c r="MFI84" s="5"/>
      <c r="MFO84" s="4"/>
      <c r="MFP84" s="5"/>
      <c r="MFV84" s="4"/>
      <c r="MFW84" s="5"/>
      <c r="MGC84" s="4"/>
      <c r="MGD84" s="5"/>
      <c r="MGJ84" s="4"/>
      <c r="MGK84" s="5"/>
      <c r="MGQ84" s="4"/>
      <c r="MGR84" s="5"/>
      <c r="MGX84" s="4"/>
      <c r="MGY84" s="5"/>
      <c r="MHE84" s="4"/>
      <c r="MHF84" s="5"/>
      <c r="MHL84" s="4"/>
      <c r="MHM84" s="5"/>
      <c r="MHS84" s="4"/>
      <c r="MHT84" s="5"/>
      <c r="MHZ84" s="4"/>
      <c r="MIA84" s="5"/>
      <c r="MIG84" s="4"/>
      <c r="MIH84" s="5"/>
      <c r="MIN84" s="4"/>
      <c r="MIO84" s="5"/>
      <c r="MIU84" s="4"/>
      <c r="MIV84" s="5"/>
      <c r="MJB84" s="4"/>
      <c r="MJC84" s="5"/>
      <c r="MJI84" s="4"/>
      <c r="MJJ84" s="5"/>
      <c r="MJP84" s="4"/>
      <c r="MJQ84" s="5"/>
      <c r="MJW84" s="4"/>
      <c r="MJX84" s="5"/>
      <c r="MKD84" s="4"/>
      <c r="MKE84" s="5"/>
      <c r="MKK84" s="4"/>
      <c r="MKL84" s="5"/>
      <c r="MKR84" s="4"/>
      <c r="MKS84" s="5"/>
      <c r="MKY84" s="4"/>
      <c r="MKZ84" s="5"/>
      <c r="MLF84" s="4"/>
      <c r="MLG84" s="5"/>
      <c r="MLM84" s="4"/>
      <c r="MLN84" s="5"/>
      <c r="MLT84" s="4"/>
      <c r="MLU84" s="5"/>
      <c r="MMA84" s="4"/>
      <c r="MMB84" s="5"/>
      <c r="MMH84" s="4"/>
      <c r="MMI84" s="5"/>
      <c r="MMO84" s="4"/>
      <c r="MMP84" s="5"/>
      <c r="MMV84" s="4"/>
      <c r="MMW84" s="5"/>
      <c r="MNC84" s="4"/>
      <c r="MND84" s="5"/>
      <c r="MNJ84" s="4"/>
      <c r="MNK84" s="5"/>
      <c r="MNQ84" s="4"/>
      <c r="MNR84" s="5"/>
      <c r="MNX84" s="4"/>
      <c r="MNY84" s="5"/>
      <c r="MOE84" s="4"/>
      <c r="MOF84" s="5"/>
      <c r="MOL84" s="4"/>
      <c r="MOM84" s="5"/>
      <c r="MOS84" s="4"/>
      <c r="MOT84" s="5"/>
      <c r="MOZ84" s="4"/>
      <c r="MPA84" s="5"/>
      <c r="MPG84" s="4"/>
      <c r="MPH84" s="5"/>
      <c r="MPN84" s="4"/>
      <c r="MPO84" s="5"/>
      <c r="MPU84" s="4"/>
      <c r="MPV84" s="5"/>
      <c r="MQB84" s="4"/>
      <c r="MQC84" s="5"/>
      <c r="MQI84" s="4"/>
      <c r="MQJ84" s="5"/>
      <c r="MQP84" s="4"/>
      <c r="MQQ84" s="5"/>
      <c r="MQW84" s="4"/>
      <c r="MQX84" s="5"/>
      <c r="MRD84" s="4"/>
      <c r="MRE84" s="5"/>
      <c r="MRK84" s="4"/>
      <c r="MRL84" s="5"/>
      <c r="MRR84" s="4"/>
      <c r="MRS84" s="5"/>
      <c r="MRY84" s="4"/>
      <c r="MRZ84" s="5"/>
      <c r="MSF84" s="4"/>
      <c r="MSG84" s="5"/>
      <c r="MSM84" s="4"/>
      <c r="MSN84" s="5"/>
      <c r="MST84" s="4"/>
      <c r="MSU84" s="5"/>
      <c r="MTA84" s="4"/>
      <c r="MTB84" s="5"/>
      <c r="MTH84" s="4"/>
      <c r="MTI84" s="5"/>
      <c r="MTO84" s="4"/>
      <c r="MTP84" s="5"/>
      <c r="MTV84" s="4"/>
      <c r="MTW84" s="5"/>
      <c r="MUC84" s="4"/>
      <c r="MUD84" s="5"/>
      <c r="MUJ84" s="4"/>
      <c r="MUK84" s="5"/>
      <c r="MUQ84" s="4"/>
      <c r="MUR84" s="5"/>
      <c r="MUX84" s="4"/>
      <c r="MUY84" s="5"/>
      <c r="MVE84" s="4"/>
      <c r="MVF84" s="5"/>
      <c r="MVL84" s="4"/>
      <c r="MVM84" s="5"/>
      <c r="MVS84" s="4"/>
      <c r="MVT84" s="5"/>
      <c r="MVZ84" s="4"/>
      <c r="MWA84" s="5"/>
      <c r="MWG84" s="4"/>
      <c r="MWH84" s="5"/>
      <c r="MWN84" s="4"/>
      <c r="MWO84" s="5"/>
      <c r="MWU84" s="4"/>
      <c r="MWV84" s="5"/>
      <c r="MXB84" s="4"/>
      <c r="MXC84" s="5"/>
      <c r="MXI84" s="4"/>
      <c r="MXJ84" s="5"/>
      <c r="MXP84" s="4"/>
      <c r="MXQ84" s="5"/>
      <c r="MXW84" s="4"/>
      <c r="MXX84" s="5"/>
      <c r="MYD84" s="4"/>
      <c r="MYE84" s="5"/>
      <c r="MYK84" s="4"/>
      <c r="MYL84" s="5"/>
      <c r="MYR84" s="4"/>
      <c r="MYS84" s="5"/>
      <c r="MYY84" s="4"/>
      <c r="MYZ84" s="5"/>
      <c r="MZF84" s="4"/>
      <c r="MZG84" s="5"/>
      <c r="MZM84" s="4"/>
      <c r="MZN84" s="5"/>
      <c r="MZT84" s="4"/>
      <c r="MZU84" s="5"/>
      <c r="NAA84" s="4"/>
      <c r="NAB84" s="5"/>
      <c r="NAH84" s="4"/>
      <c r="NAI84" s="5"/>
      <c r="NAO84" s="4"/>
      <c r="NAP84" s="5"/>
      <c r="NAV84" s="4"/>
      <c r="NAW84" s="5"/>
      <c r="NBC84" s="4"/>
      <c r="NBD84" s="5"/>
      <c r="NBJ84" s="4"/>
      <c r="NBK84" s="5"/>
      <c r="NBQ84" s="4"/>
      <c r="NBR84" s="5"/>
      <c r="NBX84" s="4"/>
      <c r="NBY84" s="5"/>
      <c r="NCE84" s="4"/>
      <c r="NCF84" s="5"/>
      <c r="NCL84" s="4"/>
      <c r="NCM84" s="5"/>
      <c r="NCS84" s="4"/>
      <c r="NCT84" s="5"/>
      <c r="NCZ84" s="4"/>
      <c r="NDA84" s="5"/>
      <c r="NDG84" s="4"/>
      <c r="NDH84" s="5"/>
      <c r="NDN84" s="4"/>
      <c r="NDO84" s="5"/>
      <c r="NDU84" s="4"/>
      <c r="NDV84" s="5"/>
      <c r="NEB84" s="4"/>
      <c r="NEC84" s="5"/>
      <c r="NEI84" s="4"/>
      <c r="NEJ84" s="5"/>
      <c r="NEP84" s="4"/>
      <c r="NEQ84" s="5"/>
      <c r="NEW84" s="4"/>
      <c r="NEX84" s="5"/>
      <c r="NFD84" s="4"/>
      <c r="NFE84" s="5"/>
      <c r="NFK84" s="4"/>
      <c r="NFL84" s="5"/>
      <c r="NFR84" s="4"/>
      <c r="NFS84" s="5"/>
      <c r="NFY84" s="4"/>
      <c r="NFZ84" s="5"/>
      <c r="NGF84" s="4"/>
      <c r="NGG84" s="5"/>
      <c r="NGM84" s="4"/>
      <c r="NGN84" s="5"/>
      <c r="NGT84" s="4"/>
      <c r="NGU84" s="5"/>
      <c r="NHA84" s="4"/>
      <c r="NHB84" s="5"/>
      <c r="NHH84" s="4"/>
      <c r="NHI84" s="5"/>
      <c r="NHO84" s="4"/>
      <c r="NHP84" s="5"/>
      <c r="NHV84" s="4"/>
      <c r="NHW84" s="5"/>
      <c r="NIC84" s="4"/>
      <c r="NID84" s="5"/>
      <c r="NIJ84" s="4"/>
      <c r="NIK84" s="5"/>
      <c r="NIQ84" s="4"/>
      <c r="NIR84" s="5"/>
      <c r="NIX84" s="4"/>
      <c r="NIY84" s="5"/>
      <c r="NJE84" s="4"/>
      <c r="NJF84" s="5"/>
      <c r="NJL84" s="4"/>
      <c r="NJM84" s="5"/>
      <c r="NJS84" s="4"/>
      <c r="NJT84" s="5"/>
      <c r="NJZ84" s="4"/>
      <c r="NKA84" s="5"/>
      <c r="NKG84" s="4"/>
      <c r="NKH84" s="5"/>
      <c r="NKN84" s="4"/>
      <c r="NKO84" s="5"/>
      <c r="NKU84" s="4"/>
      <c r="NKV84" s="5"/>
      <c r="NLB84" s="4"/>
      <c r="NLC84" s="5"/>
      <c r="NLI84" s="4"/>
      <c r="NLJ84" s="5"/>
      <c r="NLP84" s="4"/>
      <c r="NLQ84" s="5"/>
      <c r="NLW84" s="4"/>
      <c r="NLX84" s="5"/>
      <c r="NMD84" s="4"/>
      <c r="NME84" s="5"/>
      <c r="NMK84" s="4"/>
      <c r="NML84" s="5"/>
      <c r="NMR84" s="4"/>
      <c r="NMS84" s="5"/>
      <c r="NMY84" s="4"/>
      <c r="NMZ84" s="5"/>
      <c r="NNF84" s="4"/>
      <c r="NNG84" s="5"/>
      <c r="NNM84" s="4"/>
      <c r="NNN84" s="5"/>
      <c r="NNT84" s="4"/>
      <c r="NNU84" s="5"/>
      <c r="NOA84" s="4"/>
      <c r="NOB84" s="5"/>
      <c r="NOH84" s="4"/>
      <c r="NOI84" s="5"/>
      <c r="NOO84" s="4"/>
      <c r="NOP84" s="5"/>
      <c r="NOV84" s="4"/>
      <c r="NOW84" s="5"/>
      <c r="NPC84" s="4"/>
      <c r="NPD84" s="5"/>
      <c r="NPJ84" s="4"/>
      <c r="NPK84" s="5"/>
      <c r="NPQ84" s="4"/>
      <c r="NPR84" s="5"/>
      <c r="NPX84" s="4"/>
      <c r="NPY84" s="5"/>
      <c r="NQE84" s="4"/>
      <c r="NQF84" s="5"/>
      <c r="NQL84" s="4"/>
      <c r="NQM84" s="5"/>
      <c r="NQS84" s="4"/>
      <c r="NQT84" s="5"/>
      <c r="NQZ84" s="4"/>
      <c r="NRA84" s="5"/>
      <c r="NRG84" s="4"/>
      <c r="NRH84" s="5"/>
      <c r="NRN84" s="4"/>
      <c r="NRO84" s="5"/>
      <c r="NRU84" s="4"/>
      <c r="NRV84" s="5"/>
      <c r="NSB84" s="4"/>
      <c r="NSC84" s="5"/>
      <c r="NSI84" s="4"/>
      <c r="NSJ84" s="5"/>
      <c r="NSP84" s="4"/>
      <c r="NSQ84" s="5"/>
      <c r="NSW84" s="4"/>
      <c r="NSX84" s="5"/>
      <c r="NTD84" s="4"/>
      <c r="NTE84" s="5"/>
      <c r="NTK84" s="4"/>
      <c r="NTL84" s="5"/>
      <c r="NTR84" s="4"/>
      <c r="NTS84" s="5"/>
      <c r="NTY84" s="4"/>
      <c r="NTZ84" s="5"/>
      <c r="NUF84" s="4"/>
      <c r="NUG84" s="5"/>
      <c r="NUM84" s="4"/>
      <c r="NUN84" s="5"/>
      <c r="NUT84" s="4"/>
      <c r="NUU84" s="5"/>
      <c r="NVA84" s="4"/>
      <c r="NVB84" s="5"/>
      <c r="NVH84" s="4"/>
      <c r="NVI84" s="5"/>
      <c r="NVO84" s="4"/>
      <c r="NVP84" s="5"/>
      <c r="NVV84" s="4"/>
      <c r="NVW84" s="5"/>
      <c r="NWC84" s="4"/>
      <c r="NWD84" s="5"/>
      <c r="NWJ84" s="4"/>
      <c r="NWK84" s="5"/>
      <c r="NWQ84" s="4"/>
      <c r="NWR84" s="5"/>
      <c r="NWX84" s="4"/>
      <c r="NWY84" s="5"/>
      <c r="NXE84" s="4"/>
      <c r="NXF84" s="5"/>
      <c r="NXL84" s="4"/>
      <c r="NXM84" s="5"/>
      <c r="NXS84" s="4"/>
      <c r="NXT84" s="5"/>
      <c r="NXZ84" s="4"/>
      <c r="NYA84" s="5"/>
      <c r="NYG84" s="4"/>
      <c r="NYH84" s="5"/>
      <c r="NYN84" s="4"/>
      <c r="NYO84" s="5"/>
      <c r="NYU84" s="4"/>
      <c r="NYV84" s="5"/>
      <c r="NZB84" s="4"/>
      <c r="NZC84" s="5"/>
      <c r="NZI84" s="4"/>
      <c r="NZJ84" s="5"/>
      <c r="NZP84" s="4"/>
      <c r="NZQ84" s="5"/>
      <c r="NZW84" s="4"/>
      <c r="NZX84" s="5"/>
      <c r="OAD84" s="4"/>
      <c r="OAE84" s="5"/>
      <c r="OAK84" s="4"/>
      <c r="OAL84" s="5"/>
      <c r="OAR84" s="4"/>
      <c r="OAS84" s="5"/>
      <c r="OAY84" s="4"/>
      <c r="OAZ84" s="5"/>
      <c r="OBF84" s="4"/>
      <c r="OBG84" s="5"/>
      <c r="OBM84" s="4"/>
      <c r="OBN84" s="5"/>
      <c r="OBT84" s="4"/>
      <c r="OBU84" s="5"/>
      <c r="OCA84" s="4"/>
      <c r="OCB84" s="5"/>
      <c r="OCH84" s="4"/>
      <c r="OCI84" s="5"/>
      <c r="OCO84" s="4"/>
      <c r="OCP84" s="5"/>
      <c r="OCV84" s="4"/>
      <c r="OCW84" s="5"/>
      <c r="ODC84" s="4"/>
      <c r="ODD84" s="5"/>
      <c r="ODJ84" s="4"/>
      <c r="ODK84" s="5"/>
      <c r="ODQ84" s="4"/>
      <c r="ODR84" s="5"/>
      <c r="ODX84" s="4"/>
      <c r="ODY84" s="5"/>
      <c r="OEE84" s="4"/>
      <c r="OEF84" s="5"/>
      <c r="OEL84" s="4"/>
      <c r="OEM84" s="5"/>
      <c r="OES84" s="4"/>
      <c r="OET84" s="5"/>
      <c r="OEZ84" s="4"/>
      <c r="OFA84" s="5"/>
      <c r="OFG84" s="4"/>
      <c r="OFH84" s="5"/>
      <c r="OFN84" s="4"/>
      <c r="OFO84" s="5"/>
      <c r="OFU84" s="4"/>
      <c r="OFV84" s="5"/>
      <c r="OGB84" s="4"/>
      <c r="OGC84" s="5"/>
      <c r="OGI84" s="4"/>
      <c r="OGJ84" s="5"/>
      <c r="OGP84" s="4"/>
      <c r="OGQ84" s="5"/>
      <c r="OGW84" s="4"/>
      <c r="OGX84" s="5"/>
      <c r="OHD84" s="4"/>
      <c r="OHE84" s="5"/>
      <c r="OHK84" s="4"/>
      <c r="OHL84" s="5"/>
      <c r="OHR84" s="4"/>
      <c r="OHS84" s="5"/>
      <c r="OHY84" s="4"/>
      <c r="OHZ84" s="5"/>
      <c r="OIF84" s="4"/>
      <c r="OIG84" s="5"/>
      <c r="OIM84" s="4"/>
      <c r="OIN84" s="5"/>
      <c r="OIT84" s="4"/>
      <c r="OIU84" s="5"/>
      <c r="OJA84" s="4"/>
      <c r="OJB84" s="5"/>
      <c r="OJH84" s="4"/>
      <c r="OJI84" s="5"/>
      <c r="OJO84" s="4"/>
      <c r="OJP84" s="5"/>
      <c r="OJV84" s="4"/>
      <c r="OJW84" s="5"/>
      <c r="OKC84" s="4"/>
      <c r="OKD84" s="5"/>
      <c r="OKJ84" s="4"/>
      <c r="OKK84" s="5"/>
      <c r="OKQ84" s="4"/>
      <c r="OKR84" s="5"/>
      <c r="OKX84" s="4"/>
      <c r="OKY84" s="5"/>
      <c r="OLE84" s="4"/>
      <c r="OLF84" s="5"/>
      <c r="OLL84" s="4"/>
      <c r="OLM84" s="5"/>
      <c r="OLS84" s="4"/>
      <c r="OLT84" s="5"/>
      <c r="OLZ84" s="4"/>
      <c r="OMA84" s="5"/>
      <c r="OMG84" s="4"/>
      <c r="OMH84" s="5"/>
      <c r="OMN84" s="4"/>
      <c r="OMO84" s="5"/>
      <c r="OMU84" s="4"/>
      <c r="OMV84" s="5"/>
      <c r="ONB84" s="4"/>
      <c r="ONC84" s="5"/>
      <c r="ONI84" s="4"/>
      <c r="ONJ84" s="5"/>
      <c r="ONP84" s="4"/>
      <c r="ONQ84" s="5"/>
      <c r="ONW84" s="4"/>
      <c r="ONX84" s="5"/>
      <c r="OOD84" s="4"/>
      <c r="OOE84" s="5"/>
      <c r="OOK84" s="4"/>
      <c r="OOL84" s="5"/>
      <c r="OOR84" s="4"/>
      <c r="OOS84" s="5"/>
      <c r="OOY84" s="4"/>
      <c r="OOZ84" s="5"/>
      <c r="OPF84" s="4"/>
      <c r="OPG84" s="5"/>
      <c r="OPM84" s="4"/>
      <c r="OPN84" s="5"/>
      <c r="OPT84" s="4"/>
      <c r="OPU84" s="5"/>
      <c r="OQA84" s="4"/>
      <c r="OQB84" s="5"/>
      <c r="OQH84" s="4"/>
      <c r="OQI84" s="5"/>
      <c r="OQO84" s="4"/>
      <c r="OQP84" s="5"/>
      <c r="OQV84" s="4"/>
      <c r="OQW84" s="5"/>
      <c r="ORC84" s="4"/>
      <c r="ORD84" s="5"/>
      <c r="ORJ84" s="4"/>
      <c r="ORK84" s="5"/>
      <c r="ORQ84" s="4"/>
      <c r="ORR84" s="5"/>
      <c r="ORX84" s="4"/>
      <c r="ORY84" s="5"/>
      <c r="OSE84" s="4"/>
      <c r="OSF84" s="5"/>
      <c r="OSL84" s="4"/>
      <c r="OSM84" s="5"/>
      <c r="OSS84" s="4"/>
      <c r="OST84" s="5"/>
      <c r="OSZ84" s="4"/>
      <c r="OTA84" s="5"/>
      <c r="OTG84" s="4"/>
      <c r="OTH84" s="5"/>
      <c r="OTN84" s="4"/>
      <c r="OTO84" s="5"/>
      <c r="OTU84" s="4"/>
      <c r="OTV84" s="5"/>
      <c r="OUB84" s="4"/>
      <c r="OUC84" s="5"/>
      <c r="OUI84" s="4"/>
      <c r="OUJ84" s="5"/>
      <c r="OUP84" s="4"/>
      <c r="OUQ84" s="5"/>
      <c r="OUW84" s="4"/>
      <c r="OUX84" s="5"/>
      <c r="OVD84" s="4"/>
      <c r="OVE84" s="5"/>
      <c r="OVK84" s="4"/>
      <c r="OVL84" s="5"/>
      <c r="OVR84" s="4"/>
      <c r="OVS84" s="5"/>
      <c r="OVY84" s="4"/>
      <c r="OVZ84" s="5"/>
      <c r="OWF84" s="4"/>
      <c r="OWG84" s="5"/>
      <c r="OWM84" s="4"/>
      <c r="OWN84" s="5"/>
      <c r="OWT84" s="4"/>
      <c r="OWU84" s="5"/>
      <c r="OXA84" s="4"/>
      <c r="OXB84" s="5"/>
      <c r="OXH84" s="4"/>
      <c r="OXI84" s="5"/>
      <c r="OXO84" s="4"/>
      <c r="OXP84" s="5"/>
      <c r="OXV84" s="4"/>
      <c r="OXW84" s="5"/>
      <c r="OYC84" s="4"/>
      <c r="OYD84" s="5"/>
      <c r="OYJ84" s="4"/>
      <c r="OYK84" s="5"/>
      <c r="OYQ84" s="4"/>
      <c r="OYR84" s="5"/>
      <c r="OYX84" s="4"/>
      <c r="OYY84" s="5"/>
      <c r="OZE84" s="4"/>
      <c r="OZF84" s="5"/>
      <c r="OZL84" s="4"/>
      <c r="OZM84" s="5"/>
      <c r="OZS84" s="4"/>
      <c r="OZT84" s="5"/>
      <c r="OZZ84" s="4"/>
      <c r="PAA84" s="5"/>
      <c r="PAG84" s="4"/>
      <c r="PAH84" s="5"/>
      <c r="PAN84" s="4"/>
      <c r="PAO84" s="5"/>
      <c r="PAU84" s="4"/>
      <c r="PAV84" s="5"/>
      <c r="PBB84" s="4"/>
      <c r="PBC84" s="5"/>
      <c r="PBI84" s="4"/>
      <c r="PBJ84" s="5"/>
      <c r="PBP84" s="4"/>
      <c r="PBQ84" s="5"/>
      <c r="PBW84" s="4"/>
      <c r="PBX84" s="5"/>
      <c r="PCD84" s="4"/>
      <c r="PCE84" s="5"/>
      <c r="PCK84" s="4"/>
      <c r="PCL84" s="5"/>
      <c r="PCR84" s="4"/>
      <c r="PCS84" s="5"/>
      <c r="PCY84" s="4"/>
      <c r="PCZ84" s="5"/>
      <c r="PDF84" s="4"/>
      <c r="PDG84" s="5"/>
      <c r="PDM84" s="4"/>
      <c r="PDN84" s="5"/>
      <c r="PDT84" s="4"/>
      <c r="PDU84" s="5"/>
      <c r="PEA84" s="4"/>
      <c r="PEB84" s="5"/>
      <c r="PEH84" s="4"/>
      <c r="PEI84" s="5"/>
      <c r="PEO84" s="4"/>
      <c r="PEP84" s="5"/>
      <c r="PEV84" s="4"/>
      <c r="PEW84" s="5"/>
      <c r="PFC84" s="4"/>
      <c r="PFD84" s="5"/>
      <c r="PFJ84" s="4"/>
      <c r="PFK84" s="5"/>
      <c r="PFQ84" s="4"/>
      <c r="PFR84" s="5"/>
      <c r="PFX84" s="4"/>
      <c r="PFY84" s="5"/>
      <c r="PGE84" s="4"/>
      <c r="PGF84" s="5"/>
      <c r="PGL84" s="4"/>
      <c r="PGM84" s="5"/>
      <c r="PGS84" s="4"/>
      <c r="PGT84" s="5"/>
      <c r="PGZ84" s="4"/>
      <c r="PHA84" s="5"/>
      <c r="PHG84" s="4"/>
      <c r="PHH84" s="5"/>
      <c r="PHN84" s="4"/>
      <c r="PHO84" s="5"/>
      <c r="PHU84" s="4"/>
      <c r="PHV84" s="5"/>
      <c r="PIB84" s="4"/>
      <c r="PIC84" s="5"/>
      <c r="PII84" s="4"/>
      <c r="PIJ84" s="5"/>
      <c r="PIP84" s="4"/>
      <c r="PIQ84" s="5"/>
      <c r="PIW84" s="4"/>
      <c r="PIX84" s="5"/>
      <c r="PJD84" s="4"/>
      <c r="PJE84" s="5"/>
      <c r="PJK84" s="4"/>
      <c r="PJL84" s="5"/>
      <c r="PJR84" s="4"/>
      <c r="PJS84" s="5"/>
      <c r="PJY84" s="4"/>
      <c r="PJZ84" s="5"/>
      <c r="PKF84" s="4"/>
      <c r="PKG84" s="5"/>
      <c r="PKM84" s="4"/>
      <c r="PKN84" s="5"/>
      <c r="PKT84" s="4"/>
      <c r="PKU84" s="5"/>
      <c r="PLA84" s="4"/>
      <c r="PLB84" s="5"/>
      <c r="PLH84" s="4"/>
      <c r="PLI84" s="5"/>
      <c r="PLO84" s="4"/>
      <c r="PLP84" s="5"/>
      <c r="PLV84" s="4"/>
      <c r="PLW84" s="5"/>
      <c r="PMC84" s="4"/>
      <c r="PMD84" s="5"/>
      <c r="PMJ84" s="4"/>
      <c r="PMK84" s="5"/>
      <c r="PMQ84" s="4"/>
      <c r="PMR84" s="5"/>
      <c r="PMX84" s="4"/>
      <c r="PMY84" s="5"/>
      <c r="PNE84" s="4"/>
      <c r="PNF84" s="5"/>
      <c r="PNL84" s="4"/>
      <c r="PNM84" s="5"/>
      <c r="PNS84" s="4"/>
      <c r="PNT84" s="5"/>
      <c r="PNZ84" s="4"/>
      <c r="POA84" s="5"/>
      <c r="POG84" s="4"/>
      <c r="POH84" s="5"/>
      <c r="PON84" s="4"/>
      <c r="POO84" s="5"/>
      <c r="POU84" s="4"/>
      <c r="POV84" s="5"/>
      <c r="PPB84" s="4"/>
      <c r="PPC84" s="5"/>
      <c r="PPI84" s="4"/>
      <c r="PPJ84" s="5"/>
      <c r="PPP84" s="4"/>
      <c r="PPQ84" s="5"/>
      <c r="PPW84" s="4"/>
      <c r="PPX84" s="5"/>
      <c r="PQD84" s="4"/>
      <c r="PQE84" s="5"/>
      <c r="PQK84" s="4"/>
      <c r="PQL84" s="5"/>
      <c r="PQR84" s="4"/>
      <c r="PQS84" s="5"/>
      <c r="PQY84" s="4"/>
      <c r="PQZ84" s="5"/>
      <c r="PRF84" s="4"/>
      <c r="PRG84" s="5"/>
      <c r="PRM84" s="4"/>
      <c r="PRN84" s="5"/>
      <c r="PRT84" s="4"/>
      <c r="PRU84" s="5"/>
      <c r="PSA84" s="4"/>
      <c r="PSB84" s="5"/>
      <c r="PSH84" s="4"/>
      <c r="PSI84" s="5"/>
      <c r="PSO84" s="4"/>
      <c r="PSP84" s="5"/>
      <c r="PSV84" s="4"/>
      <c r="PSW84" s="5"/>
      <c r="PTC84" s="4"/>
      <c r="PTD84" s="5"/>
      <c r="PTJ84" s="4"/>
      <c r="PTK84" s="5"/>
      <c r="PTQ84" s="4"/>
      <c r="PTR84" s="5"/>
      <c r="PTX84" s="4"/>
      <c r="PTY84" s="5"/>
      <c r="PUE84" s="4"/>
      <c r="PUF84" s="5"/>
      <c r="PUL84" s="4"/>
      <c r="PUM84" s="5"/>
      <c r="PUS84" s="4"/>
      <c r="PUT84" s="5"/>
      <c r="PUZ84" s="4"/>
      <c r="PVA84" s="5"/>
      <c r="PVG84" s="4"/>
      <c r="PVH84" s="5"/>
      <c r="PVN84" s="4"/>
      <c r="PVO84" s="5"/>
      <c r="PVU84" s="4"/>
      <c r="PVV84" s="5"/>
      <c r="PWB84" s="4"/>
      <c r="PWC84" s="5"/>
      <c r="PWI84" s="4"/>
      <c r="PWJ84" s="5"/>
      <c r="PWP84" s="4"/>
      <c r="PWQ84" s="5"/>
      <c r="PWW84" s="4"/>
      <c r="PWX84" s="5"/>
      <c r="PXD84" s="4"/>
      <c r="PXE84" s="5"/>
      <c r="PXK84" s="4"/>
      <c r="PXL84" s="5"/>
      <c r="PXR84" s="4"/>
      <c r="PXS84" s="5"/>
      <c r="PXY84" s="4"/>
      <c r="PXZ84" s="5"/>
      <c r="PYF84" s="4"/>
      <c r="PYG84" s="5"/>
      <c r="PYM84" s="4"/>
      <c r="PYN84" s="5"/>
      <c r="PYT84" s="4"/>
      <c r="PYU84" s="5"/>
      <c r="PZA84" s="4"/>
      <c r="PZB84" s="5"/>
      <c r="PZH84" s="4"/>
      <c r="PZI84" s="5"/>
      <c r="PZO84" s="4"/>
      <c r="PZP84" s="5"/>
      <c r="PZV84" s="4"/>
      <c r="PZW84" s="5"/>
      <c r="QAC84" s="4"/>
      <c r="QAD84" s="5"/>
      <c r="QAJ84" s="4"/>
      <c r="QAK84" s="5"/>
      <c r="QAQ84" s="4"/>
      <c r="QAR84" s="5"/>
      <c r="QAX84" s="4"/>
      <c r="QAY84" s="5"/>
      <c r="QBE84" s="4"/>
      <c r="QBF84" s="5"/>
      <c r="QBL84" s="4"/>
      <c r="QBM84" s="5"/>
      <c r="QBS84" s="4"/>
      <c r="QBT84" s="5"/>
      <c r="QBZ84" s="4"/>
      <c r="QCA84" s="5"/>
      <c r="QCG84" s="4"/>
      <c r="QCH84" s="5"/>
      <c r="QCN84" s="4"/>
      <c r="QCO84" s="5"/>
      <c r="QCU84" s="4"/>
      <c r="QCV84" s="5"/>
      <c r="QDB84" s="4"/>
      <c r="QDC84" s="5"/>
      <c r="QDI84" s="4"/>
      <c r="QDJ84" s="5"/>
      <c r="QDP84" s="4"/>
      <c r="QDQ84" s="5"/>
      <c r="QDW84" s="4"/>
      <c r="QDX84" s="5"/>
      <c r="QED84" s="4"/>
      <c r="QEE84" s="5"/>
      <c r="QEK84" s="4"/>
      <c r="QEL84" s="5"/>
      <c r="QER84" s="4"/>
      <c r="QES84" s="5"/>
      <c r="QEY84" s="4"/>
      <c r="QEZ84" s="5"/>
      <c r="QFF84" s="4"/>
      <c r="QFG84" s="5"/>
      <c r="QFM84" s="4"/>
      <c r="QFN84" s="5"/>
      <c r="QFT84" s="4"/>
      <c r="QFU84" s="5"/>
      <c r="QGA84" s="4"/>
      <c r="QGB84" s="5"/>
      <c r="QGH84" s="4"/>
      <c r="QGI84" s="5"/>
      <c r="QGO84" s="4"/>
      <c r="QGP84" s="5"/>
      <c r="QGV84" s="4"/>
      <c r="QGW84" s="5"/>
      <c r="QHC84" s="4"/>
      <c r="QHD84" s="5"/>
      <c r="QHJ84" s="4"/>
      <c r="QHK84" s="5"/>
      <c r="QHQ84" s="4"/>
      <c r="QHR84" s="5"/>
      <c r="QHX84" s="4"/>
      <c r="QHY84" s="5"/>
      <c r="QIE84" s="4"/>
      <c r="QIF84" s="5"/>
      <c r="QIL84" s="4"/>
      <c r="QIM84" s="5"/>
      <c r="QIS84" s="4"/>
      <c r="QIT84" s="5"/>
      <c r="QIZ84" s="4"/>
      <c r="QJA84" s="5"/>
      <c r="QJG84" s="4"/>
      <c r="QJH84" s="5"/>
      <c r="QJN84" s="4"/>
      <c r="QJO84" s="5"/>
      <c r="QJU84" s="4"/>
      <c r="QJV84" s="5"/>
      <c r="QKB84" s="4"/>
      <c r="QKC84" s="5"/>
      <c r="QKI84" s="4"/>
      <c r="QKJ84" s="5"/>
      <c r="QKP84" s="4"/>
      <c r="QKQ84" s="5"/>
      <c r="QKW84" s="4"/>
      <c r="QKX84" s="5"/>
      <c r="QLD84" s="4"/>
      <c r="QLE84" s="5"/>
      <c r="QLK84" s="4"/>
      <c r="QLL84" s="5"/>
      <c r="QLR84" s="4"/>
      <c r="QLS84" s="5"/>
      <c r="QLY84" s="4"/>
      <c r="QLZ84" s="5"/>
      <c r="QMF84" s="4"/>
      <c r="QMG84" s="5"/>
      <c r="QMM84" s="4"/>
      <c r="QMN84" s="5"/>
      <c r="QMT84" s="4"/>
      <c r="QMU84" s="5"/>
      <c r="QNA84" s="4"/>
      <c r="QNB84" s="5"/>
      <c r="QNH84" s="4"/>
      <c r="QNI84" s="5"/>
      <c r="QNO84" s="4"/>
      <c r="QNP84" s="5"/>
      <c r="QNV84" s="4"/>
      <c r="QNW84" s="5"/>
      <c r="QOC84" s="4"/>
      <c r="QOD84" s="5"/>
      <c r="QOJ84" s="4"/>
      <c r="QOK84" s="5"/>
      <c r="QOQ84" s="4"/>
      <c r="QOR84" s="5"/>
      <c r="QOX84" s="4"/>
      <c r="QOY84" s="5"/>
      <c r="QPE84" s="4"/>
      <c r="QPF84" s="5"/>
      <c r="QPL84" s="4"/>
      <c r="QPM84" s="5"/>
      <c r="QPS84" s="4"/>
      <c r="QPT84" s="5"/>
      <c r="QPZ84" s="4"/>
      <c r="QQA84" s="5"/>
      <c r="QQG84" s="4"/>
      <c r="QQH84" s="5"/>
      <c r="QQN84" s="4"/>
      <c r="QQO84" s="5"/>
      <c r="QQU84" s="4"/>
      <c r="QQV84" s="5"/>
      <c r="QRB84" s="4"/>
      <c r="QRC84" s="5"/>
      <c r="QRI84" s="4"/>
      <c r="QRJ84" s="5"/>
      <c r="QRP84" s="4"/>
      <c r="QRQ84" s="5"/>
      <c r="QRW84" s="4"/>
      <c r="QRX84" s="5"/>
      <c r="QSD84" s="4"/>
      <c r="QSE84" s="5"/>
      <c r="QSK84" s="4"/>
      <c r="QSL84" s="5"/>
      <c r="QSR84" s="4"/>
      <c r="QSS84" s="5"/>
      <c r="QSY84" s="4"/>
      <c r="QSZ84" s="5"/>
      <c r="QTF84" s="4"/>
      <c r="QTG84" s="5"/>
      <c r="QTM84" s="4"/>
      <c r="QTN84" s="5"/>
      <c r="QTT84" s="4"/>
      <c r="QTU84" s="5"/>
      <c r="QUA84" s="4"/>
      <c r="QUB84" s="5"/>
      <c r="QUH84" s="4"/>
      <c r="QUI84" s="5"/>
      <c r="QUO84" s="4"/>
      <c r="QUP84" s="5"/>
      <c r="QUV84" s="4"/>
      <c r="QUW84" s="5"/>
      <c r="QVC84" s="4"/>
      <c r="QVD84" s="5"/>
      <c r="QVJ84" s="4"/>
      <c r="QVK84" s="5"/>
      <c r="QVQ84" s="4"/>
      <c r="QVR84" s="5"/>
      <c r="QVX84" s="4"/>
      <c r="QVY84" s="5"/>
      <c r="QWE84" s="4"/>
      <c r="QWF84" s="5"/>
      <c r="QWL84" s="4"/>
      <c r="QWM84" s="5"/>
      <c r="QWS84" s="4"/>
      <c r="QWT84" s="5"/>
      <c r="QWZ84" s="4"/>
      <c r="QXA84" s="5"/>
      <c r="QXG84" s="4"/>
      <c r="QXH84" s="5"/>
      <c r="QXN84" s="4"/>
      <c r="QXO84" s="5"/>
      <c r="QXU84" s="4"/>
      <c r="QXV84" s="5"/>
      <c r="QYB84" s="4"/>
      <c r="QYC84" s="5"/>
      <c r="QYI84" s="4"/>
      <c r="QYJ84" s="5"/>
      <c r="QYP84" s="4"/>
      <c r="QYQ84" s="5"/>
      <c r="QYW84" s="4"/>
      <c r="QYX84" s="5"/>
      <c r="QZD84" s="4"/>
      <c r="QZE84" s="5"/>
      <c r="QZK84" s="4"/>
      <c r="QZL84" s="5"/>
      <c r="QZR84" s="4"/>
      <c r="QZS84" s="5"/>
      <c r="QZY84" s="4"/>
      <c r="QZZ84" s="5"/>
      <c r="RAF84" s="4"/>
      <c r="RAG84" s="5"/>
      <c r="RAM84" s="4"/>
      <c r="RAN84" s="5"/>
      <c r="RAT84" s="4"/>
      <c r="RAU84" s="5"/>
      <c r="RBA84" s="4"/>
      <c r="RBB84" s="5"/>
      <c r="RBH84" s="4"/>
      <c r="RBI84" s="5"/>
      <c r="RBO84" s="4"/>
      <c r="RBP84" s="5"/>
      <c r="RBV84" s="4"/>
      <c r="RBW84" s="5"/>
      <c r="RCC84" s="4"/>
      <c r="RCD84" s="5"/>
      <c r="RCJ84" s="4"/>
      <c r="RCK84" s="5"/>
      <c r="RCQ84" s="4"/>
      <c r="RCR84" s="5"/>
      <c r="RCX84" s="4"/>
      <c r="RCY84" s="5"/>
      <c r="RDE84" s="4"/>
      <c r="RDF84" s="5"/>
      <c r="RDL84" s="4"/>
      <c r="RDM84" s="5"/>
      <c r="RDS84" s="4"/>
      <c r="RDT84" s="5"/>
      <c r="RDZ84" s="4"/>
      <c r="REA84" s="5"/>
      <c r="REG84" s="4"/>
      <c r="REH84" s="5"/>
      <c r="REN84" s="4"/>
      <c r="REO84" s="5"/>
      <c r="REU84" s="4"/>
      <c r="REV84" s="5"/>
      <c r="RFB84" s="4"/>
      <c r="RFC84" s="5"/>
      <c r="RFI84" s="4"/>
      <c r="RFJ84" s="5"/>
      <c r="RFP84" s="4"/>
      <c r="RFQ84" s="5"/>
      <c r="RFW84" s="4"/>
      <c r="RFX84" s="5"/>
      <c r="RGD84" s="4"/>
      <c r="RGE84" s="5"/>
      <c r="RGK84" s="4"/>
      <c r="RGL84" s="5"/>
      <c r="RGR84" s="4"/>
      <c r="RGS84" s="5"/>
      <c r="RGY84" s="4"/>
      <c r="RGZ84" s="5"/>
      <c r="RHF84" s="4"/>
      <c r="RHG84" s="5"/>
      <c r="RHM84" s="4"/>
      <c r="RHN84" s="5"/>
      <c r="RHT84" s="4"/>
      <c r="RHU84" s="5"/>
      <c r="RIA84" s="4"/>
      <c r="RIB84" s="5"/>
      <c r="RIH84" s="4"/>
      <c r="RII84" s="5"/>
      <c r="RIO84" s="4"/>
      <c r="RIP84" s="5"/>
      <c r="RIV84" s="4"/>
      <c r="RIW84" s="5"/>
      <c r="RJC84" s="4"/>
      <c r="RJD84" s="5"/>
      <c r="RJJ84" s="4"/>
      <c r="RJK84" s="5"/>
      <c r="RJQ84" s="4"/>
      <c r="RJR84" s="5"/>
      <c r="RJX84" s="4"/>
      <c r="RJY84" s="5"/>
      <c r="RKE84" s="4"/>
      <c r="RKF84" s="5"/>
      <c r="RKL84" s="4"/>
      <c r="RKM84" s="5"/>
      <c r="RKS84" s="4"/>
      <c r="RKT84" s="5"/>
      <c r="RKZ84" s="4"/>
      <c r="RLA84" s="5"/>
      <c r="RLG84" s="4"/>
      <c r="RLH84" s="5"/>
      <c r="RLN84" s="4"/>
      <c r="RLO84" s="5"/>
      <c r="RLU84" s="4"/>
      <c r="RLV84" s="5"/>
      <c r="RMB84" s="4"/>
      <c r="RMC84" s="5"/>
      <c r="RMI84" s="4"/>
      <c r="RMJ84" s="5"/>
      <c r="RMP84" s="4"/>
      <c r="RMQ84" s="5"/>
      <c r="RMW84" s="4"/>
      <c r="RMX84" s="5"/>
      <c r="RND84" s="4"/>
      <c r="RNE84" s="5"/>
      <c r="RNK84" s="4"/>
      <c r="RNL84" s="5"/>
      <c r="RNR84" s="4"/>
      <c r="RNS84" s="5"/>
      <c r="RNY84" s="4"/>
      <c r="RNZ84" s="5"/>
      <c r="ROF84" s="4"/>
      <c r="ROG84" s="5"/>
      <c r="ROM84" s="4"/>
      <c r="RON84" s="5"/>
      <c r="ROT84" s="4"/>
      <c r="ROU84" s="5"/>
      <c r="RPA84" s="4"/>
      <c r="RPB84" s="5"/>
      <c r="RPH84" s="4"/>
      <c r="RPI84" s="5"/>
      <c r="RPO84" s="4"/>
      <c r="RPP84" s="5"/>
      <c r="RPV84" s="4"/>
      <c r="RPW84" s="5"/>
      <c r="RQC84" s="4"/>
      <c r="RQD84" s="5"/>
      <c r="RQJ84" s="4"/>
      <c r="RQK84" s="5"/>
      <c r="RQQ84" s="4"/>
      <c r="RQR84" s="5"/>
      <c r="RQX84" s="4"/>
      <c r="RQY84" s="5"/>
      <c r="RRE84" s="4"/>
      <c r="RRF84" s="5"/>
      <c r="RRL84" s="4"/>
      <c r="RRM84" s="5"/>
      <c r="RRS84" s="4"/>
      <c r="RRT84" s="5"/>
      <c r="RRZ84" s="4"/>
      <c r="RSA84" s="5"/>
      <c r="RSG84" s="4"/>
      <c r="RSH84" s="5"/>
      <c r="RSN84" s="4"/>
      <c r="RSO84" s="5"/>
      <c r="RSU84" s="4"/>
      <c r="RSV84" s="5"/>
      <c r="RTB84" s="4"/>
      <c r="RTC84" s="5"/>
      <c r="RTI84" s="4"/>
      <c r="RTJ84" s="5"/>
      <c r="RTP84" s="4"/>
      <c r="RTQ84" s="5"/>
      <c r="RTW84" s="4"/>
      <c r="RTX84" s="5"/>
      <c r="RUD84" s="4"/>
      <c r="RUE84" s="5"/>
      <c r="RUK84" s="4"/>
      <c r="RUL84" s="5"/>
      <c r="RUR84" s="4"/>
      <c r="RUS84" s="5"/>
      <c r="RUY84" s="4"/>
      <c r="RUZ84" s="5"/>
      <c r="RVF84" s="4"/>
      <c r="RVG84" s="5"/>
      <c r="RVM84" s="4"/>
      <c r="RVN84" s="5"/>
      <c r="RVT84" s="4"/>
      <c r="RVU84" s="5"/>
      <c r="RWA84" s="4"/>
      <c r="RWB84" s="5"/>
      <c r="RWH84" s="4"/>
      <c r="RWI84" s="5"/>
      <c r="RWO84" s="4"/>
      <c r="RWP84" s="5"/>
      <c r="RWV84" s="4"/>
      <c r="RWW84" s="5"/>
      <c r="RXC84" s="4"/>
      <c r="RXD84" s="5"/>
      <c r="RXJ84" s="4"/>
      <c r="RXK84" s="5"/>
      <c r="RXQ84" s="4"/>
      <c r="RXR84" s="5"/>
      <c r="RXX84" s="4"/>
      <c r="RXY84" s="5"/>
      <c r="RYE84" s="4"/>
      <c r="RYF84" s="5"/>
      <c r="RYL84" s="4"/>
      <c r="RYM84" s="5"/>
      <c r="RYS84" s="4"/>
      <c r="RYT84" s="5"/>
      <c r="RYZ84" s="4"/>
      <c r="RZA84" s="5"/>
      <c r="RZG84" s="4"/>
      <c r="RZH84" s="5"/>
      <c r="RZN84" s="4"/>
      <c r="RZO84" s="5"/>
      <c r="RZU84" s="4"/>
      <c r="RZV84" s="5"/>
      <c r="SAB84" s="4"/>
      <c r="SAC84" s="5"/>
      <c r="SAI84" s="4"/>
      <c r="SAJ84" s="5"/>
      <c r="SAP84" s="4"/>
      <c r="SAQ84" s="5"/>
      <c r="SAW84" s="4"/>
      <c r="SAX84" s="5"/>
      <c r="SBD84" s="4"/>
      <c r="SBE84" s="5"/>
      <c r="SBK84" s="4"/>
      <c r="SBL84" s="5"/>
      <c r="SBR84" s="4"/>
      <c r="SBS84" s="5"/>
      <c r="SBY84" s="4"/>
      <c r="SBZ84" s="5"/>
      <c r="SCF84" s="4"/>
      <c r="SCG84" s="5"/>
      <c r="SCM84" s="4"/>
      <c r="SCN84" s="5"/>
      <c r="SCT84" s="4"/>
      <c r="SCU84" s="5"/>
      <c r="SDA84" s="4"/>
      <c r="SDB84" s="5"/>
      <c r="SDH84" s="4"/>
      <c r="SDI84" s="5"/>
      <c r="SDO84" s="4"/>
      <c r="SDP84" s="5"/>
      <c r="SDV84" s="4"/>
      <c r="SDW84" s="5"/>
      <c r="SEC84" s="4"/>
      <c r="SED84" s="5"/>
      <c r="SEJ84" s="4"/>
      <c r="SEK84" s="5"/>
      <c r="SEQ84" s="4"/>
      <c r="SER84" s="5"/>
      <c r="SEX84" s="4"/>
      <c r="SEY84" s="5"/>
      <c r="SFE84" s="4"/>
      <c r="SFF84" s="5"/>
      <c r="SFL84" s="4"/>
      <c r="SFM84" s="5"/>
      <c r="SFS84" s="4"/>
      <c r="SFT84" s="5"/>
      <c r="SFZ84" s="4"/>
      <c r="SGA84" s="5"/>
      <c r="SGG84" s="4"/>
      <c r="SGH84" s="5"/>
      <c r="SGN84" s="4"/>
      <c r="SGO84" s="5"/>
      <c r="SGU84" s="4"/>
      <c r="SGV84" s="5"/>
      <c r="SHB84" s="4"/>
      <c r="SHC84" s="5"/>
      <c r="SHI84" s="4"/>
      <c r="SHJ84" s="5"/>
      <c r="SHP84" s="4"/>
      <c r="SHQ84" s="5"/>
      <c r="SHW84" s="4"/>
      <c r="SHX84" s="5"/>
      <c r="SID84" s="4"/>
      <c r="SIE84" s="5"/>
      <c r="SIK84" s="4"/>
      <c r="SIL84" s="5"/>
      <c r="SIR84" s="4"/>
      <c r="SIS84" s="5"/>
      <c r="SIY84" s="4"/>
      <c r="SIZ84" s="5"/>
      <c r="SJF84" s="4"/>
      <c r="SJG84" s="5"/>
      <c r="SJM84" s="4"/>
      <c r="SJN84" s="5"/>
      <c r="SJT84" s="4"/>
      <c r="SJU84" s="5"/>
      <c r="SKA84" s="4"/>
      <c r="SKB84" s="5"/>
      <c r="SKH84" s="4"/>
      <c r="SKI84" s="5"/>
      <c r="SKO84" s="4"/>
      <c r="SKP84" s="5"/>
      <c r="SKV84" s="4"/>
      <c r="SKW84" s="5"/>
      <c r="SLC84" s="4"/>
      <c r="SLD84" s="5"/>
      <c r="SLJ84" s="4"/>
      <c r="SLK84" s="5"/>
      <c r="SLQ84" s="4"/>
      <c r="SLR84" s="5"/>
      <c r="SLX84" s="4"/>
      <c r="SLY84" s="5"/>
      <c r="SME84" s="4"/>
      <c r="SMF84" s="5"/>
      <c r="SML84" s="4"/>
      <c r="SMM84" s="5"/>
      <c r="SMS84" s="4"/>
      <c r="SMT84" s="5"/>
      <c r="SMZ84" s="4"/>
      <c r="SNA84" s="5"/>
      <c r="SNG84" s="4"/>
      <c r="SNH84" s="5"/>
      <c r="SNN84" s="4"/>
      <c r="SNO84" s="5"/>
      <c r="SNU84" s="4"/>
      <c r="SNV84" s="5"/>
      <c r="SOB84" s="4"/>
      <c r="SOC84" s="5"/>
      <c r="SOI84" s="4"/>
      <c r="SOJ84" s="5"/>
      <c r="SOP84" s="4"/>
      <c r="SOQ84" s="5"/>
      <c r="SOW84" s="4"/>
      <c r="SOX84" s="5"/>
      <c r="SPD84" s="4"/>
      <c r="SPE84" s="5"/>
      <c r="SPK84" s="4"/>
      <c r="SPL84" s="5"/>
      <c r="SPR84" s="4"/>
      <c r="SPS84" s="5"/>
      <c r="SPY84" s="4"/>
      <c r="SPZ84" s="5"/>
      <c r="SQF84" s="4"/>
      <c r="SQG84" s="5"/>
      <c r="SQM84" s="4"/>
      <c r="SQN84" s="5"/>
      <c r="SQT84" s="4"/>
      <c r="SQU84" s="5"/>
      <c r="SRA84" s="4"/>
      <c r="SRB84" s="5"/>
      <c r="SRH84" s="4"/>
      <c r="SRI84" s="5"/>
      <c r="SRO84" s="4"/>
      <c r="SRP84" s="5"/>
      <c r="SRV84" s="4"/>
      <c r="SRW84" s="5"/>
      <c r="SSC84" s="4"/>
      <c r="SSD84" s="5"/>
      <c r="SSJ84" s="4"/>
      <c r="SSK84" s="5"/>
      <c r="SSQ84" s="4"/>
      <c r="SSR84" s="5"/>
      <c r="SSX84" s="4"/>
      <c r="SSY84" s="5"/>
      <c r="STE84" s="4"/>
      <c r="STF84" s="5"/>
      <c r="STL84" s="4"/>
      <c r="STM84" s="5"/>
      <c r="STS84" s="4"/>
      <c r="STT84" s="5"/>
      <c r="STZ84" s="4"/>
      <c r="SUA84" s="5"/>
      <c r="SUG84" s="4"/>
      <c r="SUH84" s="5"/>
      <c r="SUN84" s="4"/>
      <c r="SUO84" s="5"/>
      <c r="SUU84" s="4"/>
      <c r="SUV84" s="5"/>
      <c r="SVB84" s="4"/>
      <c r="SVC84" s="5"/>
      <c r="SVI84" s="4"/>
      <c r="SVJ84" s="5"/>
      <c r="SVP84" s="4"/>
      <c r="SVQ84" s="5"/>
      <c r="SVW84" s="4"/>
      <c r="SVX84" s="5"/>
      <c r="SWD84" s="4"/>
      <c r="SWE84" s="5"/>
      <c r="SWK84" s="4"/>
      <c r="SWL84" s="5"/>
      <c r="SWR84" s="4"/>
      <c r="SWS84" s="5"/>
      <c r="SWY84" s="4"/>
      <c r="SWZ84" s="5"/>
      <c r="SXF84" s="4"/>
      <c r="SXG84" s="5"/>
      <c r="SXM84" s="4"/>
      <c r="SXN84" s="5"/>
      <c r="SXT84" s="4"/>
      <c r="SXU84" s="5"/>
      <c r="SYA84" s="4"/>
      <c r="SYB84" s="5"/>
      <c r="SYH84" s="4"/>
      <c r="SYI84" s="5"/>
      <c r="SYO84" s="4"/>
      <c r="SYP84" s="5"/>
      <c r="SYV84" s="4"/>
      <c r="SYW84" s="5"/>
      <c r="SZC84" s="4"/>
      <c r="SZD84" s="5"/>
      <c r="SZJ84" s="4"/>
      <c r="SZK84" s="5"/>
      <c r="SZQ84" s="4"/>
      <c r="SZR84" s="5"/>
      <c r="SZX84" s="4"/>
      <c r="SZY84" s="5"/>
      <c r="TAE84" s="4"/>
      <c r="TAF84" s="5"/>
      <c r="TAL84" s="4"/>
      <c r="TAM84" s="5"/>
      <c r="TAS84" s="4"/>
      <c r="TAT84" s="5"/>
      <c r="TAZ84" s="4"/>
      <c r="TBA84" s="5"/>
      <c r="TBG84" s="4"/>
      <c r="TBH84" s="5"/>
      <c r="TBN84" s="4"/>
      <c r="TBO84" s="5"/>
      <c r="TBU84" s="4"/>
      <c r="TBV84" s="5"/>
      <c r="TCB84" s="4"/>
      <c r="TCC84" s="5"/>
      <c r="TCI84" s="4"/>
      <c r="TCJ84" s="5"/>
      <c r="TCP84" s="4"/>
      <c r="TCQ84" s="5"/>
      <c r="TCW84" s="4"/>
      <c r="TCX84" s="5"/>
      <c r="TDD84" s="4"/>
      <c r="TDE84" s="5"/>
      <c r="TDK84" s="4"/>
      <c r="TDL84" s="5"/>
      <c r="TDR84" s="4"/>
      <c r="TDS84" s="5"/>
      <c r="TDY84" s="4"/>
      <c r="TDZ84" s="5"/>
      <c r="TEF84" s="4"/>
      <c r="TEG84" s="5"/>
      <c r="TEM84" s="4"/>
      <c r="TEN84" s="5"/>
      <c r="TET84" s="4"/>
      <c r="TEU84" s="5"/>
      <c r="TFA84" s="4"/>
      <c r="TFB84" s="5"/>
      <c r="TFH84" s="4"/>
      <c r="TFI84" s="5"/>
      <c r="TFO84" s="4"/>
      <c r="TFP84" s="5"/>
      <c r="TFV84" s="4"/>
      <c r="TFW84" s="5"/>
      <c r="TGC84" s="4"/>
      <c r="TGD84" s="5"/>
      <c r="TGJ84" s="4"/>
      <c r="TGK84" s="5"/>
      <c r="TGQ84" s="4"/>
      <c r="TGR84" s="5"/>
      <c r="TGX84" s="4"/>
      <c r="TGY84" s="5"/>
      <c r="THE84" s="4"/>
      <c r="THF84" s="5"/>
      <c r="THL84" s="4"/>
      <c r="THM84" s="5"/>
      <c r="THS84" s="4"/>
      <c r="THT84" s="5"/>
      <c r="THZ84" s="4"/>
      <c r="TIA84" s="5"/>
      <c r="TIG84" s="4"/>
      <c r="TIH84" s="5"/>
      <c r="TIN84" s="4"/>
      <c r="TIO84" s="5"/>
      <c r="TIU84" s="4"/>
      <c r="TIV84" s="5"/>
      <c r="TJB84" s="4"/>
      <c r="TJC84" s="5"/>
      <c r="TJI84" s="4"/>
      <c r="TJJ84" s="5"/>
      <c r="TJP84" s="4"/>
      <c r="TJQ84" s="5"/>
      <c r="TJW84" s="4"/>
      <c r="TJX84" s="5"/>
      <c r="TKD84" s="4"/>
      <c r="TKE84" s="5"/>
      <c r="TKK84" s="4"/>
      <c r="TKL84" s="5"/>
      <c r="TKR84" s="4"/>
      <c r="TKS84" s="5"/>
      <c r="TKY84" s="4"/>
      <c r="TKZ84" s="5"/>
      <c r="TLF84" s="4"/>
      <c r="TLG84" s="5"/>
      <c r="TLM84" s="4"/>
      <c r="TLN84" s="5"/>
      <c r="TLT84" s="4"/>
      <c r="TLU84" s="5"/>
      <c r="TMA84" s="4"/>
      <c r="TMB84" s="5"/>
      <c r="TMH84" s="4"/>
      <c r="TMI84" s="5"/>
      <c r="TMO84" s="4"/>
      <c r="TMP84" s="5"/>
      <c r="TMV84" s="4"/>
      <c r="TMW84" s="5"/>
      <c r="TNC84" s="4"/>
      <c r="TND84" s="5"/>
      <c r="TNJ84" s="4"/>
      <c r="TNK84" s="5"/>
      <c r="TNQ84" s="4"/>
      <c r="TNR84" s="5"/>
      <c r="TNX84" s="4"/>
      <c r="TNY84" s="5"/>
      <c r="TOE84" s="4"/>
      <c r="TOF84" s="5"/>
      <c r="TOL84" s="4"/>
      <c r="TOM84" s="5"/>
      <c r="TOS84" s="4"/>
      <c r="TOT84" s="5"/>
      <c r="TOZ84" s="4"/>
      <c r="TPA84" s="5"/>
      <c r="TPG84" s="4"/>
      <c r="TPH84" s="5"/>
      <c r="TPN84" s="4"/>
      <c r="TPO84" s="5"/>
      <c r="TPU84" s="4"/>
      <c r="TPV84" s="5"/>
      <c r="TQB84" s="4"/>
      <c r="TQC84" s="5"/>
      <c r="TQI84" s="4"/>
      <c r="TQJ84" s="5"/>
      <c r="TQP84" s="4"/>
      <c r="TQQ84" s="5"/>
      <c r="TQW84" s="4"/>
      <c r="TQX84" s="5"/>
      <c r="TRD84" s="4"/>
      <c r="TRE84" s="5"/>
      <c r="TRK84" s="4"/>
      <c r="TRL84" s="5"/>
      <c r="TRR84" s="4"/>
      <c r="TRS84" s="5"/>
      <c r="TRY84" s="4"/>
      <c r="TRZ84" s="5"/>
      <c r="TSF84" s="4"/>
      <c r="TSG84" s="5"/>
      <c r="TSM84" s="4"/>
      <c r="TSN84" s="5"/>
      <c r="TST84" s="4"/>
      <c r="TSU84" s="5"/>
      <c r="TTA84" s="4"/>
      <c r="TTB84" s="5"/>
      <c r="TTH84" s="4"/>
      <c r="TTI84" s="5"/>
      <c r="TTO84" s="4"/>
      <c r="TTP84" s="5"/>
      <c r="TTV84" s="4"/>
      <c r="TTW84" s="5"/>
      <c r="TUC84" s="4"/>
      <c r="TUD84" s="5"/>
      <c r="TUJ84" s="4"/>
      <c r="TUK84" s="5"/>
      <c r="TUQ84" s="4"/>
      <c r="TUR84" s="5"/>
      <c r="TUX84" s="4"/>
      <c r="TUY84" s="5"/>
      <c r="TVE84" s="4"/>
      <c r="TVF84" s="5"/>
      <c r="TVL84" s="4"/>
      <c r="TVM84" s="5"/>
      <c r="TVS84" s="4"/>
      <c r="TVT84" s="5"/>
      <c r="TVZ84" s="4"/>
      <c r="TWA84" s="5"/>
      <c r="TWG84" s="4"/>
      <c r="TWH84" s="5"/>
      <c r="TWN84" s="4"/>
      <c r="TWO84" s="5"/>
      <c r="TWU84" s="4"/>
      <c r="TWV84" s="5"/>
      <c r="TXB84" s="4"/>
      <c r="TXC84" s="5"/>
      <c r="TXI84" s="4"/>
      <c r="TXJ84" s="5"/>
      <c r="TXP84" s="4"/>
      <c r="TXQ84" s="5"/>
      <c r="TXW84" s="4"/>
      <c r="TXX84" s="5"/>
      <c r="TYD84" s="4"/>
      <c r="TYE84" s="5"/>
      <c r="TYK84" s="4"/>
      <c r="TYL84" s="5"/>
      <c r="TYR84" s="4"/>
      <c r="TYS84" s="5"/>
      <c r="TYY84" s="4"/>
      <c r="TYZ84" s="5"/>
      <c r="TZF84" s="4"/>
      <c r="TZG84" s="5"/>
      <c r="TZM84" s="4"/>
      <c r="TZN84" s="5"/>
      <c r="TZT84" s="4"/>
      <c r="TZU84" s="5"/>
      <c r="UAA84" s="4"/>
      <c r="UAB84" s="5"/>
      <c r="UAH84" s="4"/>
      <c r="UAI84" s="5"/>
      <c r="UAO84" s="4"/>
      <c r="UAP84" s="5"/>
      <c r="UAV84" s="4"/>
      <c r="UAW84" s="5"/>
      <c r="UBC84" s="4"/>
      <c r="UBD84" s="5"/>
      <c r="UBJ84" s="4"/>
      <c r="UBK84" s="5"/>
      <c r="UBQ84" s="4"/>
      <c r="UBR84" s="5"/>
      <c r="UBX84" s="4"/>
      <c r="UBY84" s="5"/>
      <c r="UCE84" s="4"/>
      <c r="UCF84" s="5"/>
      <c r="UCL84" s="4"/>
      <c r="UCM84" s="5"/>
      <c r="UCS84" s="4"/>
      <c r="UCT84" s="5"/>
      <c r="UCZ84" s="4"/>
      <c r="UDA84" s="5"/>
      <c r="UDG84" s="4"/>
      <c r="UDH84" s="5"/>
      <c r="UDN84" s="4"/>
      <c r="UDO84" s="5"/>
      <c r="UDU84" s="4"/>
      <c r="UDV84" s="5"/>
      <c r="UEB84" s="4"/>
      <c r="UEC84" s="5"/>
      <c r="UEI84" s="4"/>
      <c r="UEJ84" s="5"/>
      <c r="UEP84" s="4"/>
      <c r="UEQ84" s="5"/>
      <c r="UEW84" s="4"/>
      <c r="UEX84" s="5"/>
      <c r="UFD84" s="4"/>
      <c r="UFE84" s="5"/>
      <c r="UFK84" s="4"/>
      <c r="UFL84" s="5"/>
      <c r="UFR84" s="4"/>
      <c r="UFS84" s="5"/>
      <c r="UFY84" s="4"/>
      <c r="UFZ84" s="5"/>
      <c r="UGF84" s="4"/>
      <c r="UGG84" s="5"/>
      <c r="UGM84" s="4"/>
      <c r="UGN84" s="5"/>
      <c r="UGT84" s="4"/>
      <c r="UGU84" s="5"/>
      <c r="UHA84" s="4"/>
      <c r="UHB84" s="5"/>
      <c r="UHH84" s="4"/>
      <c r="UHI84" s="5"/>
      <c r="UHO84" s="4"/>
      <c r="UHP84" s="5"/>
      <c r="UHV84" s="4"/>
      <c r="UHW84" s="5"/>
      <c r="UIC84" s="4"/>
      <c r="UID84" s="5"/>
      <c r="UIJ84" s="4"/>
      <c r="UIK84" s="5"/>
      <c r="UIQ84" s="4"/>
      <c r="UIR84" s="5"/>
      <c r="UIX84" s="4"/>
      <c r="UIY84" s="5"/>
      <c r="UJE84" s="4"/>
      <c r="UJF84" s="5"/>
      <c r="UJL84" s="4"/>
      <c r="UJM84" s="5"/>
      <c r="UJS84" s="4"/>
      <c r="UJT84" s="5"/>
      <c r="UJZ84" s="4"/>
      <c r="UKA84" s="5"/>
      <c r="UKG84" s="4"/>
      <c r="UKH84" s="5"/>
      <c r="UKN84" s="4"/>
      <c r="UKO84" s="5"/>
      <c r="UKU84" s="4"/>
      <c r="UKV84" s="5"/>
      <c r="ULB84" s="4"/>
      <c r="ULC84" s="5"/>
      <c r="ULI84" s="4"/>
      <c r="ULJ84" s="5"/>
      <c r="ULP84" s="4"/>
      <c r="ULQ84" s="5"/>
      <c r="ULW84" s="4"/>
      <c r="ULX84" s="5"/>
      <c r="UMD84" s="4"/>
      <c r="UME84" s="5"/>
      <c r="UMK84" s="4"/>
      <c r="UML84" s="5"/>
      <c r="UMR84" s="4"/>
      <c r="UMS84" s="5"/>
      <c r="UMY84" s="4"/>
      <c r="UMZ84" s="5"/>
      <c r="UNF84" s="4"/>
      <c r="UNG84" s="5"/>
      <c r="UNM84" s="4"/>
      <c r="UNN84" s="5"/>
      <c r="UNT84" s="4"/>
      <c r="UNU84" s="5"/>
      <c r="UOA84" s="4"/>
      <c r="UOB84" s="5"/>
      <c r="UOH84" s="4"/>
      <c r="UOI84" s="5"/>
      <c r="UOO84" s="4"/>
      <c r="UOP84" s="5"/>
      <c r="UOV84" s="4"/>
      <c r="UOW84" s="5"/>
      <c r="UPC84" s="4"/>
      <c r="UPD84" s="5"/>
      <c r="UPJ84" s="4"/>
      <c r="UPK84" s="5"/>
      <c r="UPQ84" s="4"/>
      <c r="UPR84" s="5"/>
      <c r="UPX84" s="4"/>
      <c r="UPY84" s="5"/>
      <c r="UQE84" s="4"/>
      <c r="UQF84" s="5"/>
      <c r="UQL84" s="4"/>
      <c r="UQM84" s="5"/>
      <c r="UQS84" s="4"/>
      <c r="UQT84" s="5"/>
      <c r="UQZ84" s="4"/>
      <c r="URA84" s="5"/>
      <c r="URG84" s="4"/>
      <c r="URH84" s="5"/>
      <c r="URN84" s="4"/>
      <c r="URO84" s="5"/>
      <c r="URU84" s="4"/>
      <c r="URV84" s="5"/>
      <c r="USB84" s="4"/>
      <c r="USC84" s="5"/>
      <c r="USI84" s="4"/>
      <c r="USJ84" s="5"/>
      <c r="USP84" s="4"/>
      <c r="USQ84" s="5"/>
      <c r="USW84" s="4"/>
      <c r="USX84" s="5"/>
      <c r="UTD84" s="4"/>
      <c r="UTE84" s="5"/>
      <c r="UTK84" s="4"/>
      <c r="UTL84" s="5"/>
      <c r="UTR84" s="4"/>
      <c r="UTS84" s="5"/>
      <c r="UTY84" s="4"/>
      <c r="UTZ84" s="5"/>
      <c r="UUF84" s="4"/>
      <c r="UUG84" s="5"/>
      <c r="UUM84" s="4"/>
      <c r="UUN84" s="5"/>
      <c r="UUT84" s="4"/>
      <c r="UUU84" s="5"/>
      <c r="UVA84" s="4"/>
      <c r="UVB84" s="5"/>
      <c r="UVH84" s="4"/>
      <c r="UVI84" s="5"/>
      <c r="UVO84" s="4"/>
      <c r="UVP84" s="5"/>
      <c r="UVV84" s="4"/>
      <c r="UVW84" s="5"/>
      <c r="UWC84" s="4"/>
      <c r="UWD84" s="5"/>
      <c r="UWJ84" s="4"/>
      <c r="UWK84" s="5"/>
      <c r="UWQ84" s="4"/>
      <c r="UWR84" s="5"/>
      <c r="UWX84" s="4"/>
      <c r="UWY84" s="5"/>
      <c r="UXE84" s="4"/>
      <c r="UXF84" s="5"/>
      <c r="UXL84" s="4"/>
      <c r="UXM84" s="5"/>
      <c r="UXS84" s="4"/>
      <c r="UXT84" s="5"/>
      <c r="UXZ84" s="4"/>
      <c r="UYA84" s="5"/>
      <c r="UYG84" s="4"/>
      <c r="UYH84" s="5"/>
      <c r="UYN84" s="4"/>
      <c r="UYO84" s="5"/>
      <c r="UYU84" s="4"/>
      <c r="UYV84" s="5"/>
      <c r="UZB84" s="4"/>
      <c r="UZC84" s="5"/>
      <c r="UZI84" s="4"/>
      <c r="UZJ84" s="5"/>
      <c r="UZP84" s="4"/>
      <c r="UZQ84" s="5"/>
      <c r="UZW84" s="4"/>
      <c r="UZX84" s="5"/>
      <c r="VAD84" s="4"/>
      <c r="VAE84" s="5"/>
      <c r="VAK84" s="4"/>
      <c r="VAL84" s="5"/>
      <c r="VAR84" s="4"/>
      <c r="VAS84" s="5"/>
      <c r="VAY84" s="4"/>
      <c r="VAZ84" s="5"/>
      <c r="VBF84" s="4"/>
      <c r="VBG84" s="5"/>
      <c r="VBM84" s="4"/>
      <c r="VBN84" s="5"/>
      <c r="VBT84" s="4"/>
      <c r="VBU84" s="5"/>
      <c r="VCA84" s="4"/>
      <c r="VCB84" s="5"/>
      <c r="VCH84" s="4"/>
      <c r="VCI84" s="5"/>
      <c r="VCO84" s="4"/>
      <c r="VCP84" s="5"/>
      <c r="VCV84" s="4"/>
      <c r="VCW84" s="5"/>
      <c r="VDC84" s="4"/>
      <c r="VDD84" s="5"/>
      <c r="VDJ84" s="4"/>
      <c r="VDK84" s="5"/>
      <c r="VDQ84" s="4"/>
      <c r="VDR84" s="5"/>
      <c r="VDX84" s="4"/>
      <c r="VDY84" s="5"/>
      <c r="VEE84" s="4"/>
      <c r="VEF84" s="5"/>
      <c r="VEL84" s="4"/>
      <c r="VEM84" s="5"/>
      <c r="VES84" s="4"/>
      <c r="VET84" s="5"/>
      <c r="VEZ84" s="4"/>
      <c r="VFA84" s="5"/>
      <c r="VFG84" s="4"/>
      <c r="VFH84" s="5"/>
      <c r="VFN84" s="4"/>
      <c r="VFO84" s="5"/>
      <c r="VFU84" s="4"/>
      <c r="VFV84" s="5"/>
      <c r="VGB84" s="4"/>
      <c r="VGC84" s="5"/>
      <c r="VGI84" s="4"/>
      <c r="VGJ84" s="5"/>
      <c r="VGP84" s="4"/>
      <c r="VGQ84" s="5"/>
      <c r="VGW84" s="4"/>
      <c r="VGX84" s="5"/>
      <c r="VHD84" s="4"/>
      <c r="VHE84" s="5"/>
      <c r="VHK84" s="4"/>
      <c r="VHL84" s="5"/>
      <c r="VHR84" s="4"/>
      <c r="VHS84" s="5"/>
      <c r="VHY84" s="4"/>
      <c r="VHZ84" s="5"/>
      <c r="VIF84" s="4"/>
      <c r="VIG84" s="5"/>
      <c r="VIM84" s="4"/>
      <c r="VIN84" s="5"/>
      <c r="VIT84" s="4"/>
      <c r="VIU84" s="5"/>
      <c r="VJA84" s="4"/>
      <c r="VJB84" s="5"/>
      <c r="VJH84" s="4"/>
      <c r="VJI84" s="5"/>
      <c r="VJO84" s="4"/>
      <c r="VJP84" s="5"/>
      <c r="VJV84" s="4"/>
      <c r="VJW84" s="5"/>
      <c r="VKC84" s="4"/>
      <c r="VKD84" s="5"/>
      <c r="VKJ84" s="4"/>
      <c r="VKK84" s="5"/>
      <c r="VKQ84" s="4"/>
      <c r="VKR84" s="5"/>
      <c r="VKX84" s="4"/>
      <c r="VKY84" s="5"/>
      <c r="VLE84" s="4"/>
      <c r="VLF84" s="5"/>
      <c r="VLL84" s="4"/>
      <c r="VLM84" s="5"/>
      <c r="VLS84" s="4"/>
      <c r="VLT84" s="5"/>
      <c r="VLZ84" s="4"/>
      <c r="VMA84" s="5"/>
      <c r="VMG84" s="4"/>
      <c r="VMH84" s="5"/>
      <c r="VMN84" s="4"/>
      <c r="VMO84" s="5"/>
      <c r="VMU84" s="4"/>
      <c r="VMV84" s="5"/>
      <c r="VNB84" s="4"/>
      <c r="VNC84" s="5"/>
      <c r="VNI84" s="4"/>
      <c r="VNJ84" s="5"/>
      <c r="VNP84" s="4"/>
      <c r="VNQ84" s="5"/>
      <c r="VNW84" s="4"/>
      <c r="VNX84" s="5"/>
      <c r="VOD84" s="4"/>
      <c r="VOE84" s="5"/>
      <c r="VOK84" s="4"/>
      <c r="VOL84" s="5"/>
      <c r="VOR84" s="4"/>
      <c r="VOS84" s="5"/>
      <c r="VOY84" s="4"/>
      <c r="VOZ84" s="5"/>
      <c r="VPF84" s="4"/>
      <c r="VPG84" s="5"/>
      <c r="VPM84" s="4"/>
      <c r="VPN84" s="5"/>
      <c r="VPT84" s="4"/>
      <c r="VPU84" s="5"/>
      <c r="VQA84" s="4"/>
      <c r="VQB84" s="5"/>
      <c r="VQH84" s="4"/>
      <c r="VQI84" s="5"/>
      <c r="VQO84" s="4"/>
      <c r="VQP84" s="5"/>
      <c r="VQV84" s="4"/>
      <c r="VQW84" s="5"/>
      <c r="VRC84" s="4"/>
      <c r="VRD84" s="5"/>
      <c r="VRJ84" s="4"/>
      <c r="VRK84" s="5"/>
      <c r="VRQ84" s="4"/>
      <c r="VRR84" s="5"/>
      <c r="VRX84" s="4"/>
      <c r="VRY84" s="5"/>
      <c r="VSE84" s="4"/>
      <c r="VSF84" s="5"/>
      <c r="VSL84" s="4"/>
      <c r="VSM84" s="5"/>
      <c r="VSS84" s="4"/>
      <c r="VST84" s="5"/>
      <c r="VSZ84" s="4"/>
      <c r="VTA84" s="5"/>
      <c r="VTG84" s="4"/>
      <c r="VTH84" s="5"/>
      <c r="VTN84" s="4"/>
      <c r="VTO84" s="5"/>
      <c r="VTU84" s="4"/>
      <c r="VTV84" s="5"/>
      <c r="VUB84" s="4"/>
      <c r="VUC84" s="5"/>
      <c r="VUI84" s="4"/>
      <c r="VUJ84" s="5"/>
      <c r="VUP84" s="4"/>
      <c r="VUQ84" s="5"/>
      <c r="VUW84" s="4"/>
      <c r="VUX84" s="5"/>
      <c r="VVD84" s="4"/>
      <c r="VVE84" s="5"/>
      <c r="VVK84" s="4"/>
      <c r="VVL84" s="5"/>
      <c r="VVR84" s="4"/>
      <c r="VVS84" s="5"/>
      <c r="VVY84" s="4"/>
      <c r="VVZ84" s="5"/>
      <c r="VWF84" s="4"/>
      <c r="VWG84" s="5"/>
      <c r="VWM84" s="4"/>
      <c r="VWN84" s="5"/>
      <c r="VWT84" s="4"/>
      <c r="VWU84" s="5"/>
      <c r="VXA84" s="4"/>
      <c r="VXB84" s="5"/>
      <c r="VXH84" s="4"/>
      <c r="VXI84" s="5"/>
      <c r="VXO84" s="4"/>
      <c r="VXP84" s="5"/>
      <c r="VXV84" s="4"/>
      <c r="VXW84" s="5"/>
      <c r="VYC84" s="4"/>
      <c r="VYD84" s="5"/>
      <c r="VYJ84" s="4"/>
      <c r="VYK84" s="5"/>
      <c r="VYQ84" s="4"/>
      <c r="VYR84" s="5"/>
      <c r="VYX84" s="4"/>
      <c r="VYY84" s="5"/>
      <c r="VZE84" s="4"/>
      <c r="VZF84" s="5"/>
      <c r="VZL84" s="4"/>
      <c r="VZM84" s="5"/>
      <c r="VZS84" s="4"/>
      <c r="VZT84" s="5"/>
      <c r="VZZ84" s="4"/>
      <c r="WAA84" s="5"/>
      <c r="WAG84" s="4"/>
      <c r="WAH84" s="5"/>
      <c r="WAN84" s="4"/>
      <c r="WAO84" s="5"/>
      <c r="WAU84" s="4"/>
      <c r="WAV84" s="5"/>
      <c r="WBB84" s="4"/>
      <c r="WBC84" s="5"/>
      <c r="WBI84" s="4"/>
      <c r="WBJ84" s="5"/>
      <c r="WBP84" s="4"/>
      <c r="WBQ84" s="5"/>
      <c r="WBW84" s="4"/>
      <c r="WBX84" s="5"/>
      <c r="WCD84" s="4"/>
      <c r="WCE84" s="5"/>
      <c r="WCK84" s="4"/>
      <c r="WCL84" s="5"/>
      <c r="WCR84" s="4"/>
      <c r="WCS84" s="5"/>
      <c r="WCY84" s="4"/>
      <c r="WCZ84" s="5"/>
      <c r="WDF84" s="4"/>
      <c r="WDG84" s="5"/>
      <c r="WDM84" s="4"/>
      <c r="WDN84" s="5"/>
      <c r="WDT84" s="4"/>
      <c r="WDU84" s="5"/>
      <c r="WEA84" s="4"/>
      <c r="WEB84" s="5"/>
      <c r="WEH84" s="4"/>
      <c r="WEI84" s="5"/>
      <c r="WEO84" s="4"/>
      <c r="WEP84" s="5"/>
      <c r="WEV84" s="4"/>
      <c r="WEW84" s="5"/>
      <c r="WFC84" s="4"/>
      <c r="WFD84" s="5"/>
      <c r="WFJ84" s="4"/>
      <c r="WFK84" s="5"/>
      <c r="WFQ84" s="4"/>
      <c r="WFR84" s="5"/>
      <c r="WFX84" s="4"/>
      <c r="WFY84" s="5"/>
      <c r="WGE84" s="4"/>
      <c r="WGF84" s="5"/>
      <c r="WGL84" s="4"/>
      <c r="WGM84" s="5"/>
      <c r="WGS84" s="4"/>
      <c r="WGT84" s="5"/>
      <c r="WGZ84" s="4"/>
      <c r="WHA84" s="5"/>
      <c r="WHG84" s="4"/>
      <c r="WHH84" s="5"/>
      <c r="WHN84" s="4"/>
      <c r="WHO84" s="5"/>
      <c r="WHU84" s="4"/>
      <c r="WHV84" s="5"/>
      <c r="WIB84" s="4"/>
      <c r="WIC84" s="5"/>
      <c r="WII84" s="4"/>
      <c r="WIJ84" s="5"/>
      <c r="WIP84" s="4"/>
      <c r="WIQ84" s="5"/>
      <c r="WIW84" s="4"/>
      <c r="WIX84" s="5"/>
      <c r="WJD84" s="4"/>
      <c r="WJE84" s="5"/>
      <c r="WJK84" s="4"/>
      <c r="WJL84" s="5"/>
      <c r="WJR84" s="4"/>
      <c r="WJS84" s="5"/>
      <c r="WJY84" s="4"/>
      <c r="WJZ84" s="5"/>
      <c r="WKF84" s="4"/>
      <c r="WKG84" s="5"/>
      <c r="WKM84" s="4"/>
      <c r="WKN84" s="5"/>
      <c r="WKT84" s="4"/>
      <c r="WKU84" s="5"/>
      <c r="WLA84" s="4"/>
      <c r="WLB84" s="5"/>
      <c r="WLH84" s="4"/>
      <c r="WLI84" s="5"/>
      <c r="WLO84" s="4"/>
      <c r="WLP84" s="5"/>
      <c r="WLV84" s="4"/>
      <c r="WLW84" s="5"/>
      <c r="WMC84" s="4"/>
      <c r="WMD84" s="5"/>
      <c r="WMJ84" s="4"/>
      <c r="WMK84" s="5"/>
      <c r="WMQ84" s="4"/>
      <c r="WMR84" s="5"/>
      <c r="WMX84" s="4"/>
      <c r="WMY84" s="5"/>
      <c r="WNE84" s="4"/>
      <c r="WNF84" s="5"/>
      <c r="WNL84" s="4"/>
      <c r="WNM84" s="5"/>
      <c r="WNS84" s="4"/>
      <c r="WNT84" s="5"/>
      <c r="WNZ84" s="4"/>
      <c r="WOA84" s="5"/>
      <c r="WOG84" s="4"/>
      <c r="WOH84" s="5"/>
      <c r="WON84" s="4"/>
      <c r="WOO84" s="5"/>
      <c r="WOU84" s="4"/>
      <c r="WOV84" s="5"/>
      <c r="WPB84" s="4"/>
      <c r="WPC84" s="5"/>
      <c r="WPI84" s="4"/>
      <c r="WPJ84" s="5"/>
      <c r="WPP84" s="4"/>
      <c r="WPQ84" s="5"/>
      <c r="WPW84" s="4"/>
      <c r="WPX84" s="5"/>
      <c r="WQD84" s="4"/>
      <c r="WQE84" s="5"/>
      <c r="WQK84" s="4"/>
      <c r="WQL84" s="5"/>
      <c r="WQR84" s="4"/>
      <c r="WQS84" s="5"/>
      <c r="WQY84" s="4"/>
      <c r="WQZ84" s="5"/>
      <c r="WRF84" s="4"/>
      <c r="WRG84" s="5"/>
      <c r="WRM84" s="4"/>
      <c r="WRN84" s="5"/>
      <c r="WRT84" s="4"/>
      <c r="WRU84" s="5"/>
      <c r="WSA84" s="4"/>
      <c r="WSB84" s="5"/>
      <c r="WSH84" s="4"/>
      <c r="WSI84" s="5"/>
      <c r="WSO84" s="4"/>
      <c r="WSP84" s="5"/>
      <c r="WSV84" s="4"/>
      <c r="WSW84" s="5"/>
      <c r="WTC84" s="4"/>
      <c r="WTD84" s="5"/>
      <c r="WTJ84" s="4"/>
      <c r="WTK84" s="5"/>
      <c r="WTQ84" s="4"/>
      <c r="WTR84" s="5"/>
      <c r="WTX84" s="4"/>
      <c r="WTY84" s="5"/>
      <c r="WUE84" s="4"/>
      <c r="WUF84" s="5"/>
      <c r="WUL84" s="4"/>
      <c r="WUM84" s="5"/>
      <c r="WUS84" s="4"/>
      <c r="WUT84" s="5"/>
      <c r="WUZ84" s="4"/>
      <c r="WVA84" s="5"/>
      <c r="WVG84" s="4"/>
      <c r="WVH84" s="5"/>
      <c r="WVN84" s="4"/>
      <c r="WVO84" s="5"/>
      <c r="WVU84" s="4"/>
      <c r="WVV84" s="5"/>
      <c r="WWB84" s="4"/>
      <c r="WWC84" s="5"/>
      <c r="WWI84" s="4"/>
      <c r="WWJ84" s="5"/>
      <c r="WWP84" s="4"/>
      <c r="WWQ84" s="5"/>
      <c r="WWW84" s="4"/>
      <c r="WWX84" s="5"/>
      <c r="WXD84" s="4"/>
      <c r="WXE84" s="5"/>
      <c r="WXK84" s="4"/>
      <c r="WXL84" s="5"/>
      <c r="WXR84" s="4"/>
      <c r="WXS84" s="5"/>
      <c r="WXY84" s="4"/>
      <c r="WXZ84" s="5"/>
      <c r="WYF84" s="4"/>
      <c r="WYG84" s="5"/>
      <c r="WYM84" s="4"/>
      <c r="WYN84" s="5"/>
      <c r="WYT84" s="4"/>
      <c r="WYU84" s="5"/>
      <c r="WZA84" s="4"/>
      <c r="WZB84" s="5"/>
      <c r="WZH84" s="4"/>
      <c r="WZI84" s="5"/>
      <c r="WZO84" s="4"/>
      <c r="WZP84" s="5"/>
      <c r="WZV84" s="4"/>
      <c r="WZW84" s="5"/>
      <c r="XAC84" s="4"/>
      <c r="XAD84" s="5"/>
      <c r="XAJ84" s="4"/>
      <c r="XAK84" s="5"/>
      <c r="XAQ84" s="4"/>
      <c r="XAR84" s="5"/>
      <c r="XAX84" s="4"/>
      <c r="XAY84" s="5"/>
      <c r="XBE84" s="4"/>
      <c r="XBF84" s="5"/>
      <c r="XBL84" s="4"/>
      <c r="XBM84" s="5"/>
      <c r="XBS84" s="4"/>
      <c r="XBT84" s="5"/>
      <c r="XBZ84" s="4"/>
      <c r="XCA84" s="5"/>
      <c r="XCG84" s="4"/>
      <c r="XCH84" s="5"/>
      <c r="XCN84" s="4"/>
      <c r="XCO84" s="5"/>
      <c r="XCU84" s="4"/>
      <c r="XCV84" s="5"/>
      <c r="XDB84" s="4"/>
      <c r="XDC84" s="5"/>
      <c r="XDI84" s="4"/>
      <c r="XDJ84" s="5"/>
      <c r="XDP84" s="4"/>
      <c r="XDQ84" s="5"/>
      <c r="XDW84" s="4"/>
      <c r="XDX84" s="5"/>
      <c r="XED84" s="4"/>
      <c r="XEE84" s="5"/>
      <c r="XEK84" s="4"/>
      <c r="XEL84" s="5"/>
      <c r="XER84" s="4"/>
      <c r="XES84" s="5"/>
      <c r="XEY84" s="4"/>
      <c r="XEZ84" s="5"/>
    </row>
    <row r="85" spans="1:1022 1028:2044 2050:4095 4101:5117 5123:6139 6145:7168 7174:8190 8196:9212 9218:11263 11269:12285 12291:13307 13313:14336 14342:15358 15364:16380" s="2" customFormat="1">
      <c r="A85" s="313"/>
      <c r="B85" s="313"/>
      <c r="C85" s="313"/>
      <c r="D85" s="313"/>
      <c r="E85" s="313"/>
      <c r="F85" s="313"/>
      <c r="G85" s="313"/>
      <c r="H85" s="313"/>
      <c r="I85" s="313"/>
      <c r="J85" s="313"/>
      <c r="K85" s="313"/>
      <c r="L85" s="313"/>
      <c r="M85" s="313"/>
      <c r="N85" s="5"/>
      <c r="T85" s="4"/>
      <c r="U85" s="5"/>
      <c r="AA85" s="4"/>
      <c r="AB85" s="5"/>
      <c r="AH85" s="4"/>
      <c r="AI85" s="5"/>
      <c r="AO85" s="4"/>
      <c r="AP85" s="5"/>
      <c r="AV85" s="4"/>
      <c r="AW85" s="5"/>
      <c r="BC85" s="4"/>
      <c r="BD85" s="5"/>
      <c r="BJ85" s="4"/>
      <c r="BK85" s="5"/>
      <c r="BQ85" s="4"/>
      <c r="BR85" s="5"/>
      <c r="BX85" s="4"/>
      <c r="BY85" s="5"/>
      <c r="CE85" s="4"/>
      <c r="CF85" s="5"/>
      <c r="CL85" s="4"/>
      <c r="CM85" s="5"/>
      <c r="CS85" s="4"/>
      <c r="CT85" s="5"/>
      <c r="CZ85" s="4"/>
      <c r="DA85" s="5"/>
      <c r="DG85" s="4"/>
      <c r="DH85" s="5"/>
      <c r="DN85" s="4"/>
      <c r="DO85" s="5"/>
      <c r="DU85" s="4"/>
      <c r="DV85" s="5"/>
      <c r="EB85" s="4"/>
      <c r="EC85" s="5"/>
      <c r="EI85" s="4"/>
      <c r="EJ85" s="5"/>
      <c r="EP85" s="4"/>
      <c r="EQ85" s="5"/>
      <c r="EW85" s="4"/>
      <c r="EX85" s="5"/>
      <c r="FD85" s="4"/>
      <c r="FE85" s="5"/>
      <c r="FK85" s="4"/>
      <c r="FL85" s="5"/>
      <c r="FR85" s="4"/>
      <c r="FS85" s="5"/>
      <c r="FY85" s="4"/>
      <c r="FZ85" s="5"/>
      <c r="GF85" s="4"/>
      <c r="GG85" s="5"/>
      <c r="GM85" s="4"/>
      <c r="GN85" s="5"/>
      <c r="GT85" s="4"/>
      <c r="GU85" s="5"/>
      <c r="HA85" s="4"/>
      <c r="HB85" s="5"/>
      <c r="HH85" s="4"/>
      <c r="HI85" s="5"/>
      <c r="HO85" s="4"/>
      <c r="HP85" s="5"/>
      <c r="HV85" s="4"/>
      <c r="HW85" s="5"/>
      <c r="IC85" s="4"/>
      <c r="ID85" s="5"/>
      <c r="IJ85" s="4"/>
      <c r="IK85" s="5"/>
      <c r="IQ85" s="4"/>
      <c r="IR85" s="5"/>
      <c r="IX85" s="4"/>
      <c r="IY85" s="5"/>
      <c r="JE85" s="4"/>
      <c r="JF85" s="5"/>
      <c r="JL85" s="4"/>
      <c r="JM85" s="5"/>
      <c r="JS85" s="4"/>
      <c r="JT85" s="5"/>
      <c r="JZ85" s="4"/>
      <c r="KA85" s="5"/>
      <c r="KG85" s="4"/>
      <c r="KH85" s="5"/>
      <c r="KN85" s="4"/>
      <c r="KO85" s="5"/>
      <c r="KU85" s="4"/>
      <c r="KV85" s="5"/>
      <c r="LB85" s="4"/>
      <c r="LC85" s="5"/>
      <c r="LI85" s="4"/>
      <c r="LJ85" s="5"/>
      <c r="LP85" s="4"/>
      <c r="LQ85" s="5"/>
      <c r="LW85" s="4"/>
      <c r="LX85" s="5"/>
      <c r="MD85" s="4"/>
      <c r="ME85" s="5"/>
      <c r="MK85" s="4"/>
      <c r="ML85" s="5"/>
      <c r="MR85" s="4"/>
      <c r="MS85" s="5"/>
      <c r="MY85" s="4"/>
      <c r="MZ85" s="5"/>
      <c r="NF85" s="4"/>
      <c r="NG85" s="5"/>
      <c r="NM85" s="4"/>
      <c r="NN85" s="5"/>
      <c r="NT85" s="4"/>
      <c r="NU85" s="5"/>
      <c r="OA85" s="4"/>
      <c r="OB85" s="5"/>
      <c r="OH85" s="4"/>
      <c r="OI85" s="5"/>
      <c r="OO85" s="4"/>
      <c r="OP85" s="5"/>
      <c r="OV85" s="4"/>
      <c r="OW85" s="5"/>
      <c r="PC85" s="4"/>
      <c r="PD85" s="5"/>
      <c r="PJ85" s="4"/>
      <c r="PK85" s="5"/>
      <c r="PQ85" s="4"/>
      <c r="PR85" s="5"/>
      <c r="PX85" s="4"/>
      <c r="PY85" s="5"/>
      <c r="QE85" s="4"/>
      <c r="QF85" s="5"/>
      <c r="QL85" s="4"/>
      <c r="QM85" s="5"/>
      <c r="QS85" s="4"/>
      <c r="QT85" s="5"/>
      <c r="QZ85" s="4"/>
      <c r="RA85" s="5"/>
      <c r="RG85" s="4"/>
      <c r="RH85" s="5"/>
      <c r="RN85" s="4"/>
      <c r="RO85" s="5"/>
      <c r="RU85" s="4"/>
      <c r="RV85" s="5"/>
      <c r="SB85" s="4"/>
      <c r="SC85" s="5"/>
      <c r="SI85" s="4"/>
      <c r="SJ85" s="5"/>
      <c r="SP85" s="4"/>
      <c r="SQ85" s="5"/>
      <c r="SW85" s="4"/>
      <c r="SX85" s="5"/>
      <c r="TD85" s="4"/>
      <c r="TE85" s="5"/>
      <c r="TK85" s="4"/>
      <c r="TL85" s="5"/>
      <c r="TR85" s="4"/>
      <c r="TS85" s="5"/>
      <c r="TY85" s="4"/>
      <c r="TZ85" s="5"/>
      <c r="UF85" s="4"/>
      <c r="UG85" s="5"/>
      <c r="UM85" s="4"/>
      <c r="UN85" s="5"/>
      <c r="UT85" s="4"/>
      <c r="UU85" s="5"/>
      <c r="VA85" s="4"/>
      <c r="VB85" s="5"/>
      <c r="VH85" s="4"/>
      <c r="VI85" s="5"/>
      <c r="VO85" s="4"/>
      <c r="VP85" s="5"/>
      <c r="VV85" s="4"/>
      <c r="VW85" s="5"/>
      <c r="WC85" s="4"/>
      <c r="WD85" s="5"/>
      <c r="WJ85" s="4"/>
      <c r="WK85" s="5"/>
      <c r="WQ85" s="4"/>
      <c r="WR85" s="5"/>
      <c r="WX85" s="4"/>
      <c r="WY85" s="5"/>
      <c r="XE85" s="4"/>
      <c r="XF85" s="5"/>
      <c r="XL85" s="4"/>
      <c r="XM85" s="5"/>
      <c r="XS85" s="4"/>
      <c r="XT85" s="5"/>
      <c r="XZ85" s="4"/>
      <c r="YA85" s="5"/>
      <c r="YG85" s="4"/>
      <c r="YH85" s="5"/>
      <c r="YN85" s="4"/>
      <c r="YO85" s="5"/>
      <c r="YU85" s="4"/>
      <c r="YV85" s="5"/>
      <c r="ZB85" s="4"/>
      <c r="ZC85" s="5"/>
      <c r="ZI85" s="4"/>
      <c r="ZJ85" s="5"/>
      <c r="ZP85" s="4"/>
      <c r="ZQ85" s="5"/>
      <c r="ZW85" s="4"/>
      <c r="ZX85" s="5"/>
      <c r="AAD85" s="4"/>
      <c r="AAE85" s="5"/>
      <c r="AAK85" s="4"/>
      <c r="AAL85" s="5"/>
      <c r="AAR85" s="4"/>
      <c r="AAS85" s="5"/>
      <c r="AAY85" s="4"/>
      <c r="AAZ85" s="5"/>
      <c r="ABF85" s="4"/>
      <c r="ABG85" s="5"/>
      <c r="ABM85" s="4"/>
      <c r="ABN85" s="5"/>
      <c r="ABT85" s="4"/>
      <c r="ABU85" s="5"/>
      <c r="ACA85" s="4"/>
      <c r="ACB85" s="5"/>
      <c r="ACH85" s="4"/>
      <c r="ACI85" s="5"/>
      <c r="ACO85" s="4"/>
      <c r="ACP85" s="5"/>
      <c r="ACV85" s="4"/>
      <c r="ACW85" s="5"/>
      <c r="ADC85" s="4"/>
      <c r="ADD85" s="5"/>
      <c r="ADJ85" s="4"/>
      <c r="ADK85" s="5"/>
      <c r="ADQ85" s="4"/>
      <c r="ADR85" s="5"/>
      <c r="ADX85" s="4"/>
      <c r="ADY85" s="5"/>
      <c r="AEE85" s="4"/>
      <c r="AEF85" s="5"/>
      <c r="AEL85" s="4"/>
      <c r="AEM85" s="5"/>
      <c r="AES85" s="4"/>
      <c r="AET85" s="5"/>
      <c r="AEZ85" s="4"/>
      <c r="AFA85" s="5"/>
      <c r="AFG85" s="4"/>
      <c r="AFH85" s="5"/>
      <c r="AFN85" s="4"/>
      <c r="AFO85" s="5"/>
      <c r="AFU85" s="4"/>
      <c r="AFV85" s="5"/>
      <c r="AGB85" s="4"/>
      <c r="AGC85" s="5"/>
      <c r="AGI85" s="4"/>
      <c r="AGJ85" s="5"/>
      <c r="AGP85" s="4"/>
      <c r="AGQ85" s="5"/>
      <c r="AGW85" s="4"/>
      <c r="AGX85" s="5"/>
      <c r="AHD85" s="4"/>
      <c r="AHE85" s="5"/>
      <c r="AHK85" s="4"/>
      <c r="AHL85" s="5"/>
      <c r="AHR85" s="4"/>
      <c r="AHS85" s="5"/>
      <c r="AHY85" s="4"/>
      <c r="AHZ85" s="5"/>
      <c r="AIF85" s="4"/>
      <c r="AIG85" s="5"/>
      <c r="AIM85" s="4"/>
      <c r="AIN85" s="5"/>
      <c r="AIT85" s="4"/>
      <c r="AIU85" s="5"/>
      <c r="AJA85" s="4"/>
      <c r="AJB85" s="5"/>
      <c r="AJH85" s="4"/>
      <c r="AJI85" s="5"/>
      <c r="AJO85" s="4"/>
      <c r="AJP85" s="5"/>
      <c r="AJV85" s="4"/>
      <c r="AJW85" s="5"/>
      <c r="AKC85" s="4"/>
      <c r="AKD85" s="5"/>
      <c r="AKJ85" s="4"/>
      <c r="AKK85" s="5"/>
      <c r="AKQ85" s="4"/>
      <c r="AKR85" s="5"/>
      <c r="AKX85" s="4"/>
      <c r="AKY85" s="5"/>
      <c r="ALE85" s="4"/>
      <c r="ALF85" s="5"/>
      <c r="ALL85" s="4"/>
      <c r="ALM85" s="5"/>
      <c r="ALS85" s="4"/>
      <c r="ALT85" s="5"/>
      <c r="ALZ85" s="4"/>
      <c r="AMA85" s="5"/>
      <c r="AMG85" s="4"/>
      <c r="AMH85" s="5"/>
      <c r="AMN85" s="4"/>
      <c r="AMO85" s="5"/>
      <c r="AMU85" s="4"/>
      <c r="AMV85" s="5"/>
      <c r="ANB85" s="4"/>
      <c r="ANC85" s="5"/>
      <c r="ANI85" s="4"/>
      <c r="ANJ85" s="5"/>
      <c r="ANP85" s="4"/>
      <c r="ANQ85" s="5"/>
      <c r="ANW85" s="4"/>
      <c r="ANX85" s="5"/>
      <c r="AOD85" s="4"/>
      <c r="AOE85" s="5"/>
      <c r="AOK85" s="4"/>
      <c r="AOL85" s="5"/>
      <c r="AOR85" s="4"/>
      <c r="AOS85" s="5"/>
      <c r="AOY85" s="4"/>
      <c r="AOZ85" s="5"/>
      <c r="APF85" s="4"/>
      <c r="APG85" s="5"/>
      <c r="APM85" s="4"/>
      <c r="APN85" s="5"/>
      <c r="APT85" s="4"/>
      <c r="APU85" s="5"/>
      <c r="AQA85" s="4"/>
      <c r="AQB85" s="5"/>
      <c r="AQH85" s="4"/>
      <c r="AQI85" s="5"/>
      <c r="AQO85" s="4"/>
      <c r="AQP85" s="5"/>
      <c r="AQV85" s="4"/>
      <c r="AQW85" s="5"/>
      <c r="ARC85" s="4"/>
      <c r="ARD85" s="5"/>
      <c r="ARJ85" s="4"/>
      <c r="ARK85" s="5"/>
      <c r="ARQ85" s="4"/>
      <c r="ARR85" s="5"/>
      <c r="ARX85" s="4"/>
      <c r="ARY85" s="5"/>
      <c r="ASE85" s="4"/>
      <c r="ASF85" s="5"/>
      <c r="ASL85" s="4"/>
      <c r="ASM85" s="5"/>
      <c r="ASS85" s="4"/>
      <c r="AST85" s="5"/>
      <c r="ASZ85" s="4"/>
      <c r="ATA85" s="5"/>
      <c r="ATG85" s="4"/>
      <c r="ATH85" s="5"/>
      <c r="ATN85" s="4"/>
      <c r="ATO85" s="5"/>
      <c r="ATU85" s="4"/>
      <c r="ATV85" s="5"/>
      <c r="AUB85" s="4"/>
      <c r="AUC85" s="5"/>
      <c r="AUI85" s="4"/>
      <c r="AUJ85" s="5"/>
      <c r="AUP85" s="4"/>
      <c r="AUQ85" s="5"/>
      <c r="AUW85" s="4"/>
      <c r="AUX85" s="5"/>
      <c r="AVD85" s="4"/>
      <c r="AVE85" s="5"/>
      <c r="AVK85" s="4"/>
      <c r="AVL85" s="5"/>
      <c r="AVR85" s="4"/>
      <c r="AVS85" s="5"/>
      <c r="AVY85" s="4"/>
      <c r="AVZ85" s="5"/>
      <c r="AWF85" s="4"/>
      <c r="AWG85" s="5"/>
      <c r="AWM85" s="4"/>
      <c r="AWN85" s="5"/>
      <c r="AWT85" s="4"/>
      <c r="AWU85" s="5"/>
      <c r="AXA85" s="4"/>
      <c r="AXB85" s="5"/>
      <c r="AXH85" s="4"/>
      <c r="AXI85" s="5"/>
      <c r="AXO85" s="4"/>
      <c r="AXP85" s="5"/>
      <c r="AXV85" s="4"/>
      <c r="AXW85" s="5"/>
      <c r="AYC85" s="4"/>
      <c r="AYD85" s="5"/>
      <c r="AYJ85" s="4"/>
      <c r="AYK85" s="5"/>
      <c r="AYQ85" s="4"/>
      <c r="AYR85" s="5"/>
      <c r="AYX85" s="4"/>
      <c r="AYY85" s="5"/>
      <c r="AZE85" s="4"/>
      <c r="AZF85" s="5"/>
      <c r="AZL85" s="4"/>
      <c r="AZM85" s="5"/>
      <c r="AZS85" s="4"/>
      <c r="AZT85" s="5"/>
      <c r="AZZ85" s="4"/>
      <c r="BAA85" s="5"/>
      <c r="BAG85" s="4"/>
      <c r="BAH85" s="5"/>
      <c r="BAN85" s="4"/>
      <c r="BAO85" s="5"/>
      <c r="BAU85" s="4"/>
      <c r="BAV85" s="5"/>
      <c r="BBB85" s="4"/>
      <c r="BBC85" s="5"/>
      <c r="BBI85" s="4"/>
      <c r="BBJ85" s="5"/>
      <c r="BBP85" s="4"/>
      <c r="BBQ85" s="5"/>
      <c r="BBW85" s="4"/>
      <c r="BBX85" s="5"/>
      <c r="BCD85" s="4"/>
      <c r="BCE85" s="5"/>
      <c r="BCK85" s="4"/>
      <c r="BCL85" s="5"/>
      <c r="BCR85" s="4"/>
      <c r="BCS85" s="5"/>
      <c r="BCY85" s="4"/>
      <c r="BCZ85" s="5"/>
      <c r="BDF85" s="4"/>
      <c r="BDG85" s="5"/>
      <c r="BDM85" s="4"/>
      <c r="BDN85" s="5"/>
      <c r="BDT85" s="4"/>
      <c r="BDU85" s="5"/>
      <c r="BEA85" s="4"/>
      <c r="BEB85" s="5"/>
      <c r="BEH85" s="4"/>
      <c r="BEI85" s="5"/>
      <c r="BEO85" s="4"/>
      <c r="BEP85" s="5"/>
      <c r="BEV85" s="4"/>
      <c r="BEW85" s="5"/>
      <c r="BFC85" s="4"/>
      <c r="BFD85" s="5"/>
      <c r="BFJ85" s="4"/>
      <c r="BFK85" s="5"/>
      <c r="BFQ85" s="4"/>
      <c r="BFR85" s="5"/>
      <c r="BFX85" s="4"/>
      <c r="BFY85" s="5"/>
      <c r="BGE85" s="4"/>
      <c r="BGF85" s="5"/>
      <c r="BGL85" s="4"/>
      <c r="BGM85" s="5"/>
      <c r="BGS85" s="4"/>
      <c r="BGT85" s="5"/>
      <c r="BGZ85" s="4"/>
      <c r="BHA85" s="5"/>
      <c r="BHG85" s="4"/>
      <c r="BHH85" s="5"/>
      <c r="BHN85" s="4"/>
      <c r="BHO85" s="5"/>
      <c r="BHU85" s="4"/>
      <c r="BHV85" s="5"/>
      <c r="BIB85" s="4"/>
      <c r="BIC85" s="5"/>
      <c r="BII85" s="4"/>
      <c r="BIJ85" s="5"/>
      <c r="BIP85" s="4"/>
      <c r="BIQ85" s="5"/>
      <c r="BIW85" s="4"/>
      <c r="BIX85" s="5"/>
      <c r="BJD85" s="4"/>
      <c r="BJE85" s="5"/>
      <c r="BJK85" s="4"/>
      <c r="BJL85" s="5"/>
      <c r="BJR85" s="4"/>
      <c r="BJS85" s="5"/>
      <c r="BJY85" s="4"/>
      <c r="BJZ85" s="5"/>
      <c r="BKF85" s="4"/>
      <c r="BKG85" s="5"/>
      <c r="BKM85" s="4"/>
      <c r="BKN85" s="5"/>
      <c r="BKT85" s="4"/>
      <c r="BKU85" s="5"/>
      <c r="BLA85" s="4"/>
      <c r="BLB85" s="5"/>
      <c r="BLH85" s="4"/>
      <c r="BLI85" s="5"/>
      <c r="BLO85" s="4"/>
      <c r="BLP85" s="5"/>
      <c r="BLV85" s="4"/>
      <c r="BLW85" s="5"/>
      <c r="BMC85" s="4"/>
      <c r="BMD85" s="5"/>
      <c r="BMJ85" s="4"/>
      <c r="BMK85" s="5"/>
      <c r="BMQ85" s="4"/>
      <c r="BMR85" s="5"/>
      <c r="BMX85" s="4"/>
      <c r="BMY85" s="5"/>
      <c r="BNE85" s="4"/>
      <c r="BNF85" s="5"/>
      <c r="BNL85" s="4"/>
      <c r="BNM85" s="5"/>
      <c r="BNS85" s="4"/>
      <c r="BNT85" s="5"/>
      <c r="BNZ85" s="4"/>
      <c r="BOA85" s="5"/>
      <c r="BOG85" s="4"/>
      <c r="BOH85" s="5"/>
      <c r="BON85" s="4"/>
      <c r="BOO85" s="5"/>
      <c r="BOU85" s="4"/>
      <c r="BOV85" s="5"/>
      <c r="BPB85" s="4"/>
      <c r="BPC85" s="5"/>
      <c r="BPI85" s="4"/>
      <c r="BPJ85" s="5"/>
      <c r="BPP85" s="4"/>
      <c r="BPQ85" s="5"/>
      <c r="BPW85" s="4"/>
      <c r="BPX85" s="5"/>
      <c r="BQD85" s="4"/>
      <c r="BQE85" s="5"/>
      <c r="BQK85" s="4"/>
      <c r="BQL85" s="5"/>
      <c r="BQR85" s="4"/>
      <c r="BQS85" s="5"/>
      <c r="BQY85" s="4"/>
      <c r="BQZ85" s="5"/>
      <c r="BRF85" s="4"/>
      <c r="BRG85" s="5"/>
      <c r="BRM85" s="4"/>
      <c r="BRN85" s="5"/>
      <c r="BRT85" s="4"/>
      <c r="BRU85" s="5"/>
      <c r="BSA85" s="4"/>
      <c r="BSB85" s="5"/>
      <c r="BSH85" s="4"/>
      <c r="BSI85" s="5"/>
      <c r="BSO85" s="4"/>
      <c r="BSP85" s="5"/>
      <c r="BSV85" s="4"/>
      <c r="BSW85" s="5"/>
      <c r="BTC85" s="4"/>
      <c r="BTD85" s="5"/>
      <c r="BTJ85" s="4"/>
      <c r="BTK85" s="5"/>
      <c r="BTQ85" s="4"/>
      <c r="BTR85" s="5"/>
      <c r="BTX85" s="4"/>
      <c r="BTY85" s="5"/>
      <c r="BUE85" s="4"/>
      <c r="BUF85" s="5"/>
      <c r="BUL85" s="4"/>
      <c r="BUM85" s="5"/>
      <c r="BUS85" s="4"/>
      <c r="BUT85" s="5"/>
      <c r="BUZ85" s="4"/>
      <c r="BVA85" s="5"/>
      <c r="BVG85" s="4"/>
      <c r="BVH85" s="5"/>
      <c r="BVN85" s="4"/>
      <c r="BVO85" s="5"/>
      <c r="BVU85" s="4"/>
      <c r="BVV85" s="5"/>
      <c r="BWB85" s="4"/>
      <c r="BWC85" s="5"/>
      <c r="BWI85" s="4"/>
      <c r="BWJ85" s="5"/>
      <c r="BWP85" s="4"/>
      <c r="BWQ85" s="5"/>
      <c r="BWW85" s="4"/>
      <c r="BWX85" s="5"/>
      <c r="BXD85" s="4"/>
      <c r="BXE85" s="5"/>
      <c r="BXK85" s="4"/>
      <c r="BXL85" s="5"/>
      <c r="BXR85" s="4"/>
      <c r="BXS85" s="5"/>
      <c r="BXY85" s="4"/>
      <c r="BXZ85" s="5"/>
      <c r="BYF85" s="4"/>
      <c r="BYG85" s="5"/>
      <c r="BYM85" s="4"/>
      <c r="BYN85" s="5"/>
      <c r="BYT85" s="4"/>
      <c r="BYU85" s="5"/>
      <c r="BZA85" s="4"/>
      <c r="BZB85" s="5"/>
      <c r="BZH85" s="4"/>
      <c r="BZI85" s="5"/>
      <c r="BZO85" s="4"/>
      <c r="BZP85" s="5"/>
      <c r="BZV85" s="4"/>
      <c r="BZW85" s="5"/>
      <c r="CAC85" s="4"/>
      <c r="CAD85" s="5"/>
      <c r="CAJ85" s="4"/>
      <c r="CAK85" s="5"/>
      <c r="CAQ85" s="4"/>
      <c r="CAR85" s="5"/>
      <c r="CAX85" s="4"/>
      <c r="CAY85" s="5"/>
      <c r="CBE85" s="4"/>
      <c r="CBF85" s="5"/>
      <c r="CBL85" s="4"/>
      <c r="CBM85" s="5"/>
      <c r="CBS85" s="4"/>
      <c r="CBT85" s="5"/>
      <c r="CBZ85" s="4"/>
      <c r="CCA85" s="5"/>
      <c r="CCG85" s="4"/>
      <c r="CCH85" s="5"/>
      <c r="CCN85" s="4"/>
      <c r="CCO85" s="5"/>
      <c r="CCU85" s="4"/>
      <c r="CCV85" s="5"/>
      <c r="CDB85" s="4"/>
      <c r="CDC85" s="5"/>
      <c r="CDI85" s="4"/>
      <c r="CDJ85" s="5"/>
      <c r="CDP85" s="4"/>
      <c r="CDQ85" s="5"/>
      <c r="CDW85" s="4"/>
      <c r="CDX85" s="5"/>
      <c r="CED85" s="4"/>
      <c r="CEE85" s="5"/>
      <c r="CEK85" s="4"/>
      <c r="CEL85" s="5"/>
      <c r="CER85" s="4"/>
      <c r="CES85" s="5"/>
      <c r="CEY85" s="4"/>
      <c r="CEZ85" s="5"/>
      <c r="CFF85" s="4"/>
      <c r="CFG85" s="5"/>
      <c r="CFM85" s="4"/>
      <c r="CFN85" s="5"/>
      <c r="CFT85" s="4"/>
      <c r="CFU85" s="5"/>
      <c r="CGA85" s="4"/>
      <c r="CGB85" s="5"/>
      <c r="CGH85" s="4"/>
      <c r="CGI85" s="5"/>
      <c r="CGO85" s="4"/>
      <c r="CGP85" s="5"/>
      <c r="CGV85" s="4"/>
      <c r="CGW85" s="5"/>
      <c r="CHC85" s="4"/>
      <c r="CHD85" s="5"/>
      <c r="CHJ85" s="4"/>
      <c r="CHK85" s="5"/>
      <c r="CHQ85" s="4"/>
      <c r="CHR85" s="5"/>
      <c r="CHX85" s="4"/>
      <c r="CHY85" s="5"/>
      <c r="CIE85" s="4"/>
      <c r="CIF85" s="5"/>
      <c r="CIL85" s="4"/>
      <c r="CIM85" s="5"/>
      <c r="CIS85" s="4"/>
      <c r="CIT85" s="5"/>
      <c r="CIZ85" s="4"/>
      <c r="CJA85" s="5"/>
      <c r="CJG85" s="4"/>
      <c r="CJH85" s="5"/>
      <c r="CJN85" s="4"/>
      <c r="CJO85" s="5"/>
      <c r="CJU85" s="4"/>
      <c r="CJV85" s="5"/>
      <c r="CKB85" s="4"/>
      <c r="CKC85" s="5"/>
      <c r="CKI85" s="4"/>
      <c r="CKJ85" s="5"/>
      <c r="CKP85" s="4"/>
      <c r="CKQ85" s="5"/>
      <c r="CKW85" s="4"/>
      <c r="CKX85" s="5"/>
      <c r="CLD85" s="4"/>
      <c r="CLE85" s="5"/>
      <c r="CLK85" s="4"/>
      <c r="CLL85" s="5"/>
      <c r="CLR85" s="4"/>
      <c r="CLS85" s="5"/>
      <c r="CLY85" s="4"/>
      <c r="CLZ85" s="5"/>
      <c r="CMF85" s="4"/>
      <c r="CMG85" s="5"/>
      <c r="CMM85" s="4"/>
      <c r="CMN85" s="5"/>
      <c r="CMT85" s="4"/>
      <c r="CMU85" s="5"/>
      <c r="CNA85" s="4"/>
      <c r="CNB85" s="5"/>
      <c r="CNH85" s="4"/>
      <c r="CNI85" s="5"/>
      <c r="CNO85" s="4"/>
      <c r="CNP85" s="5"/>
      <c r="CNV85" s="4"/>
      <c r="CNW85" s="5"/>
      <c r="COC85" s="4"/>
      <c r="COD85" s="5"/>
      <c r="COJ85" s="4"/>
      <c r="COK85" s="5"/>
      <c r="COQ85" s="4"/>
      <c r="COR85" s="5"/>
      <c r="COX85" s="4"/>
      <c r="COY85" s="5"/>
      <c r="CPE85" s="4"/>
      <c r="CPF85" s="5"/>
      <c r="CPL85" s="4"/>
      <c r="CPM85" s="5"/>
      <c r="CPS85" s="4"/>
      <c r="CPT85" s="5"/>
      <c r="CPZ85" s="4"/>
      <c r="CQA85" s="5"/>
      <c r="CQG85" s="4"/>
      <c r="CQH85" s="5"/>
      <c r="CQN85" s="4"/>
      <c r="CQO85" s="5"/>
      <c r="CQU85" s="4"/>
      <c r="CQV85" s="5"/>
      <c r="CRB85" s="4"/>
      <c r="CRC85" s="5"/>
      <c r="CRI85" s="4"/>
      <c r="CRJ85" s="5"/>
      <c r="CRP85" s="4"/>
      <c r="CRQ85" s="5"/>
      <c r="CRW85" s="4"/>
      <c r="CRX85" s="5"/>
      <c r="CSD85" s="4"/>
      <c r="CSE85" s="5"/>
      <c r="CSK85" s="4"/>
      <c r="CSL85" s="5"/>
      <c r="CSR85" s="4"/>
      <c r="CSS85" s="5"/>
      <c r="CSY85" s="4"/>
      <c r="CSZ85" s="5"/>
      <c r="CTF85" s="4"/>
      <c r="CTG85" s="5"/>
      <c r="CTM85" s="4"/>
      <c r="CTN85" s="5"/>
      <c r="CTT85" s="4"/>
      <c r="CTU85" s="5"/>
      <c r="CUA85" s="4"/>
      <c r="CUB85" s="5"/>
      <c r="CUH85" s="4"/>
      <c r="CUI85" s="5"/>
      <c r="CUO85" s="4"/>
      <c r="CUP85" s="5"/>
      <c r="CUV85" s="4"/>
      <c r="CUW85" s="5"/>
      <c r="CVC85" s="4"/>
      <c r="CVD85" s="5"/>
      <c r="CVJ85" s="4"/>
      <c r="CVK85" s="5"/>
      <c r="CVQ85" s="4"/>
      <c r="CVR85" s="5"/>
      <c r="CVX85" s="4"/>
      <c r="CVY85" s="5"/>
      <c r="CWE85" s="4"/>
      <c r="CWF85" s="5"/>
      <c r="CWL85" s="4"/>
      <c r="CWM85" s="5"/>
      <c r="CWS85" s="4"/>
      <c r="CWT85" s="5"/>
      <c r="CWZ85" s="4"/>
      <c r="CXA85" s="5"/>
      <c r="CXG85" s="4"/>
      <c r="CXH85" s="5"/>
      <c r="CXN85" s="4"/>
      <c r="CXO85" s="5"/>
      <c r="CXU85" s="4"/>
      <c r="CXV85" s="5"/>
      <c r="CYB85" s="4"/>
      <c r="CYC85" s="5"/>
      <c r="CYI85" s="4"/>
      <c r="CYJ85" s="5"/>
      <c r="CYP85" s="4"/>
      <c r="CYQ85" s="5"/>
      <c r="CYW85" s="4"/>
      <c r="CYX85" s="5"/>
      <c r="CZD85" s="4"/>
      <c r="CZE85" s="5"/>
      <c r="CZK85" s="4"/>
      <c r="CZL85" s="5"/>
      <c r="CZR85" s="4"/>
      <c r="CZS85" s="5"/>
      <c r="CZY85" s="4"/>
      <c r="CZZ85" s="5"/>
      <c r="DAF85" s="4"/>
      <c r="DAG85" s="5"/>
      <c r="DAM85" s="4"/>
      <c r="DAN85" s="5"/>
      <c r="DAT85" s="4"/>
      <c r="DAU85" s="5"/>
      <c r="DBA85" s="4"/>
      <c r="DBB85" s="5"/>
      <c r="DBH85" s="4"/>
      <c r="DBI85" s="5"/>
      <c r="DBO85" s="4"/>
      <c r="DBP85" s="5"/>
      <c r="DBV85" s="4"/>
      <c r="DBW85" s="5"/>
      <c r="DCC85" s="4"/>
      <c r="DCD85" s="5"/>
      <c r="DCJ85" s="4"/>
      <c r="DCK85" s="5"/>
      <c r="DCQ85" s="4"/>
      <c r="DCR85" s="5"/>
      <c r="DCX85" s="4"/>
      <c r="DCY85" s="5"/>
      <c r="DDE85" s="4"/>
      <c r="DDF85" s="5"/>
      <c r="DDL85" s="4"/>
      <c r="DDM85" s="5"/>
      <c r="DDS85" s="4"/>
      <c r="DDT85" s="5"/>
      <c r="DDZ85" s="4"/>
      <c r="DEA85" s="5"/>
      <c r="DEG85" s="4"/>
      <c r="DEH85" s="5"/>
      <c r="DEN85" s="4"/>
      <c r="DEO85" s="5"/>
      <c r="DEU85" s="4"/>
      <c r="DEV85" s="5"/>
      <c r="DFB85" s="4"/>
      <c r="DFC85" s="5"/>
      <c r="DFI85" s="4"/>
      <c r="DFJ85" s="5"/>
      <c r="DFP85" s="4"/>
      <c r="DFQ85" s="5"/>
      <c r="DFW85" s="4"/>
      <c r="DFX85" s="5"/>
      <c r="DGD85" s="4"/>
      <c r="DGE85" s="5"/>
      <c r="DGK85" s="4"/>
      <c r="DGL85" s="5"/>
      <c r="DGR85" s="4"/>
      <c r="DGS85" s="5"/>
      <c r="DGY85" s="4"/>
      <c r="DGZ85" s="5"/>
      <c r="DHF85" s="4"/>
      <c r="DHG85" s="5"/>
      <c r="DHM85" s="4"/>
      <c r="DHN85" s="5"/>
      <c r="DHT85" s="4"/>
      <c r="DHU85" s="5"/>
      <c r="DIA85" s="4"/>
      <c r="DIB85" s="5"/>
      <c r="DIH85" s="4"/>
      <c r="DII85" s="5"/>
      <c r="DIO85" s="4"/>
      <c r="DIP85" s="5"/>
      <c r="DIV85" s="4"/>
      <c r="DIW85" s="5"/>
      <c r="DJC85" s="4"/>
      <c r="DJD85" s="5"/>
      <c r="DJJ85" s="4"/>
      <c r="DJK85" s="5"/>
      <c r="DJQ85" s="4"/>
      <c r="DJR85" s="5"/>
      <c r="DJX85" s="4"/>
      <c r="DJY85" s="5"/>
      <c r="DKE85" s="4"/>
      <c r="DKF85" s="5"/>
      <c r="DKL85" s="4"/>
      <c r="DKM85" s="5"/>
      <c r="DKS85" s="4"/>
      <c r="DKT85" s="5"/>
      <c r="DKZ85" s="4"/>
      <c r="DLA85" s="5"/>
      <c r="DLG85" s="4"/>
      <c r="DLH85" s="5"/>
      <c r="DLN85" s="4"/>
      <c r="DLO85" s="5"/>
      <c r="DLU85" s="4"/>
      <c r="DLV85" s="5"/>
      <c r="DMB85" s="4"/>
      <c r="DMC85" s="5"/>
      <c r="DMI85" s="4"/>
      <c r="DMJ85" s="5"/>
      <c r="DMP85" s="4"/>
      <c r="DMQ85" s="5"/>
      <c r="DMW85" s="4"/>
      <c r="DMX85" s="5"/>
      <c r="DND85" s="4"/>
      <c r="DNE85" s="5"/>
      <c r="DNK85" s="4"/>
      <c r="DNL85" s="5"/>
      <c r="DNR85" s="4"/>
      <c r="DNS85" s="5"/>
      <c r="DNY85" s="4"/>
      <c r="DNZ85" s="5"/>
      <c r="DOF85" s="4"/>
      <c r="DOG85" s="5"/>
      <c r="DOM85" s="4"/>
      <c r="DON85" s="5"/>
      <c r="DOT85" s="4"/>
      <c r="DOU85" s="5"/>
      <c r="DPA85" s="4"/>
      <c r="DPB85" s="5"/>
      <c r="DPH85" s="4"/>
      <c r="DPI85" s="5"/>
      <c r="DPO85" s="4"/>
      <c r="DPP85" s="5"/>
      <c r="DPV85" s="4"/>
      <c r="DPW85" s="5"/>
      <c r="DQC85" s="4"/>
      <c r="DQD85" s="5"/>
      <c r="DQJ85" s="4"/>
      <c r="DQK85" s="5"/>
      <c r="DQQ85" s="4"/>
      <c r="DQR85" s="5"/>
      <c r="DQX85" s="4"/>
      <c r="DQY85" s="5"/>
      <c r="DRE85" s="4"/>
      <c r="DRF85" s="5"/>
      <c r="DRL85" s="4"/>
      <c r="DRM85" s="5"/>
      <c r="DRS85" s="4"/>
      <c r="DRT85" s="5"/>
      <c r="DRZ85" s="4"/>
      <c r="DSA85" s="5"/>
      <c r="DSG85" s="4"/>
      <c r="DSH85" s="5"/>
      <c r="DSN85" s="4"/>
      <c r="DSO85" s="5"/>
      <c r="DSU85" s="4"/>
      <c r="DSV85" s="5"/>
      <c r="DTB85" s="4"/>
      <c r="DTC85" s="5"/>
      <c r="DTI85" s="4"/>
      <c r="DTJ85" s="5"/>
      <c r="DTP85" s="4"/>
      <c r="DTQ85" s="5"/>
      <c r="DTW85" s="4"/>
      <c r="DTX85" s="5"/>
      <c r="DUD85" s="4"/>
      <c r="DUE85" s="5"/>
      <c r="DUK85" s="4"/>
      <c r="DUL85" s="5"/>
      <c r="DUR85" s="4"/>
      <c r="DUS85" s="5"/>
      <c r="DUY85" s="4"/>
      <c r="DUZ85" s="5"/>
      <c r="DVF85" s="4"/>
      <c r="DVG85" s="5"/>
      <c r="DVM85" s="4"/>
      <c r="DVN85" s="5"/>
      <c r="DVT85" s="4"/>
      <c r="DVU85" s="5"/>
      <c r="DWA85" s="4"/>
      <c r="DWB85" s="5"/>
      <c r="DWH85" s="4"/>
      <c r="DWI85" s="5"/>
      <c r="DWO85" s="4"/>
      <c r="DWP85" s="5"/>
      <c r="DWV85" s="4"/>
      <c r="DWW85" s="5"/>
      <c r="DXC85" s="4"/>
      <c r="DXD85" s="5"/>
      <c r="DXJ85" s="4"/>
      <c r="DXK85" s="5"/>
      <c r="DXQ85" s="4"/>
      <c r="DXR85" s="5"/>
      <c r="DXX85" s="4"/>
      <c r="DXY85" s="5"/>
      <c r="DYE85" s="4"/>
      <c r="DYF85" s="5"/>
      <c r="DYL85" s="4"/>
      <c r="DYM85" s="5"/>
      <c r="DYS85" s="4"/>
      <c r="DYT85" s="5"/>
      <c r="DYZ85" s="4"/>
      <c r="DZA85" s="5"/>
      <c r="DZG85" s="4"/>
      <c r="DZH85" s="5"/>
      <c r="DZN85" s="4"/>
      <c r="DZO85" s="5"/>
      <c r="DZU85" s="4"/>
      <c r="DZV85" s="5"/>
      <c r="EAB85" s="4"/>
      <c r="EAC85" s="5"/>
      <c r="EAI85" s="4"/>
      <c r="EAJ85" s="5"/>
      <c r="EAP85" s="4"/>
      <c r="EAQ85" s="5"/>
      <c r="EAW85" s="4"/>
      <c r="EAX85" s="5"/>
      <c r="EBD85" s="4"/>
      <c r="EBE85" s="5"/>
      <c r="EBK85" s="4"/>
      <c r="EBL85" s="5"/>
      <c r="EBR85" s="4"/>
      <c r="EBS85" s="5"/>
      <c r="EBY85" s="4"/>
      <c r="EBZ85" s="5"/>
      <c r="ECF85" s="4"/>
      <c r="ECG85" s="5"/>
      <c r="ECM85" s="4"/>
      <c r="ECN85" s="5"/>
      <c r="ECT85" s="4"/>
      <c r="ECU85" s="5"/>
      <c r="EDA85" s="4"/>
      <c r="EDB85" s="5"/>
      <c r="EDH85" s="4"/>
      <c r="EDI85" s="5"/>
      <c r="EDO85" s="4"/>
      <c r="EDP85" s="5"/>
      <c r="EDV85" s="4"/>
      <c r="EDW85" s="5"/>
      <c r="EEC85" s="4"/>
      <c r="EED85" s="5"/>
      <c r="EEJ85" s="4"/>
      <c r="EEK85" s="5"/>
      <c r="EEQ85" s="4"/>
      <c r="EER85" s="5"/>
      <c r="EEX85" s="4"/>
      <c r="EEY85" s="5"/>
      <c r="EFE85" s="4"/>
      <c r="EFF85" s="5"/>
      <c r="EFL85" s="4"/>
      <c r="EFM85" s="5"/>
      <c r="EFS85" s="4"/>
      <c r="EFT85" s="5"/>
      <c r="EFZ85" s="4"/>
      <c r="EGA85" s="5"/>
      <c r="EGG85" s="4"/>
      <c r="EGH85" s="5"/>
      <c r="EGN85" s="4"/>
      <c r="EGO85" s="5"/>
      <c r="EGU85" s="4"/>
      <c r="EGV85" s="5"/>
      <c r="EHB85" s="4"/>
      <c r="EHC85" s="5"/>
      <c r="EHI85" s="4"/>
      <c r="EHJ85" s="5"/>
      <c r="EHP85" s="4"/>
      <c r="EHQ85" s="5"/>
      <c r="EHW85" s="4"/>
      <c r="EHX85" s="5"/>
      <c r="EID85" s="4"/>
      <c r="EIE85" s="5"/>
      <c r="EIK85" s="4"/>
      <c r="EIL85" s="5"/>
      <c r="EIR85" s="4"/>
      <c r="EIS85" s="5"/>
      <c r="EIY85" s="4"/>
      <c r="EIZ85" s="5"/>
      <c r="EJF85" s="4"/>
      <c r="EJG85" s="5"/>
      <c r="EJM85" s="4"/>
      <c r="EJN85" s="5"/>
      <c r="EJT85" s="4"/>
      <c r="EJU85" s="5"/>
      <c r="EKA85" s="4"/>
      <c r="EKB85" s="5"/>
      <c r="EKH85" s="4"/>
      <c r="EKI85" s="5"/>
      <c r="EKO85" s="4"/>
      <c r="EKP85" s="5"/>
      <c r="EKV85" s="4"/>
      <c r="EKW85" s="5"/>
      <c r="ELC85" s="4"/>
      <c r="ELD85" s="5"/>
      <c r="ELJ85" s="4"/>
      <c r="ELK85" s="5"/>
      <c r="ELQ85" s="4"/>
      <c r="ELR85" s="5"/>
      <c r="ELX85" s="4"/>
      <c r="ELY85" s="5"/>
      <c r="EME85" s="4"/>
      <c r="EMF85" s="5"/>
      <c r="EML85" s="4"/>
      <c r="EMM85" s="5"/>
      <c r="EMS85" s="4"/>
      <c r="EMT85" s="5"/>
      <c r="EMZ85" s="4"/>
      <c r="ENA85" s="5"/>
      <c r="ENG85" s="4"/>
      <c r="ENH85" s="5"/>
      <c r="ENN85" s="4"/>
      <c r="ENO85" s="5"/>
      <c r="ENU85" s="4"/>
      <c r="ENV85" s="5"/>
      <c r="EOB85" s="4"/>
      <c r="EOC85" s="5"/>
      <c r="EOI85" s="4"/>
      <c r="EOJ85" s="5"/>
      <c r="EOP85" s="4"/>
      <c r="EOQ85" s="5"/>
      <c r="EOW85" s="4"/>
      <c r="EOX85" s="5"/>
      <c r="EPD85" s="4"/>
      <c r="EPE85" s="5"/>
      <c r="EPK85" s="4"/>
      <c r="EPL85" s="5"/>
      <c r="EPR85" s="4"/>
      <c r="EPS85" s="5"/>
      <c r="EPY85" s="4"/>
      <c r="EPZ85" s="5"/>
      <c r="EQF85" s="4"/>
      <c r="EQG85" s="5"/>
      <c r="EQM85" s="4"/>
      <c r="EQN85" s="5"/>
      <c r="EQT85" s="4"/>
      <c r="EQU85" s="5"/>
      <c r="ERA85" s="4"/>
      <c r="ERB85" s="5"/>
      <c r="ERH85" s="4"/>
      <c r="ERI85" s="5"/>
      <c r="ERO85" s="4"/>
      <c r="ERP85" s="5"/>
      <c r="ERV85" s="4"/>
      <c r="ERW85" s="5"/>
      <c r="ESC85" s="4"/>
      <c r="ESD85" s="5"/>
      <c r="ESJ85" s="4"/>
      <c r="ESK85" s="5"/>
      <c r="ESQ85" s="4"/>
      <c r="ESR85" s="5"/>
      <c r="ESX85" s="4"/>
      <c r="ESY85" s="5"/>
      <c r="ETE85" s="4"/>
      <c r="ETF85" s="5"/>
      <c r="ETL85" s="4"/>
      <c r="ETM85" s="5"/>
      <c r="ETS85" s="4"/>
      <c r="ETT85" s="5"/>
      <c r="ETZ85" s="4"/>
      <c r="EUA85" s="5"/>
      <c r="EUG85" s="4"/>
      <c r="EUH85" s="5"/>
      <c r="EUN85" s="4"/>
      <c r="EUO85" s="5"/>
      <c r="EUU85" s="4"/>
      <c r="EUV85" s="5"/>
      <c r="EVB85" s="4"/>
      <c r="EVC85" s="5"/>
      <c r="EVI85" s="4"/>
      <c r="EVJ85" s="5"/>
      <c r="EVP85" s="4"/>
      <c r="EVQ85" s="5"/>
      <c r="EVW85" s="4"/>
      <c r="EVX85" s="5"/>
      <c r="EWD85" s="4"/>
      <c r="EWE85" s="5"/>
      <c r="EWK85" s="4"/>
      <c r="EWL85" s="5"/>
      <c r="EWR85" s="4"/>
      <c r="EWS85" s="5"/>
      <c r="EWY85" s="4"/>
      <c r="EWZ85" s="5"/>
      <c r="EXF85" s="4"/>
      <c r="EXG85" s="5"/>
      <c r="EXM85" s="4"/>
      <c r="EXN85" s="5"/>
      <c r="EXT85" s="4"/>
      <c r="EXU85" s="5"/>
      <c r="EYA85" s="4"/>
      <c r="EYB85" s="5"/>
      <c r="EYH85" s="4"/>
      <c r="EYI85" s="5"/>
      <c r="EYO85" s="4"/>
      <c r="EYP85" s="5"/>
      <c r="EYV85" s="4"/>
      <c r="EYW85" s="5"/>
      <c r="EZC85" s="4"/>
      <c r="EZD85" s="5"/>
      <c r="EZJ85" s="4"/>
      <c r="EZK85" s="5"/>
      <c r="EZQ85" s="4"/>
      <c r="EZR85" s="5"/>
      <c r="EZX85" s="4"/>
      <c r="EZY85" s="5"/>
      <c r="FAE85" s="4"/>
      <c r="FAF85" s="5"/>
      <c r="FAL85" s="4"/>
      <c r="FAM85" s="5"/>
      <c r="FAS85" s="4"/>
      <c r="FAT85" s="5"/>
      <c r="FAZ85" s="4"/>
      <c r="FBA85" s="5"/>
      <c r="FBG85" s="4"/>
      <c r="FBH85" s="5"/>
      <c r="FBN85" s="4"/>
      <c r="FBO85" s="5"/>
      <c r="FBU85" s="4"/>
      <c r="FBV85" s="5"/>
      <c r="FCB85" s="4"/>
      <c r="FCC85" s="5"/>
      <c r="FCI85" s="4"/>
      <c r="FCJ85" s="5"/>
      <c r="FCP85" s="4"/>
      <c r="FCQ85" s="5"/>
      <c r="FCW85" s="4"/>
      <c r="FCX85" s="5"/>
      <c r="FDD85" s="4"/>
      <c r="FDE85" s="5"/>
      <c r="FDK85" s="4"/>
      <c r="FDL85" s="5"/>
      <c r="FDR85" s="4"/>
      <c r="FDS85" s="5"/>
      <c r="FDY85" s="4"/>
      <c r="FDZ85" s="5"/>
      <c r="FEF85" s="4"/>
      <c r="FEG85" s="5"/>
      <c r="FEM85" s="4"/>
      <c r="FEN85" s="5"/>
      <c r="FET85" s="4"/>
      <c r="FEU85" s="5"/>
      <c r="FFA85" s="4"/>
      <c r="FFB85" s="5"/>
      <c r="FFH85" s="4"/>
      <c r="FFI85" s="5"/>
      <c r="FFO85" s="4"/>
      <c r="FFP85" s="5"/>
      <c r="FFV85" s="4"/>
      <c r="FFW85" s="5"/>
      <c r="FGC85" s="4"/>
      <c r="FGD85" s="5"/>
      <c r="FGJ85" s="4"/>
      <c r="FGK85" s="5"/>
      <c r="FGQ85" s="4"/>
      <c r="FGR85" s="5"/>
      <c r="FGX85" s="4"/>
      <c r="FGY85" s="5"/>
      <c r="FHE85" s="4"/>
      <c r="FHF85" s="5"/>
      <c r="FHL85" s="4"/>
      <c r="FHM85" s="5"/>
      <c r="FHS85" s="4"/>
      <c r="FHT85" s="5"/>
      <c r="FHZ85" s="4"/>
      <c r="FIA85" s="5"/>
      <c r="FIG85" s="4"/>
      <c r="FIH85" s="5"/>
      <c r="FIN85" s="4"/>
      <c r="FIO85" s="5"/>
      <c r="FIU85" s="4"/>
      <c r="FIV85" s="5"/>
      <c r="FJB85" s="4"/>
      <c r="FJC85" s="5"/>
      <c r="FJI85" s="4"/>
      <c r="FJJ85" s="5"/>
      <c r="FJP85" s="4"/>
      <c r="FJQ85" s="5"/>
      <c r="FJW85" s="4"/>
      <c r="FJX85" s="5"/>
      <c r="FKD85" s="4"/>
      <c r="FKE85" s="5"/>
      <c r="FKK85" s="4"/>
      <c r="FKL85" s="5"/>
      <c r="FKR85" s="4"/>
      <c r="FKS85" s="5"/>
      <c r="FKY85" s="4"/>
      <c r="FKZ85" s="5"/>
      <c r="FLF85" s="4"/>
      <c r="FLG85" s="5"/>
      <c r="FLM85" s="4"/>
      <c r="FLN85" s="5"/>
      <c r="FLT85" s="4"/>
      <c r="FLU85" s="5"/>
      <c r="FMA85" s="4"/>
      <c r="FMB85" s="5"/>
      <c r="FMH85" s="4"/>
      <c r="FMI85" s="5"/>
      <c r="FMO85" s="4"/>
      <c r="FMP85" s="5"/>
      <c r="FMV85" s="4"/>
      <c r="FMW85" s="5"/>
      <c r="FNC85" s="4"/>
      <c r="FND85" s="5"/>
      <c r="FNJ85" s="4"/>
      <c r="FNK85" s="5"/>
      <c r="FNQ85" s="4"/>
      <c r="FNR85" s="5"/>
      <c r="FNX85" s="4"/>
      <c r="FNY85" s="5"/>
      <c r="FOE85" s="4"/>
      <c r="FOF85" s="5"/>
      <c r="FOL85" s="4"/>
      <c r="FOM85" s="5"/>
      <c r="FOS85" s="4"/>
      <c r="FOT85" s="5"/>
      <c r="FOZ85" s="4"/>
      <c r="FPA85" s="5"/>
      <c r="FPG85" s="4"/>
      <c r="FPH85" s="5"/>
      <c r="FPN85" s="4"/>
      <c r="FPO85" s="5"/>
      <c r="FPU85" s="4"/>
      <c r="FPV85" s="5"/>
      <c r="FQB85" s="4"/>
      <c r="FQC85" s="5"/>
      <c r="FQI85" s="4"/>
      <c r="FQJ85" s="5"/>
      <c r="FQP85" s="4"/>
      <c r="FQQ85" s="5"/>
      <c r="FQW85" s="4"/>
      <c r="FQX85" s="5"/>
      <c r="FRD85" s="4"/>
      <c r="FRE85" s="5"/>
      <c r="FRK85" s="4"/>
      <c r="FRL85" s="5"/>
      <c r="FRR85" s="4"/>
      <c r="FRS85" s="5"/>
      <c r="FRY85" s="4"/>
      <c r="FRZ85" s="5"/>
      <c r="FSF85" s="4"/>
      <c r="FSG85" s="5"/>
      <c r="FSM85" s="4"/>
      <c r="FSN85" s="5"/>
      <c r="FST85" s="4"/>
      <c r="FSU85" s="5"/>
      <c r="FTA85" s="4"/>
      <c r="FTB85" s="5"/>
      <c r="FTH85" s="4"/>
      <c r="FTI85" s="5"/>
      <c r="FTO85" s="4"/>
      <c r="FTP85" s="5"/>
      <c r="FTV85" s="4"/>
      <c r="FTW85" s="5"/>
      <c r="FUC85" s="4"/>
      <c r="FUD85" s="5"/>
      <c r="FUJ85" s="4"/>
      <c r="FUK85" s="5"/>
      <c r="FUQ85" s="4"/>
      <c r="FUR85" s="5"/>
      <c r="FUX85" s="4"/>
      <c r="FUY85" s="5"/>
      <c r="FVE85" s="4"/>
      <c r="FVF85" s="5"/>
      <c r="FVL85" s="4"/>
      <c r="FVM85" s="5"/>
      <c r="FVS85" s="4"/>
      <c r="FVT85" s="5"/>
      <c r="FVZ85" s="4"/>
      <c r="FWA85" s="5"/>
      <c r="FWG85" s="4"/>
      <c r="FWH85" s="5"/>
      <c r="FWN85" s="4"/>
      <c r="FWO85" s="5"/>
      <c r="FWU85" s="4"/>
      <c r="FWV85" s="5"/>
      <c r="FXB85" s="4"/>
      <c r="FXC85" s="5"/>
      <c r="FXI85" s="4"/>
      <c r="FXJ85" s="5"/>
      <c r="FXP85" s="4"/>
      <c r="FXQ85" s="5"/>
      <c r="FXW85" s="4"/>
      <c r="FXX85" s="5"/>
      <c r="FYD85" s="4"/>
      <c r="FYE85" s="5"/>
      <c r="FYK85" s="4"/>
      <c r="FYL85" s="5"/>
      <c r="FYR85" s="4"/>
      <c r="FYS85" s="5"/>
      <c r="FYY85" s="4"/>
      <c r="FYZ85" s="5"/>
      <c r="FZF85" s="4"/>
      <c r="FZG85" s="5"/>
      <c r="FZM85" s="4"/>
      <c r="FZN85" s="5"/>
      <c r="FZT85" s="4"/>
      <c r="FZU85" s="5"/>
      <c r="GAA85" s="4"/>
      <c r="GAB85" s="5"/>
      <c r="GAH85" s="4"/>
      <c r="GAI85" s="5"/>
      <c r="GAO85" s="4"/>
      <c r="GAP85" s="5"/>
      <c r="GAV85" s="4"/>
      <c r="GAW85" s="5"/>
      <c r="GBC85" s="4"/>
      <c r="GBD85" s="5"/>
      <c r="GBJ85" s="4"/>
      <c r="GBK85" s="5"/>
      <c r="GBQ85" s="4"/>
      <c r="GBR85" s="5"/>
      <c r="GBX85" s="4"/>
      <c r="GBY85" s="5"/>
      <c r="GCE85" s="4"/>
      <c r="GCF85" s="5"/>
      <c r="GCL85" s="4"/>
      <c r="GCM85" s="5"/>
      <c r="GCS85" s="4"/>
      <c r="GCT85" s="5"/>
      <c r="GCZ85" s="4"/>
      <c r="GDA85" s="5"/>
      <c r="GDG85" s="4"/>
      <c r="GDH85" s="5"/>
      <c r="GDN85" s="4"/>
      <c r="GDO85" s="5"/>
      <c r="GDU85" s="4"/>
      <c r="GDV85" s="5"/>
      <c r="GEB85" s="4"/>
      <c r="GEC85" s="5"/>
      <c r="GEI85" s="4"/>
      <c r="GEJ85" s="5"/>
      <c r="GEP85" s="4"/>
      <c r="GEQ85" s="5"/>
      <c r="GEW85" s="4"/>
      <c r="GEX85" s="5"/>
      <c r="GFD85" s="4"/>
      <c r="GFE85" s="5"/>
      <c r="GFK85" s="4"/>
      <c r="GFL85" s="5"/>
      <c r="GFR85" s="4"/>
      <c r="GFS85" s="5"/>
      <c r="GFY85" s="4"/>
      <c r="GFZ85" s="5"/>
      <c r="GGF85" s="4"/>
      <c r="GGG85" s="5"/>
      <c r="GGM85" s="4"/>
      <c r="GGN85" s="5"/>
      <c r="GGT85" s="4"/>
      <c r="GGU85" s="5"/>
      <c r="GHA85" s="4"/>
      <c r="GHB85" s="5"/>
      <c r="GHH85" s="4"/>
      <c r="GHI85" s="5"/>
      <c r="GHO85" s="4"/>
      <c r="GHP85" s="5"/>
      <c r="GHV85" s="4"/>
      <c r="GHW85" s="5"/>
      <c r="GIC85" s="4"/>
      <c r="GID85" s="5"/>
      <c r="GIJ85" s="4"/>
      <c r="GIK85" s="5"/>
      <c r="GIQ85" s="4"/>
      <c r="GIR85" s="5"/>
      <c r="GIX85" s="4"/>
      <c r="GIY85" s="5"/>
      <c r="GJE85" s="4"/>
      <c r="GJF85" s="5"/>
      <c r="GJL85" s="4"/>
      <c r="GJM85" s="5"/>
      <c r="GJS85" s="4"/>
      <c r="GJT85" s="5"/>
      <c r="GJZ85" s="4"/>
      <c r="GKA85" s="5"/>
      <c r="GKG85" s="4"/>
      <c r="GKH85" s="5"/>
      <c r="GKN85" s="4"/>
      <c r="GKO85" s="5"/>
      <c r="GKU85" s="4"/>
      <c r="GKV85" s="5"/>
      <c r="GLB85" s="4"/>
      <c r="GLC85" s="5"/>
      <c r="GLI85" s="4"/>
      <c r="GLJ85" s="5"/>
      <c r="GLP85" s="4"/>
      <c r="GLQ85" s="5"/>
      <c r="GLW85" s="4"/>
      <c r="GLX85" s="5"/>
      <c r="GMD85" s="4"/>
      <c r="GME85" s="5"/>
      <c r="GMK85" s="4"/>
      <c r="GML85" s="5"/>
      <c r="GMR85" s="4"/>
      <c r="GMS85" s="5"/>
      <c r="GMY85" s="4"/>
      <c r="GMZ85" s="5"/>
      <c r="GNF85" s="4"/>
      <c r="GNG85" s="5"/>
      <c r="GNM85" s="4"/>
      <c r="GNN85" s="5"/>
      <c r="GNT85" s="4"/>
      <c r="GNU85" s="5"/>
      <c r="GOA85" s="4"/>
      <c r="GOB85" s="5"/>
      <c r="GOH85" s="4"/>
      <c r="GOI85" s="5"/>
      <c r="GOO85" s="4"/>
      <c r="GOP85" s="5"/>
      <c r="GOV85" s="4"/>
      <c r="GOW85" s="5"/>
      <c r="GPC85" s="4"/>
      <c r="GPD85" s="5"/>
      <c r="GPJ85" s="4"/>
      <c r="GPK85" s="5"/>
      <c r="GPQ85" s="4"/>
      <c r="GPR85" s="5"/>
      <c r="GPX85" s="4"/>
      <c r="GPY85" s="5"/>
      <c r="GQE85" s="4"/>
      <c r="GQF85" s="5"/>
      <c r="GQL85" s="4"/>
      <c r="GQM85" s="5"/>
      <c r="GQS85" s="4"/>
      <c r="GQT85" s="5"/>
      <c r="GQZ85" s="4"/>
      <c r="GRA85" s="5"/>
      <c r="GRG85" s="4"/>
      <c r="GRH85" s="5"/>
      <c r="GRN85" s="4"/>
      <c r="GRO85" s="5"/>
      <c r="GRU85" s="4"/>
      <c r="GRV85" s="5"/>
      <c r="GSB85" s="4"/>
      <c r="GSC85" s="5"/>
      <c r="GSI85" s="4"/>
      <c r="GSJ85" s="5"/>
      <c r="GSP85" s="4"/>
      <c r="GSQ85" s="5"/>
      <c r="GSW85" s="4"/>
      <c r="GSX85" s="5"/>
      <c r="GTD85" s="4"/>
      <c r="GTE85" s="5"/>
      <c r="GTK85" s="4"/>
      <c r="GTL85" s="5"/>
      <c r="GTR85" s="4"/>
      <c r="GTS85" s="5"/>
      <c r="GTY85" s="4"/>
      <c r="GTZ85" s="5"/>
      <c r="GUF85" s="4"/>
      <c r="GUG85" s="5"/>
      <c r="GUM85" s="4"/>
      <c r="GUN85" s="5"/>
      <c r="GUT85" s="4"/>
      <c r="GUU85" s="5"/>
      <c r="GVA85" s="4"/>
      <c r="GVB85" s="5"/>
      <c r="GVH85" s="4"/>
      <c r="GVI85" s="5"/>
      <c r="GVO85" s="4"/>
      <c r="GVP85" s="5"/>
      <c r="GVV85" s="4"/>
      <c r="GVW85" s="5"/>
      <c r="GWC85" s="4"/>
      <c r="GWD85" s="5"/>
      <c r="GWJ85" s="4"/>
      <c r="GWK85" s="5"/>
      <c r="GWQ85" s="4"/>
      <c r="GWR85" s="5"/>
      <c r="GWX85" s="4"/>
      <c r="GWY85" s="5"/>
      <c r="GXE85" s="4"/>
      <c r="GXF85" s="5"/>
      <c r="GXL85" s="4"/>
      <c r="GXM85" s="5"/>
      <c r="GXS85" s="4"/>
      <c r="GXT85" s="5"/>
      <c r="GXZ85" s="4"/>
      <c r="GYA85" s="5"/>
      <c r="GYG85" s="4"/>
      <c r="GYH85" s="5"/>
      <c r="GYN85" s="4"/>
      <c r="GYO85" s="5"/>
      <c r="GYU85" s="4"/>
      <c r="GYV85" s="5"/>
      <c r="GZB85" s="4"/>
      <c r="GZC85" s="5"/>
      <c r="GZI85" s="4"/>
      <c r="GZJ85" s="5"/>
      <c r="GZP85" s="4"/>
      <c r="GZQ85" s="5"/>
      <c r="GZW85" s="4"/>
      <c r="GZX85" s="5"/>
      <c r="HAD85" s="4"/>
      <c r="HAE85" s="5"/>
      <c r="HAK85" s="4"/>
      <c r="HAL85" s="5"/>
      <c r="HAR85" s="4"/>
      <c r="HAS85" s="5"/>
      <c r="HAY85" s="4"/>
      <c r="HAZ85" s="5"/>
      <c r="HBF85" s="4"/>
      <c r="HBG85" s="5"/>
      <c r="HBM85" s="4"/>
      <c r="HBN85" s="5"/>
      <c r="HBT85" s="4"/>
      <c r="HBU85" s="5"/>
      <c r="HCA85" s="4"/>
      <c r="HCB85" s="5"/>
      <c r="HCH85" s="4"/>
      <c r="HCI85" s="5"/>
      <c r="HCO85" s="4"/>
      <c r="HCP85" s="5"/>
      <c r="HCV85" s="4"/>
      <c r="HCW85" s="5"/>
      <c r="HDC85" s="4"/>
      <c r="HDD85" s="5"/>
      <c r="HDJ85" s="4"/>
      <c r="HDK85" s="5"/>
      <c r="HDQ85" s="4"/>
      <c r="HDR85" s="5"/>
      <c r="HDX85" s="4"/>
      <c r="HDY85" s="5"/>
      <c r="HEE85" s="4"/>
      <c r="HEF85" s="5"/>
      <c r="HEL85" s="4"/>
      <c r="HEM85" s="5"/>
      <c r="HES85" s="4"/>
      <c r="HET85" s="5"/>
      <c r="HEZ85" s="4"/>
      <c r="HFA85" s="5"/>
      <c r="HFG85" s="4"/>
      <c r="HFH85" s="5"/>
      <c r="HFN85" s="4"/>
      <c r="HFO85" s="5"/>
      <c r="HFU85" s="4"/>
      <c r="HFV85" s="5"/>
      <c r="HGB85" s="4"/>
      <c r="HGC85" s="5"/>
      <c r="HGI85" s="4"/>
      <c r="HGJ85" s="5"/>
      <c r="HGP85" s="4"/>
      <c r="HGQ85" s="5"/>
      <c r="HGW85" s="4"/>
      <c r="HGX85" s="5"/>
      <c r="HHD85" s="4"/>
      <c r="HHE85" s="5"/>
      <c r="HHK85" s="4"/>
      <c r="HHL85" s="5"/>
      <c r="HHR85" s="4"/>
      <c r="HHS85" s="5"/>
      <c r="HHY85" s="4"/>
      <c r="HHZ85" s="5"/>
      <c r="HIF85" s="4"/>
      <c r="HIG85" s="5"/>
      <c r="HIM85" s="4"/>
      <c r="HIN85" s="5"/>
      <c r="HIT85" s="4"/>
      <c r="HIU85" s="5"/>
      <c r="HJA85" s="4"/>
      <c r="HJB85" s="5"/>
      <c r="HJH85" s="4"/>
      <c r="HJI85" s="5"/>
      <c r="HJO85" s="4"/>
      <c r="HJP85" s="5"/>
      <c r="HJV85" s="4"/>
      <c r="HJW85" s="5"/>
      <c r="HKC85" s="4"/>
      <c r="HKD85" s="5"/>
      <c r="HKJ85" s="4"/>
      <c r="HKK85" s="5"/>
      <c r="HKQ85" s="4"/>
      <c r="HKR85" s="5"/>
      <c r="HKX85" s="4"/>
      <c r="HKY85" s="5"/>
      <c r="HLE85" s="4"/>
      <c r="HLF85" s="5"/>
      <c r="HLL85" s="4"/>
      <c r="HLM85" s="5"/>
      <c r="HLS85" s="4"/>
      <c r="HLT85" s="5"/>
      <c r="HLZ85" s="4"/>
      <c r="HMA85" s="5"/>
      <c r="HMG85" s="4"/>
      <c r="HMH85" s="5"/>
      <c r="HMN85" s="4"/>
      <c r="HMO85" s="5"/>
      <c r="HMU85" s="4"/>
      <c r="HMV85" s="5"/>
      <c r="HNB85" s="4"/>
      <c r="HNC85" s="5"/>
      <c r="HNI85" s="4"/>
      <c r="HNJ85" s="5"/>
      <c r="HNP85" s="4"/>
      <c r="HNQ85" s="5"/>
      <c r="HNW85" s="4"/>
      <c r="HNX85" s="5"/>
      <c r="HOD85" s="4"/>
      <c r="HOE85" s="5"/>
      <c r="HOK85" s="4"/>
      <c r="HOL85" s="5"/>
      <c r="HOR85" s="4"/>
      <c r="HOS85" s="5"/>
      <c r="HOY85" s="4"/>
      <c r="HOZ85" s="5"/>
      <c r="HPF85" s="4"/>
      <c r="HPG85" s="5"/>
      <c r="HPM85" s="4"/>
      <c r="HPN85" s="5"/>
      <c r="HPT85" s="4"/>
      <c r="HPU85" s="5"/>
      <c r="HQA85" s="4"/>
      <c r="HQB85" s="5"/>
      <c r="HQH85" s="4"/>
      <c r="HQI85" s="5"/>
      <c r="HQO85" s="4"/>
      <c r="HQP85" s="5"/>
      <c r="HQV85" s="4"/>
      <c r="HQW85" s="5"/>
      <c r="HRC85" s="4"/>
      <c r="HRD85" s="5"/>
      <c r="HRJ85" s="4"/>
      <c r="HRK85" s="5"/>
      <c r="HRQ85" s="4"/>
      <c r="HRR85" s="5"/>
      <c r="HRX85" s="4"/>
      <c r="HRY85" s="5"/>
      <c r="HSE85" s="4"/>
      <c r="HSF85" s="5"/>
      <c r="HSL85" s="4"/>
      <c r="HSM85" s="5"/>
      <c r="HSS85" s="4"/>
      <c r="HST85" s="5"/>
      <c r="HSZ85" s="4"/>
      <c r="HTA85" s="5"/>
      <c r="HTG85" s="4"/>
      <c r="HTH85" s="5"/>
      <c r="HTN85" s="4"/>
      <c r="HTO85" s="5"/>
      <c r="HTU85" s="4"/>
      <c r="HTV85" s="5"/>
      <c r="HUB85" s="4"/>
      <c r="HUC85" s="5"/>
      <c r="HUI85" s="4"/>
      <c r="HUJ85" s="5"/>
      <c r="HUP85" s="4"/>
      <c r="HUQ85" s="5"/>
      <c r="HUW85" s="4"/>
      <c r="HUX85" s="5"/>
      <c r="HVD85" s="4"/>
      <c r="HVE85" s="5"/>
      <c r="HVK85" s="4"/>
      <c r="HVL85" s="5"/>
      <c r="HVR85" s="4"/>
      <c r="HVS85" s="5"/>
      <c r="HVY85" s="4"/>
      <c r="HVZ85" s="5"/>
      <c r="HWF85" s="4"/>
      <c r="HWG85" s="5"/>
      <c r="HWM85" s="4"/>
      <c r="HWN85" s="5"/>
      <c r="HWT85" s="4"/>
      <c r="HWU85" s="5"/>
      <c r="HXA85" s="4"/>
      <c r="HXB85" s="5"/>
      <c r="HXH85" s="4"/>
      <c r="HXI85" s="5"/>
      <c r="HXO85" s="4"/>
      <c r="HXP85" s="5"/>
      <c r="HXV85" s="4"/>
      <c r="HXW85" s="5"/>
      <c r="HYC85" s="4"/>
      <c r="HYD85" s="5"/>
      <c r="HYJ85" s="4"/>
      <c r="HYK85" s="5"/>
      <c r="HYQ85" s="4"/>
      <c r="HYR85" s="5"/>
      <c r="HYX85" s="4"/>
      <c r="HYY85" s="5"/>
      <c r="HZE85" s="4"/>
      <c r="HZF85" s="5"/>
      <c r="HZL85" s="4"/>
      <c r="HZM85" s="5"/>
      <c r="HZS85" s="4"/>
      <c r="HZT85" s="5"/>
      <c r="HZZ85" s="4"/>
      <c r="IAA85" s="5"/>
      <c r="IAG85" s="4"/>
      <c r="IAH85" s="5"/>
      <c r="IAN85" s="4"/>
      <c r="IAO85" s="5"/>
      <c r="IAU85" s="4"/>
      <c r="IAV85" s="5"/>
      <c r="IBB85" s="4"/>
      <c r="IBC85" s="5"/>
      <c r="IBI85" s="4"/>
      <c r="IBJ85" s="5"/>
      <c r="IBP85" s="4"/>
      <c r="IBQ85" s="5"/>
      <c r="IBW85" s="4"/>
      <c r="IBX85" s="5"/>
      <c r="ICD85" s="4"/>
      <c r="ICE85" s="5"/>
      <c r="ICK85" s="4"/>
      <c r="ICL85" s="5"/>
      <c r="ICR85" s="4"/>
      <c r="ICS85" s="5"/>
      <c r="ICY85" s="4"/>
      <c r="ICZ85" s="5"/>
      <c r="IDF85" s="4"/>
      <c r="IDG85" s="5"/>
      <c r="IDM85" s="4"/>
      <c r="IDN85" s="5"/>
      <c r="IDT85" s="4"/>
      <c r="IDU85" s="5"/>
      <c r="IEA85" s="4"/>
      <c r="IEB85" s="5"/>
      <c r="IEH85" s="4"/>
      <c r="IEI85" s="5"/>
      <c r="IEO85" s="4"/>
      <c r="IEP85" s="5"/>
      <c r="IEV85" s="4"/>
      <c r="IEW85" s="5"/>
      <c r="IFC85" s="4"/>
      <c r="IFD85" s="5"/>
      <c r="IFJ85" s="4"/>
      <c r="IFK85" s="5"/>
      <c r="IFQ85" s="4"/>
      <c r="IFR85" s="5"/>
      <c r="IFX85" s="4"/>
      <c r="IFY85" s="5"/>
      <c r="IGE85" s="4"/>
      <c r="IGF85" s="5"/>
      <c r="IGL85" s="4"/>
      <c r="IGM85" s="5"/>
      <c r="IGS85" s="4"/>
      <c r="IGT85" s="5"/>
      <c r="IGZ85" s="4"/>
      <c r="IHA85" s="5"/>
      <c r="IHG85" s="4"/>
      <c r="IHH85" s="5"/>
      <c r="IHN85" s="4"/>
      <c r="IHO85" s="5"/>
      <c r="IHU85" s="4"/>
      <c r="IHV85" s="5"/>
      <c r="IIB85" s="4"/>
      <c r="IIC85" s="5"/>
      <c r="III85" s="4"/>
      <c r="IIJ85" s="5"/>
      <c r="IIP85" s="4"/>
      <c r="IIQ85" s="5"/>
      <c r="IIW85" s="4"/>
      <c r="IIX85" s="5"/>
      <c r="IJD85" s="4"/>
      <c r="IJE85" s="5"/>
      <c r="IJK85" s="4"/>
      <c r="IJL85" s="5"/>
      <c r="IJR85" s="4"/>
      <c r="IJS85" s="5"/>
      <c r="IJY85" s="4"/>
      <c r="IJZ85" s="5"/>
      <c r="IKF85" s="4"/>
      <c r="IKG85" s="5"/>
      <c r="IKM85" s="4"/>
      <c r="IKN85" s="5"/>
      <c r="IKT85" s="4"/>
      <c r="IKU85" s="5"/>
      <c r="ILA85" s="4"/>
      <c r="ILB85" s="5"/>
      <c r="ILH85" s="4"/>
      <c r="ILI85" s="5"/>
      <c r="ILO85" s="4"/>
      <c r="ILP85" s="5"/>
      <c r="ILV85" s="4"/>
      <c r="ILW85" s="5"/>
      <c r="IMC85" s="4"/>
      <c r="IMD85" s="5"/>
      <c r="IMJ85" s="4"/>
      <c r="IMK85" s="5"/>
      <c r="IMQ85" s="4"/>
      <c r="IMR85" s="5"/>
      <c r="IMX85" s="4"/>
      <c r="IMY85" s="5"/>
      <c r="INE85" s="4"/>
      <c r="INF85" s="5"/>
      <c r="INL85" s="4"/>
      <c r="INM85" s="5"/>
      <c r="INS85" s="4"/>
      <c r="INT85" s="5"/>
      <c r="INZ85" s="4"/>
      <c r="IOA85" s="5"/>
      <c r="IOG85" s="4"/>
      <c r="IOH85" s="5"/>
      <c r="ION85" s="4"/>
      <c r="IOO85" s="5"/>
      <c r="IOU85" s="4"/>
      <c r="IOV85" s="5"/>
      <c r="IPB85" s="4"/>
      <c r="IPC85" s="5"/>
      <c r="IPI85" s="4"/>
      <c r="IPJ85" s="5"/>
      <c r="IPP85" s="4"/>
      <c r="IPQ85" s="5"/>
      <c r="IPW85" s="4"/>
      <c r="IPX85" s="5"/>
      <c r="IQD85" s="4"/>
      <c r="IQE85" s="5"/>
      <c r="IQK85" s="4"/>
      <c r="IQL85" s="5"/>
      <c r="IQR85" s="4"/>
      <c r="IQS85" s="5"/>
      <c r="IQY85" s="4"/>
      <c r="IQZ85" s="5"/>
      <c r="IRF85" s="4"/>
      <c r="IRG85" s="5"/>
      <c r="IRM85" s="4"/>
      <c r="IRN85" s="5"/>
      <c r="IRT85" s="4"/>
      <c r="IRU85" s="5"/>
      <c r="ISA85" s="4"/>
      <c r="ISB85" s="5"/>
      <c r="ISH85" s="4"/>
      <c r="ISI85" s="5"/>
      <c r="ISO85" s="4"/>
      <c r="ISP85" s="5"/>
      <c r="ISV85" s="4"/>
      <c r="ISW85" s="5"/>
      <c r="ITC85" s="4"/>
      <c r="ITD85" s="5"/>
      <c r="ITJ85" s="4"/>
      <c r="ITK85" s="5"/>
      <c r="ITQ85" s="4"/>
      <c r="ITR85" s="5"/>
      <c r="ITX85" s="4"/>
      <c r="ITY85" s="5"/>
      <c r="IUE85" s="4"/>
      <c r="IUF85" s="5"/>
      <c r="IUL85" s="4"/>
      <c r="IUM85" s="5"/>
      <c r="IUS85" s="4"/>
      <c r="IUT85" s="5"/>
      <c r="IUZ85" s="4"/>
      <c r="IVA85" s="5"/>
      <c r="IVG85" s="4"/>
      <c r="IVH85" s="5"/>
      <c r="IVN85" s="4"/>
      <c r="IVO85" s="5"/>
      <c r="IVU85" s="4"/>
      <c r="IVV85" s="5"/>
      <c r="IWB85" s="4"/>
      <c r="IWC85" s="5"/>
      <c r="IWI85" s="4"/>
      <c r="IWJ85" s="5"/>
      <c r="IWP85" s="4"/>
      <c r="IWQ85" s="5"/>
      <c r="IWW85" s="4"/>
      <c r="IWX85" s="5"/>
      <c r="IXD85" s="4"/>
      <c r="IXE85" s="5"/>
      <c r="IXK85" s="4"/>
      <c r="IXL85" s="5"/>
      <c r="IXR85" s="4"/>
      <c r="IXS85" s="5"/>
      <c r="IXY85" s="4"/>
      <c r="IXZ85" s="5"/>
      <c r="IYF85" s="4"/>
      <c r="IYG85" s="5"/>
      <c r="IYM85" s="4"/>
      <c r="IYN85" s="5"/>
      <c r="IYT85" s="4"/>
      <c r="IYU85" s="5"/>
      <c r="IZA85" s="4"/>
      <c r="IZB85" s="5"/>
      <c r="IZH85" s="4"/>
      <c r="IZI85" s="5"/>
      <c r="IZO85" s="4"/>
      <c r="IZP85" s="5"/>
      <c r="IZV85" s="4"/>
      <c r="IZW85" s="5"/>
      <c r="JAC85" s="4"/>
      <c r="JAD85" s="5"/>
      <c r="JAJ85" s="4"/>
      <c r="JAK85" s="5"/>
      <c r="JAQ85" s="4"/>
      <c r="JAR85" s="5"/>
      <c r="JAX85" s="4"/>
      <c r="JAY85" s="5"/>
      <c r="JBE85" s="4"/>
      <c r="JBF85" s="5"/>
      <c r="JBL85" s="4"/>
      <c r="JBM85" s="5"/>
      <c r="JBS85" s="4"/>
      <c r="JBT85" s="5"/>
      <c r="JBZ85" s="4"/>
      <c r="JCA85" s="5"/>
      <c r="JCG85" s="4"/>
      <c r="JCH85" s="5"/>
      <c r="JCN85" s="4"/>
      <c r="JCO85" s="5"/>
      <c r="JCU85" s="4"/>
      <c r="JCV85" s="5"/>
      <c r="JDB85" s="4"/>
      <c r="JDC85" s="5"/>
      <c r="JDI85" s="4"/>
      <c r="JDJ85" s="5"/>
      <c r="JDP85" s="4"/>
      <c r="JDQ85" s="5"/>
      <c r="JDW85" s="4"/>
      <c r="JDX85" s="5"/>
      <c r="JED85" s="4"/>
      <c r="JEE85" s="5"/>
      <c r="JEK85" s="4"/>
      <c r="JEL85" s="5"/>
      <c r="JER85" s="4"/>
      <c r="JES85" s="5"/>
      <c r="JEY85" s="4"/>
      <c r="JEZ85" s="5"/>
      <c r="JFF85" s="4"/>
      <c r="JFG85" s="5"/>
      <c r="JFM85" s="4"/>
      <c r="JFN85" s="5"/>
      <c r="JFT85" s="4"/>
      <c r="JFU85" s="5"/>
      <c r="JGA85" s="4"/>
      <c r="JGB85" s="5"/>
      <c r="JGH85" s="4"/>
      <c r="JGI85" s="5"/>
      <c r="JGO85" s="4"/>
      <c r="JGP85" s="5"/>
      <c r="JGV85" s="4"/>
      <c r="JGW85" s="5"/>
      <c r="JHC85" s="4"/>
      <c r="JHD85" s="5"/>
      <c r="JHJ85" s="4"/>
      <c r="JHK85" s="5"/>
      <c r="JHQ85" s="4"/>
      <c r="JHR85" s="5"/>
      <c r="JHX85" s="4"/>
      <c r="JHY85" s="5"/>
      <c r="JIE85" s="4"/>
      <c r="JIF85" s="5"/>
      <c r="JIL85" s="4"/>
      <c r="JIM85" s="5"/>
      <c r="JIS85" s="4"/>
      <c r="JIT85" s="5"/>
      <c r="JIZ85" s="4"/>
      <c r="JJA85" s="5"/>
      <c r="JJG85" s="4"/>
      <c r="JJH85" s="5"/>
      <c r="JJN85" s="4"/>
      <c r="JJO85" s="5"/>
      <c r="JJU85" s="4"/>
      <c r="JJV85" s="5"/>
      <c r="JKB85" s="4"/>
      <c r="JKC85" s="5"/>
      <c r="JKI85" s="4"/>
      <c r="JKJ85" s="5"/>
      <c r="JKP85" s="4"/>
      <c r="JKQ85" s="5"/>
      <c r="JKW85" s="4"/>
      <c r="JKX85" s="5"/>
      <c r="JLD85" s="4"/>
      <c r="JLE85" s="5"/>
      <c r="JLK85" s="4"/>
      <c r="JLL85" s="5"/>
      <c r="JLR85" s="4"/>
      <c r="JLS85" s="5"/>
      <c r="JLY85" s="4"/>
      <c r="JLZ85" s="5"/>
      <c r="JMF85" s="4"/>
      <c r="JMG85" s="5"/>
      <c r="JMM85" s="4"/>
      <c r="JMN85" s="5"/>
      <c r="JMT85" s="4"/>
      <c r="JMU85" s="5"/>
      <c r="JNA85" s="4"/>
      <c r="JNB85" s="5"/>
      <c r="JNH85" s="4"/>
      <c r="JNI85" s="5"/>
      <c r="JNO85" s="4"/>
      <c r="JNP85" s="5"/>
      <c r="JNV85" s="4"/>
      <c r="JNW85" s="5"/>
      <c r="JOC85" s="4"/>
      <c r="JOD85" s="5"/>
      <c r="JOJ85" s="4"/>
      <c r="JOK85" s="5"/>
      <c r="JOQ85" s="4"/>
      <c r="JOR85" s="5"/>
      <c r="JOX85" s="4"/>
      <c r="JOY85" s="5"/>
      <c r="JPE85" s="4"/>
      <c r="JPF85" s="5"/>
      <c r="JPL85" s="4"/>
      <c r="JPM85" s="5"/>
      <c r="JPS85" s="4"/>
      <c r="JPT85" s="5"/>
      <c r="JPZ85" s="4"/>
      <c r="JQA85" s="5"/>
      <c r="JQG85" s="4"/>
      <c r="JQH85" s="5"/>
      <c r="JQN85" s="4"/>
      <c r="JQO85" s="5"/>
      <c r="JQU85" s="4"/>
      <c r="JQV85" s="5"/>
      <c r="JRB85" s="4"/>
      <c r="JRC85" s="5"/>
      <c r="JRI85" s="4"/>
      <c r="JRJ85" s="5"/>
      <c r="JRP85" s="4"/>
      <c r="JRQ85" s="5"/>
      <c r="JRW85" s="4"/>
      <c r="JRX85" s="5"/>
      <c r="JSD85" s="4"/>
      <c r="JSE85" s="5"/>
      <c r="JSK85" s="4"/>
      <c r="JSL85" s="5"/>
      <c r="JSR85" s="4"/>
      <c r="JSS85" s="5"/>
      <c r="JSY85" s="4"/>
      <c r="JSZ85" s="5"/>
      <c r="JTF85" s="4"/>
      <c r="JTG85" s="5"/>
      <c r="JTM85" s="4"/>
      <c r="JTN85" s="5"/>
      <c r="JTT85" s="4"/>
      <c r="JTU85" s="5"/>
      <c r="JUA85" s="4"/>
      <c r="JUB85" s="5"/>
      <c r="JUH85" s="4"/>
      <c r="JUI85" s="5"/>
      <c r="JUO85" s="4"/>
      <c r="JUP85" s="5"/>
      <c r="JUV85" s="4"/>
      <c r="JUW85" s="5"/>
      <c r="JVC85" s="4"/>
      <c r="JVD85" s="5"/>
      <c r="JVJ85" s="4"/>
      <c r="JVK85" s="5"/>
      <c r="JVQ85" s="4"/>
      <c r="JVR85" s="5"/>
      <c r="JVX85" s="4"/>
      <c r="JVY85" s="5"/>
      <c r="JWE85" s="4"/>
      <c r="JWF85" s="5"/>
      <c r="JWL85" s="4"/>
      <c r="JWM85" s="5"/>
      <c r="JWS85" s="4"/>
      <c r="JWT85" s="5"/>
      <c r="JWZ85" s="4"/>
      <c r="JXA85" s="5"/>
      <c r="JXG85" s="4"/>
      <c r="JXH85" s="5"/>
      <c r="JXN85" s="4"/>
      <c r="JXO85" s="5"/>
      <c r="JXU85" s="4"/>
      <c r="JXV85" s="5"/>
      <c r="JYB85" s="4"/>
      <c r="JYC85" s="5"/>
      <c r="JYI85" s="4"/>
      <c r="JYJ85" s="5"/>
      <c r="JYP85" s="4"/>
      <c r="JYQ85" s="5"/>
      <c r="JYW85" s="4"/>
      <c r="JYX85" s="5"/>
      <c r="JZD85" s="4"/>
      <c r="JZE85" s="5"/>
      <c r="JZK85" s="4"/>
      <c r="JZL85" s="5"/>
      <c r="JZR85" s="4"/>
      <c r="JZS85" s="5"/>
      <c r="JZY85" s="4"/>
      <c r="JZZ85" s="5"/>
      <c r="KAF85" s="4"/>
      <c r="KAG85" s="5"/>
      <c r="KAM85" s="4"/>
      <c r="KAN85" s="5"/>
      <c r="KAT85" s="4"/>
      <c r="KAU85" s="5"/>
      <c r="KBA85" s="4"/>
      <c r="KBB85" s="5"/>
      <c r="KBH85" s="4"/>
      <c r="KBI85" s="5"/>
      <c r="KBO85" s="4"/>
      <c r="KBP85" s="5"/>
      <c r="KBV85" s="4"/>
      <c r="KBW85" s="5"/>
      <c r="KCC85" s="4"/>
      <c r="KCD85" s="5"/>
      <c r="KCJ85" s="4"/>
      <c r="KCK85" s="5"/>
      <c r="KCQ85" s="4"/>
      <c r="KCR85" s="5"/>
      <c r="KCX85" s="4"/>
      <c r="KCY85" s="5"/>
      <c r="KDE85" s="4"/>
      <c r="KDF85" s="5"/>
      <c r="KDL85" s="4"/>
      <c r="KDM85" s="5"/>
      <c r="KDS85" s="4"/>
      <c r="KDT85" s="5"/>
      <c r="KDZ85" s="4"/>
      <c r="KEA85" s="5"/>
      <c r="KEG85" s="4"/>
      <c r="KEH85" s="5"/>
      <c r="KEN85" s="4"/>
      <c r="KEO85" s="5"/>
      <c r="KEU85" s="4"/>
      <c r="KEV85" s="5"/>
      <c r="KFB85" s="4"/>
      <c r="KFC85" s="5"/>
      <c r="KFI85" s="4"/>
      <c r="KFJ85" s="5"/>
      <c r="KFP85" s="4"/>
      <c r="KFQ85" s="5"/>
      <c r="KFW85" s="4"/>
      <c r="KFX85" s="5"/>
      <c r="KGD85" s="4"/>
      <c r="KGE85" s="5"/>
      <c r="KGK85" s="4"/>
      <c r="KGL85" s="5"/>
      <c r="KGR85" s="4"/>
      <c r="KGS85" s="5"/>
      <c r="KGY85" s="4"/>
      <c r="KGZ85" s="5"/>
      <c r="KHF85" s="4"/>
      <c r="KHG85" s="5"/>
      <c r="KHM85" s="4"/>
      <c r="KHN85" s="5"/>
      <c r="KHT85" s="4"/>
      <c r="KHU85" s="5"/>
      <c r="KIA85" s="4"/>
      <c r="KIB85" s="5"/>
      <c r="KIH85" s="4"/>
      <c r="KII85" s="5"/>
      <c r="KIO85" s="4"/>
      <c r="KIP85" s="5"/>
      <c r="KIV85" s="4"/>
      <c r="KIW85" s="5"/>
      <c r="KJC85" s="4"/>
      <c r="KJD85" s="5"/>
      <c r="KJJ85" s="4"/>
      <c r="KJK85" s="5"/>
      <c r="KJQ85" s="4"/>
      <c r="KJR85" s="5"/>
      <c r="KJX85" s="4"/>
      <c r="KJY85" s="5"/>
      <c r="KKE85" s="4"/>
      <c r="KKF85" s="5"/>
      <c r="KKL85" s="4"/>
      <c r="KKM85" s="5"/>
      <c r="KKS85" s="4"/>
      <c r="KKT85" s="5"/>
      <c r="KKZ85" s="4"/>
      <c r="KLA85" s="5"/>
      <c r="KLG85" s="4"/>
      <c r="KLH85" s="5"/>
      <c r="KLN85" s="4"/>
      <c r="KLO85" s="5"/>
      <c r="KLU85" s="4"/>
      <c r="KLV85" s="5"/>
      <c r="KMB85" s="4"/>
      <c r="KMC85" s="5"/>
      <c r="KMI85" s="4"/>
      <c r="KMJ85" s="5"/>
      <c r="KMP85" s="4"/>
      <c r="KMQ85" s="5"/>
      <c r="KMW85" s="4"/>
      <c r="KMX85" s="5"/>
      <c r="KND85" s="4"/>
      <c r="KNE85" s="5"/>
      <c r="KNK85" s="4"/>
      <c r="KNL85" s="5"/>
      <c r="KNR85" s="4"/>
      <c r="KNS85" s="5"/>
      <c r="KNY85" s="4"/>
      <c r="KNZ85" s="5"/>
      <c r="KOF85" s="4"/>
      <c r="KOG85" s="5"/>
      <c r="KOM85" s="4"/>
      <c r="KON85" s="5"/>
      <c r="KOT85" s="4"/>
      <c r="KOU85" s="5"/>
      <c r="KPA85" s="4"/>
      <c r="KPB85" s="5"/>
      <c r="KPH85" s="4"/>
      <c r="KPI85" s="5"/>
      <c r="KPO85" s="4"/>
      <c r="KPP85" s="5"/>
      <c r="KPV85" s="4"/>
      <c r="KPW85" s="5"/>
      <c r="KQC85" s="4"/>
      <c r="KQD85" s="5"/>
      <c r="KQJ85" s="4"/>
      <c r="KQK85" s="5"/>
      <c r="KQQ85" s="4"/>
      <c r="KQR85" s="5"/>
      <c r="KQX85" s="4"/>
      <c r="KQY85" s="5"/>
      <c r="KRE85" s="4"/>
      <c r="KRF85" s="5"/>
      <c r="KRL85" s="4"/>
      <c r="KRM85" s="5"/>
      <c r="KRS85" s="4"/>
      <c r="KRT85" s="5"/>
      <c r="KRZ85" s="4"/>
      <c r="KSA85" s="5"/>
      <c r="KSG85" s="4"/>
      <c r="KSH85" s="5"/>
      <c r="KSN85" s="4"/>
      <c r="KSO85" s="5"/>
      <c r="KSU85" s="4"/>
      <c r="KSV85" s="5"/>
      <c r="KTB85" s="4"/>
      <c r="KTC85" s="5"/>
      <c r="KTI85" s="4"/>
      <c r="KTJ85" s="5"/>
      <c r="KTP85" s="4"/>
      <c r="KTQ85" s="5"/>
      <c r="KTW85" s="4"/>
      <c r="KTX85" s="5"/>
      <c r="KUD85" s="4"/>
      <c r="KUE85" s="5"/>
      <c r="KUK85" s="4"/>
      <c r="KUL85" s="5"/>
      <c r="KUR85" s="4"/>
      <c r="KUS85" s="5"/>
      <c r="KUY85" s="4"/>
      <c r="KUZ85" s="5"/>
      <c r="KVF85" s="4"/>
      <c r="KVG85" s="5"/>
      <c r="KVM85" s="4"/>
      <c r="KVN85" s="5"/>
      <c r="KVT85" s="4"/>
      <c r="KVU85" s="5"/>
      <c r="KWA85" s="4"/>
      <c r="KWB85" s="5"/>
      <c r="KWH85" s="4"/>
      <c r="KWI85" s="5"/>
      <c r="KWO85" s="4"/>
      <c r="KWP85" s="5"/>
      <c r="KWV85" s="4"/>
      <c r="KWW85" s="5"/>
      <c r="KXC85" s="4"/>
      <c r="KXD85" s="5"/>
      <c r="KXJ85" s="4"/>
      <c r="KXK85" s="5"/>
      <c r="KXQ85" s="4"/>
      <c r="KXR85" s="5"/>
      <c r="KXX85" s="4"/>
      <c r="KXY85" s="5"/>
      <c r="KYE85" s="4"/>
      <c r="KYF85" s="5"/>
      <c r="KYL85" s="4"/>
      <c r="KYM85" s="5"/>
      <c r="KYS85" s="4"/>
      <c r="KYT85" s="5"/>
      <c r="KYZ85" s="4"/>
      <c r="KZA85" s="5"/>
      <c r="KZG85" s="4"/>
      <c r="KZH85" s="5"/>
      <c r="KZN85" s="4"/>
      <c r="KZO85" s="5"/>
      <c r="KZU85" s="4"/>
      <c r="KZV85" s="5"/>
      <c r="LAB85" s="4"/>
      <c r="LAC85" s="5"/>
      <c r="LAI85" s="4"/>
      <c r="LAJ85" s="5"/>
      <c r="LAP85" s="4"/>
      <c r="LAQ85" s="5"/>
      <c r="LAW85" s="4"/>
      <c r="LAX85" s="5"/>
      <c r="LBD85" s="4"/>
      <c r="LBE85" s="5"/>
      <c r="LBK85" s="4"/>
      <c r="LBL85" s="5"/>
      <c r="LBR85" s="4"/>
      <c r="LBS85" s="5"/>
      <c r="LBY85" s="4"/>
      <c r="LBZ85" s="5"/>
      <c r="LCF85" s="4"/>
      <c r="LCG85" s="5"/>
      <c r="LCM85" s="4"/>
      <c r="LCN85" s="5"/>
      <c r="LCT85" s="4"/>
      <c r="LCU85" s="5"/>
      <c r="LDA85" s="4"/>
      <c r="LDB85" s="5"/>
      <c r="LDH85" s="4"/>
      <c r="LDI85" s="5"/>
      <c r="LDO85" s="4"/>
      <c r="LDP85" s="5"/>
      <c r="LDV85" s="4"/>
      <c r="LDW85" s="5"/>
      <c r="LEC85" s="4"/>
      <c r="LED85" s="5"/>
      <c r="LEJ85" s="4"/>
      <c r="LEK85" s="5"/>
      <c r="LEQ85" s="4"/>
      <c r="LER85" s="5"/>
      <c r="LEX85" s="4"/>
      <c r="LEY85" s="5"/>
      <c r="LFE85" s="4"/>
      <c r="LFF85" s="5"/>
      <c r="LFL85" s="4"/>
      <c r="LFM85" s="5"/>
      <c r="LFS85" s="4"/>
      <c r="LFT85" s="5"/>
      <c r="LFZ85" s="4"/>
      <c r="LGA85" s="5"/>
      <c r="LGG85" s="4"/>
      <c r="LGH85" s="5"/>
      <c r="LGN85" s="4"/>
      <c r="LGO85" s="5"/>
      <c r="LGU85" s="4"/>
      <c r="LGV85" s="5"/>
      <c r="LHB85" s="4"/>
      <c r="LHC85" s="5"/>
      <c r="LHI85" s="4"/>
      <c r="LHJ85" s="5"/>
      <c r="LHP85" s="4"/>
      <c r="LHQ85" s="5"/>
      <c r="LHW85" s="4"/>
      <c r="LHX85" s="5"/>
      <c r="LID85" s="4"/>
      <c r="LIE85" s="5"/>
      <c r="LIK85" s="4"/>
      <c r="LIL85" s="5"/>
      <c r="LIR85" s="4"/>
      <c r="LIS85" s="5"/>
      <c r="LIY85" s="4"/>
      <c r="LIZ85" s="5"/>
      <c r="LJF85" s="4"/>
      <c r="LJG85" s="5"/>
      <c r="LJM85" s="4"/>
      <c r="LJN85" s="5"/>
      <c r="LJT85" s="4"/>
      <c r="LJU85" s="5"/>
      <c r="LKA85" s="4"/>
      <c r="LKB85" s="5"/>
      <c r="LKH85" s="4"/>
      <c r="LKI85" s="5"/>
      <c r="LKO85" s="4"/>
      <c r="LKP85" s="5"/>
      <c r="LKV85" s="4"/>
      <c r="LKW85" s="5"/>
      <c r="LLC85" s="4"/>
      <c r="LLD85" s="5"/>
      <c r="LLJ85" s="4"/>
      <c r="LLK85" s="5"/>
      <c r="LLQ85" s="4"/>
      <c r="LLR85" s="5"/>
      <c r="LLX85" s="4"/>
      <c r="LLY85" s="5"/>
      <c r="LME85" s="4"/>
      <c r="LMF85" s="5"/>
      <c r="LML85" s="4"/>
      <c r="LMM85" s="5"/>
      <c r="LMS85" s="4"/>
      <c r="LMT85" s="5"/>
      <c r="LMZ85" s="4"/>
      <c r="LNA85" s="5"/>
      <c r="LNG85" s="4"/>
      <c r="LNH85" s="5"/>
      <c r="LNN85" s="4"/>
      <c r="LNO85" s="5"/>
      <c r="LNU85" s="4"/>
      <c r="LNV85" s="5"/>
      <c r="LOB85" s="4"/>
      <c r="LOC85" s="5"/>
      <c r="LOI85" s="4"/>
      <c r="LOJ85" s="5"/>
      <c r="LOP85" s="4"/>
      <c r="LOQ85" s="5"/>
      <c r="LOW85" s="4"/>
      <c r="LOX85" s="5"/>
      <c r="LPD85" s="4"/>
      <c r="LPE85" s="5"/>
      <c r="LPK85" s="4"/>
      <c r="LPL85" s="5"/>
      <c r="LPR85" s="4"/>
      <c r="LPS85" s="5"/>
      <c r="LPY85" s="4"/>
      <c r="LPZ85" s="5"/>
      <c r="LQF85" s="4"/>
      <c r="LQG85" s="5"/>
      <c r="LQM85" s="4"/>
      <c r="LQN85" s="5"/>
      <c r="LQT85" s="4"/>
      <c r="LQU85" s="5"/>
      <c r="LRA85" s="4"/>
      <c r="LRB85" s="5"/>
      <c r="LRH85" s="4"/>
      <c r="LRI85" s="5"/>
      <c r="LRO85" s="4"/>
      <c r="LRP85" s="5"/>
      <c r="LRV85" s="4"/>
      <c r="LRW85" s="5"/>
      <c r="LSC85" s="4"/>
      <c r="LSD85" s="5"/>
      <c r="LSJ85" s="4"/>
      <c r="LSK85" s="5"/>
      <c r="LSQ85" s="4"/>
      <c r="LSR85" s="5"/>
      <c r="LSX85" s="4"/>
      <c r="LSY85" s="5"/>
      <c r="LTE85" s="4"/>
      <c r="LTF85" s="5"/>
      <c r="LTL85" s="4"/>
      <c r="LTM85" s="5"/>
      <c r="LTS85" s="4"/>
      <c r="LTT85" s="5"/>
      <c r="LTZ85" s="4"/>
      <c r="LUA85" s="5"/>
      <c r="LUG85" s="4"/>
      <c r="LUH85" s="5"/>
      <c r="LUN85" s="4"/>
      <c r="LUO85" s="5"/>
      <c r="LUU85" s="4"/>
      <c r="LUV85" s="5"/>
      <c r="LVB85" s="4"/>
      <c r="LVC85" s="5"/>
      <c r="LVI85" s="4"/>
      <c r="LVJ85" s="5"/>
      <c r="LVP85" s="4"/>
      <c r="LVQ85" s="5"/>
      <c r="LVW85" s="4"/>
      <c r="LVX85" s="5"/>
      <c r="LWD85" s="4"/>
      <c r="LWE85" s="5"/>
      <c r="LWK85" s="4"/>
      <c r="LWL85" s="5"/>
      <c r="LWR85" s="4"/>
      <c r="LWS85" s="5"/>
      <c r="LWY85" s="4"/>
      <c r="LWZ85" s="5"/>
      <c r="LXF85" s="4"/>
      <c r="LXG85" s="5"/>
      <c r="LXM85" s="4"/>
      <c r="LXN85" s="5"/>
      <c r="LXT85" s="4"/>
      <c r="LXU85" s="5"/>
      <c r="LYA85" s="4"/>
      <c r="LYB85" s="5"/>
      <c r="LYH85" s="4"/>
      <c r="LYI85" s="5"/>
      <c r="LYO85" s="4"/>
      <c r="LYP85" s="5"/>
      <c r="LYV85" s="4"/>
      <c r="LYW85" s="5"/>
      <c r="LZC85" s="4"/>
      <c r="LZD85" s="5"/>
      <c r="LZJ85" s="4"/>
      <c r="LZK85" s="5"/>
      <c r="LZQ85" s="4"/>
      <c r="LZR85" s="5"/>
      <c r="LZX85" s="4"/>
      <c r="LZY85" s="5"/>
      <c r="MAE85" s="4"/>
      <c r="MAF85" s="5"/>
      <c r="MAL85" s="4"/>
      <c r="MAM85" s="5"/>
      <c r="MAS85" s="4"/>
      <c r="MAT85" s="5"/>
      <c r="MAZ85" s="4"/>
      <c r="MBA85" s="5"/>
      <c r="MBG85" s="4"/>
      <c r="MBH85" s="5"/>
      <c r="MBN85" s="4"/>
      <c r="MBO85" s="5"/>
      <c r="MBU85" s="4"/>
      <c r="MBV85" s="5"/>
      <c r="MCB85" s="4"/>
      <c r="MCC85" s="5"/>
      <c r="MCI85" s="4"/>
      <c r="MCJ85" s="5"/>
      <c r="MCP85" s="4"/>
      <c r="MCQ85" s="5"/>
      <c r="MCW85" s="4"/>
      <c r="MCX85" s="5"/>
      <c r="MDD85" s="4"/>
      <c r="MDE85" s="5"/>
      <c r="MDK85" s="4"/>
      <c r="MDL85" s="5"/>
      <c r="MDR85" s="4"/>
      <c r="MDS85" s="5"/>
      <c r="MDY85" s="4"/>
      <c r="MDZ85" s="5"/>
      <c r="MEF85" s="4"/>
      <c r="MEG85" s="5"/>
      <c r="MEM85" s="4"/>
      <c r="MEN85" s="5"/>
      <c r="MET85" s="4"/>
      <c r="MEU85" s="5"/>
      <c r="MFA85" s="4"/>
      <c r="MFB85" s="5"/>
      <c r="MFH85" s="4"/>
      <c r="MFI85" s="5"/>
      <c r="MFO85" s="4"/>
      <c r="MFP85" s="5"/>
      <c r="MFV85" s="4"/>
      <c r="MFW85" s="5"/>
      <c r="MGC85" s="4"/>
      <c r="MGD85" s="5"/>
      <c r="MGJ85" s="4"/>
      <c r="MGK85" s="5"/>
      <c r="MGQ85" s="4"/>
      <c r="MGR85" s="5"/>
      <c r="MGX85" s="4"/>
      <c r="MGY85" s="5"/>
      <c r="MHE85" s="4"/>
      <c r="MHF85" s="5"/>
      <c r="MHL85" s="4"/>
      <c r="MHM85" s="5"/>
      <c r="MHS85" s="4"/>
      <c r="MHT85" s="5"/>
      <c r="MHZ85" s="4"/>
      <c r="MIA85" s="5"/>
      <c r="MIG85" s="4"/>
      <c r="MIH85" s="5"/>
      <c r="MIN85" s="4"/>
      <c r="MIO85" s="5"/>
      <c r="MIU85" s="4"/>
      <c r="MIV85" s="5"/>
      <c r="MJB85" s="4"/>
      <c r="MJC85" s="5"/>
      <c r="MJI85" s="4"/>
      <c r="MJJ85" s="5"/>
      <c r="MJP85" s="4"/>
      <c r="MJQ85" s="5"/>
      <c r="MJW85" s="4"/>
      <c r="MJX85" s="5"/>
      <c r="MKD85" s="4"/>
      <c r="MKE85" s="5"/>
      <c r="MKK85" s="4"/>
      <c r="MKL85" s="5"/>
      <c r="MKR85" s="4"/>
      <c r="MKS85" s="5"/>
      <c r="MKY85" s="4"/>
      <c r="MKZ85" s="5"/>
      <c r="MLF85" s="4"/>
      <c r="MLG85" s="5"/>
      <c r="MLM85" s="4"/>
      <c r="MLN85" s="5"/>
      <c r="MLT85" s="4"/>
      <c r="MLU85" s="5"/>
      <c r="MMA85" s="4"/>
      <c r="MMB85" s="5"/>
      <c r="MMH85" s="4"/>
      <c r="MMI85" s="5"/>
      <c r="MMO85" s="4"/>
      <c r="MMP85" s="5"/>
      <c r="MMV85" s="4"/>
      <c r="MMW85" s="5"/>
      <c r="MNC85" s="4"/>
      <c r="MND85" s="5"/>
      <c r="MNJ85" s="4"/>
      <c r="MNK85" s="5"/>
      <c r="MNQ85" s="4"/>
      <c r="MNR85" s="5"/>
      <c r="MNX85" s="4"/>
      <c r="MNY85" s="5"/>
      <c r="MOE85" s="4"/>
      <c r="MOF85" s="5"/>
      <c r="MOL85" s="4"/>
      <c r="MOM85" s="5"/>
      <c r="MOS85" s="4"/>
      <c r="MOT85" s="5"/>
      <c r="MOZ85" s="4"/>
      <c r="MPA85" s="5"/>
      <c r="MPG85" s="4"/>
      <c r="MPH85" s="5"/>
      <c r="MPN85" s="4"/>
      <c r="MPO85" s="5"/>
      <c r="MPU85" s="4"/>
      <c r="MPV85" s="5"/>
      <c r="MQB85" s="4"/>
      <c r="MQC85" s="5"/>
      <c r="MQI85" s="4"/>
      <c r="MQJ85" s="5"/>
      <c r="MQP85" s="4"/>
      <c r="MQQ85" s="5"/>
      <c r="MQW85" s="4"/>
      <c r="MQX85" s="5"/>
      <c r="MRD85" s="4"/>
      <c r="MRE85" s="5"/>
      <c r="MRK85" s="4"/>
      <c r="MRL85" s="5"/>
      <c r="MRR85" s="4"/>
      <c r="MRS85" s="5"/>
      <c r="MRY85" s="4"/>
      <c r="MRZ85" s="5"/>
      <c r="MSF85" s="4"/>
      <c r="MSG85" s="5"/>
      <c r="MSM85" s="4"/>
      <c r="MSN85" s="5"/>
      <c r="MST85" s="4"/>
      <c r="MSU85" s="5"/>
      <c r="MTA85" s="4"/>
      <c r="MTB85" s="5"/>
      <c r="MTH85" s="4"/>
      <c r="MTI85" s="5"/>
      <c r="MTO85" s="4"/>
      <c r="MTP85" s="5"/>
      <c r="MTV85" s="4"/>
      <c r="MTW85" s="5"/>
      <c r="MUC85" s="4"/>
      <c r="MUD85" s="5"/>
      <c r="MUJ85" s="4"/>
      <c r="MUK85" s="5"/>
      <c r="MUQ85" s="4"/>
      <c r="MUR85" s="5"/>
      <c r="MUX85" s="4"/>
      <c r="MUY85" s="5"/>
      <c r="MVE85" s="4"/>
      <c r="MVF85" s="5"/>
      <c r="MVL85" s="4"/>
      <c r="MVM85" s="5"/>
      <c r="MVS85" s="4"/>
      <c r="MVT85" s="5"/>
      <c r="MVZ85" s="4"/>
      <c r="MWA85" s="5"/>
      <c r="MWG85" s="4"/>
      <c r="MWH85" s="5"/>
      <c r="MWN85" s="4"/>
      <c r="MWO85" s="5"/>
      <c r="MWU85" s="4"/>
      <c r="MWV85" s="5"/>
      <c r="MXB85" s="4"/>
      <c r="MXC85" s="5"/>
      <c r="MXI85" s="4"/>
      <c r="MXJ85" s="5"/>
      <c r="MXP85" s="4"/>
      <c r="MXQ85" s="5"/>
      <c r="MXW85" s="4"/>
      <c r="MXX85" s="5"/>
      <c r="MYD85" s="4"/>
      <c r="MYE85" s="5"/>
      <c r="MYK85" s="4"/>
      <c r="MYL85" s="5"/>
      <c r="MYR85" s="4"/>
      <c r="MYS85" s="5"/>
      <c r="MYY85" s="4"/>
      <c r="MYZ85" s="5"/>
      <c r="MZF85" s="4"/>
      <c r="MZG85" s="5"/>
      <c r="MZM85" s="4"/>
      <c r="MZN85" s="5"/>
      <c r="MZT85" s="4"/>
      <c r="MZU85" s="5"/>
      <c r="NAA85" s="4"/>
      <c r="NAB85" s="5"/>
      <c r="NAH85" s="4"/>
      <c r="NAI85" s="5"/>
      <c r="NAO85" s="4"/>
      <c r="NAP85" s="5"/>
      <c r="NAV85" s="4"/>
      <c r="NAW85" s="5"/>
      <c r="NBC85" s="4"/>
      <c r="NBD85" s="5"/>
      <c r="NBJ85" s="4"/>
      <c r="NBK85" s="5"/>
      <c r="NBQ85" s="4"/>
      <c r="NBR85" s="5"/>
      <c r="NBX85" s="4"/>
      <c r="NBY85" s="5"/>
      <c r="NCE85" s="4"/>
      <c r="NCF85" s="5"/>
      <c r="NCL85" s="4"/>
      <c r="NCM85" s="5"/>
      <c r="NCS85" s="4"/>
      <c r="NCT85" s="5"/>
      <c r="NCZ85" s="4"/>
      <c r="NDA85" s="5"/>
      <c r="NDG85" s="4"/>
      <c r="NDH85" s="5"/>
      <c r="NDN85" s="4"/>
      <c r="NDO85" s="5"/>
      <c r="NDU85" s="4"/>
      <c r="NDV85" s="5"/>
      <c r="NEB85" s="4"/>
      <c r="NEC85" s="5"/>
      <c r="NEI85" s="4"/>
      <c r="NEJ85" s="5"/>
      <c r="NEP85" s="4"/>
      <c r="NEQ85" s="5"/>
      <c r="NEW85" s="4"/>
      <c r="NEX85" s="5"/>
      <c r="NFD85" s="4"/>
      <c r="NFE85" s="5"/>
      <c r="NFK85" s="4"/>
      <c r="NFL85" s="5"/>
      <c r="NFR85" s="4"/>
      <c r="NFS85" s="5"/>
      <c r="NFY85" s="4"/>
      <c r="NFZ85" s="5"/>
      <c r="NGF85" s="4"/>
      <c r="NGG85" s="5"/>
      <c r="NGM85" s="4"/>
      <c r="NGN85" s="5"/>
      <c r="NGT85" s="4"/>
      <c r="NGU85" s="5"/>
      <c r="NHA85" s="4"/>
      <c r="NHB85" s="5"/>
      <c r="NHH85" s="4"/>
      <c r="NHI85" s="5"/>
      <c r="NHO85" s="4"/>
      <c r="NHP85" s="5"/>
      <c r="NHV85" s="4"/>
      <c r="NHW85" s="5"/>
      <c r="NIC85" s="4"/>
      <c r="NID85" s="5"/>
      <c r="NIJ85" s="4"/>
      <c r="NIK85" s="5"/>
      <c r="NIQ85" s="4"/>
      <c r="NIR85" s="5"/>
      <c r="NIX85" s="4"/>
      <c r="NIY85" s="5"/>
      <c r="NJE85" s="4"/>
      <c r="NJF85" s="5"/>
      <c r="NJL85" s="4"/>
      <c r="NJM85" s="5"/>
      <c r="NJS85" s="4"/>
      <c r="NJT85" s="5"/>
      <c r="NJZ85" s="4"/>
      <c r="NKA85" s="5"/>
      <c r="NKG85" s="4"/>
      <c r="NKH85" s="5"/>
      <c r="NKN85" s="4"/>
      <c r="NKO85" s="5"/>
      <c r="NKU85" s="4"/>
      <c r="NKV85" s="5"/>
      <c r="NLB85" s="4"/>
      <c r="NLC85" s="5"/>
      <c r="NLI85" s="4"/>
      <c r="NLJ85" s="5"/>
      <c r="NLP85" s="4"/>
      <c r="NLQ85" s="5"/>
      <c r="NLW85" s="4"/>
      <c r="NLX85" s="5"/>
      <c r="NMD85" s="4"/>
      <c r="NME85" s="5"/>
      <c r="NMK85" s="4"/>
      <c r="NML85" s="5"/>
      <c r="NMR85" s="4"/>
      <c r="NMS85" s="5"/>
      <c r="NMY85" s="4"/>
      <c r="NMZ85" s="5"/>
      <c r="NNF85" s="4"/>
      <c r="NNG85" s="5"/>
      <c r="NNM85" s="4"/>
      <c r="NNN85" s="5"/>
      <c r="NNT85" s="4"/>
      <c r="NNU85" s="5"/>
      <c r="NOA85" s="4"/>
      <c r="NOB85" s="5"/>
      <c r="NOH85" s="4"/>
      <c r="NOI85" s="5"/>
      <c r="NOO85" s="4"/>
      <c r="NOP85" s="5"/>
      <c r="NOV85" s="4"/>
      <c r="NOW85" s="5"/>
      <c r="NPC85" s="4"/>
      <c r="NPD85" s="5"/>
      <c r="NPJ85" s="4"/>
      <c r="NPK85" s="5"/>
      <c r="NPQ85" s="4"/>
      <c r="NPR85" s="5"/>
      <c r="NPX85" s="4"/>
      <c r="NPY85" s="5"/>
      <c r="NQE85" s="4"/>
      <c r="NQF85" s="5"/>
      <c r="NQL85" s="4"/>
      <c r="NQM85" s="5"/>
      <c r="NQS85" s="4"/>
      <c r="NQT85" s="5"/>
      <c r="NQZ85" s="4"/>
      <c r="NRA85" s="5"/>
      <c r="NRG85" s="4"/>
      <c r="NRH85" s="5"/>
      <c r="NRN85" s="4"/>
      <c r="NRO85" s="5"/>
      <c r="NRU85" s="4"/>
      <c r="NRV85" s="5"/>
      <c r="NSB85" s="4"/>
      <c r="NSC85" s="5"/>
      <c r="NSI85" s="4"/>
      <c r="NSJ85" s="5"/>
      <c r="NSP85" s="4"/>
      <c r="NSQ85" s="5"/>
      <c r="NSW85" s="4"/>
      <c r="NSX85" s="5"/>
      <c r="NTD85" s="4"/>
      <c r="NTE85" s="5"/>
      <c r="NTK85" s="4"/>
      <c r="NTL85" s="5"/>
      <c r="NTR85" s="4"/>
      <c r="NTS85" s="5"/>
      <c r="NTY85" s="4"/>
      <c r="NTZ85" s="5"/>
      <c r="NUF85" s="4"/>
      <c r="NUG85" s="5"/>
      <c r="NUM85" s="4"/>
      <c r="NUN85" s="5"/>
      <c r="NUT85" s="4"/>
      <c r="NUU85" s="5"/>
      <c r="NVA85" s="4"/>
      <c r="NVB85" s="5"/>
      <c r="NVH85" s="4"/>
      <c r="NVI85" s="5"/>
      <c r="NVO85" s="4"/>
      <c r="NVP85" s="5"/>
      <c r="NVV85" s="4"/>
      <c r="NVW85" s="5"/>
      <c r="NWC85" s="4"/>
      <c r="NWD85" s="5"/>
      <c r="NWJ85" s="4"/>
      <c r="NWK85" s="5"/>
      <c r="NWQ85" s="4"/>
      <c r="NWR85" s="5"/>
      <c r="NWX85" s="4"/>
      <c r="NWY85" s="5"/>
      <c r="NXE85" s="4"/>
      <c r="NXF85" s="5"/>
      <c r="NXL85" s="4"/>
      <c r="NXM85" s="5"/>
      <c r="NXS85" s="4"/>
      <c r="NXT85" s="5"/>
      <c r="NXZ85" s="4"/>
      <c r="NYA85" s="5"/>
      <c r="NYG85" s="4"/>
      <c r="NYH85" s="5"/>
      <c r="NYN85" s="4"/>
      <c r="NYO85" s="5"/>
      <c r="NYU85" s="4"/>
      <c r="NYV85" s="5"/>
      <c r="NZB85" s="4"/>
      <c r="NZC85" s="5"/>
      <c r="NZI85" s="4"/>
      <c r="NZJ85" s="5"/>
      <c r="NZP85" s="4"/>
      <c r="NZQ85" s="5"/>
      <c r="NZW85" s="4"/>
      <c r="NZX85" s="5"/>
      <c r="OAD85" s="4"/>
      <c r="OAE85" s="5"/>
      <c r="OAK85" s="4"/>
      <c r="OAL85" s="5"/>
      <c r="OAR85" s="4"/>
      <c r="OAS85" s="5"/>
      <c r="OAY85" s="4"/>
      <c r="OAZ85" s="5"/>
      <c r="OBF85" s="4"/>
      <c r="OBG85" s="5"/>
      <c r="OBM85" s="4"/>
      <c r="OBN85" s="5"/>
      <c r="OBT85" s="4"/>
      <c r="OBU85" s="5"/>
      <c r="OCA85" s="4"/>
      <c r="OCB85" s="5"/>
      <c r="OCH85" s="4"/>
      <c r="OCI85" s="5"/>
      <c r="OCO85" s="4"/>
      <c r="OCP85" s="5"/>
      <c r="OCV85" s="4"/>
      <c r="OCW85" s="5"/>
      <c r="ODC85" s="4"/>
      <c r="ODD85" s="5"/>
      <c r="ODJ85" s="4"/>
      <c r="ODK85" s="5"/>
      <c r="ODQ85" s="4"/>
      <c r="ODR85" s="5"/>
      <c r="ODX85" s="4"/>
      <c r="ODY85" s="5"/>
      <c r="OEE85" s="4"/>
      <c r="OEF85" s="5"/>
      <c r="OEL85" s="4"/>
      <c r="OEM85" s="5"/>
      <c r="OES85" s="4"/>
      <c r="OET85" s="5"/>
      <c r="OEZ85" s="4"/>
      <c r="OFA85" s="5"/>
      <c r="OFG85" s="4"/>
      <c r="OFH85" s="5"/>
      <c r="OFN85" s="4"/>
      <c r="OFO85" s="5"/>
      <c r="OFU85" s="4"/>
      <c r="OFV85" s="5"/>
      <c r="OGB85" s="4"/>
      <c r="OGC85" s="5"/>
      <c r="OGI85" s="4"/>
      <c r="OGJ85" s="5"/>
      <c r="OGP85" s="4"/>
      <c r="OGQ85" s="5"/>
      <c r="OGW85" s="4"/>
      <c r="OGX85" s="5"/>
      <c r="OHD85" s="4"/>
      <c r="OHE85" s="5"/>
      <c r="OHK85" s="4"/>
      <c r="OHL85" s="5"/>
      <c r="OHR85" s="4"/>
      <c r="OHS85" s="5"/>
      <c r="OHY85" s="4"/>
      <c r="OHZ85" s="5"/>
      <c r="OIF85" s="4"/>
      <c r="OIG85" s="5"/>
      <c r="OIM85" s="4"/>
      <c r="OIN85" s="5"/>
      <c r="OIT85" s="4"/>
      <c r="OIU85" s="5"/>
      <c r="OJA85" s="4"/>
      <c r="OJB85" s="5"/>
      <c r="OJH85" s="4"/>
      <c r="OJI85" s="5"/>
      <c r="OJO85" s="4"/>
      <c r="OJP85" s="5"/>
      <c r="OJV85" s="4"/>
      <c r="OJW85" s="5"/>
      <c r="OKC85" s="4"/>
      <c r="OKD85" s="5"/>
      <c r="OKJ85" s="4"/>
      <c r="OKK85" s="5"/>
      <c r="OKQ85" s="4"/>
      <c r="OKR85" s="5"/>
      <c r="OKX85" s="4"/>
      <c r="OKY85" s="5"/>
      <c r="OLE85" s="4"/>
      <c r="OLF85" s="5"/>
      <c r="OLL85" s="4"/>
      <c r="OLM85" s="5"/>
      <c r="OLS85" s="4"/>
      <c r="OLT85" s="5"/>
      <c r="OLZ85" s="4"/>
      <c r="OMA85" s="5"/>
      <c r="OMG85" s="4"/>
      <c r="OMH85" s="5"/>
      <c r="OMN85" s="4"/>
      <c r="OMO85" s="5"/>
      <c r="OMU85" s="4"/>
      <c r="OMV85" s="5"/>
      <c r="ONB85" s="4"/>
      <c r="ONC85" s="5"/>
      <c r="ONI85" s="4"/>
      <c r="ONJ85" s="5"/>
      <c r="ONP85" s="4"/>
      <c r="ONQ85" s="5"/>
      <c r="ONW85" s="4"/>
      <c r="ONX85" s="5"/>
      <c r="OOD85" s="4"/>
      <c r="OOE85" s="5"/>
      <c r="OOK85" s="4"/>
      <c r="OOL85" s="5"/>
      <c r="OOR85" s="4"/>
      <c r="OOS85" s="5"/>
      <c r="OOY85" s="4"/>
      <c r="OOZ85" s="5"/>
      <c r="OPF85" s="4"/>
      <c r="OPG85" s="5"/>
      <c r="OPM85" s="4"/>
      <c r="OPN85" s="5"/>
      <c r="OPT85" s="4"/>
      <c r="OPU85" s="5"/>
      <c r="OQA85" s="4"/>
      <c r="OQB85" s="5"/>
      <c r="OQH85" s="4"/>
      <c r="OQI85" s="5"/>
      <c r="OQO85" s="4"/>
      <c r="OQP85" s="5"/>
      <c r="OQV85" s="4"/>
      <c r="OQW85" s="5"/>
      <c r="ORC85" s="4"/>
      <c r="ORD85" s="5"/>
      <c r="ORJ85" s="4"/>
      <c r="ORK85" s="5"/>
      <c r="ORQ85" s="4"/>
      <c r="ORR85" s="5"/>
      <c r="ORX85" s="4"/>
      <c r="ORY85" s="5"/>
      <c r="OSE85" s="4"/>
      <c r="OSF85" s="5"/>
      <c r="OSL85" s="4"/>
      <c r="OSM85" s="5"/>
      <c r="OSS85" s="4"/>
      <c r="OST85" s="5"/>
      <c r="OSZ85" s="4"/>
      <c r="OTA85" s="5"/>
      <c r="OTG85" s="4"/>
      <c r="OTH85" s="5"/>
      <c r="OTN85" s="4"/>
      <c r="OTO85" s="5"/>
      <c r="OTU85" s="4"/>
      <c r="OTV85" s="5"/>
      <c r="OUB85" s="4"/>
      <c r="OUC85" s="5"/>
      <c r="OUI85" s="4"/>
      <c r="OUJ85" s="5"/>
      <c r="OUP85" s="4"/>
      <c r="OUQ85" s="5"/>
      <c r="OUW85" s="4"/>
      <c r="OUX85" s="5"/>
      <c r="OVD85" s="4"/>
      <c r="OVE85" s="5"/>
      <c r="OVK85" s="4"/>
      <c r="OVL85" s="5"/>
      <c r="OVR85" s="4"/>
      <c r="OVS85" s="5"/>
      <c r="OVY85" s="4"/>
      <c r="OVZ85" s="5"/>
      <c r="OWF85" s="4"/>
      <c r="OWG85" s="5"/>
      <c r="OWM85" s="4"/>
      <c r="OWN85" s="5"/>
      <c r="OWT85" s="4"/>
      <c r="OWU85" s="5"/>
      <c r="OXA85" s="4"/>
      <c r="OXB85" s="5"/>
      <c r="OXH85" s="4"/>
      <c r="OXI85" s="5"/>
      <c r="OXO85" s="4"/>
      <c r="OXP85" s="5"/>
      <c r="OXV85" s="4"/>
      <c r="OXW85" s="5"/>
      <c r="OYC85" s="4"/>
      <c r="OYD85" s="5"/>
      <c r="OYJ85" s="4"/>
      <c r="OYK85" s="5"/>
      <c r="OYQ85" s="4"/>
      <c r="OYR85" s="5"/>
      <c r="OYX85" s="4"/>
      <c r="OYY85" s="5"/>
      <c r="OZE85" s="4"/>
      <c r="OZF85" s="5"/>
      <c r="OZL85" s="4"/>
      <c r="OZM85" s="5"/>
      <c r="OZS85" s="4"/>
      <c r="OZT85" s="5"/>
      <c r="OZZ85" s="4"/>
      <c r="PAA85" s="5"/>
      <c r="PAG85" s="4"/>
      <c r="PAH85" s="5"/>
      <c r="PAN85" s="4"/>
      <c r="PAO85" s="5"/>
      <c r="PAU85" s="4"/>
      <c r="PAV85" s="5"/>
      <c r="PBB85" s="4"/>
      <c r="PBC85" s="5"/>
      <c r="PBI85" s="4"/>
      <c r="PBJ85" s="5"/>
      <c r="PBP85" s="4"/>
      <c r="PBQ85" s="5"/>
      <c r="PBW85" s="4"/>
      <c r="PBX85" s="5"/>
      <c r="PCD85" s="4"/>
      <c r="PCE85" s="5"/>
      <c r="PCK85" s="4"/>
      <c r="PCL85" s="5"/>
      <c r="PCR85" s="4"/>
      <c r="PCS85" s="5"/>
      <c r="PCY85" s="4"/>
      <c r="PCZ85" s="5"/>
      <c r="PDF85" s="4"/>
      <c r="PDG85" s="5"/>
      <c r="PDM85" s="4"/>
      <c r="PDN85" s="5"/>
      <c r="PDT85" s="4"/>
      <c r="PDU85" s="5"/>
      <c r="PEA85" s="4"/>
      <c r="PEB85" s="5"/>
      <c r="PEH85" s="4"/>
      <c r="PEI85" s="5"/>
      <c r="PEO85" s="4"/>
      <c r="PEP85" s="5"/>
      <c r="PEV85" s="4"/>
      <c r="PEW85" s="5"/>
      <c r="PFC85" s="4"/>
      <c r="PFD85" s="5"/>
      <c r="PFJ85" s="4"/>
      <c r="PFK85" s="5"/>
      <c r="PFQ85" s="4"/>
      <c r="PFR85" s="5"/>
      <c r="PFX85" s="4"/>
      <c r="PFY85" s="5"/>
      <c r="PGE85" s="4"/>
      <c r="PGF85" s="5"/>
      <c r="PGL85" s="4"/>
      <c r="PGM85" s="5"/>
      <c r="PGS85" s="4"/>
      <c r="PGT85" s="5"/>
      <c r="PGZ85" s="4"/>
      <c r="PHA85" s="5"/>
      <c r="PHG85" s="4"/>
      <c r="PHH85" s="5"/>
      <c r="PHN85" s="4"/>
      <c r="PHO85" s="5"/>
      <c r="PHU85" s="4"/>
      <c r="PHV85" s="5"/>
      <c r="PIB85" s="4"/>
      <c r="PIC85" s="5"/>
      <c r="PII85" s="4"/>
      <c r="PIJ85" s="5"/>
      <c r="PIP85" s="4"/>
      <c r="PIQ85" s="5"/>
      <c r="PIW85" s="4"/>
      <c r="PIX85" s="5"/>
      <c r="PJD85" s="4"/>
      <c r="PJE85" s="5"/>
      <c r="PJK85" s="4"/>
      <c r="PJL85" s="5"/>
      <c r="PJR85" s="4"/>
      <c r="PJS85" s="5"/>
      <c r="PJY85" s="4"/>
      <c r="PJZ85" s="5"/>
      <c r="PKF85" s="4"/>
      <c r="PKG85" s="5"/>
      <c r="PKM85" s="4"/>
      <c r="PKN85" s="5"/>
      <c r="PKT85" s="4"/>
      <c r="PKU85" s="5"/>
      <c r="PLA85" s="4"/>
      <c r="PLB85" s="5"/>
      <c r="PLH85" s="4"/>
      <c r="PLI85" s="5"/>
      <c r="PLO85" s="4"/>
      <c r="PLP85" s="5"/>
      <c r="PLV85" s="4"/>
      <c r="PLW85" s="5"/>
      <c r="PMC85" s="4"/>
      <c r="PMD85" s="5"/>
      <c r="PMJ85" s="4"/>
      <c r="PMK85" s="5"/>
      <c r="PMQ85" s="4"/>
      <c r="PMR85" s="5"/>
      <c r="PMX85" s="4"/>
      <c r="PMY85" s="5"/>
      <c r="PNE85" s="4"/>
      <c r="PNF85" s="5"/>
      <c r="PNL85" s="4"/>
      <c r="PNM85" s="5"/>
      <c r="PNS85" s="4"/>
      <c r="PNT85" s="5"/>
      <c r="PNZ85" s="4"/>
      <c r="POA85" s="5"/>
      <c r="POG85" s="4"/>
      <c r="POH85" s="5"/>
      <c r="PON85" s="4"/>
      <c r="POO85" s="5"/>
      <c r="POU85" s="4"/>
      <c r="POV85" s="5"/>
      <c r="PPB85" s="4"/>
      <c r="PPC85" s="5"/>
      <c r="PPI85" s="4"/>
      <c r="PPJ85" s="5"/>
      <c r="PPP85" s="4"/>
      <c r="PPQ85" s="5"/>
      <c r="PPW85" s="4"/>
      <c r="PPX85" s="5"/>
      <c r="PQD85" s="4"/>
      <c r="PQE85" s="5"/>
      <c r="PQK85" s="4"/>
      <c r="PQL85" s="5"/>
      <c r="PQR85" s="4"/>
      <c r="PQS85" s="5"/>
      <c r="PQY85" s="4"/>
      <c r="PQZ85" s="5"/>
      <c r="PRF85" s="4"/>
      <c r="PRG85" s="5"/>
      <c r="PRM85" s="4"/>
      <c r="PRN85" s="5"/>
      <c r="PRT85" s="4"/>
      <c r="PRU85" s="5"/>
      <c r="PSA85" s="4"/>
      <c r="PSB85" s="5"/>
      <c r="PSH85" s="4"/>
      <c r="PSI85" s="5"/>
      <c r="PSO85" s="4"/>
      <c r="PSP85" s="5"/>
      <c r="PSV85" s="4"/>
      <c r="PSW85" s="5"/>
      <c r="PTC85" s="4"/>
      <c r="PTD85" s="5"/>
      <c r="PTJ85" s="4"/>
      <c r="PTK85" s="5"/>
      <c r="PTQ85" s="4"/>
      <c r="PTR85" s="5"/>
      <c r="PTX85" s="4"/>
      <c r="PTY85" s="5"/>
      <c r="PUE85" s="4"/>
      <c r="PUF85" s="5"/>
      <c r="PUL85" s="4"/>
      <c r="PUM85" s="5"/>
      <c r="PUS85" s="4"/>
      <c r="PUT85" s="5"/>
      <c r="PUZ85" s="4"/>
      <c r="PVA85" s="5"/>
      <c r="PVG85" s="4"/>
      <c r="PVH85" s="5"/>
      <c r="PVN85" s="4"/>
      <c r="PVO85" s="5"/>
      <c r="PVU85" s="4"/>
      <c r="PVV85" s="5"/>
      <c r="PWB85" s="4"/>
      <c r="PWC85" s="5"/>
      <c r="PWI85" s="4"/>
      <c r="PWJ85" s="5"/>
      <c r="PWP85" s="4"/>
      <c r="PWQ85" s="5"/>
      <c r="PWW85" s="4"/>
      <c r="PWX85" s="5"/>
      <c r="PXD85" s="4"/>
      <c r="PXE85" s="5"/>
      <c r="PXK85" s="4"/>
      <c r="PXL85" s="5"/>
      <c r="PXR85" s="4"/>
      <c r="PXS85" s="5"/>
      <c r="PXY85" s="4"/>
      <c r="PXZ85" s="5"/>
      <c r="PYF85" s="4"/>
      <c r="PYG85" s="5"/>
      <c r="PYM85" s="4"/>
      <c r="PYN85" s="5"/>
      <c r="PYT85" s="4"/>
      <c r="PYU85" s="5"/>
      <c r="PZA85" s="4"/>
      <c r="PZB85" s="5"/>
      <c r="PZH85" s="4"/>
      <c r="PZI85" s="5"/>
      <c r="PZO85" s="4"/>
      <c r="PZP85" s="5"/>
      <c r="PZV85" s="4"/>
      <c r="PZW85" s="5"/>
      <c r="QAC85" s="4"/>
      <c r="QAD85" s="5"/>
      <c r="QAJ85" s="4"/>
      <c r="QAK85" s="5"/>
      <c r="QAQ85" s="4"/>
      <c r="QAR85" s="5"/>
      <c r="QAX85" s="4"/>
      <c r="QAY85" s="5"/>
      <c r="QBE85" s="4"/>
      <c r="QBF85" s="5"/>
      <c r="QBL85" s="4"/>
      <c r="QBM85" s="5"/>
      <c r="QBS85" s="4"/>
      <c r="QBT85" s="5"/>
      <c r="QBZ85" s="4"/>
      <c r="QCA85" s="5"/>
      <c r="QCG85" s="4"/>
      <c r="QCH85" s="5"/>
      <c r="QCN85" s="4"/>
      <c r="QCO85" s="5"/>
      <c r="QCU85" s="4"/>
      <c r="QCV85" s="5"/>
      <c r="QDB85" s="4"/>
      <c r="QDC85" s="5"/>
      <c r="QDI85" s="4"/>
      <c r="QDJ85" s="5"/>
      <c r="QDP85" s="4"/>
      <c r="QDQ85" s="5"/>
      <c r="QDW85" s="4"/>
      <c r="QDX85" s="5"/>
      <c r="QED85" s="4"/>
      <c r="QEE85" s="5"/>
      <c r="QEK85" s="4"/>
      <c r="QEL85" s="5"/>
      <c r="QER85" s="4"/>
      <c r="QES85" s="5"/>
      <c r="QEY85" s="4"/>
      <c r="QEZ85" s="5"/>
      <c r="QFF85" s="4"/>
      <c r="QFG85" s="5"/>
      <c r="QFM85" s="4"/>
      <c r="QFN85" s="5"/>
      <c r="QFT85" s="4"/>
      <c r="QFU85" s="5"/>
      <c r="QGA85" s="4"/>
      <c r="QGB85" s="5"/>
      <c r="QGH85" s="4"/>
      <c r="QGI85" s="5"/>
      <c r="QGO85" s="4"/>
      <c r="QGP85" s="5"/>
      <c r="QGV85" s="4"/>
      <c r="QGW85" s="5"/>
      <c r="QHC85" s="4"/>
      <c r="QHD85" s="5"/>
      <c r="QHJ85" s="4"/>
      <c r="QHK85" s="5"/>
      <c r="QHQ85" s="4"/>
      <c r="QHR85" s="5"/>
      <c r="QHX85" s="4"/>
      <c r="QHY85" s="5"/>
      <c r="QIE85" s="4"/>
      <c r="QIF85" s="5"/>
      <c r="QIL85" s="4"/>
      <c r="QIM85" s="5"/>
      <c r="QIS85" s="4"/>
      <c r="QIT85" s="5"/>
      <c r="QIZ85" s="4"/>
      <c r="QJA85" s="5"/>
      <c r="QJG85" s="4"/>
      <c r="QJH85" s="5"/>
      <c r="QJN85" s="4"/>
      <c r="QJO85" s="5"/>
      <c r="QJU85" s="4"/>
      <c r="QJV85" s="5"/>
      <c r="QKB85" s="4"/>
      <c r="QKC85" s="5"/>
      <c r="QKI85" s="4"/>
      <c r="QKJ85" s="5"/>
      <c r="QKP85" s="4"/>
      <c r="QKQ85" s="5"/>
      <c r="QKW85" s="4"/>
      <c r="QKX85" s="5"/>
      <c r="QLD85" s="4"/>
      <c r="QLE85" s="5"/>
      <c r="QLK85" s="4"/>
      <c r="QLL85" s="5"/>
      <c r="QLR85" s="4"/>
      <c r="QLS85" s="5"/>
      <c r="QLY85" s="4"/>
      <c r="QLZ85" s="5"/>
      <c r="QMF85" s="4"/>
      <c r="QMG85" s="5"/>
      <c r="QMM85" s="4"/>
      <c r="QMN85" s="5"/>
      <c r="QMT85" s="4"/>
      <c r="QMU85" s="5"/>
      <c r="QNA85" s="4"/>
      <c r="QNB85" s="5"/>
      <c r="QNH85" s="4"/>
      <c r="QNI85" s="5"/>
      <c r="QNO85" s="4"/>
      <c r="QNP85" s="5"/>
      <c r="QNV85" s="4"/>
      <c r="QNW85" s="5"/>
      <c r="QOC85" s="4"/>
      <c r="QOD85" s="5"/>
      <c r="QOJ85" s="4"/>
      <c r="QOK85" s="5"/>
      <c r="QOQ85" s="4"/>
      <c r="QOR85" s="5"/>
      <c r="QOX85" s="4"/>
      <c r="QOY85" s="5"/>
      <c r="QPE85" s="4"/>
      <c r="QPF85" s="5"/>
      <c r="QPL85" s="4"/>
      <c r="QPM85" s="5"/>
      <c r="QPS85" s="4"/>
      <c r="QPT85" s="5"/>
      <c r="QPZ85" s="4"/>
      <c r="QQA85" s="5"/>
      <c r="QQG85" s="4"/>
      <c r="QQH85" s="5"/>
      <c r="QQN85" s="4"/>
      <c r="QQO85" s="5"/>
      <c r="QQU85" s="4"/>
      <c r="QQV85" s="5"/>
      <c r="QRB85" s="4"/>
      <c r="QRC85" s="5"/>
      <c r="QRI85" s="4"/>
      <c r="QRJ85" s="5"/>
      <c r="QRP85" s="4"/>
      <c r="QRQ85" s="5"/>
      <c r="QRW85" s="4"/>
      <c r="QRX85" s="5"/>
      <c r="QSD85" s="4"/>
      <c r="QSE85" s="5"/>
      <c r="QSK85" s="4"/>
      <c r="QSL85" s="5"/>
      <c r="QSR85" s="4"/>
      <c r="QSS85" s="5"/>
      <c r="QSY85" s="4"/>
      <c r="QSZ85" s="5"/>
      <c r="QTF85" s="4"/>
      <c r="QTG85" s="5"/>
      <c r="QTM85" s="4"/>
      <c r="QTN85" s="5"/>
      <c r="QTT85" s="4"/>
      <c r="QTU85" s="5"/>
      <c r="QUA85" s="4"/>
      <c r="QUB85" s="5"/>
      <c r="QUH85" s="4"/>
      <c r="QUI85" s="5"/>
      <c r="QUO85" s="4"/>
      <c r="QUP85" s="5"/>
      <c r="QUV85" s="4"/>
      <c r="QUW85" s="5"/>
      <c r="QVC85" s="4"/>
      <c r="QVD85" s="5"/>
      <c r="QVJ85" s="4"/>
      <c r="QVK85" s="5"/>
      <c r="QVQ85" s="4"/>
      <c r="QVR85" s="5"/>
      <c r="QVX85" s="4"/>
      <c r="QVY85" s="5"/>
      <c r="QWE85" s="4"/>
      <c r="QWF85" s="5"/>
      <c r="QWL85" s="4"/>
      <c r="QWM85" s="5"/>
      <c r="QWS85" s="4"/>
      <c r="QWT85" s="5"/>
      <c r="QWZ85" s="4"/>
      <c r="QXA85" s="5"/>
      <c r="QXG85" s="4"/>
      <c r="QXH85" s="5"/>
      <c r="QXN85" s="4"/>
      <c r="QXO85" s="5"/>
      <c r="QXU85" s="4"/>
      <c r="QXV85" s="5"/>
      <c r="QYB85" s="4"/>
      <c r="QYC85" s="5"/>
      <c r="QYI85" s="4"/>
      <c r="QYJ85" s="5"/>
      <c r="QYP85" s="4"/>
      <c r="QYQ85" s="5"/>
      <c r="QYW85" s="4"/>
      <c r="QYX85" s="5"/>
      <c r="QZD85" s="4"/>
      <c r="QZE85" s="5"/>
      <c r="QZK85" s="4"/>
      <c r="QZL85" s="5"/>
      <c r="QZR85" s="4"/>
      <c r="QZS85" s="5"/>
      <c r="QZY85" s="4"/>
      <c r="QZZ85" s="5"/>
      <c r="RAF85" s="4"/>
      <c r="RAG85" s="5"/>
      <c r="RAM85" s="4"/>
      <c r="RAN85" s="5"/>
      <c r="RAT85" s="4"/>
      <c r="RAU85" s="5"/>
      <c r="RBA85" s="4"/>
      <c r="RBB85" s="5"/>
      <c r="RBH85" s="4"/>
      <c r="RBI85" s="5"/>
      <c r="RBO85" s="4"/>
      <c r="RBP85" s="5"/>
      <c r="RBV85" s="4"/>
      <c r="RBW85" s="5"/>
      <c r="RCC85" s="4"/>
      <c r="RCD85" s="5"/>
      <c r="RCJ85" s="4"/>
      <c r="RCK85" s="5"/>
      <c r="RCQ85" s="4"/>
      <c r="RCR85" s="5"/>
      <c r="RCX85" s="4"/>
      <c r="RCY85" s="5"/>
      <c r="RDE85" s="4"/>
      <c r="RDF85" s="5"/>
      <c r="RDL85" s="4"/>
      <c r="RDM85" s="5"/>
      <c r="RDS85" s="4"/>
      <c r="RDT85" s="5"/>
      <c r="RDZ85" s="4"/>
      <c r="REA85" s="5"/>
      <c r="REG85" s="4"/>
      <c r="REH85" s="5"/>
      <c r="REN85" s="4"/>
      <c r="REO85" s="5"/>
      <c r="REU85" s="4"/>
      <c r="REV85" s="5"/>
      <c r="RFB85" s="4"/>
      <c r="RFC85" s="5"/>
      <c r="RFI85" s="4"/>
      <c r="RFJ85" s="5"/>
      <c r="RFP85" s="4"/>
      <c r="RFQ85" s="5"/>
      <c r="RFW85" s="4"/>
      <c r="RFX85" s="5"/>
      <c r="RGD85" s="4"/>
      <c r="RGE85" s="5"/>
      <c r="RGK85" s="4"/>
      <c r="RGL85" s="5"/>
      <c r="RGR85" s="4"/>
      <c r="RGS85" s="5"/>
      <c r="RGY85" s="4"/>
      <c r="RGZ85" s="5"/>
      <c r="RHF85" s="4"/>
      <c r="RHG85" s="5"/>
      <c r="RHM85" s="4"/>
      <c r="RHN85" s="5"/>
      <c r="RHT85" s="4"/>
      <c r="RHU85" s="5"/>
      <c r="RIA85" s="4"/>
      <c r="RIB85" s="5"/>
      <c r="RIH85" s="4"/>
      <c r="RII85" s="5"/>
      <c r="RIO85" s="4"/>
      <c r="RIP85" s="5"/>
      <c r="RIV85" s="4"/>
      <c r="RIW85" s="5"/>
      <c r="RJC85" s="4"/>
      <c r="RJD85" s="5"/>
      <c r="RJJ85" s="4"/>
      <c r="RJK85" s="5"/>
      <c r="RJQ85" s="4"/>
      <c r="RJR85" s="5"/>
      <c r="RJX85" s="4"/>
      <c r="RJY85" s="5"/>
      <c r="RKE85" s="4"/>
      <c r="RKF85" s="5"/>
      <c r="RKL85" s="4"/>
      <c r="RKM85" s="5"/>
      <c r="RKS85" s="4"/>
      <c r="RKT85" s="5"/>
      <c r="RKZ85" s="4"/>
      <c r="RLA85" s="5"/>
      <c r="RLG85" s="4"/>
      <c r="RLH85" s="5"/>
      <c r="RLN85" s="4"/>
      <c r="RLO85" s="5"/>
      <c r="RLU85" s="4"/>
      <c r="RLV85" s="5"/>
      <c r="RMB85" s="4"/>
      <c r="RMC85" s="5"/>
      <c r="RMI85" s="4"/>
      <c r="RMJ85" s="5"/>
      <c r="RMP85" s="4"/>
      <c r="RMQ85" s="5"/>
      <c r="RMW85" s="4"/>
      <c r="RMX85" s="5"/>
      <c r="RND85" s="4"/>
      <c r="RNE85" s="5"/>
      <c r="RNK85" s="4"/>
      <c r="RNL85" s="5"/>
      <c r="RNR85" s="4"/>
      <c r="RNS85" s="5"/>
      <c r="RNY85" s="4"/>
      <c r="RNZ85" s="5"/>
      <c r="ROF85" s="4"/>
      <c r="ROG85" s="5"/>
      <c r="ROM85" s="4"/>
      <c r="RON85" s="5"/>
      <c r="ROT85" s="4"/>
      <c r="ROU85" s="5"/>
      <c r="RPA85" s="4"/>
      <c r="RPB85" s="5"/>
      <c r="RPH85" s="4"/>
      <c r="RPI85" s="5"/>
      <c r="RPO85" s="4"/>
      <c r="RPP85" s="5"/>
      <c r="RPV85" s="4"/>
      <c r="RPW85" s="5"/>
      <c r="RQC85" s="4"/>
      <c r="RQD85" s="5"/>
      <c r="RQJ85" s="4"/>
      <c r="RQK85" s="5"/>
      <c r="RQQ85" s="4"/>
      <c r="RQR85" s="5"/>
      <c r="RQX85" s="4"/>
      <c r="RQY85" s="5"/>
      <c r="RRE85" s="4"/>
      <c r="RRF85" s="5"/>
      <c r="RRL85" s="4"/>
      <c r="RRM85" s="5"/>
      <c r="RRS85" s="4"/>
      <c r="RRT85" s="5"/>
      <c r="RRZ85" s="4"/>
      <c r="RSA85" s="5"/>
      <c r="RSG85" s="4"/>
      <c r="RSH85" s="5"/>
      <c r="RSN85" s="4"/>
      <c r="RSO85" s="5"/>
      <c r="RSU85" s="4"/>
      <c r="RSV85" s="5"/>
      <c r="RTB85" s="4"/>
      <c r="RTC85" s="5"/>
      <c r="RTI85" s="4"/>
      <c r="RTJ85" s="5"/>
      <c r="RTP85" s="4"/>
      <c r="RTQ85" s="5"/>
      <c r="RTW85" s="4"/>
      <c r="RTX85" s="5"/>
      <c r="RUD85" s="4"/>
      <c r="RUE85" s="5"/>
      <c r="RUK85" s="4"/>
      <c r="RUL85" s="5"/>
      <c r="RUR85" s="4"/>
      <c r="RUS85" s="5"/>
      <c r="RUY85" s="4"/>
      <c r="RUZ85" s="5"/>
      <c r="RVF85" s="4"/>
      <c r="RVG85" s="5"/>
      <c r="RVM85" s="4"/>
      <c r="RVN85" s="5"/>
      <c r="RVT85" s="4"/>
      <c r="RVU85" s="5"/>
      <c r="RWA85" s="4"/>
      <c r="RWB85" s="5"/>
      <c r="RWH85" s="4"/>
      <c r="RWI85" s="5"/>
      <c r="RWO85" s="4"/>
      <c r="RWP85" s="5"/>
      <c r="RWV85" s="4"/>
      <c r="RWW85" s="5"/>
      <c r="RXC85" s="4"/>
      <c r="RXD85" s="5"/>
      <c r="RXJ85" s="4"/>
      <c r="RXK85" s="5"/>
      <c r="RXQ85" s="4"/>
      <c r="RXR85" s="5"/>
      <c r="RXX85" s="4"/>
      <c r="RXY85" s="5"/>
      <c r="RYE85" s="4"/>
      <c r="RYF85" s="5"/>
      <c r="RYL85" s="4"/>
      <c r="RYM85" s="5"/>
      <c r="RYS85" s="4"/>
      <c r="RYT85" s="5"/>
      <c r="RYZ85" s="4"/>
      <c r="RZA85" s="5"/>
      <c r="RZG85" s="4"/>
      <c r="RZH85" s="5"/>
      <c r="RZN85" s="4"/>
      <c r="RZO85" s="5"/>
      <c r="RZU85" s="4"/>
      <c r="RZV85" s="5"/>
      <c r="SAB85" s="4"/>
      <c r="SAC85" s="5"/>
      <c r="SAI85" s="4"/>
      <c r="SAJ85" s="5"/>
      <c r="SAP85" s="4"/>
      <c r="SAQ85" s="5"/>
      <c r="SAW85" s="4"/>
      <c r="SAX85" s="5"/>
      <c r="SBD85" s="4"/>
      <c r="SBE85" s="5"/>
      <c r="SBK85" s="4"/>
      <c r="SBL85" s="5"/>
      <c r="SBR85" s="4"/>
      <c r="SBS85" s="5"/>
      <c r="SBY85" s="4"/>
      <c r="SBZ85" s="5"/>
      <c r="SCF85" s="4"/>
      <c r="SCG85" s="5"/>
      <c r="SCM85" s="4"/>
      <c r="SCN85" s="5"/>
      <c r="SCT85" s="4"/>
      <c r="SCU85" s="5"/>
      <c r="SDA85" s="4"/>
      <c r="SDB85" s="5"/>
      <c r="SDH85" s="4"/>
      <c r="SDI85" s="5"/>
      <c r="SDO85" s="4"/>
      <c r="SDP85" s="5"/>
      <c r="SDV85" s="4"/>
      <c r="SDW85" s="5"/>
      <c r="SEC85" s="4"/>
      <c r="SED85" s="5"/>
      <c r="SEJ85" s="4"/>
      <c r="SEK85" s="5"/>
      <c r="SEQ85" s="4"/>
      <c r="SER85" s="5"/>
      <c r="SEX85" s="4"/>
      <c r="SEY85" s="5"/>
      <c r="SFE85" s="4"/>
      <c r="SFF85" s="5"/>
      <c r="SFL85" s="4"/>
      <c r="SFM85" s="5"/>
      <c r="SFS85" s="4"/>
      <c r="SFT85" s="5"/>
      <c r="SFZ85" s="4"/>
      <c r="SGA85" s="5"/>
      <c r="SGG85" s="4"/>
      <c r="SGH85" s="5"/>
      <c r="SGN85" s="4"/>
      <c r="SGO85" s="5"/>
      <c r="SGU85" s="4"/>
      <c r="SGV85" s="5"/>
      <c r="SHB85" s="4"/>
      <c r="SHC85" s="5"/>
      <c r="SHI85" s="4"/>
      <c r="SHJ85" s="5"/>
      <c r="SHP85" s="4"/>
      <c r="SHQ85" s="5"/>
      <c r="SHW85" s="4"/>
      <c r="SHX85" s="5"/>
      <c r="SID85" s="4"/>
      <c r="SIE85" s="5"/>
      <c r="SIK85" s="4"/>
      <c r="SIL85" s="5"/>
      <c r="SIR85" s="4"/>
      <c r="SIS85" s="5"/>
      <c r="SIY85" s="4"/>
      <c r="SIZ85" s="5"/>
      <c r="SJF85" s="4"/>
      <c r="SJG85" s="5"/>
      <c r="SJM85" s="4"/>
      <c r="SJN85" s="5"/>
      <c r="SJT85" s="4"/>
      <c r="SJU85" s="5"/>
      <c r="SKA85" s="4"/>
      <c r="SKB85" s="5"/>
      <c r="SKH85" s="4"/>
      <c r="SKI85" s="5"/>
      <c r="SKO85" s="4"/>
      <c r="SKP85" s="5"/>
      <c r="SKV85" s="4"/>
      <c r="SKW85" s="5"/>
      <c r="SLC85" s="4"/>
      <c r="SLD85" s="5"/>
      <c r="SLJ85" s="4"/>
      <c r="SLK85" s="5"/>
      <c r="SLQ85" s="4"/>
      <c r="SLR85" s="5"/>
      <c r="SLX85" s="4"/>
      <c r="SLY85" s="5"/>
      <c r="SME85" s="4"/>
      <c r="SMF85" s="5"/>
      <c r="SML85" s="4"/>
      <c r="SMM85" s="5"/>
      <c r="SMS85" s="4"/>
      <c r="SMT85" s="5"/>
      <c r="SMZ85" s="4"/>
      <c r="SNA85" s="5"/>
      <c r="SNG85" s="4"/>
      <c r="SNH85" s="5"/>
      <c r="SNN85" s="4"/>
      <c r="SNO85" s="5"/>
      <c r="SNU85" s="4"/>
      <c r="SNV85" s="5"/>
      <c r="SOB85" s="4"/>
      <c r="SOC85" s="5"/>
      <c r="SOI85" s="4"/>
      <c r="SOJ85" s="5"/>
      <c r="SOP85" s="4"/>
      <c r="SOQ85" s="5"/>
      <c r="SOW85" s="4"/>
      <c r="SOX85" s="5"/>
      <c r="SPD85" s="4"/>
      <c r="SPE85" s="5"/>
      <c r="SPK85" s="4"/>
      <c r="SPL85" s="5"/>
      <c r="SPR85" s="4"/>
      <c r="SPS85" s="5"/>
      <c r="SPY85" s="4"/>
      <c r="SPZ85" s="5"/>
      <c r="SQF85" s="4"/>
      <c r="SQG85" s="5"/>
      <c r="SQM85" s="4"/>
      <c r="SQN85" s="5"/>
      <c r="SQT85" s="4"/>
      <c r="SQU85" s="5"/>
      <c r="SRA85" s="4"/>
      <c r="SRB85" s="5"/>
      <c r="SRH85" s="4"/>
      <c r="SRI85" s="5"/>
      <c r="SRO85" s="4"/>
      <c r="SRP85" s="5"/>
      <c r="SRV85" s="4"/>
      <c r="SRW85" s="5"/>
      <c r="SSC85" s="4"/>
      <c r="SSD85" s="5"/>
      <c r="SSJ85" s="4"/>
      <c r="SSK85" s="5"/>
      <c r="SSQ85" s="4"/>
      <c r="SSR85" s="5"/>
      <c r="SSX85" s="4"/>
      <c r="SSY85" s="5"/>
      <c r="STE85" s="4"/>
      <c r="STF85" s="5"/>
      <c r="STL85" s="4"/>
      <c r="STM85" s="5"/>
      <c r="STS85" s="4"/>
      <c r="STT85" s="5"/>
      <c r="STZ85" s="4"/>
      <c r="SUA85" s="5"/>
      <c r="SUG85" s="4"/>
      <c r="SUH85" s="5"/>
      <c r="SUN85" s="4"/>
      <c r="SUO85" s="5"/>
      <c r="SUU85" s="4"/>
      <c r="SUV85" s="5"/>
      <c r="SVB85" s="4"/>
      <c r="SVC85" s="5"/>
      <c r="SVI85" s="4"/>
      <c r="SVJ85" s="5"/>
      <c r="SVP85" s="4"/>
      <c r="SVQ85" s="5"/>
      <c r="SVW85" s="4"/>
      <c r="SVX85" s="5"/>
      <c r="SWD85" s="4"/>
      <c r="SWE85" s="5"/>
      <c r="SWK85" s="4"/>
      <c r="SWL85" s="5"/>
      <c r="SWR85" s="4"/>
      <c r="SWS85" s="5"/>
      <c r="SWY85" s="4"/>
      <c r="SWZ85" s="5"/>
      <c r="SXF85" s="4"/>
      <c r="SXG85" s="5"/>
      <c r="SXM85" s="4"/>
      <c r="SXN85" s="5"/>
      <c r="SXT85" s="4"/>
      <c r="SXU85" s="5"/>
      <c r="SYA85" s="4"/>
      <c r="SYB85" s="5"/>
      <c r="SYH85" s="4"/>
      <c r="SYI85" s="5"/>
      <c r="SYO85" s="4"/>
      <c r="SYP85" s="5"/>
      <c r="SYV85" s="4"/>
      <c r="SYW85" s="5"/>
      <c r="SZC85" s="4"/>
      <c r="SZD85" s="5"/>
      <c r="SZJ85" s="4"/>
      <c r="SZK85" s="5"/>
      <c r="SZQ85" s="4"/>
      <c r="SZR85" s="5"/>
      <c r="SZX85" s="4"/>
      <c r="SZY85" s="5"/>
      <c r="TAE85" s="4"/>
      <c r="TAF85" s="5"/>
      <c r="TAL85" s="4"/>
      <c r="TAM85" s="5"/>
      <c r="TAS85" s="4"/>
      <c r="TAT85" s="5"/>
      <c r="TAZ85" s="4"/>
      <c r="TBA85" s="5"/>
      <c r="TBG85" s="4"/>
      <c r="TBH85" s="5"/>
      <c r="TBN85" s="4"/>
      <c r="TBO85" s="5"/>
      <c r="TBU85" s="4"/>
      <c r="TBV85" s="5"/>
      <c r="TCB85" s="4"/>
      <c r="TCC85" s="5"/>
      <c r="TCI85" s="4"/>
      <c r="TCJ85" s="5"/>
      <c r="TCP85" s="4"/>
      <c r="TCQ85" s="5"/>
      <c r="TCW85" s="4"/>
      <c r="TCX85" s="5"/>
      <c r="TDD85" s="4"/>
      <c r="TDE85" s="5"/>
      <c r="TDK85" s="4"/>
      <c r="TDL85" s="5"/>
      <c r="TDR85" s="4"/>
      <c r="TDS85" s="5"/>
      <c r="TDY85" s="4"/>
      <c r="TDZ85" s="5"/>
      <c r="TEF85" s="4"/>
      <c r="TEG85" s="5"/>
      <c r="TEM85" s="4"/>
      <c r="TEN85" s="5"/>
      <c r="TET85" s="4"/>
      <c r="TEU85" s="5"/>
      <c r="TFA85" s="4"/>
      <c r="TFB85" s="5"/>
      <c r="TFH85" s="4"/>
      <c r="TFI85" s="5"/>
      <c r="TFO85" s="4"/>
      <c r="TFP85" s="5"/>
      <c r="TFV85" s="4"/>
      <c r="TFW85" s="5"/>
      <c r="TGC85" s="4"/>
      <c r="TGD85" s="5"/>
      <c r="TGJ85" s="4"/>
      <c r="TGK85" s="5"/>
      <c r="TGQ85" s="4"/>
      <c r="TGR85" s="5"/>
      <c r="TGX85" s="4"/>
      <c r="TGY85" s="5"/>
      <c r="THE85" s="4"/>
      <c r="THF85" s="5"/>
      <c r="THL85" s="4"/>
      <c r="THM85" s="5"/>
      <c r="THS85" s="4"/>
      <c r="THT85" s="5"/>
      <c r="THZ85" s="4"/>
      <c r="TIA85" s="5"/>
      <c r="TIG85" s="4"/>
      <c r="TIH85" s="5"/>
      <c r="TIN85" s="4"/>
      <c r="TIO85" s="5"/>
      <c r="TIU85" s="4"/>
      <c r="TIV85" s="5"/>
      <c r="TJB85" s="4"/>
      <c r="TJC85" s="5"/>
      <c r="TJI85" s="4"/>
      <c r="TJJ85" s="5"/>
      <c r="TJP85" s="4"/>
      <c r="TJQ85" s="5"/>
      <c r="TJW85" s="4"/>
      <c r="TJX85" s="5"/>
      <c r="TKD85" s="4"/>
      <c r="TKE85" s="5"/>
      <c r="TKK85" s="4"/>
      <c r="TKL85" s="5"/>
      <c r="TKR85" s="4"/>
      <c r="TKS85" s="5"/>
      <c r="TKY85" s="4"/>
      <c r="TKZ85" s="5"/>
      <c r="TLF85" s="4"/>
      <c r="TLG85" s="5"/>
      <c r="TLM85" s="4"/>
      <c r="TLN85" s="5"/>
      <c r="TLT85" s="4"/>
      <c r="TLU85" s="5"/>
      <c r="TMA85" s="4"/>
      <c r="TMB85" s="5"/>
      <c r="TMH85" s="4"/>
      <c r="TMI85" s="5"/>
      <c r="TMO85" s="4"/>
      <c r="TMP85" s="5"/>
      <c r="TMV85" s="4"/>
      <c r="TMW85" s="5"/>
      <c r="TNC85" s="4"/>
      <c r="TND85" s="5"/>
      <c r="TNJ85" s="4"/>
      <c r="TNK85" s="5"/>
      <c r="TNQ85" s="4"/>
      <c r="TNR85" s="5"/>
      <c r="TNX85" s="4"/>
      <c r="TNY85" s="5"/>
      <c r="TOE85" s="4"/>
      <c r="TOF85" s="5"/>
      <c r="TOL85" s="4"/>
      <c r="TOM85" s="5"/>
      <c r="TOS85" s="4"/>
      <c r="TOT85" s="5"/>
      <c r="TOZ85" s="4"/>
      <c r="TPA85" s="5"/>
      <c r="TPG85" s="4"/>
      <c r="TPH85" s="5"/>
      <c r="TPN85" s="4"/>
      <c r="TPO85" s="5"/>
      <c r="TPU85" s="4"/>
      <c r="TPV85" s="5"/>
      <c r="TQB85" s="4"/>
      <c r="TQC85" s="5"/>
      <c r="TQI85" s="4"/>
      <c r="TQJ85" s="5"/>
      <c r="TQP85" s="4"/>
      <c r="TQQ85" s="5"/>
      <c r="TQW85" s="4"/>
      <c r="TQX85" s="5"/>
      <c r="TRD85" s="4"/>
      <c r="TRE85" s="5"/>
      <c r="TRK85" s="4"/>
      <c r="TRL85" s="5"/>
      <c r="TRR85" s="4"/>
      <c r="TRS85" s="5"/>
      <c r="TRY85" s="4"/>
      <c r="TRZ85" s="5"/>
      <c r="TSF85" s="4"/>
      <c r="TSG85" s="5"/>
      <c r="TSM85" s="4"/>
      <c r="TSN85" s="5"/>
      <c r="TST85" s="4"/>
      <c r="TSU85" s="5"/>
      <c r="TTA85" s="4"/>
      <c r="TTB85" s="5"/>
      <c r="TTH85" s="4"/>
      <c r="TTI85" s="5"/>
      <c r="TTO85" s="4"/>
      <c r="TTP85" s="5"/>
      <c r="TTV85" s="4"/>
      <c r="TTW85" s="5"/>
      <c r="TUC85" s="4"/>
      <c r="TUD85" s="5"/>
      <c r="TUJ85" s="4"/>
      <c r="TUK85" s="5"/>
      <c r="TUQ85" s="4"/>
      <c r="TUR85" s="5"/>
      <c r="TUX85" s="4"/>
      <c r="TUY85" s="5"/>
      <c r="TVE85" s="4"/>
      <c r="TVF85" s="5"/>
      <c r="TVL85" s="4"/>
      <c r="TVM85" s="5"/>
      <c r="TVS85" s="4"/>
      <c r="TVT85" s="5"/>
      <c r="TVZ85" s="4"/>
      <c r="TWA85" s="5"/>
      <c r="TWG85" s="4"/>
      <c r="TWH85" s="5"/>
      <c r="TWN85" s="4"/>
      <c r="TWO85" s="5"/>
      <c r="TWU85" s="4"/>
      <c r="TWV85" s="5"/>
      <c r="TXB85" s="4"/>
      <c r="TXC85" s="5"/>
      <c r="TXI85" s="4"/>
      <c r="TXJ85" s="5"/>
      <c r="TXP85" s="4"/>
      <c r="TXQ85" s="5"/>
      <c r="TXW85" s="4"/>
      <c r="TXX85" s="5"/>
      <c r="TYD85" s="4"/>
      <c r="TYE85" s="5"/>
      <c r="TYK85" s="4"/>
      <c r="TYL85" s="5"/>
      <c r="TYR85" s="4"/>
      <c r="TYS85" s="5"/>
      <c r="TYY85" s="4"/>
      <c r="TYZ85" s="5"/>
      <c r="TZF85" s="4"/>
      <c r="TZG85" s="5"/>
      <c r="TZM85" s="4"/>
      <c r="TZN85" s="5"/>
      <c r="TZT85" s="4"/>
      <c r="TZU85" s="5"/>
      <c r="UAA85" s="4"/>
      <c r="UAB85" s="5"/>
      <c r="UAH85" s="4"/>
      <c r="UAI85" s="5"/>
      <c r="UAO85" s="4"/>
      <c r="UAP85" s="5"/>
      <c r="UAV85" s="4"/>
      <c r="UAW85" s="5"/>
      <c r="UBC85" s="4"/>
      <c r="UBD85" s="5"/>
      <c r="UBJ85" s="4"/>
      <c r="UBK85" s="5"/>
      <c r="UBQ85" s="4"/>
      <c r="UBR85" s="5"/>
      <c r="UBX85" s="4"/>
      <c r="UBY85" s="5"/>
      <c r="UCE85" s="4"/>
      <c r="UCF85" s="5"/>
      <c r="UCL85" s="4"/>
      <c r="UCM85" s="5"/>
      <c r="UCS85" s="4"/>
      <c r="UCT85" s="5"/>
      <c r="UCZ85" s="4"/>
      <c r="UDA85" s="5"/>
      <c r="UDG85" s="4"/>
      <c r="UDH85" s="5"/>
      <c r="UDN85" s="4"/>
      <c r="UDO85" s="5"/>
      <c r="UDU85" s="4"/>
      <c r="UDV85" s="5"/>
      <c r="UEB85" s="4"/>
      <c r="UEC85" s="5"/>
      <c r="UEI85" s="4"/>
      <c r="UEJ85" s="5"/>
      <c r="UEP85" s="4"/>
      <c r="UEQ85" s="5"/>
      <c r="UEW85" s="4"/>
      <c r="UEX85" s="5"/>
      <c r="UFD85" s="4"/>
      <c r="UFE85" s="5"/>
      <c r="UFK85" s="4"/>
      <c r="UFL85" s="5"/>
      <c r="UFR85" s="4"/>
      <c r="UFS85" s="5"/>
      <c r="UFY85" s="4"/>
      <c r="UFZ85" s="5"/>
      <c r="UGF85" s="4"/>
      <c r="UGG85" s="5"/>
      <c r="UGM85" s="4"/>
      <c r="UGN85" s="5"/>
      <c r="UGT85" s="4"/>
      <c r="UGU85" s="5"/>
      <c r="UHA85" s="4"/>
      <c r="UHB85" s="5"/>
      <c r="UHH85" s="4"/>
      <c r="UHI85" s="5"/>
      <c r="UHO85" s="4"/>
      <c r="UHP85" s="5"/>
      <c r="UHV85" s="4"/>
      <c r="UHW85" s="5"/>
      <c r="UIC85" s="4"/>
      <c r="UID85" s="5"/>
      <c r="UIJ85" s="4"/>
      <c r="UIK85" s="5"/>
      <c r="UIQ85" s="4"/>
      <c r="UIR85" s="5"/>
      <c r="UIX85" s="4"/>
      <c r="UIY85" s="5"/>
      <c r="UJE85" s="4"/>
      <c r="UJF85" s="5"/>
      <c r="UJL85" s="4"/>
      <c r="UJM85" s="5"/>
      <c r="UJS85" s="4"/>
      <c r="UJT85" s="5"/>
      <c r="UJZ85" s="4"/>
      <c r="UKA85" s="5"/>
      <c r="UKG85" s="4"/>
      <c r="UKH85" s="5"/>
      <c r="UKN85" s="4"/>
      <c r="UKO85" s="5"/>
      <c r="UKU85" s="4"/>
      <c r="UKV85" s="5"/>
      <c r="ULB85" s="4"/>
      <c r="ULC85" s="5"/>
      <c r="ULI85" s="4"/>
      <c r="ULJ85" s="5"/>
      <c r="ULP85" s="4"/>
      <c r="ULQ85" s="5"/>
      <c r="ULW85" s="4"/>
      <c r="ULX85" s="5"/>
      <c r="UMD85" s="4"/>
      <c r="UME85" s="5"/>
      <c r="UMK85" s="4"/>
      <c r="UML85" s="5"/>
      <c r="UMR85" s="4"/>
      <c r="UMS85" s="5"/>
      <c r="UMY85" s="4"/>
      <c r="UMZ85" s="5"/>
      <c r="UNF85" s="4"/>
      <c r="UNG85" s="5"/>
      <c r="UNM85" s="4"/>
      <c r="UNN85" s="5"/>
      <c r="UNT85" s="4"/>
      <c r="UNU85" s="5"/>
      <c r="UOA85" s="4"/>
      <c r="UOB85" s="5"/>
      <c r="UOH85" s="4"/>
      <c r="UOI85" s="5"/>
      <c r="UOO85" s="4"/>
      <c r="UOP85" s="5"/>
      <c r="UOV85" s="4"/>
      <c r="UOW85" s="5"/>
      <c r="UPC85" s="4"/>
      <c r="UPD85" s="5"/>
      <c r="UPJ85" s="4"/>
      <c r="UPK85" s="5"/>
      <c r="UPQ85" s="4"/>
      <c r="UPR85" s="5"/>
      <c r="UPX85" s="4"/>
      <c r="UPY85" s="5"/>
      <c r="UQE85" s="4"/>
      <c r="UQF85" s="5"/>
      <c r="UQL85" s="4"/>
      <c r="UQM85" s="5"/>
      <c r="UQS85" s="4"/>
      <c r="UQT85" s="5"/>
      <c r="UQZ85" s="4"/>
      <c r="URA85" s="5"/>
      <c r="URG85" s="4"/>
      <c r="URH85" s="5"/>
      <c r="URN85" s="4"/>
      <c r="URO85" s="5"/>
      <c r="URU85" s="4"/>
      <c r="URV85" s="5"/>
      <c r="USB85" s="4"/>
      <c r="USC85" s="5"/>
      <c r="USI85" s="4"/>
      <c r="USJ85" s="5"/>
      <c r="USP85" s="4"/>
      <c r="USQ85" s="5"/>
      <c r="USW85" s="4"/>
      <c r="USX85" s="5"/>
      <c r="UTD85" s="4"/>
      <c r="UTE85" s="5"/>
      <c r="UTK85" s="4"/>
      <c r="UTL85" s="5"/>
      <c r="UTR85" s="4"/>
      <c r="UTS85" s="5"/>
      <c r="UTY85" s="4"/>
      <c r="UTZ85" s="5"/>
      <c r="UUF85" s="4"/>
      <c r="UUG85" s="5"/>
      <c r="UUM85" s="4"/>
      <c r="UUN85" s="5"/>
      <c r="UUT85" s="4"/>
      <c r="UUU85" s="5"/>
      <c r="UVA85" s="4"/>
      <c r="UVB85" s="5"/>
      <c r="UVH85" s="4"/>
      <c r="UVI85" s="5"/>
      <c r="UVO85" s="4"/>
      <c r="UVP85" s="5"/>
      <c r="UVV85" s="4"/>
      <c r="UVW85" s="5"/>
      <c r="UWC85" s="4"/>
      <c r="UWD85" s="5"/>
      <c r="UWJ85" s="4"/>
      <c r="UWK85" s="5"/>
      <c r="UWQ85" s="4"/>
      <c r="UWR85" s="5"/>
      <c r="UWX85" s="4"/>
      <c r="UWY85" s="5"/>
      <c r="UXE85" s="4"/>
      <c r="UXF85" s="5"/>
      <c r="UXL85" s="4"/>
      <c r="UXM85" s="5"/>
      <c r="UXS85" s="4"/>
      <c r="UXT85" s="5"/>
      <c r="UXZ85" s="4"/>
      <c r="UYA85" s="5"/>
      <c r="UYG85" s="4"/>
      <c r="UYH85" s="5"/>
      <c r="UYN85" s="4"/>
      <c r="UYO85" s="5"/>
      <c r="UYU85" s="4"/>
      <c r="UYV85" s="5"/>
      <c r="UZB85" s="4"/>
      <c r="UZC85" s="5"/>
      <c r="UZI85" s="4"/>
      <c r="UZJ85" s="5"/>
      <c r="UZP85" s="4"/>
      <c r="UZQ85" s="5"/>
      <c r="UZW85" s="4"/>
      <c r="UZX85" s="5"/>
      <c r="VAD85" s="4"/>
      <c r="VAE85" s="5"/>
      <c r="VAK85" s="4"/>
      <c r="VAL85" s="5"/>
      <c r="VAR85" s="4"/>
      <c r="VAS85" s="5"/>
      <c r="VAY85" s="4"/>
      <c r="VAZ85" s="5"/>
      <c r="VBF85" s="4"/>
      <c r="VBG85" s="5"/>
      <c r="VBM85" s="4"/>
      <c r="VBN85" s="5"/>
      <c r="VBT85" s="4"/>
      <c r="VBU85" s="5"/>
      <c r="VCA85" s="4"/>
      <c r="VCB85" s="5"/>
      <c r="VCH85" s="4"/>
      <c r="VCI85" s="5"/>
      <c r="VCO85" s="4"/>
      <c r="VCP85" s="5"/>
      <c r="VCV85" s="4"/>
      <c r="VCW85" s="5"/>
      <c r="VDC85" s="4"/>
      <c r="VDD85" s="5"/>
      <c r="VDJ85" s="4"/>
      <c r="VDK85" s="5"/>
      <c r="VDQ85" s="4"/>
      <c r="VDR85" s="5"/>
      <c r="VDX85" s="4"/>
      <c r="VDY85" s="5"/>
      <c r="VEE85" s="4"/>
      <c r="VEF85" s="5"/>
      <c r="VEL85" s="4"/>
      <c r="VEM85" s="5"/>
      <c r="VES85" s="4"/>
      <c r="VET85" s="5"/>
      <c r="VEZ85" s="4"/>
      <c r="VFA85" s="5"/>
      <c r="VFG85" s="4"/>
      <c r="VFH85" s="5"/>
      <c r="VFN85" s="4"/>
      <c r="VFO85" s="5"/>
      <c r="VFU85" s="4"/>
      <c r="VFV85" s="5"/>
      <c r="VGB85" s="4"/>
      <c r="VGC85" s="5"/>
      <c r="VGI85" s="4"/>
      <c r="VGJ85" s="5"/>
      <c r="VGP85" s="4"/>
      <c r="VGQ85" s="5"/>
      <c r="VGW85" s="4"/>
      <c r="VGX85" s="5"/>
      <c r="VHD85" s="4"/>
      <c r="VHE85" s="5"/>
      <c r="VHK85" s="4"/>
      <c r="VHL85" s="5"/>
      <c r="VHR85" s="4"/>
      <c r="VHS85" s="5"/>
      <c r="VHY85" s="4"/>
      <c r="VHZ85" s="5"/>
      <c r="VIF85" s="4"/>
      <c r="VIG85" s="5"/>
      <c r="VIM85" s="4"/>
      <c r="VIN85" s="5"/>
      <c r="VIT85" s="4"/>
      <c r="VIU85" s="5"/>
      <c r="VJA85" s="4"/>
      <c r="VJB85" s="5"/>
      <c r="VJH85" s="4"/>
      <c r="VJI85" s="5"/>
      <c r="VJO85" s="4"/>
      <c r="VJP85" s="5"/>
      <c r="VJV85" s="4"/>
      <c r="VJW85" s="5"/>
      <c r="VKC85" s="4"/>
      <c r="VKD85" s="5"/>
      <c r="VKJ85" s="4"/>
      <c r="VKK85" s="5"/>
      <c r="VKQ85" s="4"/>
      <c r="VKR85" s="5"/>
      <c r="VKX85" s="4"/>
      <c r="VKY85" s="5"/>
      <c r="VLE85" s="4"/>
      <c r="VLF85" s="5"/>
      <c r="VLL85" s="4"/>
      <c r="VLM85" s="5"/>
      <c r="VLS85" s="4"/>
      <c r="VLT85" s="5"/>
      <c r="VLZ85" s="4"/>
      <c r="VMA85" s="5"/>
      <c r="VMG85" s="4"/>
      <c r="VMH85" s="5"/>
      <c r="VMN85" s="4"/>
      <c r="VMO85" s="5"/>
      <c r="VMU85" s="4"/>
      <c r="VMV85" s="5"/>
      <c r="VNB85" s="4"/>
      <c r="VNC85" s="5"/>
      <c r="VNI85" s="4"/>
      <c r="VNJ85" s="5"/>
      <c r="VNP85" s="4"/>
      <c r="VNQ85" s="5"/>
      <c r="VNW85" s="4"/>
      <c r="VNX85" s="5"/>
      <c r="VOD85" s="4"/>
      <c r="VOE85" s="5"/>
      <c r="VOK85" s="4"/>
      <c r="VOL85" s="5"/>
      <c r="VOR85" s="4"/>
      <c r="VOS85" s="5"/>
      <c r="VOY85" s="4"/>
      <c r="VOZ85" s="5"/>
      <c r="VPF85" s="4"/>
      <c r="VPG85" s="5"/>
      <c r="VPM85" s="4"/>
      <c r="VPN85" s="5"/>
      <c r="VPT85" s="4"/>
      <c r="VPU85" s="5"/>
      <c r="VQA85" s="4"/>
      <c r="VQB85" s="5"/>
      <c r="VQH85" s="4"/>
      <c r="VQI85" s="5"/>
      <c r="VQO85" s="4"/>
      <c r="VQP85" s="5"/>
      <c r="VQV85" s="4"/>
      <c r="VQW85" s="5"/>
      <c r="VRC85" s="4"/>
      <c r="VRD85" s="5"/>
      <c r="VRJ85" s="4"/>
      <c r="VRK85" s="5"/>
      <c r="VRQ85" s="4"/>
      <c r="VRR85" s="5"/>
      <c r="VRX85" s="4"/>
      <c r="VRY85" s="5"/>
      <c r="VSE85" s="4"/>
      <c r="VSF85" s="5"/>
      <c r="VSL85" s="4"/>
      <c r="VSM85" s="5"/>
      <c r="VSS85" s="4"/>
      <c r="VST85" s="5"/>
      <c r="VSZ85" s="4"/>
      <c r="VTA85" s="5"/>
      <c r="VTG85" s="4"/>
      <c r="VTH85" s="5"/>
      <c r="VTN85" s="4"/>
      <c r="VTO85" s="5"/>
      <c r="VTU85" s="4"/>
      <c r="VTV85" s="5"/>
      <c r="VUB85" s="4"/>
      <c r="VUC85" s="5"/>
      <c r="VUI85" s="4"/>
      <c r="VUJ85" s="5"/>
      <c r="VUP85" s="4"/>
      <c r="VUQ85" s="5"/>
      <c r="VUW85" s="4"/>
      <c r="VUX85" s="5"/>
      <c r="VVD85" s="4"/>
      <c r="VVE85" s="5"/>
      <c r="VVK85" s="4"/>
      <c r="VVL85" s="5"/>
      <c r="VVR85" s="4"/>
      <c r="VVS85" s="5"/>
      <c r="VVY85" s="4"/>
      <c r="VVZ85" s="5"/>
      <c r="VWF85" s="4"/>
      <c r="VWG85" s="5"/>
      <c r="VWM85" s="4"/>
      <c r="VWN85" s="5"/>
      <c r="VWT85" s="4"/>
      <c r="VWU85" s="5"/>
      <c r="VXA85" s="4"/>
      <c r="VXB85" s="5"/>
      <c r="VXH85" s="4"/>
      <c r="VXI85" s="5"/>
      <c r="VXO85" s="4"/>
      <c r="VXP85" s="5"/>
      <c r="VXV85" s="4"/>
      <c r="VXW85" s="5"/>
      <c r="VYC85" s="4"/>
      <c r="VYD85" s="5"/>
      <c r="VYJ85" s="4"/>
      <c r="VYK85" s="5"/>
      <c r="VYQ85" s="4"/>
      <c r="VYR85" s="5"/>
      <c r="VYX85" s="4"/>
      <c r="VYY85" s="5"/>
      <c r="VZE85" s="4"/>
      <c r="VZF85" s="5"/>
      <c r="VZL85" s="4"/>
      <c r="VZM85" s="5"/>
      <c r="VZS85" s="4"/>
      <c r="VZT85" s="5"/>
      <c r="VZZ85" s="4"/>
      <c r="WAA85" s="5"/>
      <c r="WAG85" s="4"/>
      <c r="WAH85" s="5"/>
      <c r="WAN85" s="4"/>
      <c r="WAO85" s="5"/>
      <c r="WAU85" s="4"/>
      <c r="WAV85" s="5"/>
      <c r="WBB85" s="4"/>
      <c r="WBC85" s="5"/>
      <c r="WBI85" s="4"/>
      <c r="WBJ85" s="5"/>
      <c r="WBP85" s="4"/>
      <c r="WBQ85" s="5"/>
      <c r="WBW85" s="4"/>
      <c r="WBX85" s="5"/>
      <c r="WCD85" s="4"/>
      <c r="WCE85" s="5"/>
      <c r="WCK85" s="4"/>
      <c r="WCL85" s="5"/>
      <c r="WCR85" s="4"/>
      <c r="WCS85" s="5"/>
      <c r="WCY85" s="4"/>
      <c r="WCZ85" s="5"/>
      <c r="WDF85" s="4"/>
      <c r="WDG85" s="5"/>
      <c r="WDM85" s="4"/>
      <c r="WDN85" s="5"/>
      <c r="WDT85" s="4"/>
      <c r="WDU85" s="5"/>
      <c r="WEA85" s="4"/>
      <c r="WEB85" s="5"/>
      <c r="WEH85" s="4"/>
      <c r="WEI85" s="5"/>
      <c r="WEO85" s="4"/>
      <c r="WEP85" s="5"/>
      <c r="WEV85" s="4"/>
      <c r="WEW85" s="5"/>
      <c r="WFC85" s="4"/>
      <c r="WFD85" s="5"/>
      <c r="WFJ85" s="4"/>
      <c r="WFK85" s="5"/>
      <c r="WFQ85" s="4"/>
      <c r="WFR85" s="5"/>
      <c r="WFX85" s="4"/>
      <c r="WFY85" s="5"/>
      <c r="WGE85" s="4"/>
      <c r="WGF85" s="5"/>
      <c r="WGL85" s="4"/>
      <c r="WGM85" s="5"/>
      <c r="WGS85" s="4"/>
      <c r="WGT85" s="5"/>
      <c r="WGZ85" s="4"/>
      <c r="WHA85" s="5"/>
      <c r="WHG85" s="4"/>
      <c r="WHH85" s="5"/>
      <c r="WHN85" s="4"/>
      <c r="WHO85" s="5"/>
      <c r="WHU85" s="4"/>
      <c r="WHV85" s="5"/>
      <c r="WIB85" s="4"/>
      <c r="WIC85" s="5"/>
      <c r="WII85" s="4"/>
      <c r="WIJ85" s="5"/>
      <c r="WIP85" s="4"/>
      <c r="WIQ85" s="5"/>
      <c r="WIW85" s="4"/>
      <c r="WIX85" s="5"/>
      <c r="WJD85" s="4"/>
      <c r="WJE85" s="5"/>
      <c r="WJK85" s="4"/>
      <c r="WJL85" s="5"/>
      <c r="WJR85" s="4"/>
      <c r="WJS85" s="5"/>
      <c r="WJY85" s="4"/>
      <c r="WJZ85" s="5"/>
      <c r="WKF85" s="4"/>
      <c r="WKG85" s="5"/>
      <c r="WKM85" s="4"/>
      <c r="WKN85" s="5"/>
      <c r="WKT85" s="4"/>
      <c r="WKU85" s="5"/>
      <c r="WLA85" s="4"/>
      <c r="WLB85" s="5"/>
      <c r="WLH85" s="4"/>
      <c r="WLI85" s="5"/>
      <c r="WLO85" s="4"/>
      <c r="WLP85" s="5"/>
      <c r="WLV85" s="4"/>
      <c r="WLW85" s="5"/>
      <c r="WMC85" s="4"/>
      <c r="WMD85" s="5"/>
      <c r="WMJ85" s="4"/>
      <c r="WMK85" s="5"/>
      <c r="WMQ85" s="4"/>
      <c r="WMR85" s="5"/>
      <c r="WMX85" s="4"/>
      <c r="WMY85" s="5"/>
      <c r="WNE85" s="4"/>
      <c r="WNF85" s="5"/>
      <c r="WNL85" s="4"/>
      <c r="WNM85" s="5"/>
      <c r="WNS85" s="4"/>
      <c r="WNT85" s="5"/>
      <c r="WNZ85" s="4"/>
      <c r="WOA85" s="5"/>
      <c r="WOG85" s="4"/>
      <c r="WOH85" s="5"/>
      <c r="WON85" s="4"/>
      <c r="WOO85" s="5"/>
      <c r="WOU85" s="4"/>
      <c r="WOV85" s="5"/>
      <c r="WPB85" s="4"/>
      <c r="WPC85" s="5"/>
      <c r="WPI85" s="4"/>
      <c r="WPJ85" s="5"/>
      <c r="WPP85" s="4"/>
      <c r="WPQ85" s="5"/>
      <c r="WPW85" s="4"/>
      <c r="WPX85" s="5"/>
      <c r="WQD85" s="4"/>
      <c r="WQE85" s="5"/>
      <c r="WQK85" s="4"/>
      <c r="WQL85" s="5"/>
      <c r="WQR85" s="4"/>
      <c r="WQS85" s="5"/>
      <c r="WQY85" s="4"/>
      <c r="WQZ85" s="5"/>
      <c r="WRF85" s="4"/>
      <c r="WRG85" s="5"/>
      <c r="WRM85" s="4"/>
      <c r="WRN85" s="5"/>
      <c r="WRT85" s="4"/>
      <c r="WRU85" s="5"/>
      <c r="WSA85" s="4"/>
      <c r="WSB85" s="5"/>
      <c r="WSH85" s="4"/>
      <c r="WSI85" s="5"/>
      <c r="WSO85" s="4"/>
      <c r="WSP85" s="5"/>
      <c r="WSV85" s="4"/>
      <c r="WSW85" s="5"/>
      <c r="WTC85" s="4"/>
      <c r="WTD85" s="5"/>
      <c r="WTJ85" s="4"/>
      <c r="WTK85" s="5"/>
      <c r="WTQ85" s="4"/>
      <c r="WTR85" s="5"/>
      <c r="WTX85" s="4"/>
      <c r="WTY85" s="5"/>
      <c r="WUE85" s="4"/>
      <c r="WUF85" s="5"/>
      <c r="WUL85" s="4"/>
      <c r="WUM85" s="5"/>
      <c r="WUS85" s="4"/>
      <c r="WUT85" s="5"/>
      <c r="WUZ85" s="4"/>
      <c r="WVA85" s="5"/>
      <c r="WVG85" s="4"/>
      <c r="WVH85" s="5"/>
      <c r="WVN85" s="4"/>
      <c r="WVO85" s="5"/>
      <c r="WVU85" s="4"/>
      <c r="WVV85" s="5"/>
      <c r="WWB85" s="4"/>
      <c r="WWC85" s="5"/>
      <c r="WWI85" s="4"/>
      <c r="WWJ85" s="5"/>
      <c r="WWP85" s="4"/>
      <c r="WWQ85" s="5"/>
      <c r="WWW85" s="4"/>
      <c r="WWX85" s="5"/>
      <c r="WXD85" s="4"/>
      <c r="WXE85" s="5"/>
      <c r="WXK85" s="4"/>
      <c r="WXL85" s="5"/>
      <c r="WXR85" s="4"/>
      <c r="WXS85" s="5"/>
      <c r="WXY85" s="4"/>
      <c r="WXZ85" s="5"/>
      <c r="WYF85" s="4"/>
      <c r="WYG85" s="5"/>
      <c r="WYM85" s="4"/>
      <c r="WYN85" s="5"/>
      <c r="WYT85" s="4"/>
      <c r="WYU85" s="5"/>
      <c r="WZA85" s="4"/>
      <c r="WZB85" s="5"/>
      <c r="WZH85" s="4"/>
      <c r="WZI85" s="5"/>
      <c r="WZO85" s="4"/>
      <c r="WZP85" s="5"/>
      <c r="WZV85" s="4"/>
      <c r="WZW85" s="5"/>
      <c r="XAC85" s="4"/>
      <c r="XAD85" s="5"/>
      <c r="XAJ85" s="4"/>
      <c r="XAK85" s="5"/>
      <c r="XAQ85" s="4"/>
      <c r="XAR85" s="5"/>
      <c r="XAX85" s="4"/>
      <c r="XAY85" s="5"/>
      <c r="XBE85" s="4"/>
      <c r="XBF85" s="5"/>
      <c r="XBL85" s="4"/>
      <c r="XBM85" s="5"/>
      <c r="XBS85" s="4"/>
      <c r="XBT85" s="5"/>
      <c r="XBZ85" s="4"/>
      <c r="XCA85" s="5"/>
      <c r="XCG85" s="4"/>
      <c r="XCH85" s="5"/>
      <c r="XCN85" s="4"/>
      <c r="XCO85" s="5"/>
      <c r="XCU85" s="4"/>
      <c r="XCV85" s="5"/>
      <c r="XDB85" s="4"/>
      <c r="XDC85" s="5"/>
      <c r="XDI85" s="4"/>
      <c r="XDJ85" s="5"/>
      <c r="XDP85" s="4"/>
      <c r="XDQ85" s="5"/>
      <c r="XDW85" s="4"/>
      <c r="XDX85" s="5"/>
      <c r="XED85" s="4"/>
      <c r="XEE85" s="5"/>
      <c r="XEK85" s="4"/>
      <c r="XEL85" s="5"/>
      <c r="XER85" s="4"/>
      <c r="XES85" s="5"/>
      <c r="XEY85" s="4"/>
      <c r="XEZ85" s="5"/>
    </row>
    <row r="86" spans="1:1022 1028:2044 2050:4095 4101:5117 5123:6139 6145:7168 7174:8190 8196:9212 9218:11263 11269:12285 12291:13307 13313:14336 14342:15358 15364:16380" s="2" customFormat="1">
      <c r="A86" s="56"/>
      <c r="B86" s="56"/>
      <c r="C86" s="56"/>
      <c r="D86" s="56"/>
      <c r="E86" s="56"/>
      <c r="F86" s="56"/>
      <c r="G86" s="71"/>
      <c r="H86" s="262"/>
      <c r="I86" s="263" t="s">
        <v>346</v>
      </c>
      <c r="J86" s="304">
        <v>1.9</v>
      </c>
      <c r="K86" s="262" t="s">
        <v>347</v>
      </c>
      <c r="L86" s="262"/>
      <c r="M86" s="355"/>
      <c r="N86" s="5"/>
      <c r="T86" s="4"/>
      <c r="U86" s="5"/>
      <c r="AA86" s="4"/>
      <c r="AB86" s="5"/>
      <c r="AH86" s="4"/>
      <c r="AI86" s="5"/>
      <c r="AO86" s="4"/>
      <c r="AP86" s="5"/>
      <c r="AV86" s="4"/>
      <c r="AW86" s="5"/>
      <c r="BC86" s="4"/>
      <c r="BD86" s="5"/>
      <c r="BJ86" s="4"/>
      <c r="BK86" s="5"/>
      <c r="BQ86" s="4"/>
      <c r="BR86" s="5"/>
      <c r="BX86" s="4"/>
      <c r="BY86" s="5"/>
      <c r="CE86" s="4"/>
      <c r="CF86" s="5"/>
      <c r="CL86" s="4"/>
      <c r="CM86" s="5"/>
      <c r="CS86" s="4"/>
      <c r="CT86" s="5"/>
      <c r="CZ86" s="4"/>
      <c r="DA86" s="5"/>
      <c r="DG86" s="4"/>
      <c r="DH86" s="5"/>
      <c r="DN86" s="4"/>
      <c r="DO86" s="5"/>
      <c r="DU86" s="4"/>
      <c r="DV86" s="5"/>
      <c r="EB86" s="4"/>
      <c r="EC86" s="5"/>
      <c r="EI86" s="4"/>
      <c r="EJ86" s="5"/>
      <c r="EP86" s="4"/>
      <c r="EQ86" s="5"/>
      <c r="EW86" s="4"/>
      <c r="EX86" s="5"/>
      <c r="FD86" s="4"/>
      <c r="FE86" s="5"/>
      <c r="FK86" s="4"/>
      <c r="FL86" s="5"/>
      <c r="FR86" s="4"/>
      <c r="FS86" s="5"/>
      <c r="FY86" s="4"/>
      <c r="FZ86" s="5"/>
      <c r="GF86" s="4"/>
      <c r="GG86" s="5"/>
      <c r="GM86" s="4"/>
      <c r="GN86" s="5"/>
      <c r="GT86" s="4"/>
      <c r="GU86" s="5"/>
      <c r="HA86" s="4"/>
      <c r="HB86" s="5"/>
      <c r="HH86" s="4"/>
      <c r="HI86" s="5"/>
      <c r="HO86" s="4"/>
      <c r="HP86" s="5"/>
      <c r="HV86" s="4"/>
      <c r="HW86" s="5"/>
      <c r="IC86" s="4"/>
      <c r="ID86" s="5"/>
      <c r="IJ86" s="4"/>
      <c r="IK86" s="5"/>
      <c r="IQ86" s="4"/>
      <c r="IR86" s="5"/>
      <c r="IX86" s="4"/>
      <c r="IY86" s="5"/>
      <c r="JE86" s="4"/>
      <c r="JF86" s="5"/>
      <c r="JL86" s="4"/>
      <c r="JM86" s="5"/>
      <c r="JS86" s="4"/>
      <c r="JT86" s="5"/>
      <c r="JZ86" s="4"/>
      <c r="KA86" s="5"/>
      <c r="KG86" s="4"/>
      <c r="KH86" s="5"/>
      <c r="KN86" s="4"/>
      <c r="KO86" s="5"/>
      <c r="KU86" s="4"/>
      <c r="KV86" s="5"/>
      <c r="LB86" s="4"/>
      <c r="LC86" s="5"/>
      <c r="LI86" s="4"/>
      <c r="LJ86" s="5"/>
      <c r="LP86" s="4"/>
      <c r="LQ86" s="5"/>
      <c r="LW86" s="4"/>
      <c r="LX86" s="5"/>
      <c r="MD86" s="4"/>
      <c r="ME86" s="5"/>
      <c r="MK86" s="4"/>
      <c r="ML86" s="5"/>
      <c r="MR86" s="4"/>
      <c r="MS86" s="5"/>
      <c r="MY86" s="4"/>
      <c r="MZ86" s="5"/>
      <c r="NF86" s="4"/>
      <c r="NG86" s="5"/>
      <c r="NM86" s="4"/>
      <c r="NN86" s="5"/>
      <c r="NT86" s="4"/>
      <c r="NU86" s="5"/>
      <c r="OA86" s="4"/>
      <c r="OB86" s="5"/>
      <c r="OH86" s="4"/>
      <c r="OI86" s="5"/>
      <c r="OO86" s="4"/>
      <c r="OP86" s="5"/>
      <c r="OV86" s="4"/>
      <c r="OW86" s="5"/>
      <c r="PC86" s="4"/>
      <c r="PD86" s="5"/>
      <c r="PJ86" s="4"/>
      <c r="PK86" s="5"/>
      <c r="PQ86" s="4"/>
      <c r="PR86" s="5"/>
      <c r="PX86" s="4"/>
      <c r="PY86" s="5"/>
      <c r="QE86" s="4"/>
      <c r="QF86" s="5"/>
      <c r="QL86" s="4"/>
      <c r="QM86" s="5"/>
      <c r="QS86" s="4"/>
      <c r="QT86" s="5"/>
      <c r="QZ86" s="4"/>
      <c r="RA86" s="5"/>
      <c r="RG86" s="4"/>
      <c r="RH86" s="5"/>
      <c r="RN86" s="4"/>
      <c r="RO86" s="5"/>
      <c r="RU86" s="4"/>
      <c r="RV86" s="5"/>
      <c r="SB86" s="4"/>
      <c r="SC86" s="5"/>
      <c r="SI86" s="4"/>
      <c r="SJ86" s="5"/>
      <c r="SP86" s="4"/>
      <c r="SQ86" s="5"/>
      <c r="SW86" s="4"/>
      <c r="SX86" s="5"/>
      <c r="TD86" s="4"/>
      <c r="TE86" s="5"/>
      <c r="TK86" s="4"/>
      <c r="TL86" s="5"/>
      <c r="TR86" s="4"/>
      <c r="TS86" s="5"/>
      <c r="TY86" s="4"/>
      <c r="TZ86" s="5"/>
      <c r="UF86" s="4"/>
      <c r="UG86" s="5"/>
      <c r="UM86" s="4"/>
      <c r="UN86" s="5"/>
      <c r="UT86" s="4"/>
      <c r="UU86" s="5"/>
      <c r="VA86" s="4"/>
      <c r="VB86" s="5"/>
      <c r="VH86" s="4"/>
      <c r="VI86" s="5"/>
      <c r="VO86" s="4"/>
      <c r="VP86" s="5"/>
      <c r="VV86" s="4"/>
      <c r="VW86" s="5"/>
      <c r="WC86" s="4"/>
      <c r="WD86" s="5"/>
      <c r="WJ86" s="4"/>
      <c r="WK86" s="5"/>
      <c r="WQ86" s="4"/>
      <c r="WR86" s="5"/>
      <c r="WX86" s="4"/>
      <c r="WY86" s="5"/>
      <c r="XE86" s="4"/>
      <c r="XF86" s="5"/>
      <c r="XL86" s="4"/>
      <c r="XM86" s="5"/>
      <c r="XS86" s="4"/>
      <c r="XT86" s="5"/>
      <c r="XZ86" s="4"/>
      <c r="YA86" s="5"/>
      <c r="YG86" s="4"/>
      <c r="YH86" s="5"/>
      <c r="YN86" s="4"/>
      <c r="YO86" s="5"/>
      <c r="YU86" s="4"/>
      <c r="YV86" s="5"/>
      <c r="ZB86" s="4"/>
      <c r="ZC86" s="5"/>
      <c r="ZI86" s="4"/>
      <c r="ZJ86" s="5"/>
      <c r="ZP86" s="4"/>
      <c r="ZQ86" s="5"/>
      <c r="ZW86" s="4"/>
      <c r="ZX86" s="5"/>
      <c r="AAD86" s="4"/>
      <c r="AAE86" s="5"/>
      <c r="AAK86" s="4"/>
      <c r="AAL86" s="5"/>
      <c r="AAR86" s="4"/>
      <c r="AAS86" s="5"/>
      <c r="AAY86" s="4"/>
      <c r="AAZ86" s="5"/>
      <c r="ABF86" s="4"/>
      <c r="ABG86" s="5"/>
      <c r="ABM86" s="4"/>
      <c r="ABN86" s="5"/>
      <c r="ABT86" s="4"/>
      <c r="ABU86" s="5"/>
      <c r="ACA86" s="4"/>
      <c r="ACB86" s="5"/>
      <c r="ACH86" s="4"/>
      <c r="ACI86" s="5"/>
      <c r="ACO86" s="4"/>
      <c r="ACP86" s="5"/>
      <c r="ACV86" s="4"/>
      <c r="ACW86" s="5"/>
      <c r="ADC86" s="4"/>
      <c r="ADD86" s="5"/>
      <c r="ADJ86" s="4"/>
      <c r="ADK86" s="5"/>
      <c r="ADQ86" s="4"/>
      <c r="ADR86" s="5"/>
      <c r="ADX86" s="4"/>
      <c r="ADY86" s="5"/>
      <c r="AEE86" s="4"/>
      <c r="AEF86" s="5"/>
      <c r="AEL86" s="4"/>
      <c r="AEM86" s="5"/>
      <c r="AES86" s="4"/>
      <c r="AET86" s="5"/>
      <c r="AEZ86" s="4"/>
      <c r="AFA86" s="5"/>
      <c r="AFG86" s="4"/>
      <c r="AFH86" s="5"/>
      <c r="AFN86" s="4"/>
      <c r="AFO86" s="5"/>
      <c r="AFU86" s="4"/>
      <c r="AFV86" s="5"/>
      <c r="AGB86" s="4"/>
      <c r="AGC86" s="5"/>
      <c r="AGI86" s="4"/>
      <c r="AGJ86" s="5"/>
      <c r="AGP86" s="4"/>
      <c r="AGQ86" s="5"/>
      <c r="AGW86" s="4"/>
      <c r="AGX86" s="5"/>
      <c r="AHD86" s="4"/>
      <c r="AHE86" s="5"/>
      <c r="AHK86" s="4"/>
      <c r="AHL86" s="5"/>
      <c r="AHR86" s="4"/>
      <c r="AHS86" s="5"/>
      <c r="AHY86" s="4"/>
      <c r="AHZ86" s="5"/>
      <c r="AIF86" s="4"/>
      <c r="AIG86" s="5"/>
      <c r="AIM86" s="4"/>
      <c r="AIN86" s="5"/>
      <c r="AIT86" s="4"/>
      <c r="AIU86" s="5"/>
      <c r="AJA86" s="4"/>
      <c r="AJB86" s="5"/>
      <c r="AJH86" s="4"/>
      <c r="AJI86" s="5"/>
      <c r="AJO86" s="4"/>
      <c r="AJP86" s="5"/>
      <c r="AJV86" s="4"/>
      <c r="AJW86" s="5"/>
      <c r="AKC86" s="4"/>
      <c r="AKD86" s="5"/>
      <c r="AKJ86" s="4"/>
      <c r="AKK86" s="5"/>
      <c r="AKQ86" s="4"/>
      <c r="AKR86" s="5"/>
      <c r="AKX86" s="4"/>
      <c r="AKY86" s="5"/>
      <c r="ALE86" s="4"/>
      <c r="ALF86" s="5"/>
      <c r="ALL86" s="4"/>
      <c r="ALM86" s="5"/>
      <c r="ALS86" s="4"/>
      <c r="ALT86" s="5"/>
      <c r="ALZ86" s="4"/>
      <c r="AMA86" s="5"/>
      <c r="AMG86" s="4"/>
      <c r="AMH86" s="5"/>
      <c r="AMN86" s="4"/>
      <c r="AMO86" s="5"/>
      <c r="AMU86" s="4"/>
      <c r="AMV86" s="5"/>
      <c r="ANB86" s="4"/>
      <c r="ANC86" s="5"/>
      <c r="ANI86" s="4"/>
      <c r="ANJ86" s="5"/>
      <c r="ANP86" s="4"/>
      <c r="ANQ86" s="5"/>
      <c r="ANW86" s="4"/>
      <c r="ANX86" s="5"/>
      <c r="AOD86" s="4"/>
      <c r="AOE86" s="5"/>
      <c r="AOK86" s="4"/>
      <c r="AOL86" s="5"/>
      <c r="AOR86" s="4"/>
      <c r="AOS86" s="5"/>
      <c r="AOY86" s="4"/>
      <c r="AOZ86" s="5"/>
      <c r="APF86" s="4"/>
      <c r="APG86" s="5"/>
      <c r="APM86" s="4"/>
      <c r="APN86" s="5"/>
      <c r="APT86" s="4"/>
      <c r="APU86" s="5"/>
      <c r="AQA86" s="4"/>
      <c r="AQB86" s="5"/>
      <c r="AQH86" s="4"/>
      <c r="AQI86" s="5"/>
      <c r="AQO86" s="4"/>
      <c r="AQP86" s="5"/>
      <c r="AQV86" s="4"/>
      <c r="AQW86" s="5"/>
      <c r="ARC86" s="4"/>
      <c r="ARD86" s="5"/>
      <c r="ARJ86" s="4"/>
      <c r="ARK86" s="5"/>
      <c r="ARQ86" s="4"/>
      <c r="ARR86" s="5"/>
      <c r="ARX86" s="4"/>
      <c r="ARY86" s="5"/>
      <c r="ASE86" s="4"/>
      <c r="ASF86" s="5"/>
      <c r="ASL86" s="4"/>
      <c r="ASM86" s="5"/>
      <c r="ASS86" s="4"/>
      <c r="AST86" s="5"/>
      <c r="ASZ86" s="4"/>
      <c r="ATA86" s="5"/>
      <c r="ATG86" s="4"/>
      <c r="ATH86" s="5"/>
      <c r="ATN86" s="4"/>
      <c r="ATO86" s="5"/>
      <c r="ATU86" s="4"/>
      <c r="ATV86" s="5"/>
      <c r="AUB86" s="4"/>
      <c r="AUC86" s="5"/>
      <c r="AUI86" s="4"/>
      <c r="AUJ86" s="5"/>
      <c r="AUP86" s="4"/>
      <c r="AUQ86" s="5"/>
      <c r="AUW86" s="4"/>
      <c r="AUX86" s="5"/>
      <c r="AVD86" s="4"/>
      <c r="AVE86" s="5"/>
      <c r="AVK86" s="4"/>
      <c r="AVL86" s="5"/>
      <c r="AVR86" s="4"/>
      <c r="AVS86" s="5"/>
      <c r="AVY86" s="4"/>
      <c r="AVZ86" s="5"/>
      <c r="AWF86" s="4"/>
      <c r="AWG86" s="5"/>
      <c r="AWM86" s="4"/>
      <c r="AWN86" s="5"/>
      <c r="AWT86" s="4"/>
      <c r="AWU86" s="5"/>
      <c r="AXA86" s="4"/>
      <c r="AXB86" s="5"/>
      <c r="AXH86" s="4"/>
      <c r="AXI86" s="5"/>
      <c r="AXO86" s="4"/>
      <c r="AXP86" s="5"/>
      <c r="AXV86" s="4"/>
      <c r="AXW86" s="5"/>
      <c r="AYC86" s="4"/>
      <c r="AYD86" s="5"/>
      <c r="AYJ86" s="4"/>
      <c r="AYK86" s="5"/>
      <c r="AYQ86" s="4"/>
      <c r="AYR86" s="5"/>
      <c r="AYX86" s="4"/>
      <c r="AYY86" s="5"/>
      <c r="AZE86" s="4"/>
      <c r="AZF86" s="5"/>
      <c r="AZL86" s="4"/>
      <c r="AZM86" s="5"/>
      <c r="AZS86" s="4"/>
      <c r="AZT86" s="5"/>
      <c r="AZZ86" s="4"/>
      <c r="BAA86" s="5"/>
      <c r="BAG86" s="4"/>
      <c r="BAH86" s="5"/>
      <c r="BAN86" s="4"/>
      <c r="BAO86" s="5"/>
      <c r="BAU86" s="4"/>
      <c r="BAV86" s="5"/>
      <c r="BBB86" s="4"/>
      <c r="BBC86" s="5"/>
      <c r="BBI86" s="4"/>
      <c r="BBJ86" s="5"/>
      <c r="BBP86" s="4"/>
      <c r="BBQ86" s="5"/>
      <c r="BBW86" s="4"/>
      <c r="BBX86" s="5"/>
      <c r="BCD86" s="4"/>
      <c r="BCE86" s="5"/>
      <c r="BCK86" s="4"/>
      <c r="BCL86" s="5"/>
      <c r="BCR86" s="4"/>
      <c r="BCS86" s="5"/>
      <c r="BCY86" s="4"/>
      <c r="BCZ86" s="5"/>
      <c r="BDF86" s="4"/>
      <c r="BDG86" s="5"/>
      <c r="BDM86" s="4"/>
      <c r="BDN86" s="5"/>
      <c r="BDT86" s="4"/>
      <c r="BDU86" s="5"/>
      <c r="BEA86" s="4"/>
      <c r="BEB86" s="5"/>
      <c r="BEH86" s="4"/>
      <c r="BEI86" s="5"/>
      <c r="BEO86" s="4"/>
      <c r="BEP86" s="5"/>
      <c r="BEV86" s="4"/>
      <c r="BEW86" s="5"/>
      <c r="BFC86" s="4"/>
      <c r="BFD86" s="5"/>
      <c r="BFJ86" s="4"/>
      <c r="BFK86" s="5"/>
      <c r="BFQ86" s="4"/>
      <c r="BFR86" s="5"/>
      <c r="BFX86" s="4"/>
      <c r="BFY86" s="5"/>
      <c r="BGE86" s="4"/>
      <c r="BGF86" s="5"/>
      <c r="BGL86" s="4"/>
      <c r="BGM86" s="5"/>
      <c r="BGS86" s="4"/>
      <c r="BGT86" s="5"/>
      <c r="BGZ86" s="4"/>
      <c r="BHA86" s="5"/>
      <c r="BHG86" s="4"/>
      <c r="BHH86" s="5"/>
      <c r="BHN86" s="4"/>
      <c r="BHO86" s="5"/>
      <c r="BHU86" s="4"/>
      <c r="BHV86" s="5"/>
      <c r="BIB86" s="4"/>
      <c r="BIC86" s="5"/>
      <c r="BII86" s="4"/>
      <c r="BIJ86" s="5"/>
      <c r="BIP86" s="4"/>
      <c r="BIQ86" s="5"/>
      <c r="BIW86" s="4"/>
      <c r="BIX86" s="5"/>
      <c r="BJD86" s="4"/>
      <c r="BJE86" s="5"/>
      <c r="BJK86" s="4"/>
      <c r="BJL86" s="5"/>
      <c r="BJR86" s="4"/>
      <c r="BJS86" s="5"/>
      <c r="BJY86" s="4"/>
      <c r="BJZ86" s="5"/>
      <c r="BKF86" s="4"/>
      <c r="BKG86" s="5"/>
      <c r="BKM86" s="4"/>
      <c r="BKN86" s="5"/>
      <c r="BKT86" s="4"/>
      <c r="BKU86" s="5"/>
      <c r="BLA86" s="4"/>
      <c r="BLB86" s="5"/>
      <c r="BLH86" s="4"/>
      <c r="BLI86" s="5"/>
      <c r="BLO86" s="4"/>
      <c r="BLP86" s="5"/>
      <c r="BLV86" s="4"/>
      <c r="BLW86" s="5"/>
      <c r="BMC86" s="4"/>
      <c r="BMD86" s="5"/>
      <c r="BMJ86" s="4"/>
      <c r="BMK86" s="5"/>
      <c r="BMQ86" s="4"/>
      <c r="BMR86" s="5"/>
      <c r="BMX86" s="4"/>
      <c r="BMY86" s="5"/>
      <c r="BNE86" s="4"/>
      <c r="BNF86" s="5"/>
      <c r="BNL86" s="4"/>
      <c r="BNM86" s="5"/>
      <c r="BNS86" s="4"/>
      <c r="BNT86" s="5"/>
      <c r="BNZ86" s="4"/>
      <c r="BOA86" s="5"/>
      <c r="BOG86" s="4"/>
      <c r="BOH86" s="5"/>
      <c r="BON86" s="4"/>
      <c r="BOO86" s="5"/>
      <c r="BOU86" s="4"/>
      <c r="BOV86" s="5"/>
      <c r="BPB86" s="4"/>
      <c r="BPC86" s="5"/>
      <c r="BPI86" s="4"/>
      <c r="BPJ86" s="5"/>
      <c r="BPP86" s="4"/>
      <c r="BPQ86" s="5"/>
      <c r="BPW86" s="4"/>
      <c r="BPX86" s="5"/>
      <c r="BQD86" s="4"/>
      <c r="BQE86" s="5"/>
      <c r="BQK86" s="4"/>
      <c r="BQL86" s="5"/>
      <c r="BQR86" s="4"/>
      <c r="BQS86" s="5"/>
      <c r="BQY86" s="4"/>
      <c r="BQZ86" s="5"/>
      <c r="BRF86" s="4"/>
      <c r="BRG86" s="5"/>
      <c r="BRM86" s="4"/>
      <c r="BRN86" s="5"/>
      <c r="BRT86" s="4"/>
      <c r="BRU86" s="5"/>
      <c r="BSA86" s="4"/>
      <c r="BSB86" s="5"/>
      <c r="BSH86" s="4"/>
      <c r="BSI86" s="5"/>
      <c r="BSO86" s="4"/>
      <c r="BSP86" s="5"/>
      <c r="BSV86" s="4"/>
      <c r="BSW86" s="5"/>
      <c r="BTC86" s="4"/>
      <c r="BTD86" s="5"/>
      <c r="BTJ86" s="4"/>
      <c r="BTK86" s="5"/>
      <c r="BTQ86" s="4"/>
      <c r="BTR86" s="5"/>
      <c r="BTX86" s="4"/>
      <c r="BTY86" s="5"/>
      <c r="BUE86" s="4"/>
      <c r="BUF86" s="5"/>
      <c r="BUL86" s="4"/>
      <c r="BUM86" s="5"/>
      <c r="BUS86" s="4"/>
      <c r="BUT86" s="5"/>
      <c r="BUZ86" s="4"/>
      <c r="BVA86" s="5"/>
      <c r="BVG86" s="4"/>
      <c r="BVH86" s="5"/>
      <c r="BVN86" s="4"/>
      <c r="BVO86" s="5"/>
      <c r="BVU86" s="4"/>
      <c r="BVV86" s="5"/>
      <c r="BWB86" s="4"/>
      <c r="BWC86" s="5"/>
      <c r="BWI86" s="4"/>
      <c r="BWJ86" s="5"/>
      <c r="BWP86" s="4"/>
      <c r="BWQ86" s="5"/>
      <c r="BWW86" s="4"/>
      <c r="BWX86" s="5"/>
      <c r="BXD86" s="4"/>
      <c r="BXE86" s="5"/>
      <c r="BXK86" s="4"/>
      <c r="BXL86" s="5"/>
      <c r="BXR86" s="4"/>
      <c r="BXS86" s="5"/>
      <c r="BXY86" s="4"/>
      <c r="BXZ86" s="5"/>
      <c r="BYF86" s="4"/>
      <c r="BYG86" s="5"/>
      <c r="BYM86" s="4"/>
      <c r="BYN86" s="5"/>
      <c r="BYT86" s="4"/>
      <c r="BYU86" s="5"/>
      <c r="BZA86" s="4"/>
      <c r="BZB86" s="5"/>
      <c r="BZH86" s="4"/>
      <c r="BZI86" s="5"/>
      <c r="BZO86" s="4"/>
      <c r="BZP86" s="5"/>
      <c r="BZV86" s="4"/>
      <c r="BZW86" s="5"/>
      <c r="CAC86" s="4"/>
      <c r="CAD86" s="5"/>
      <c r="CAJ86" s="4"/>
      <c r="CAK86" s="5"/>
      <c r="CAQ86" s="4"/>
      <c r="CAR86" s="5"/>
      <c r="CAX86" s="4"/>
      <c r="CAY86" s="5"/>
      <c r="CBE86" s="4"/>
      <c r="CBF86" s="5"/>
      <c r="CBL86" s="4"/>
      <c r="CBM86" s="5"/>
      <c r="CBS86" s="4"/>
      <c r="CBT86" s="5"/>
      <c r="CBZ86" s="4"/>
      <c r="CCA86" s="5"/>
      <c r="CCG86" s="4"/>
      <c r="CCH86" s="5"/>
      <c r="CCN86" s="4"/>
      <c r="CCO86" s="5"/>
      <c r="CCU86" s="4"/>
      <c r="CCV86" s="5"/>
      <c r="CDB86" s="4"/>
      <c r="CDC86" s="5"/>
      <c r="CDI86" s="4"/>
      <c r="CDJ86" s="5"/>
      <c r="CDP86" s="4"/>
      <c r="CDQ86" s="5"/>
      <c r="CDW86" s="4"/>
      <c r="CDX86" s="5"/>
      <c r="CED86" s="4"/>
      <c r="CEE86" s="5"/>
      <c r="CEK86" s="4"/>
      <c r="CEL86" s="5"/>
      <c r="CER86" s="4"/>
      <c r="CES86" s="5"/>
      <c r="CEY86" s="4"/>
      <c r="CEZ86" s="5"/>
      <c r="CFF86" s="4"/>
      <c r="CFG86" s="5"/>
      <c r="CFM86" s="4"/>
      <c r="CFN86" s="5"/>
      <c r="CFT86" s="4"/>
      <c r="CFU86" s="5"/>
      <c r="CGA86" s="4"/>
      <c r="CGB86" s="5"/>
      <c r="CGH86" s="4"/>
      <c r="CGI86" s="5"/>
      <c r="CGO86" s="4"/>
      <c r="CGP86" s="5"/>
      <c r="CGV86" s="4"/>
      <c r="CGW86" s="5"/>
      <c r="CHC86" s="4"/>
      <c r="CHD86" s="5"/>
      <c r="CHJ86" s="4"/>
      <c r="CHK86" s="5"/>
      <c r="CHQ86" s="4"/>
      <c r="CHR86" s="5"/>
      <c r="CHX86" s="4"/>
      <c r="CHY86" s="5"/>
      <c r="CIE86" s="4"/>
      <c r="CIF86" s="5"/>
      <c r="CIL86" s="4"/>
      <c r="CIM86" s="5"/>
      <c r="CIS86" s="4"/>
      <c r="CIT86" s="5"/>
      <c r="CIZ86" s="4"/>
      <c r="CJA86" s="5"/>
      <c r="CJG86" s="4"/>
      <c r="CJH86" s="5"/>
      <c r="CJN86" s="4"/>
      <c r="CJO86" s="5"/>
      <c r="CJU86" s="4"/>
      <c r="CJV86" s="5"/>
      <c r="CKB86" s="4"/>
      <c r="CKC86" s="5"/>
      <c r="CKI86" s="4"/>
      <c r="CKJ86" s="5"/>
      <c r="CKP86" s="4"/>
      <c r="CKQ86" s="5"/>
      <c r="CKW86" s="4"/>
      <c r="CKX86" s="5"/>
      <c r="CLD86" s="4"/>
      <c r="CLE86" s="5"/>
      <c r="CLK86" s="4"/>
      <c r="CLL86" s="5"/>
      <c r="CLR86" s="4"/>
      <c r="CLS86" s="5"/>
      <c r="CLY86" s="4"/>
      <c r="CLZ86" s="5"/>
      <c r="CMF86" s="4"/>
      <c r="CMG86" s="5"/>
      <c r="CMM86" s="4"/>
      <c r="CMN86" s="5"/>
      <c r="CMT86" s="4"/>
      <c r="CMU86" s="5"/>
      <c r="CNA86" s="4"/>
      <c r="CNB86" s="5"/>
      <c r="CNH86" s="4"/>
      <c r="CNI86" s="5"/>
      <c r="CNO86" s="4"/>
      <c r="CNP86" s="5"/>
      <c r="CNV86" s="4"/>
      <c r="CNW86" s="5"/>
      <c r="COC86" s="4"/>
      <c r="COD86" s="5"/>
      <c r="COJ86" s="4"/>
      <c r="COK86" s="5"/>
      <c r="COQ86" s="4"/>
      <c r="COR86" s="5"/>
      <c r="COX86" s="4"/>
      <c r="COY86" s="5"/>
      <c r="CPE86" s="4"/>
      <c r="CPF86" s="5"/>
      <c r="CPL86" s="4"/>
      <c r="CPM86" s="5"/>
      <c r="CPS86" s="4"/>
      <c r="CPT86" s="5"/>
      <c r="CPZ86" s="4"/>
      <c r="CQA86" s="5"/>
      <c r="CQG86" s="4"/>
      <c r="CQH86" s="5"/>
      <c r="CQN86" s="4"/>
      <c r="CQO86" s="5"/>
      <c r="CQU86" s="4"/>
      <c r="CQV86" s="5"/>
      <c r="CRB86" s="4"/>
      <c r="CRC86" s="5"/>
      <c r="CRI86" s="4"/>
      <c r="CRJ86" s="5"/>
      <c r="CRP86" s="4"/>
      <c r="CRQ86" s="5"/>
      <c r="CRW86" s="4"/>
      <c r="CRX86" s="5"/>
      <c r="CSD86" s="4"/>
      <c r="CSE86" s="5"/>
      <c r="CSK86" s="4"/>
      <c r="CSL86" s="5"/>
      <c r="CSR86" s="4"/>
      <c r="CSS86" s="5"/>
      <c r="CSY86" s="4"/>
      <c r="CSZ86" s="5"/>
      <c r="CTF86" s="4"/>
      <c r="CTG86" s="5"/>
      <c r="CTM86" s="4"/>
      <c r="CTN86" s="5"/>
      <c r="CTT86" s="4"/>
      <c r="CTU86" s="5"/>
      <c r="CUA86" s="4"/>
      <c r="CUB86" s="5"/>
      <c r="CUH86" s="4"/>
      <c r="CUI86" s="5"/>
      <c r="CUO86" s="4"/>
      <c r="CUP86" s="5"/>
      <c r="CUV86" s="4"/>
      <c r="CUW86" s="5"/>
      <c r="CVC86" s="4"/>
      <c r="CVD86" s="5"/>
      <c r="CVJ86" s="4"/>
      <c r="CVK86" s="5"/>
      <c r="CVQ86" s="4"/>
      <c r="CVR86" s="5"/>
      <c r="CVX86" s="4"/>
      <c r="CVY86" s="5"/>
      <c r="CWE86" s="4"/>
      <c r="CWF86" s="5"/>
      <c r="CWL86" s="4"/>
      <c r="CWM86" s="5"/>
      <c r="CWS86" s="4"/>
      <c r="CWT86" s="5"/>
      <c r="CWZ86" s="4"/>
      <c r="CXA86" s="5"/>
      <c r="CXG86" s="4"/>
      <c r="CXH86" s="5"/>
      <c r="CXN86" s="4"/>
      <c r="CXO86" s="5"/>
      <c r="CXU86" s="4"/>
      <c r="CXV86" s="5"/>
      <c r="CYB86" s="4"/>
      <c r="CYC86" s="5"/>
      <c r="CYI86" s="4"/>
      <c r="CYJ86" s="5"/>
      <c r="CYP86" s="4"/>
      <c r="CYQ86" s="5"/>
      <c r="CYW86" s="4"/>
      <c r="CYX86" s="5"/>
      <c r="CZD86" s="4"/>
      <c r="CZE86" s="5"/>
      <c r="CZK86" s="4"/>
      <c r="CZL86" s="5"/>
      <c r="CZR86" s="4"/>
      <c r="CZS86" s="5"/>
      <c r="CZY86" s="4"/>
      <c r="CZZ86" s="5"/>
      <c r="DAF86" s="4"/>
      <c r="DAG86" s="5"/>
      <c r="DAM86" s="4"/>
      <c r="DAN86" s="5"/>
      <c r="DAT86" s="4"/>
      <c r="DAU86" s="5"/>
      <c r="DBA86" s="4"/>
      <c r="DBB86" s="5"/>
      <c r="DBH86" s="4"/>
      <c r="DBI86" s="5"/>
      <c r="DBO86" s="4"/>
      <c r="DBP86" s="5"/>
      <c r="DBV86" s="4"/>
      <c r="DBW86" s="5"/>
      <c r="DCC86" s="4"/>
      <c r="DCD86" s="5"/>
      <c r="DCJ86" s="4"/>
      <c r="DCK86" s="5"/>
      <c r="DCQ86" s="4"/>
      <c r="DCR86" s="5"/>
      <c r="DCX86" s="4"/>
      <c r="DCY86" s="5"/>
      <c r="DDE86" s="4"/>
      <c r="DDF86" s="5"/>
      <c r="DDL86" s="4"/>
      <c r="DDM86" s="5"/>
      <c r="DDS86" s="4"/>
      <c r="DDT86" s="5"/>
      <c r="DDZ86" s="4"/>
      <c r="DEA86" s="5"/>
      <c r="DEG86" s="4"/>
      <c r="DEH86" s="5"/>
      <c r="DEN86" s="4"/>
      <c r="DEO86" s="5"/>
      <c r="DEU86" s="4"/>
      <c r="DEV86" s="5"/>
      <c r="DFB86" s="4"/>
      <c r="DFC86" s="5"/>
      <c r="DFI86" s="4"/>
      <c r="DFJ86" s="5"/>
      <c r="DFP86" s="4"/>
      <c r="DFQ86" s="5"/>
      <c r="DFW86" s="4"/>
      <c r="DFX86" s="5"/>
      <c r="DGD86" s="4"/>
      <c r="DGE86" s="5"/>
      <c r="DGK86" s="4"/>
      <c r="DGL86" s="5"/>
      <c r="DGR86" s="4"/>
      <c r="DGS86" s="5"/>
      <c r="DGY86" s="4"/>
      <c r="DGZ86" s="5"/>
      <c r="DHF86" s="4"/>
      <c r="DHG86" s="5"/>
      <c r="DHM86" s="4"/>
      <c r="DHN86" s="5"/>
      <c r="DHT86" s="4"/>
      <c r="DHU86" s="5"/>
      <c r="DIA86" s="4"/>
      <c r="DIB86" s="5"/>
      <c r="DIH86" s="4"/>
      <c r="DII86" s="5"/>
      <c r="DIO86" s="4"/>
      <c r="DIP86" s="5"/>
      <c r="DIV86" s="4"/>
      <c r="DIW86" s="5"/>
      <c r="DJC86" s="4"/>
      <c r="DJD86" s="5"/>
      <c r="DJJ86" s="4"/>
      <c r="DJK86" s="5"/>
      <c r="DJQ86" s="4"/>
      <c r="DJR86" s="5"/>
      <c r="DJX86" s="4"/>
      <c r="DJY86" s="5"/>
      <c r="DKE86" s="4"/>
      <c r="DKF86" s="5"/>
      <c r="DKL86" s="4"/>
      <c r="DKM86" s="5"/>
      <c r="DKS86" s="4"/>
      <c r="DKT86" s="5"/>
      <c r="DKZ86" s="4"/>
      <c r="DLA86" s="5"/>
      <c r="DLG86" s="4"/>
      <c r="DLH86" s="5"/>
      <c r="DLN86" s="4"/>
      <c r="DLO86" s="5"/>
      <c r="DLU86" s="4"/>
      <c r="DLV86" s="5"/>
      <c r="DMB86" s="4"/>
      <c r="DMC86" s="5"/>
      <c r="DMI86" s="4"/>
      <c r="DMJ86" s="5"/>
      <c r="DMP86" s="4"/>
      <c r="DMQ86" s="5"/>
      <c r="DMW86" s="4"/>
      <c r="DMX86" s="5"/>
      <c r="DND86" s="4"/>
      <c r="DNE86" s="5"/>
      <c r="DNK86" s="4"/>
      <c r="DNL86" s="5"/>
      <c r="DNR86" s="4"/>
      <c r="DNS86" s="5"/>
      <c r="DNY86" s="4"/>
      <c r="DNZ86" s="5"/>
      <c r="DOF86" s="4"/>
      <c r="DOG86" s="5"/>
      <c r="DOM86" s="4"/>
      <c r="DON86" s="5"/>
      <c r="DOT86" s="4"/>
      <c r="DOU86" s="5"/>
      <c r="DPA86" s="4"/>
      <c r="DPB86" s="5"/>
      <c r="DPH86" s="4"/>
      <c r="DPI86" s="5"/>
      <c r="DPO86" s="4"/>
      <c r="DPP86" s="5"/>
      <c r="DPV86" s="4"/>
      <c r="DPW86" s="5"/>
      <c r="DQC86" s="4"/>
      <c r="DQD86" s="5"/>
      <c r="DQJ86" s="4"/>
      <c r="DQK86" s="5"/>
      <c r="DQQ86" s="4"/>
      <c r="DQR86" s="5"/>
      <c r="DQX86" s="4"/>
      <c r="DQY86" s="5"/>
      <c r="DRE86" s="4"/>
      <c r="DRF86" s="5"/>
      <c r="DRL86" s="4"/>
      <c r="DRM86" s="5"/>
      <c r="DRS86" s="4"/>
      <c r="DRT86" s="5"/>
      <c r="DRZ86" s="4"/>
      <c r="DSA86" s="5"/>
      <c r="DSG86" s="4"/>
      <c r="DSH86" s="5"/>
      <c r="DSN86" s="4"/>
      <c r="DSO86" s="5"/>
      <c r="DSU86" s="4"/>
      <c r="DSV86" s="5"/>
      <c r="DTB86" s="4"/>
      <c r="DTC86" s="5"/>
      <c r="DTI86" s="4"/>
      <c r="DTJ86" s="5"/>
      <c r="DTP86" s="4"/>
      <c r="DTQ86" s="5"/>
      <c r="DTW86" s="4"/>
      <c r="DTX86" s="5"/>
      <c r="DUD86" s="4"/>
      <c r="DUE86" s="5"/>
      <c r="DUK86" s="4"/>
      <c r="DUL86" s="5"/>
      <c r="DUR86" s="4"/>
      <c r="DUS86" s="5"/>
      <c r="DUY86" s="4"/>
      <c r="DUZ86" s="5"/>
      <c r="DVF86" s="4"/>
      <c r="DVG86" s="5"/>
      <c r="DVM86" s="4"/>
      <c r="DVN86" s="5"/>
      <c r="DVT86" s="4"/>
      <c r="DVU86" s="5"/>
      <c r="DWA86" s="4"/>
      <c r="DWB86" s="5"/>
      <c r="DWH86" s="4"/>
      <c r="DWI86" s="5"/>
      <c r="DWO86" s="4"/>
      <c r="DWP86" s="5"/>
      <c r="DWV86" s="4"/>
      <c r="DWW86" s="5"/>
      <c r="DXC86" s="4"/>
      <c r="DXD86" s="5"/>
      <c r="DXJ86" s="4"/>
      <c r="DXK86" s="5"/>
      <c r="DXQ86" s="4"/>
      <c r="DXR86" s="5"/>
      <c r="DXX86" s="4"/>
      <c r="DXY86" s="5"/>
      <c r="DYE86" s="4"/>
      <c r="DYF86" s="5"/>
      <c r="DYL86" s="4"/>
      <c r="DYM86" s="5"/>
      <c r="DYS86" s="4"/>
      <c r="DYT86" s="5"/>
      <c r="DYZ86" s="4"/>
      <c r="DZA86" s="5"/>
      <c r="DZG86" s="4"/>
      <c r="DZH86" s="5"/>
      <c r="DZN86" s="4"/>
      <c r="DZO86" s="5"/>
      <c r="DZU86" s="4"/>
      <c r="DZV86" s="5"/>
      <c r="EAB86" s="4"/>
      <c r="EAC86" s="5"/>
      <c r="EAI86" s="4"/>
      <c r="EAJ86" s="5"/>
      <c r="EAP86" s="4"/>
      <c r="EAQ86" s="5"/>
      <c r="EAW86" s="4"/>
      <c r="EAX86" s="5"/>
      <c r="EBD86" s="4"/>
      <c r="EBE86" s="5"/>
      <c r="EBK86" s="4"/>
      <c r="EBL86" s="5"/>
      <c r="EBR86" s="4"/>
      <c r="EBS86" s="5"/>
      <c r="EBY86" s="4"/>
      <c r="EBZ86" s="5"/>
      <c r="ECF86" s="4"/>
      <c r="ECG86" s="5"/>
      <c r="ECM86" s="4"/>
      <c r="ECN86" s="5"/>
      <c r="ECT86" s="4"/>
      <c r="ECU86" s="5"/>
      <c r="EDA86" s="4"/>
      <c r="EDB86" s="5"/>
      <c r="EDH86" s="4"/>
      <c r="EDI86" s="5"/>
      <c r="EDO86" s="4"/>
      <c r="EDP86" s="5"/>
      <c r="EDV86" s="4"/>
      <c r="EDW86" s="5"/>
      <c r="EEC86" s="4"/>
      <c r="EED86" s="5"/>
      <c r="EEJ86" s="4"/>
      <c r="EEK86" s="5"/>
      <c r="EEQ86" s="4"/>
      <c r="EER86" s="5"/>
      <c r="EEX86" s="4"/>
      <c r="EEY86" s="5"/>
      <c r="EFE86" s="4"/>
      <c r="EFF86" s="5"/>
      <c r="EFL86" s="4"/>
      <c r="EFM86" s="5"/>
      <c r="EFS86" s="4"/>
      <c r="EFT86" s="5"/>
      <c r="EFZ86" s="4"/>
      <c r="EGA86" s="5"/>
      <c r="EGG86" s="4"/>
      <c r="EGH86" s="5"/>
      <c r="EGN86" s="4"/>
      <c r="EGO86" s="5"/>
      <c r="EGU86" s="4"/>
      <c r="EGV86" s="5"/>
      <c r="EHB86" s="4"/>
      <c r="EHC86" s="5"/>
      <c r="EHI86" s="4"/>
      <c r="EHJ86" s="5"/>
      <c r="EHP86" s="4"/>
      <c r="EHQ86" s="5"/>
      <c r="EHW86" s="4"/>
      <c r="EHX86" s="5"/>
      <c r="EID86" s="4"/>
      <c r="EIE86" s="5"/>
      <c r="EIK86" s="4"/>
      <c r="EIL86" s="5"/>
      <c r="EIR86" s="4"/>
      <c r="EIS86" s="5"/>
      <c r="EIY86" s="4"/>
      <c r="EIZ86" s="5"/>
      <c r="EJF86" s="4"/>
      <c r="EJG86" s="5"/>
      <c r="EJM86" s="4"/>
      <c r="EJN86" s="5"/>
      <c r="EJT86" s="4"/>
      <c r="EJU86" s="5"/>
      <c r="EKA86" s="4"/>
      <c r="EKB86" s="5"/>
      <c r="EKH86" s="4"/>
      <c r="EKI86" s="5"/>
      <c r="EKO86" s="4"/>
      <c r="EKP86" s="5"/>
      <c r="EKV86" s="4"/>
      <c r="EKW86" s="5"/>
      <c r="ELC86" s="4"/>
      <c r="ELD86" s="5"/>
      <c r="ELJ86" s="4"/>
      <c r="ELK86" s="5"/>
      <c r="ELQ86" s="4"/>
      <c r="ELR86" s="5"/>
      <c r="ELX86" s="4"/>
      <c r="ELY86" s="5"/>
      <c r="EME86" s="4"/>
      <c r="EMF86" s="5"/>
      <c r="EML86" s="4"/>
      <c r="EMM86" s="5"/>
      <c r="EMS86" s="4"/>
      <c r="EMT86" s="5"/>
      <c r="EMZ86" s="4"/>
      <c r="ENA86" s="5"/>
      <c r="ENG86" s="4"/>
      <c r="ENH86" s="5"/>
      <c r="ENN86" s="4"/>
      <c r="ENO86" s="5"/>
      <c r="ENU86" s="4"/>
      <c r="ENV86" s="5"/>
      <c r="EOB86" s="4"/>
      <c r="EOC86" s="5"/>
      <c r="EOI86" s="4"/>
      <c r="EOJ86" s="5"/>
      <c r="EOP86" s="4"/>
      <c r="EOQ86" s="5"/>
      <c r="EOW86" s="4"/>
      <c r="EOX86" s="5"/>
      <c r="EPD86" s="4"/>
      <c r="EPE86" s="5"/>
      <c r="EPK86" s="4"/>
      <c r="EPL86" s="5"/>
      <c r="EPR86" s="4"/>
      <c r="EPS86" s="5"/>
      <c r="EPY86" s="4"/>
      <c r="EPZ86" s="5"/>
      <c r="EQF86" s="4"/>
      <c r="EQG86" s="5"/>
      <c r="EQM86" s="4"/>
      <c r="EQN86" s="5"/>
      <c r="EQT86" s="4"/>
      <c r="EQU86" s="5"/>
      <c r="ERA86" s="4"/>
      <c r="ERB86" s="5"/>
      <c r="ERH86" s="4"/>
      <c r="ERI86" s="5"/>
      <c r="ERO86" s="4"/>
      <c r="ERP86" s="5"/>
      <c r="ERV86" s="4"/>
      <c r="ERW86" s="5"/>
      <c r="ESC86" s="4"/>
      <c r="ESD86" s="5"/>
      <c r="ESJ86" s="4"/>
      <c r="ESK86" s="5"/>
      <c r="ESQ86" s="4"/>
      <c r="ESR86" s="5"/>
      <c r="ESX86" s="4"/>
      <c r="ESY86" s="5"/>
      <c r="ETE86" s="4"/>
      <c r="ETF86" s="5"/>
      <c r="ETL86" s="4"/>
      <c r="ETM86" s="5"/>
      <c r="ETS86" s="4"/>
      <c r="ETT86" s="5"/>
      <c r="ETZ86" s="4"/>
      <c r="EUA86" s="5"/>
      <c r="EUG86" s="4"/>
      <c r="EUH86" s="5"/>
      <c r="EUN86" s="4"/>
      <c r="EUO86" s="5"/>
      <c r="EUU86" s="4"/>
      <c r="EUV86" s="5"/>
      <c r="EVB86" s="4"/>
      <c r="EVC86" s="5"/>
      <c r="EVI86" s="4"/>
      <c r="EVJ86" s="5"/>
      <c r="EVP86" s="4"/>
      <c r="EVQ86" s="5"/>
      <c r="EVW86" s="4"/>
      <c r="EVX86" s="5"/>
      <c r="EWD86" s="4"/>
      <c r="EWE86" s="5"/>
      <c r="EWK86" s="4"/>
      <c r="EWL86" s="5"/>
      <c r="EWR86" s="4"/>
      <c r="EWS86" s="5"/>
      <c r="EWY86" s="4"/>
      <c r="EWZ86" s="5"/>
      <c r="EXF86" s="4"/>
      <c r="EXG86" s="5"/>
      <c r="EXM86" s="4"/>
      <c r="EXN86" s="5"/>
      <c r="EXT86" s="4"/>
      <c r="EXU86" s="5"/>
      <c r="EYA86" s="4"/>
      <c r="EYB86" s="5"/>
      <c r="EYH86" s="4"/>
      <c r="EYI86" s="5"/>
      <c r="EYO86" s="4"/>
      <c r="EYP86" s="5"/>
      <c r="EYV86" s="4"/>
      <c r="EYW86" s="5"/>
      <c r="EZC86" s="4"/>
      <c r="EZD86" s="5"/>
      <c r="EZJ86" s="4"/>
      <c r="EZK86" s="5"/>
      <c r="EZQ86" s="4"/>
      <c r="EZR86" s="5"/>
      <c r="EZX86" s="4"/>
      <c r="EZY86" s="5"/>
      <c r="FAE86" s="4"/>
      <c r="FAF86" s="5"/>
      <c r="FAL86" s="4"/>
      <c r="FAM86" s="5"/>
      <c r="FAS86" s="4"/>
      <c r="FAT86" s="5"/>
      <c r="FAZ86" s="4"/>
      <c r="FBA86" s="5"/>
      <c r="FBG86" s="4"/>
      <c r="FBH86" s="5"/>
      <c r="FBN86" s="4"/>
      <c r="FBO86" s="5"/>
      <c r="FBU86" s="4"/>
      <c r="FBV86" s="5"/>
      <c r="FCB86" s="4"/>
      <c r="FCC86" s="5"/>
      <c r="FCI86" s="4"/>
      <c r="FCJ86" s="5"/>
      <c r="FCP86" s="4"/>
      <c r="FCQ86" s="5"/>
      <c r="FCW86" s="4"/>
      <c r="FCX86" s="5"/>
      <c r="FDD86" s="4"/>
      <c r="FDE86" s="5"/>
      <c r="FDK86" s="4"/>
      <c r="FDL86" s="5"/>
      <c r="FDR86" s="4"/>
      <c r="FDS86" s="5"/>
      <c r="FDY86" s="4"/>
      <c r="FDZ86" s="5"/>
      <c r="FEF86" s="4"/>
      <c r="FEG86" s="5"/>
      <c r="FEM86" s="4"/>
      <c r="FEN86" s="5"/>
      <c r="FET86" s="4"/>
      <c r="FEU86" s="5"/>
      <c r="FFA86" s="4"/>
      <c r="FFB86" s="5"/>
      <c r="FFH86" s="4"/>
      <c r="FFI86" s="5"/>
      <c r="FFO86" s="4"/>
      <c r="FFP86" s="5"/>
      <c r="FFV86" s="4"/>
      <c r="FFW86" s="5"/>
      <c r="FGC86" s="4"/>
      <c r="FGD86" s="5"/>
      <c r="FGJ86" s="4"/>
      <c r="FGK86" s="5"/>
      <c r="FGQ86" s="4"/>
      <c r="FGR86" s="5"/>
      <c r="FGX86" s="4"/>
      <c r="FGY86" s="5"/>
      <c r="FHE86" s="4"/>
      <c r="FHF86" s="5"/>
      <c r="FHL86" s="4"/>
      <c r="FHM86" s="5"/>
      <c r="FHS86" s="4"/>
      <c r="FHT86" s="5"/>
      <c r="FHZ86" s="4"/>
      <c r="FIA86" s="5"/>
      <c r="FIG86" s="4"/>
      <c r="FIH86" s="5"/>
      <c r="FIN86" s="4"/>
      <c r="FIO86" s="5"/>
      <c r="FIU86" s="4"/>
      <c r="FIV86" s="5"/>
      <c r="FJB86" s="4"/>
      <c r="FJC86" s="5"/>
      <c r="FJI86" s="4"/>
      <c r="FJJ86" s="5"/>
      <c r="FJP86" s="4"/>
      <c r="FJQ86" s="5"/>
      <c r="FJW86" s="4"/>
      <c r="FJX86" s="5"/>
      <c r="FKD86" s="4"/>
      <c r="FKE86" s="5"/>
      <c r="FKK86" s="4"/>
      <c r="FKL86" s="5"/>
      <c r="FKR86" s="4"/>
      <c r="FKS86" s="5"/>
      <c r="FKY86" s="4"/>
      <c r="FKZ86" s="5"/>
      <c r="FLF86" s="4"/>
      <c r="FLG86" s="5"/>
      <c r="FLM86" s="4"/>
      <c r="FLN86" s="5"/>
      <c r="FLT86" s="4"/>
      <c r="FLU86" s="5"/>
      <c r="FMA86" s="4"/>
      <c r="FMB86" s="5"/>
      <c r="FMH86" s="4"/>
      <c r="FMI86" s="5"/>
      <c r="FMO86" s="4"/>
      <c r="FMP86" s="5"/>
      <c r="FMV86" s="4"/>
      <c r="FMW86" s="5"/>
      <c r="FNC86" s="4"/>
      <c r="FND86" s="5"/>
      <c r="FNJ86" s="4"/>
      <c r="FNK86" s="5"/>
      <c r="FNQ86" s="4"/>
      <c r="FNR86" s="5"/>
      <c r="FNX86" s="4"/>
      <c r="FNY86" s="5"/>
      <c r="FOE86" s="4"/>
      <c r="FOF86" s="5"/>
      <c r="FOL86" s="4"/>
      <c r="FOM86" s="5"/>
      <c r="FOS86" s="4"/>
      <c r="FOT86" s="5"/>
      <c r="FOZ86" s="4"/>
      <c r="FPA86" s="5"/>
      <c r="FPG86" s="4"/>
      <c r="FPH86" s="5"/>
      <c r="FPN86" s="4"/>
      <c r="FPO86" s="5"/>
      <c r="FPU86" s="4"/>
      <c r="FPV86" s="5"/>
      <c r="FQB86" s="4"/>
      <c r="FQC86" s="5"/>
      <c r="FQI86" s="4"/>
      <c r="FQJ86" s="5"/>
      <c r="FQP86" s="4"/>
      <c r="FQQ86" s="5"/>
      <c r="FQW86" s="4"/>
      <c r="FQX86" s="5"/>
      <c r="FRD86" s="4"/>
      <c r="FRE86" s="5"/>
      <c r="FRK86" s="4"/>
      <c r="FRL86" s="5"/>
      <c r="FRR86" s="4"/>
      <c r="FRS86" s="5"/>
      <c r="FRY86" s="4"/>
      <c r="FRZ86" s="5"/>
      <c r="FSF86" s="4"/>
      <c r="FSG86" s="5"/>
      <c r="FSM86" s="4"/>
      <c r="FSN86" s="5"/>
      <c r="FST86" s="4"/>
      <c r="FSU86" s="5"/>
      <c r="FTA86" s="4"/>
      <c r="FTB86" s="5"/>
      <c r="FTH86" s="4"/>
      <c r="FTI86" s="5"/>
      <c r="FTO86" s="4"/>
      <c r="FTP86" s="5"/>
      <c r="FTV86" s="4"/>
      <c r="FTW86" s="5"/>
      <c r="FUC86" s="4"/>
      <c r="FUD86" s="5"/>
      <c r="FUJ86" s="4"/>
      <c r="FUK86" s="5"/>
      <c r="FUQ86" s="4"/>
      <c r="FUR86" s="5"/>
      <c r="FUX86" s="4"/>
      <c r="FUY86" s="5"/>
      <c r="FVE86" s="4"/>
      <c r="FVF86" s="5"/>
      <c r="FVL86" s="4"/>
      <c r="FVM86" s="5"/>
      <c r="FVS86" s="4"/>
      <c r="FVT86" s="5"/>
      <c r="FVZ86" s="4"/>
      <c r="FWA86" s="5"/>
      <c r="FWG86" s="4"/>
      <c r="FWH86" s="5"/>
      <c r="FWN86" s="4"/>
      <c r="FWO86" s="5"/>
      <c r="FWU86" s="4"/>
      <c r="FWV86" s="5"/>
      <c r="FXB86" s="4"/>
      <c r="FXC86" s="5"/>
      <c r="FXI86" s="4"/>
      <c r="FXJ86" s="5"/>
      <c r="FXP86" s="4"/>
      <c r="FXQ86" s="5"/>
      <c r="FXW86" s="4"/>
      <c r="FXX86" s="5"/>
      <c r="FYD86" s="4"/>
      <c r="FYE86" s="5"/>
      <c r="FYK86" s="4"/>
      <c r="FYL86" s="5"/>
      <c r="FYR86" s="4"/>
      <c r="FYS86" s="5"/>
      <c r="FYY86" s="4"/>
      <c r="FYZ86" s="5"/>
      <c r="FZF86" s="4"/>
      <c r="FZG86" s="5"/>
      <c r="FZM86" s="4"/>
      <c r="FZN86" s="5"/>
      <c r="FZT86" s="4"/>
      <c r="FZU86" s="5"/>
      <c r="GAA86" s="4"/>
      <c r="GAB86" s="5"/>
      <c r="GAH86" s="4"/>
      <c r="GAI86" s="5"/>
      <c r="GAO86" s="4"/>
      <c r="GAP86" s="5"/>
      <c r="GAV86" s="4"/>
      <c r="GAW86" s="5"/>
      <c r="GBC86" s="4"/>
      <c r="GBD86" s="5"/>
      <c r="GBJ86" s="4"/>
      <c r="GBK86" s="5"/>
      <c r="GBQ86" s="4"/>
      <c r="GBR86" s="5"/>
      <c r="GBX86" s="4"/>
      <c r="GBY86" s="5"/>
      <c r="GCE86" s="4"/>
      <c r="GCF86" s="5"/>
      <c r="GCL86" s="4"/>
      <c r="GCM86" s="5"/>
      <c r="GCS86" s="4"/>
      <c r="GCT86" s="5"/>
      <c r="GCZ86" s="4"/>
      <c r="GDA86" s="5"/>
      <c r="GDG86" s="4"/>
      <c r="GDH86" s="5"/>
      <c r="GDN86" s="4"/>
      <c r="GDO86" s="5"/>
      <c r="GDU86" s="4"/>
      <c r="GDV86" s="5"/>
      <c r="GEB86" s="4"/>
      <c r="GEC86" s="5"/>
      <c r="GEI86" s="4"/>
      <c r="GEJ86" s="5"/>
      <c r="GEP86" s="4"/>
      <c r="GEQ86" s="5"/>
      <c r="GEW86" s="4"/>
      <c r="GEX86" s="5"/>
      <c r="GFD86" s="4"/>
      <c r="GFE86" s="5"/>
      <c r="GFK86" s="4"/>
      <c r="GFL86" s="5"/>
      <c r="GFR86" s="4"/>
      <c r="GFS86" s="5"/>
      <c r="GFY86" s="4"/>
      <c r="GFZ86" s="5"/>
      <c r="GGF86" s="4"/>
      <c r="GGG86" s="5"/>
      <c r="GGM86" s="4"/>
      <c r="GGN86" s="5"/>
      <c r="GGT86" s="4"/>
      <c r="GGU86" s="5"/>
      <c r="GHA86" s="4"/>
      <c r="GHB86" s="5"/>
      <c r="GHH86" s="4"/>
      <c r="GHI86" s="5"/>
      <c r="GHO86" s="4"/>
      <c r="GHP86" s="5"/>
      <c r="GHV86" s="4"/>
      <c r="GHW86" s="5"/>
      <c r="GIC86" s="4"/>
      <c r="GID86" s="5"/>
      <c r="GIJ86" s="4"/>
      <c r="GIK86" s="5"/>
      <c r="GIQ86" s="4"/>
      <c r="GIR86" s="5"/>
      <c r="GIX86" s="4"/>
      <c r="GIY86" s="5"/>
      <c r="GJE86" s="4"/>
      <c r="GJF86" s="5"/>
      <c r="GJL86" s="4"/>
      <c r="GJM86" s="5"/>
      <c r="GJS86" s="4"/>
      <c r="GJT86" s="5"/>
      <c r="GJZ86" s="4"/>
      <c r="GKA86" s="5"/>
      <c r="GKG86" s="4"/>
      <c r="GKH86" s="5"/>
      <c r="GKN86" s="4"/>
      <c r="GKO86" s="5"/>
      <c r="GKU86" s="4"/>
      <c r="GKV86" s="5"/>
      <c r="GLB86" s="4"/>
      <c r="GLC86" s="5"/>
      <c r="GLI86" s="4"/>
      <c r="GLJ86" s="5"/>
      <c r="GLP86" s="4"/>
      <c r="GLQ86" s="5"/>
      <c r="GLW86" s="4"/>
      <c r="GLX86" s="5"/>
      <c r="GMD86" s="4"/>
      <c r="GME86" s="5"/>
      <c r="GMK86" s="4"/>
      <c r="GML86" s="5"/>
      <c r="GMR86" s="4"/>
      <c r="GMS86" s="5"/>
      <c r="GMY86" s="4"/>
      <c r="GMZ86" s="5"/>
      <c r="GNF86" s="4"/>
      <c r="GNG86" s="5"/>
      <c r="GNM86" s="4"/>
      <c r="GNN86" s="5"/>
      <c r="GNT86" s="4"/>
      <c r="GNU86" s="5"/>
      <c r="GOA86" s="4"/>
      <c r="GOB86" s="5"/>
      <c r="GOH86" s="4"/>
      <c r="GOI86" s="5"/>
      <c r="GOO86" s="4"/>
      <c r="GOP86" s="5"/>
      <c r="GOV86" s="4"/>
      <c r="GOW86" s="5"/>
      <c r="GPC86" s="4"/>
      <c r="GPD86" s="5"/>
      <c r="GPJ86" s="4"/>
      <c r="GPK86" s="5"/>
      <c r="GPQ86" s="4"/>
      <c r="GPR86" s="5"/>
      <c r="GPX86" s="4"/>
      <c r="GPY86" s="5"/>
      <c r="GQE86" s="4"/>
      <c r="GQF86" s="5"/>
      <c r="GQL86" s="4"/>
      <c r="GQM86" s="5"/>
      <c r="GQS86" s="4"/>
      <c r="GQT86" s="5"/>
      <c r="GQZ86" s="4"/>
      <c r="GRA86" s="5"/>
      <c r="GRG86" s="4"/>
      <c r="GRH86" s="5"/>
      <c r="GRN86" s="4"/>
      <c r="GRO86" s="5"/>
      <c r="GRU86" s="4"/>
      <c r="GRV86" s="5"/>
      <c r="GSB86" s="4"/>
      <c r="GSC86" s="5"/>
      <c r="GSI86" s="4"/>
      <c r="GSJ86" s="5"/>
      <c r="GSP86" s="4"/>
      <c r="GSQ86" s="5"/>
      <c r="GSW86" s="4"/>
      <c r="GSX86" s="5"/>
      <c r="GTD86" s="4"/>
      <c r="GTE86" s="5"/>
      <c r="GTK86" s="4"/>
      <c r="GTL86" s="5"/>
      <c r="GTR86" s="4"/>
      <c r="GTS86" s="5"/>
      <c r="GTY86" s="4"/>
      <c r="GTZ86" s="5"/>
      <c r="GUF86" s="4"/>
      <c r="GUG86" s="5"/>
      <c r="GUM86" s="4"/>
      <c r="GUN86" s="5"/>
      <c r="GUT86" s="4"/>
      <c r="GUU86" s="5"/>
      <c r="GVA86" s="4"/>
      <c r="GVB86" s="5"/>
      <c r="GVH86" s="4"/>
      <c r="GVI86" s="5"/>
      <c r="GVO86" s="4"/>
      <c r="GVP86" s="5"/>
      <c r="GVV86" s="4"/>
      <c r="GVW86" s="5"/>
      <c r="GWC86" s="4"/>
      <c r="GWD86" s="5"/>
      <c r="GWJ86" s="4"/>
      <c r="GWK86" s="5"/>
      <c r="GWQ86" s="4"/>
      <c r="GWR86" s="5"/>
      <c r="GWX86" s="4"/>
      <c r="GWY86" s="5"/>
      <c r="GXE86" s="4"/>
      <c r="GXF86" s="5"/>
      <c r="GXL86" s="4"/>
      <c r="GXM86" s="5"/>
      <c r="GXS86" s="4"/>
      <c r="GXT86" s="5"/>
      <c r="GXZ86" s="4"/>
      <c r="GYA86" s="5"/>
      <c r="GYG86" s="4"/>
      <c r="GYH86" s="5"/>
      <c r="GYN86" s="4"/>
      <c r="GYO86" s="5"/>
      <c r="GYU86" s="4"/>
      <c r="GYV86" s="5"/>
      <c r="GZB86" s="4"/>
      <c r="GZC86" s="5"/>
      <c r="GZI86" s="4"/>
      <c r="GZJ86" s="5"/>
      <c r="GZP86" s="4"/>
      <c r="GZQ86" s="5"/>
      <c r="GZW86" s="4"/>
      <c r="GZX86" s="5"/>
      <c r="HAD86" s="4"/>
      <c r="HAE86" s="5"/>
      <c r="HAK86" s="4"/>
      <c r="HAL86" s="5"/>
      <c r="HAR86" s="4"/>
      <c r="HAS86" s="5"/>
      <c r="HAY86" s="4"/>
      <c r="HAZ86" s="5"/>
      <c r="HBF86" s="4"/>
      <c r="HBG86" s="5"/>
      <c r="HBM86" s="4"/>
      <c r="HBN86" s="5"/>
      <c r="HBT86" s="4"/>
      <c r="HBU86" s="5"/>
      <c r="HCA86" s="4"/>
      <c r="HCB86" s="5"/>
      <c r="HCH86" s="4"/>
      <c r="HCI86" s="5"/>
      <c r="HCO86" s="4"/>
      <c r="HCP86" s="5"/>
      <c r="HCV86" s="4"/>
      <c r="HCW86" s="5"/>
      <c r="HDC86" s="4"/>
      <c r="HDD86" s="5"/>
      <c r="HDJ86" s="4"/>
      <c r="HDK86" s="5"/>
      <c r="HDQ86" s="4"/>
      <c r="HDR86" s="5"/>
      <c r="HDX86" s="4"/>
      <c r="HDY86" s="5"/>
      <c r="HEE86" s="4"/>
      <c r="HEF86" s="5"/>
      <c r="HEL86" s="4"/>
      <c r="HEM86" s="5"/>
      <c r="HES86" s="4"/>
      <c r="HET86" s="5"/>
      <c r="HEZ86" s="4"/>
      <c r="HFA86" s="5"/>
      <c r="HFG86" s="4"/>
      <c r="HFH86" s="5"/>
      <c r="HFN86" s="4"/>
      <c r="HFO86" s="5"/>
      <c r="HFU86" s="4"/>
      <c r="HFV86" s="5"/>
      <c r="HGB86" s="4"/>
      <c r="HGC86" s="5"/>
      <c r="HGI86" s="4"/>
      <c r="HGJ86" s="5"/>
      <c r="HGP86" s="4"/>
      <c r="HGQ86" s="5"/>
      <c r="HGW86" s="4"/>
      <c r="HGX86" s="5"/>
      <c r="HHD86" s="4"/>
      <c r="HHE86" s="5"/>
      <c r="HHK86" s="4"/>
      <c r="HHL86" s="5"/>
      <c r="HHR86" s="4"/>
      <c r="HHS86" s="5"/>
      <c r="HHY86" s="4"/>
      <c r="HHZ86" s="5"/>
      <c r="HIF86" s="4"/>
      <c r="HIG86" s="5"/>
      <c r="HIM86" s="4"/>
      <c r="HIN86" s="5"/>
      <c r="HIT86" s="4"/>
      <c r="HIU86" s="5"/>
      <c r="HJA86" s="4"/>
      <c r="HJB86" s="5"/>
      <c r="HJH86" s="4"/>
      <c r="HJI86" s="5"/>
      <c r="HJO86" s="4"/>
      <c r="HJP86" s="5"/>
      <c r="HJV86" s="4"/>
      <c r="HJW86" s="5"/>
      <c r="HKC86" s="4"/>
      <c r="HKD86" s="5"/>
      <c r="HKJ86" s="4"/>
      <c r="HKK86" s="5"/>
      <c r="HKQ86" s="4"/>
      <c r="HKR86" s="5"/>
      <c r="HKX86" s="4"/>
      <c r="HKY86" s="5"/>
      <c r="HLE86" s="4"/>
      <c r="HLF86" s="5"/>
      <c r="HLL86" s="4"/>
      <c r="HLM86" s="5"/>
      <c r="HLS86" s="4"/>
      <c r="HLT86" s="5"/>
      <c r="HLZ86" s="4"/>
      <c r="HMA86" s="5"/>
      <c r="HMG86" s="4"/>
      <c r="HMH86" s="5"/>
      <c r="HMN86" s="4"/>
      <c r="HMO86" s="5"/>
      <c r="HMU86" s="4"/>
      <c r="HMV86" s="5"/>
      <c r="HNB86" s="4"/>
      <c r="HNC86" s="5"/>
      <c r="HNI86" s="4"/>
      <c r="HNJ86" s="5"/>
      <c r="HNP86" s="4"/>
      <c r="HNQ86" s="5"/>
      <c r="HNW86" s="4"/>
      <c r="HNX86" s="5"/>
      <c r="HOD86" s="4"/>
      <c r="HOE86" s="5"/>
      <c r="HOK86" s="4"/>
      <c r="HOL86" s="5"/>
      <c r="HOR86" s="4"/>
      <c r="HOS86" s="5"/>
      <c r="HOY86" s="4"/>
      <c r="HOZ86" s="5"/>
      <c r="HPF86" s="4"/>
      <c r="HPG86" s="5"/>
      <c r="HPM86" s="4"/>
      <c r="HPN86" s="5"/>
      <c r="HPT86" s="4"/>
      <c r="HPU86" s="5"/>
      <c r="HQA86" s="4"/>
      <c r="HQB86" s="5"/>
      <c r="HQH86" s="4"/>
      <c r="HQI86" s="5"/>
      <c r="HQO86" s="4"/>
      <c r="HQP86" s="5"/>
      <c r="HQV86" s="4"/>
      <c r="HQW86" s="5"/>
      <c r="HRC86" s="4"/>
      <c r="HRD86" s="5"/>
      <c r="HRJ86" s="4"/>
      <c r="HRK86" s="5"/>
      <c r="HRQ86" s="4"/>
      <c r="HRR86" s="5"/>
      <c r="HRX86" s="4"/>
      <c r="HRY86" s="5"/>
      <c r="HSE86" s="4"/>
      <c r="HSF86" s="5"/>
      <c r="HSL86" s="4"/>
      <c r="HSM86" s="5"/>
      <c r="HSS86" s="4"/>
      <c r="HST86" s="5"/>
      <c r="HSZ86" s="4"/>
      <c r="HTA86" s="5"/>
      <c r="HTG86" s="4"/>
      <c r="HTH86" s="5"/>
      <c r="HTN86" s="4"/>
      <c r="HTO86" s="5"/>
      <c r="HTU86" s="4"/>
      <c r="HTV86" s="5"/>
      <c r="HUB86" s="4"/>
      <c r="HUC86" s="5"/>
      <c r="HUI86" s="4"/>
      <c r="HUJ86" s="5"/>
      <c r="HUP86" s="4"/>
      <c r="HUQ86" s="5"/>
      <c r="HUW86" s="4"/>
      <c r="HUX86" s="5"/>
      <c r="HVD86" s="4"/>
      <c r="HVE86" s="5"/>
      <c r="HVK86" s="4"/>
      <c r="HVL86" s="5"/>
      <c r="HVR86" s="4"/>
      <c r="HVS86" s="5"/>
      <c r="HVY86" s="4"/>
      <c r="HVZ86" s="5"/>
      <c r="HWF86" s="4"/>
      <c r="HWG86" s="5"/>
      <c r="HWM86" s="4"/>
      <c r="HWN86" s="5"/>
      <c r="HWT86" s="4"/>
      <c r="HWU86" s="5"/>
      <c r="HXA86" s="4"/>
      <c r="HXB86" s="5"/>
      <c r="HXH86" s="4"/>
      <c r="HXI86" s="5"/>
      <c r="HXO86" s="4"/>
      <c r="HXP86" s="5"/>
      <c r="HXV86" s="4"/>
      <c r="HXW86" s="5"/>
      <c r="HYC86" s="4"/>
      <c r="HYD86" s="5"/>
      <c r="HYJ86" s="4"/>
      <c r="HYK86" s="5"/>
      <c r="HYQ86" s="4"/>
      <c r="HYR86" s="5"/>
      <c r="HYX86" s="4"/>
      <c r="HYY86" s="5"/>
      <c r="HZE86" s="4"/>
      <c r="HZF86" s="5"/>
      <c r="HZL86" s="4"/>
      <c r="HZM86" s="5"/>
      <c r="HZS86" s="4"/>
      <c r="HZT86" s="5"/>
      <c r="HZZ86" s="4"/>
      <c r="IAA86" s="5"/>
      <c r="IAG86" s="4"/>
      <c r="IAH86" s="5"/>
      <c r="IAN86" s="4"/>
      <c r="IAO86" s="5"/>
      <c r="IAU86" s="4"/>
      <c r="IAV86" s="5"/>
      <c r="IBB86" s="4"/>
      <c r="IBC86" s="5"/>
      <c r="IBI86" s="4"/>
      <c r="IBJ86" s="5"/>
      <c r="IBP86" s="4"/>
      <c r="IBQ86" s="5"/>
      <c r="IBW86" s="4"/>
      <c r="IBX86" s="5"/>
      <c r="ICD86" s="4"/>
      <c r="ICE86" s="5"/>
      <c r="ICK86" s="4"/>
      <c r="ICL86" s="5"/>
      <c r="ICR86" s="4"/>
      <c r="ICS86" s="5"/>
      <c r="ICY86" s="4"/>
      <c r="ICZ86" s="5"/>
      <c r="IDF86" s="4"/>
      <c r="IDG86" s="5"/>
      <c r="IDM86" s="4"/>
      <c r="IDN86" s="5"/>
      <c r="IDT86" s="4"/>
      <c r="IDU86" s="5"/>
      <c r="IEA86" s="4"/>
      <c r="IEB86" s="5"/>
      <c r="IEH86" s="4"/>
      <c r="IEI86" s="5"/>
      <c r="IEO86" s="4"/>
      <c r="IEP86" s="5"/>
      <c r="IEV86" s="4"/>
      <c r="IEW86" s="5"/>
      <c r="IFC86" s="4"/>
      <c r="IFD86" s="5"/>
      <c r="IFJ86" s="4"/>
      <c r="IFK86" s="5"/>
      <c r="IFQ86" s="4"/>
      <c r="IFR86" s="5"/>
      <c r="IFX86" s="4"/>
      <c r="IFY86" s="5"/>
      <c r="IGE86" s="4"/>
      <c r="IGF86" s="5"/>
      <c r="IGL86" s="4"/>
      <c r="IGM86" s="5"/>
      <c r="IGS86" s="4"/>
      <c r="IGT86" s="5"/>
      <c r="IGZ86" s="4"/>
      <c r="IHA86" s="5"/>
      <c r="IHG86" s="4"/>
      <c r="IHH86" s="5"/>
      <c r="IHN86" s="4"/>
      <c r="IHO86" s="5"/>
      <c r="IHU86" s="4"/>
      <c r="IHV86" s="5"/>
      <c r="IIB86" s="4"/>
      <c r="IIC86" s="5"/>
      <c r="III86" s="4"/>
      <c r="IIJ86" s="5"/>
      <c r="IIP86" s="4"/>
      <c r="IIQ86" s="5"/>
      <c r="IIW86" s="4"/>
      <c r="IIX86" s="5"/>
      <c r="IJD86" s="4"/>
      <c r="IJE86" s="5"/>
      <c r="IJK86" s="4"/>
      <c r="IJL86" s="5"/>
      <c r="IJR86" s="4"/>
      <c r="IJS86" s="5"/>
      <c r="IJY86" s="4"/>
      <c r="IJZ86" s="5"/>
      <c r="IKF86" s="4"/>
      <c r="IKG86" s="5"/>
      <c r="IKM86" s="4"/>
      <c r="IKN86" s="5"/>
      <c r="IKT86" s="4"/>
      <c r="IKU86" s="5"/>
      <c r="ILA86" s="4"/>
      <c r="ILB86" s="5"/>
      <c r="ILH86" s="4"/>
      <c r="ILI86" s="5"/>
      <c r="ILO86" s="4"/>
      <c r="ILP86" s="5"/>
      <c r="ILV86" s="4"/>
      <c r="ILW86" s="5"/>
      <c r="IMC86" s="4"/>
      <c r="IMD86" s="5"/>
      <c r="IMJ86" s="4"/>
      <c r="IMK86" s="5"/>
      <c r="IMQ86" s="4"/>
      <c r="IMR86" s="5"/>
      <c r="IMX86" s="4"/>
      <c r="IMY86" s="5"/>
      <c r="INE86" s="4"/>
      <c r="INF86" s="5"/>
      <c r="INL86" s="4"/>
      <c r="INM86" s="5"/>
      <c r="INS86" s="4"/>
      <c r="INT86" s="5"/>
      <c r="INZ86" s="4"/>
      <c r="IOA86" s="5"/>
      <c r="IOG86" s="4"/>
      <c r="IOH86" s="5"/>
      <c r="ION86" s="4"/>
      <c r="IOO86" s="5"/>
      <c r="IOU86" s="4"/>
      <c r="IOV86" s="5"/>
      <c r="IPB86" s="4"/>
      <c r="IPC86" s="5"/>
      <c r="IPI86" s="4"/>
      <c r="IPJ86" s="5"/>
      <c r="IPP86" s="4"/>
      <c r="IPQ86" s="5"/>
      <c r="IPW86" s="4"/>
      <c r="IPX86" s="5"/>
      <c r="IQD86" s="4"/>
      <c r="IQE86" s="5"/>
      <c r="IQK86" s="4"/>
      <c r="IQL86" s="5"/>
      <c r="IQR86" s="4"/>
      <c r="IQS86" s="5"/>
      <c r="IQY86" s="4"/>
      <c r="IQZ86" s="5"/>
      <c r="IRF86" s="4"/>
      <c r="IRG86" s="5"/>
      <c r="IRM86" s="4"/>
      <c r="IRN86" s="5"/>
      <c r="IRT86" s="4"/>
      <c r="IRU86" s="5"/>
      <c r="ISA86" s="4"/>
      <c r="ISB86" s="5"/>
      <c r="ISH86" s="4"/>
      <c r="ISI86" s="5"/>
      <c r="ISO86" s="4"/>
      <c r="ISP86" s="5"/>
      <c r="ISV86" s="4"/>
      <c r="ISW86" s="5"/>
      <c r="ITC86" s="4"/>
      <c r="ITD86" s="5"/>
      <c r="ITJ86" s="4"/>
      <c r="ITK86" s="5"/>
      <c r="ITQ86" s="4"/>
      <c r="ITR86" s="5"/>
      <c r="ITX86" s="4"/>
      <c r="ITY86" s="5"/>
      <c r="IUE86" s="4"/>
      <c r="IUF86" s="5"/>
      <c r="IUL86" s="4"/>
      <c r="IUM86" s="5"/>
      <c r="IUS86" s="4"/>
      <c r="IUT86" s="5"/>
      <c r="IUZ86" s="4"/>
      <c r="IVA86" s="5"/>
      <c r="IVG86" s="4"/>
      <c r="IVH86" s="5"/>
      <c r="IVN86" s="4"/>
      <c r="IVO86" s="5"/>
      <c r="IVU86" s="4"/>
      <c r="IVV86" s="5"/>
      <c r="IWB86" s="4"/>
      <c r="IWC86" s="5"/>
      <c r="IWI86" s="4"/>
      <c r="IWJ86" s="5"/>
      <c r="IWP86" s="4"/>
      <c r="IWQ86" s="5"/>
      <c r="IWW86" s="4"/>
      <c r="IWX86" s="5"/>
      <c r="IXD86" s="4"/>
      <c r="IXE86" s="5"/>
      <c r="IXK86" s="4"/>
      <c r="IXL86" s="5"/>
      <c r="IXR86" s="4"/>
      <c r="IXS86" s="5"/>
      <c r="IXY86" s="4"/>
      <c r="IXZ86" s="5"/>
      <c r="IYF86" s="4"/>
      <c r="IYG86" s="5"/>
      <c r="IYM86" s="4"/>
      <c r="IYN86" s="5"/>
      <c r="IYT86" s="4"/>
      <c r="IYU86" s="5"/>
      <c r="IZA86" s="4"/>
      <c r="IZB86" s="5"/>
      <c r="IZH86" s="4"/>
      <c r="IZI86" s="5"/>
      <c r="IZO86" s="4"/>
      <c r="IZP86" s="5"/>
      <c r="IZV86" s="4"/>
      <c r="IZW86" s="5"/>
      <c r="JAC86" s="4"/>
      <c r="JAD86" s="5"/>
      <c r="JAJ86" s="4"/>
      <c r="JAK86" s="5"/>
      <c r="JAQ86" s="4"/>
      <c r="JAR86" s="5"/>
      <c r="JAX86" s="4"/>
      <c r="JAY86" s="5"/>
      <c r="JBE86" s="4"/>
      <c r="JBF86" s="5"/>
      <c r="JBL86" s="4"/>
      <c r="JBM86" s="5"/>
      <c r="JBS86" s="4"/>
      <c r="JBT86" s="5"/>
      <c r="JBZ86" s="4"/>
      <c r="JCA86" s="5"/>
      <c r="JCG86" s="4"/>
      <c r="JCH86" s="5"/>
      <c r="JCN86" s="4"/>
      <c r="JCO86" s="5"/>
      <c r="JCU86" s="4"/>
      <c r="JCV86" s="5"/>
      <c r="JDB86" s="4"/>
      <c r="JDC86" s="5"/>
      <c r="JDI86" s="4"/>
      <c r="JDJ86" s="5"/>
      <c r="JDP86" s="4"/>
      <c r="JDQ86" s="5"/>
      <c r="JDW86" s="4"/>
      <c r="JDX86" s="5"/>
      <c r="JED86" s="4"/>
      <c r="JEE86" s="5"/>
      <c r="JEK86" s="4"/>
      <c r="JEL86" s="5"/>
      <c r="JER86" s="4"/>
      <c r="JES86" s="5"/>
      <c r="JEY86" s="4"/>
      <c r="JEZ86" s="5"/>
      <c r="JFF86" s="4"/>
      <c r="JFG86" s="5"/>
      <c r="JFM86" s="4"/>
      <c r="JFN86" s="5"/>
      <c r="JFT86" s="4"/>
      <c r="JFU86" s="5"/>
      <c r="JGA86" s="4"/>
      <c r="JGB86" s="5"/>
      <c r="JGH86" s="4"/>
      <c r="JGI86" s="5"/>
      <c r="JGO86" s="4"/>
      <c r="JGP86" s="5"/>
      <c r="JGV86" s="4"/>
      <c r="JGW86" s="5"/>
      <c r="JHC86" s="4"/>
      <c r="JHD86" s="5"/>
      <c r="JHJ86" s="4"/>
      <c r="JHK86" s="5"/>
      <c r="JHQ86" s="4"/>
      <c r="JHR86" s="5"/>
      <c r="JHX86" s="4"/>
      <c r="JHY86" s="5"/>
      <c r="JIE86" s="4"/>
      <c r="JIF86" s="5"/>
      <c r="JIL86" s="4"/>
      <c r="JIM86" s="5"/>
      <c r="JIS86" s="4"/>
      <c r="JIT86" s="5"/>
      <c r="JIZ86" s="4"/>
      <c r="JJA86" s="5"/>
      <c r="JJG86" s="4"/>
      <c r="JJH86" s="5"/>
      <c r="JJN86" s="4"/>
      <c r="JJO86" s="5"/>
      <c r="JJU86" s="4"/>
      <c r="JJV86" s="5"/>
      <c r="JKB86" s="4"/>
      <c r="JKC86" s="5"/>
      <c r="JKI86" s="4"/>
      <c r="JKJ86" s="5"/>
      <c r="JKP86" s="4"/>
      <c r="JKQ86" s="5"/>
      <c r="JKW86" s="4"/>
      <c r="JKX86" s="5"/>
      <c r="JLD86" s="4"/>
      <c r="JLE86" s="5"/>
      <c r="JLK86" s="4"/>
      <c r="JLL86" s="5"/>
      <c r="JLR86" s="4"/>
      <c r="JLS86" s="5"/>
      <c r="JLY86" s="4"/>
      <c r="JLZ86" s="5"/>
      <c r="JMF86" s="4"/>
      <c r="JMG86" s="5"/>
      <c r="JMM86" s="4"/>
      <c r="JMN86" s="5"/>
      <c r="JMT86" s="4"/>
      <c r="JMU86" s="5"/>
      <c r="JNA86" s="4"/>
      <c r="JNB86" s="5"/>
      <c r="JNH86" s="4"/>
      <c r="JNI86" s="5"/>
      <c r="JNO86" s="4"/>
      <c r="JNP86" s="5"/>
      <c r="JNV86" s="4"/>
      <c r="JNW86" s="5"/>
      <c r="JOC86" s="4"/>
      <c r="JOD86" s="5"/>
      <c r="JOJ86" s="4"/>
      <c r="JOK86" s="5"/>
      <c r="JOQ86" s="4"/>
      <c r="JOR86" s="5"/>
      <c r="JOX86" s="4"/>
      <c r="JOY86" s="5"/>
      <c r="JPE86" s="4"/>
      <c r="JPF86" s="5"/>
      <c r="JPL86" s="4"/>
      <c r="JPM86" s="5"/>
      <c r="JPS86" s="4"/>
      <c r="JPT86" s="5"/>
      <c r="JPZ86" s="4"/>
      <c r="JQA86" s="5"/>
      <c r="JQG86" s="4"/>
      <c r="JQH86" s="5"/>
      <c r="JQN86" s="4"/>
      <c r="JQO86" s="5"/>
      <c r="JQU86" s="4"/>
      <c r="JQV86" s="5"/>
      <c r="JRB86" s="4"/>
      <c r="JRC86" s="5"/>
      <c r="JRI86" s="4"/>
      <c r="JRJ86" s="5"/>
      <c r="JRP86" s="4"/>
      <c r="JRQ86" s="5"/>
      <c r="JRW86" s="4"/>
      <c r="JRX86" s="5"/>
      <c r="JSD86" s="4"/>
      <c r="JSE86" s="5"/>
      <c r="JSK86" s="4"/>
      <c r="JSL86" s="5"/>
      <c r="JSR86" s="4"/>
      <c r="JSS86" s="5"/>
      <c r="JSY86" s="4"/>
      <c r="JSZ86" s="5"/>
      <c r="JTF86" s="4"/>
      <c r="JTG86" s="5"/>
      <c r="JTM86" s="4"/>
      <c r="JTN86" s="5"/>
      <c r="JTT86" s="4"/>
      <c r="JTU86" s="5"/>
      <c r="JUA86" s="4"/>
      <c r="JUB86" s="5"/>
      <c r="JUH86" s="4"/>
      <c r="JUI86" s="5"/>
      <c r="JUO86" s="4"/>
      <c r="JUP86" s="5"/>
      <c r="JUV86" s="4"/>
      <c r="JUW86" s="5"/>
      <c r="JVC86" s="4"/>
      <c r="JVD86" s="5"/>
      <c r="JVJ86" s="4"/>
      <c r="JVK86" s="5"/>
      <c r="JVQ86" s="4"/>
      <c r="JVR86" s="5"/>
      <c r="JVX86" s="4"/>
      <c r="JVY86" s="5"/>
      <c r="JWE86" s="4"/>
      <c r="JWF86" s="5"/>
      <c r="JWL86" s="4"/>
      <c r="JWM86" s="5"/>
      <c r="JWS86" s="4"/>
      <c r="JWT86" s="5"/>
      <c r="JWZ86" s="4"/>
      <c r="JXA86" s="5"/>
      <c r="JXG86" s="4"/>
      <c r="JXH86" s="5"/>
      <c r="JXN86" s="4"/>
      <c r="JXO86" s="5"/>
      <c r="JXU86" s="4"/>
      <c r="JXV86" s="5"/>
      <c r="JYB86" s="4"/>
      <c r="JYC86" s="5"/>
      <c r="JYI86" s="4"/>
      <c r="JYJ86" s="5"/>
      <c r="JYP86" s="4"/>
      <c r="JYQ86" s="5"/>
      <c r="JYW86" s="4"/>
      <c r="JYX86" s="5"/>
      <c r="JZD86" s="4"/>
      <c r="JZE86" s="5"/>
      <c r="JZK86" s="4"/>
      <c r="JZL86" s="5"/>
      <c r="JZR86" s="4"/>
      <c r="JZS86" s="5"/>
      <c r="JZY86" s="4"/>
      <c r="JZZ86" s="5"/>
      <c r="KAF86" s="4"/>
      <c r="KAG86" s="5"/>
      <c r="KAM86" s="4"/>
      <c r="KAN86" s="5"/>
      <c r="KAT86" s="4"/>
      <c r="KAU86" s="5"/>
      <c r="KBA86" s="4"/>
      <c r="KBB86" s="5"/>
      <c r="KBH86" s="4"/>
      <c r="KBI86" s="5"/>
      <c r="KBO86" s="4"/>
      <c r="KBP86" s="5"/>
      <c r="KBV86" s="4"/>
      <c r="KBW86" s="5"/>
      <c r="KCC86" s="4"/>
      <c r="KCD86" s="5"/>
      <c r="KCJ86" s="4"/>
      <c r="KCK86" s="5"/>
      <c r="KCQ86" s="4"/>
      <c r="KCR86" s="5"/>
      <c r="KCX86" s="4"/>
      <c r="KCY86" s="5"/>
      <c r="KDE86" s="4"/>
      <c r="KDF86" s="5"/>
      <c r="KDL86" s="4"/>
      <c r="KDM86" s="5"/>
      <c r="KDS86" s="4"/>
      <c r="KDT86" s="5"/>
      <c r="KDZ86" s="4"/>
      <c r="KEA86" s="5"/>
      <c r="KEG86" s="4"/>
      <c r="KEH86" s="5"/>
      <c r="KEN86" s="4"/>
      <c r="KEO86" s="5"/>
      <c r="KEU86" s="4"/>
      <c r="KEV86" s="5"/>
      <c r="KFB86" s="4"/>
      <c r="KFC86" s="5"/>
      <c r="KFI86" s="4"/>
      <c r="KFJ86" s="5"/>
      <c r="KFP86" s="4"/>
      <c r="KFQ86" s="5"/>
      <c r="KFW86" s="4"/>
      <c r="KFX86" s="5"/>
      <c r="KGD86" s="4"/>
      <c r="KGE86" s="5"/>
      <c r="KGK86" s="4"/>
      <c r="KGL86" s="5"/>
      <c r="KGR86" s="4"/>
      <c r="KGS86" s="5"/>
      <c r="KGY86" s="4"/>
      <c r="KGZ86" s="5"/>
      <c r="KHF86" s="4"/>
      <c r="KHG86" s="5"/>
      <c r="KHM86" s="4"/>
      <c r="KHN86" s="5"/>
      <c r="KHT86" s="4"/>
      <c r="KHU86" s="5"/>
      <c r="KIA86" s="4"/>
      <c r="KIB86" s="5"/>
      <c r="KIH86" s="4"/>
      <c r="KII86" s="5"/>
      <c r="KIO86" s="4"/>
      <c r="KIP86" s="5"/>
      <c r="KIV86" s="4"/>
      <c r="KIW86" s="5"/>
      <c r="KJC86" s="4"/>
      <c r="KJD86" s="5"/>
      <c r="KJJ86" s="4"/>
      <c r="KJK86" s="5"/>
      <c r="KJQ86" s="4"/>
      <c r="KJR86" s="5"/>
      <c r="KJX86" s="4"/>
      <c r="KJY86" s="5"/>
      <c r="KKE86" s="4"/>
      <c r="KKF86" s="5"/>
      <c r="KKL86" s="4"/>
      <c r="KKM86" s="5"/>
      <c r="KKS86" s="4"/>
      <c r="KKT86" s="5"/>
      <c r="KKZ86" s="4"/>
      <c r="KLA86" s="5"/>
      <c r="KLG86" s="4"/>
      <c r="KLH86" s="5"/>
      <c r="KLN86" s="4"/>
      <c r="KLO86" s="5"/>
      <c r="KLU86" s="4"/>
      <c r="KLV86" s="5"/>
      <c r="KMB86" s="4"/>
      <c r="KMC86" s="5"/>
      <c r="KMI86" s="4"/>
      <c r="KMJ86" s="5"/>
      <c r="KMP86" s="4"/>
      <c r="KMQ86" s="5"/>
      <c r="KMW86" s="4"/>
      <c r="KMX86" s="5"/>
      <c r="KND86" s="4"/>
      <c r="KNE86" s="5"/>
      <c r="KNK86" s="4"/>
      <c r="KNL86" s="5"/>
      <c r="KNR86" s="4"/>
      <c r="KNS86" s="5"/>
      <c r="KNY86" s="4"/>
      <c r="KNZ86" s="5"/>
      <c r="KOF86" s="4"/>
      <c r="KOG86" s="5"/>
      <c r="KOM86" s="4"/>
      <c r="KON86" s="5"/>
      <c r="KOT86" s="4"/>
      <c r="KOU86" s="5"/>
      <c r="KPA86" s="4"/>
      <c r="KPB86" s="5"/>
      <c r="KPH86" s="4"/>
      <c r="KPI86" s="5"/>
      <c r="KPO86" s="4"/>
      <c r="KPP86" s="5"/>
      <c r="KPV86" s="4"/>
      <c r="KPW86" s="5"/>
      <c r="KQC86" s="4"/>
      <c r="KQD86" s="5"/>
      <c r="KQJ86" s="4"/>
      <c r="KQK86" s="5"/>
      <c r="KQQ86" s="4"/>
      <c r="KQR86" s="5"/>
      <c r="KQX86" s="4"/>
      <c r="KQY86" s="5"/>
      <c r="KRE86" s="4"/>
      <c r="KRF86" s="5"/>
      <c r="KRL86" s="4"/>
      <c r="KRM86" s="5"/>
      <c r="KRS86" s="4"/>
      <c r="KRT86" s="5"/>
      <c r="KRZ86" s="4"/>
      <c r="KSA86" s="5"/>
      <c r="KSG86" s="4"/>
      <c r="KSH86" s="5"/>
      <c r="KSN86" s="4"/>
      <c r="KSO86" s="5"/>
      <c r="KSU86" s="4"/>
      <c r="KSV86" s="5"/>
      <c r="KTB86" s="4"/>
      <c r="KTC86" s="5"/>
      <c r="KTI86" s="4"/>
      <c r="KTJ86" s="5"/>
      <c r="KTP86" s="4"/>
      <c r="KTQ86" s="5"/>
      <c r="KTW86" s="4"/>
      <c r="KTX86" s="5"/>
      <c r="KUD86" s="4"/>
      <c r="KUE86" s="5"/>
      <c r="KUK86" s="4"/>
      <c r="KUL86" s="5"/>
      <c r="KUR86" s="4"/>
      <c r="KUS86" s="5"/>
      <c r="KUY86" s="4"/>
      <c r="KUZ86" s="5"/>
      <c r="KVF86" s="4"/>
      <c r="KVG86" s="5"/>
      <c r="KVM86" s="4"/>
      <c r="KVN86" s="5"/>
      <c r="KVT86" s="4"/>
      <c r="KVU86" s="5"/>
      <c r="KWA86" s="4"/>
      <c r="KWB86" s="5"/>
      <c r="KWH86" s="4"/>
      <c r="KWI86" s="5"/>
      <c r="KWO86" s="4"/>
      <c r="KWP86" s="5"/>
      <c r="KWV86" s="4"/>
      <c r="KWW86" s="5"/>
      <c r="KXC86" s="4"/>
      <c r="KXD86" s="5"/>
      <c r="KXJ86" s="4"/>
      <c r="KXK86" s="5"/>
      <c r="KXQ86" s="4"/>
      <c r="KXR86" s="5"/>
      <c r="KXX86" s="4"/>
      <c r="KXY86" s="5"/>
      <c r="KYE86" s="4"/>
      <c r="KYF86" s="5"/>
      <c r="KYL86" s="4"/>
      <c r="KYM86" s="5"/>
      <c r="KYS86" s="4"/>
      <c r="KYT86" s="5"/>
      <c r="KYZ86" s="4"/>
      <c r="KZA86" s="5"/>
      <c r="KZG86" s="4"/>
      <c r="KZH86" s="5"/>
      <c r="KZN86" s="4"/>
      <c r="KZO86" s="5"/>
      <c r="KZU86" s="4"/>
      <c r="KZV86" s="5"/>
      <c r="LAB86" s="4"/>
      <c r="LAC86" s="5"/>
      <c r="LAI86" s="4"/>
      <c r="LAJ86" s="5"/>
      <c r="LAP86" s="4"/>
      <c r="LAQ86" s="5"/>
      <c r="LAW86" s="4"/>
      <c r="LAX86" s="5"/>
      <c r="LBD86" s="4"/>
      <c r="LBE86" s="5"/>
      <c r="LBK86" s="4"/>
      <c r="LBL86" s="5"/>
      <c r="LBR86" s="4"/>
      <c r="LBS86" s="5"/>
      <c r="LBY86" s="4"/>
      <c r="LBZ86" s="5"/>
      <c r="LCF86" s="4"/>
      <c r="LCG86" s="5"/>
      <c r="LCM86" s="4"/>
      <c r="LCN86" s="5"/>
      <c r="LCT86" s="4"/>
      <c r="LCU86" s="5"/>
      <c r="LDA86" s="4"/>
      <c r="LDB86" s="5"/>
      <c r="LDH86" s="4"/>
      <c r="LDI86" s="5"/>
      <c r="LDO86" s="4"/>
      <c r="LDP86" s="5"/>
      <c r="LDV86" s="4"/>
      <c r="LDW86" s="5"/>
      <c r="LEC86" s="4"/>
      <c r="LED86" s="5"/>
      <c r="LEJ86" s="4"/>
      <c r="LEK86" s="5"/>
      <c r="LEQ86" s="4"/>
      <c r="LER86" s="5"/>
      <c r="LEX86" s="4"/>
      <c r="LEY86" s="5"/>
      <c r="LFE86" s="4"/>
      <c r="LFF86" s="5"/>
      <c r="LFL86" s="4"/>
      <c r="LFM86" s="5"/>
      <c r="LFS86" s="4"/>
      <c r="LFT86" s="5"/>
      <c r="LFZ86" s="4"/>
      <c r="LGA86" s="5"/>
      <c r="LGG86" s="4"/>
      <c r="LGH86" s="5"/>
      <c r="LGN86" s="4"/>
      <c r="LGO86" s="5"/>
      <c r="LGU86" s="4"/>
      <c r="LGV86" s="5"/>
      <c r="LHB86" s="4"/>
      <c r="LHC86" s="5"/>
      <c r="LHI86" s="4"/>
      <c r="LHJ86" s="5"/>
      <c r="LHP86" s="4"/>
      <c r="LHQ86" s="5"/>
      <c r="LHW86" s="4"/>
      <c r="LHX86" s="5"/>
      <c r="LID86" s="4"/>
      <c r="LIE86" s="5"/>
      <c r="LIK86" s="4"/>
      <c r="LIL86" s="5"/>
      <c r="LIR86" s="4"/>
      <c r="LIS86" s="5"/>
      <c r="LIY86" s="4"/>
      <c r="LIZ86" s="5"/>
      <c r="LJF86" s="4"/>
      <c r="LJG86" s="5"/>
      <c r="LJM86" s="4"/>
      <c r="LJN86" s="5"/>
      <c r="LJT86" s="4"/>
      <c r="LJU86" s="5"/>
      <c r="LKA86" s="4"/>
      <c r="LKB86" s="5"/>
      <c r="LKH86" s="4"/>
      <c r="LKI86" s="5"/>
      <c r="LKO86" s="4"/>
      <c r="LKP86" s="5"/>
      <c r="LKV86" s="4"/>
      <c r="LKW86" s="5"/>
      <c r="LLC86" s="4"/>
      <c r="LLD86" s="5"/>
      <c r="LLJ86" s="4"/>
      <c r="LLK86" s="5"/>
      <c r="LLQ86" s="4"/>
      <c r="LLR86" s="5"/>
      <c r="LLX86" s="4"/>
      <c r="LLY86" s="5"/>
      <c r="LME86" s="4"/>
      <c r="LMF86" s="5"/>
      <c r="LML86" s="4"/>
      <c r="LMM86" s="5"/>
      <c r="LMS86" s="4"/>
      <c r="LMT86" s="5"/>
      <c r="LMZ86" s="4"/>
      <c r="LNA86" s="5"/>
      <c r="LNG86" s="4"/>
      <c r="LNH86" s="5"/>
      <c r="LNN86" s="4"/>
      <c r="LNO86" s="5"/>
      <c r="LNU86" s="4"/>
      <c r="LNV86" s="5"/>
      <c r="LOB86" s="4"/>
      <c r="LOC86" s="5"/>
      <c r="LOI86" s="4"/>
      <c r="LOJ86" s="5"/>
      <c r="LOP86" s="4"/>
      <c r="LOQ86" s="5"/>
      <c r="LOW86" s="4"/>
      <c r="LOX86" s="5"/>
      <c r="LPD86" s="4"/>
      <c r="LPE86" s="5"/>
      <c r="LPK86" s="4"/>
      <c r="LPL86" s="5"/>
      <c r="LPR86" s="4"/>
      <c r="LPS86" s="5"/>
      <c r="LPY86" s="4"/>
      <c r="LPZ86" s="5"/>
      <c r="LQF86" s="4"/>
      <c r="LQG86" s="5"/>
      <c r="LQM86" s="4"/>
      <c r="LQN86" s="5"/>
      <c r="LQT86" s="4"/>
      <c r="LQU86" s="5"/>
      <c r="LRA86" s="4"/>
      <c r="LRB86" s="5"/>
      <c r="LRH86" s="4"/>
      <c r="LRI86" s="5"/>
      <c r="LRO86" s="4"/>
      <c r="LRP86" s="5"/>
      <c r="LRV86" s="4"/>
      <c r="LRW86" s="5"/>
      <c r="LSC86" s="4"/>
      <c r="LSD86" s="5"/>
      <c r="LSJ86" s="4"/>
      <c r="LSK86" s="5"/>
      <c r="LSQ86" s="4"/>
      <c r="LSR86" s="5"/>
      <c r="LSX86" s="4"/>
      <c r="LSY86" s="5"/>
      <c r="LTE86" s="4"/>
      <c r="LTF86" s="5"/>
      <c r="LTL86" s="4"/>
      <c r="LTM86" s="5"/>
      <c r="LTS86" s="4"/>
      <c r="LTT86" s="5"/>
      <c r="LTZ86" s="4"/>
      <c r="LUA86" s="5"/>
      <c r="LUG86" s="4"/>
      <c r="LUH86" s="5"/>
      <c r="LUN86" s="4"/>
      <c r="LUO86" s="5"/>
      <c r="LUU86" s="4"/>
      <c r="LUV86" s="5"/>
      <c r="LVB86" s="4"/>
      <c r="LVC86" s="5"/>
      <c r="LVI86" s="4"/>
      <c r="LVJ86" s="5"/>
      <c r="LVP86" s="4"/>
      <c r="LVQ86" s="5"/>
      <c r="LVW86" s="4"/>
      <c r="LVX86" s="5"/>
      <c r="LWD86" s="4"/>
      <c r="LWE86" s="5"/>
      <c r="LWK86" s="4"/>
      <c r="LWL86" s="5"/>
      <c r="LWR86" s="4"/>
      <c r="LWS86" s="5"/>
      <c r="LWY86" s="4"/>
      <c r="LWZ86" s="5"/>
      <c r="LXF86" s="4"/>
      <c r="LXG86" s="5"/>
      <c r="LXM86" s="4"/>
      <c r="LXN86" s="5"/>
      <c r="LXT86" s="4"/>
      <c r="LXU86" s="5"/>
      <c r="LYA86" s="4"/>
      <c r="LYB86" s="5"/>
      <c r="LYH86" s="4"/>
      <c r="LYI86" s="5"/>
      <c r="LYO86" s="4"/>
      <c r="LYP86" s="5"/>
      <c r="LYV86" s="4"/>
      <c r="LYW86" s="5"/>
      <c r="LZC86" s="4"/>
      <c r="LZD86" s="5"/>
      <c r="LZJ86" s="4"/>
      <c r="LZK86" s="5"/>
      <c r="LZQ86" s="4"/>
      <c r="LZR86" s="5"/>
      <c r="LZX86" s="4"/>
      <c r="LZY86" s="5"/>
      <c r="MAE86" s="4"/>
      <c r="MAF86" s="5"/>
      <c r="MAL86" s="4"/>
      <c r="MAM86" s="5"/>
      <c r="MAS86" s="4"/>
      <c r="MAT86" s="5"/>
      <c r="MAZ86" s="4"/>
      <c r="MBA86" s="5"/>
      <c r="MBG86" s="4"/>
      <c r="MBH86" s="5"/>
      <c r="MBN86" s="4"/>
      <c r="MBO86" s="5"/>
      <c r="MBU86" s="4"/>
      <c r="MBV86" s="5"/>
      <c r="MCB86" s="4"/>
      <c r="MCC86" s="5"/>
      <c r="MCI86" s="4"/>
      <c r="MCJ86" s="5"/>
      <c r="MCP86" s="4"/>
      <c r="MCQ86" s="5"/>
      <c r="MCW86" s="4"/>
      <c r="MCX86" s="5"/>
      <c r="MDD86" s="4"/>
      <c r="MDE86" s="5"/>
      <c r="MDK86" s="4"/>
      <c r="MDL86" s="5"/>
      <c r="MDR86" s="4"/>
      <c r="MDS86" s="5"/>
      <c r="MDY86" s="4"/>
      <c r="MDZ86" s="5"/>
      <c r="MEF86" s="4"/>
      <c r="MEG86" s="5"/>
      <c r="MEM86" s="4"/>
      <c r="MEN86" s="5"/>
      <c r="MET86" s="4"/>
      <c r="MEU86" s="5"/>
      <c r="MFA86" s="4"/>
      <c r="MFB86" s="5"/>
      <c r="MFH86" s="4"/>
      <c r="MFI86" s="5"/>
      <c r="MFO86" s="4"/>
      <c r="MFP86" s="5"/>
      <c r="MFV86" s="4"/>
      <c r="MFW86" s="5"/>
      <c r="MGC86" s="4"/>
      <c r="MGD86" s="5"/>
      <c r="MGJ86" s="4"/>
      <c r="MGK86" s="5"/>
      <c r="MGQ86" s="4"/>
      <c r="MGR86" s="5"/>
      <c r="MGX86" s="4"/>
      <c r="MGY86" s="5"/>
      <c r="MHE86" s="4"/>
      <c r="MHF86" s="5"/>
      <c r="MHL86" s="4"/>
      <c r="MHM86" s="5"/>
      <c r="MHS86" s="4"/>
      <c r="MHT86" s="5"/>
      <c r="MHZ86" s="4"/>
      <c r="MIA86" s="5"/>
      <c r="MIG86" s="4"/>
      <c r="MIH86" s="5"/>
      <c r="MIN86" s="4"/>
      <c r="MIO86" s="5"/>
      <c r="MIU86" s="4"/>
      <c r="MIV86" s="5"/>
      <c r="MJB86" s="4"/>
      <c r="MJC86" s="5"/>
      <c r="MJI86" s="4"/>
      <c r="MJJ86" s="5"/>
      <c r="MJP86" s="4"/>
      <c r="MJQ86" s="5"/>
      <c r="MJW86" s="4"/>
      <c r="MJX86" s="5"/>
      <c r="MKD86" s="4"/>
      <c r="MKE86" s="5"/>
      <c r="MKK86" s="4"/>
      <c r="MKL86" s="5"/>
      <c r="MKR86" s="4"/>
      <c r="MKS86" s="5"/>
      <c r="MKY86" s="4"/>
      <c r="MKZ86" s="5"/>
      <c r="MLF86" s="4"/>
      <c r="MLG86" s="5"/>
      <c r="MLM86" s="4"/>
      <c r="MLN86" s="5"/>
      <c r="MLT86" s="4"/>
      <c r="MLU86" s="5"/>
      <c r="MMA86" s="4"/>
      <c r="MMB86" s="5"/>
      <c r="MMH86" s="4"/>
      <c r="MMI86" s="5"/>
      <c r="MMO86" s="4"/>
      <c r="MMP86" s="5"/>
      <c r="MMV86" s="4"/>
      <c r="MMW86" s="5"/>
      <c r="MNC86" s="4"/>
      <c r="MND86" s="5"/>
      <c r="MNJ86" s="4"/>
      <c r="MNK86" s="5"/>
      <c r="MNQ86" s="4"/>
      <c r="MNR86" s="5"/>
      <c r="MNX86" s="4"/>
      <c r="MNY86" s="5"/>
      <c r="MOE86" s="4"/>
      <c r="MOF86" s="5"/>
      <c r="MOL86" s="4"/>
      <c r="MOM86" s="5"/>
      <c r="MOS86" s="4"/>
      <c r="MOT86" s="5"/>
      <c r="MOZ86" s="4"/>
      <c r="MPA86" s="5"/>
      <c r="MPG86" s="4"/>
      <c r="MPH86" s="5"/>
      <c r="MPN86" s="4"/>
      <c r="MPO86" s="5"/>
      <c r="MPU86" s="4"/>
      <c r="MPV86" s="5"/>
      <c r="MQB86" s="4"/>
      <c r="MQC86" s="5"/>
      <c r="MQI86" s="4"/>
      <c r="MQJ86" s="5"/>
      <c r="MQP86" s="4"/>
      <c r="MQQ86" s="5"/>
      <c r="MQW86" s="4"/>
      <c r="MQX86" s="5"/>
      <c r="MRD86" s="4"/>
      <c r="MRE86" s="5"/>
      <c r="MRK86" s="4"/>
      <c r="MRL86" s="5"/>
      <c r="MRR86" s="4"/>
      <c r="MRS86" s="5"/>
      <c r="MRY86" s="4"/>
      <c r="MRZ86" s="5"/>
      <c r="MSF86" s="4"/>
      <c r="MSG86" s="5"/>
      <c r="MSM86" s="4"/>
      <c r="MSN86" s="5"/>
      <c r="MST86" s="4"/>
      <c r="MSU86" s="5"/>
      <c r="MTA86" s="4"/>
      <c r="MTB86" s="5"/>
      <c r="MTH86" s="4"/>
      <c r="MTI86" s="5"/>
      <c r="MTO86" s="4"/>
      <c r="MTP86" s="5"/>
      <c r="MTV86" s="4"/>
      <c r="MTW86" s="5"/>
      <c r="MUC86" s="4"/>
      <c r="MUD86" s="5"/>
      <c r="MUJ86" s="4"/>
      <c r="MUK86" s="5"/>
      <c r="MUQ86" s="4"/>
      <c r="MUR86" s="5"/>
      <c r="MUX86" s="4"/>
      <c r="MUY86" s="5"/>
      <c r="MVE86" s="4"/>
      <c r="MVF86" s="5"/>
      <c r="MVL86" s="4"/>
      <c r="MVM86" s="5"/>
      <c r="MVS86" s="4"/>
      <c r="MVT86" s="5"/>
      <c r="MVZ86" s="4"/>
      <c r="MWA86" s="5"/>
      <c r="MWG86" s="4"/>
      <c r="MWH86" s="5"/>
      <c r="MWN86" s="4"/>
      <c r="MWO86" s="5"/>
      <c r="MWU86" s="4"/>
      <c r="MWV86" s="5"/>
      <c r="MXB86" s="4"/>
      <c r="MXC86" s="5"/>
      <c r="MXI86" s="4"/>
      <c r="MXJ86" s="5"/>
      <c r="MXP86" s="4"/>
      <c r="MXQ86" s="5"/>
      <c r="MXW86" s="4"/>
      <c r="MXX86" s="5"/>
      <c r="MYD86" s="4"/>
      <c r="MYE86" s="5"/>
      <c r="MYK86" s="4"/>
      <c r="MYL86" s="5"/>
      <c r="MYR86" s="4"/>
      <c r="MYS86" s="5"/>
      <c r="MYY86" s="4"/>
      <c r="MYZ86" s="5"/>
      <c r="MZF86" s="4"/>
      <c r="MZG86" s="5"/>
      <c r="MZM86" s="4"/>
      <c r="MZN86" s="5"/>
      <c r="MZT86" s="4"/>
      <c r="MZU86" s="5"/>
      <c r="NAA86" s="4"/>
      <c r="NAB86" s="5"/>
      <c r="NAH86" s="4"/>
      <c r="NAI86" s="5"/>
      <c r="NAO86" s="4"/>
      <c r="NAP86" s="5"/>
      <c r="NAV86" s="4"/>
      <c r="NAW86" s="5"/>
      <c r="NBC86" s="4"/>
      <c r="NBD86" s="5"/>
      <c r="NBJ86" s="4"/>
      <c r="NBK86" s="5"/>
      <c r="NBQ86" s="4"/>
      <c r="NBR86" s="5"/>
      <c r="NBX86" s="4"/>
      <c r="NBY86" s="5"/>
      <c r="NCE86" s="4"/>
      <c r="NCF86" s="5"/>
      <c r="NCL86" s="4"/>
      <c r="NCM86" s="5"/>
      <c r="NCS86" s="4"/>
      <c r="NCT86" s="5"/>
      <c r="NCZ86" s="4"/>
      <c r="NDA86" s="5"/>
      <c r="NDG86" s="4"/>
      <c r="NDH86" s="5"/>
      <c r="NDN86" s="4"/>
      <c r="NDO86" s="5"/>
      <c r="NDU86" s="4"/>
      <c r="NDV86" s="5"/>
      <c r="NEB86" s="4"/>
      <c r="NEC86" s="5"/>
      <c r="NEI86" s="4"/>
      <c r="NEJ86" s="5"/>
      <c r="NEP86" s="4"/>
      <c r="NEQ86" s="5"/>
      <c r="NEW86" s="4"/>
      <c r="NEX86" s="5"/>
      <c r="NFD86" s="4"/>
      <c r="NFE86" s="5"/>
      <c r="NFK86" s="4"/>
      <c r="NFL86" s="5"/>
      <c r="NFR86" s="4"/>
      <c r="NFS86" s="5"/>
      <c r="NFY86" s="4"/>
      <c r="NFZ86" s="5"/>
      <c r="NGF86" s="4"/>
      <c r="NGG86" s="5"/>
      <c r="NGM86" s="4"/>
      <c r="NGN86" s="5"/>
      <c r="NGT86" s="4"/>
      <c r="NGU86" s="5"/>
      <c r="NHA86" s="4"/>
      <c r="NHB86" s="5"/>
      <c r="NHH86" s="4"/>
      <c r="NHI86" s="5"/>
      <c r="NHO86" s="4"/>
      <c r="NHP86" s="5"/>
      <c r="NHV86" s="4"/>
      <c r="NHW86" s="5"/>
      <c r="NIC86" s="4"/>
      <c r="NID86" s="5"/>
      <c r="NIJ86" s="4"/>
      <c r="NIK86" s="5"/>
      <c r="NIQ86" s="4"/>
      <c r="NIR86" s="5"/>
      <c r="NIX86" s="4"/>
      <c r="NIY86" s="5"/>
      <c r="NJE86" s="4"/>
      <c r="NJF86" s="5"/>
      <c r="NJL86" s="4"/>
      <c r="NJM86" s="5"/>
      <c r="NJS86" s="4"/>
      <c r="NJT86" s="5"/>
      <c r="NJZ86" s="4"/>
      <c r="NKA86" s="5"/>
      <c r="NKG86" s="4"/>
      <c r="NKH86" s="5"/>
      <c r="NKN86" s="4"/>
      <c r="NKO86" s="5"/>
      <c r="NKU86" s="4"/>
      <c r="NKV86" s="5"/>
      <c r="NLB86" s="4"/>
      <c r="NLC86" s="5"/>
      <c r="NLI86" s="4"/>
      <c r="NLJ86" s="5"/>
      <c r="NLP86" s="4"/>
      <c r="NLQ86" s="5"/>
      <c r="NLW86" s="4"/>
      <c r="NLX86" s="5"/>
      <c r="NMD86" s="4"/>
      <c r="NME86" s="5"/>
      <c r="NMK86" s="4"/>
      <c r="NML86" s="5"/>
      <c r="NMR86" s="4"/>
      <c r="NMS86" s="5"/>
      <c r="NMY86" s="4"/>
      <c r="NMZ86" s="5"/>
      <c r="NNF86" s="4"/>
      <c r="NNG86" s="5"/>
      <c r="NNM86" s="4"/>
      <c r="NNN86" s="5"/>
      <c r="NNT86" s="4"/>
      <c r="NNU86" s="5"/>
      <c r="NOA86" s="4"/>
      <c r="NOB86" s="5"/>
      <c r="NOH86" s="4"/>
      <c r="NOI86" s="5"/>
      <c r="NOO86" s="4"/>
      <c r="NOP86" s="5"/>
      <c r="NOV86" s="4"/>
      <c r="NOW86" s="5"/>
      <c r="NPC86" s="4"/>
      <c r="NPD86" s="5"/>
      <c r="NPJ86" s="4"/>
      <c r="NPK86" s="5"/>
      <c r="NPQ86" s="4"/>
      <c r="NPR86" s="5"/>
      <c r="NPX86" s="4"/>
      <c r="NPY86" s="5"/>
      <c r="NQE86" s="4"/>
      <c r="NQF86" s="5"/>
      <c r="NQL86" s="4"/>
      <c r="NQM86" s="5"/>
      <c r="NQS86" s="4"/>
      <c r="NQT86" s="5"/>
      <c r="NQZ86" s="4"/>
      <c r="NRA86" s="5"/>
      <c r="NRG86" s="4"/>
      <c r="NRH86" s="5"/>
      <c r="NRN86" s="4"/>
      <c r="NRO86" s="5"/>
      <c r="NRU86" s="4"/>
      <c r="NRV86" s="5"/>
      <c r="NSB86" s="4"/>
      <c r="NSC86" s="5"/>
      <c r="NSI86" s="4"/>
      <c r="NSJ86" s="5"/>
      <c r="NSP86" s="4"/>
      <c r="NSQ86" s="5"/>
      <c r="NSW86" s="4"/>
      <c r="NSX86" s="5"/>
      <c r="NTD86" s="4"/>
      <c r="NTE86" s="5"/>
      <c r="NTK86" s="4"/>
      <c r="NTL86" s="5"/>
      <c r="NTR86" s="4"/>
      <c r="NTS86" s="5"/>
      <c r="NTY86" s="4"/>
      <c r="NTZ86" s="5"/>
      <c r="NUF86" s="4"/>
      <c r="NUG86" s="5"/>
      <c r="NUM86" s="4"/>
      <c r="NUN86" s="5"/>
      <c r="NUT86" s="4"/>
      <c r="NUU86" s="5"/>
      <c r="NVA86" s="4"/>
      <c r="NVB86" s="5"/>
      <c r="NVH86" s="4"/>
      <c r="NVI86" s="5"/>
      <c r="NVO86" s="4"/>
      <c r="NVP86" s="5"/>
      <c r="NVV86" s="4"/>
      <c r="NVW86" s="5"/>
      <c r="NWC86" s="4"/>
      <c r="NWD86" s="5"/>
      <c r="NWJ86" s="4"/>
      <c r="NWK86" s="5"/>
      <c r="NWQ86" s="4"/>
      <c r="NWR86" s="5"/>
      <c r="NWX86" s="4"/>
      <c r="NWY86" s="5"/>
      <c r="NXE86" s="4"/>
      <c r="NXF86" s="5"/>
      <c r="NXL86" s="4"/>
      <c r="NXM86" s="5"/>
      <c r="NXS86" s="4"/>
      <c r="NXT86" s="5"/>
      <c r="NXZ86" s="4"/>
      <c r="NYA86" s="5"/>
      <c r="NYG86" s="4"/>
      <c r="NYH86" s="5"/>
      <c r="NYN86" s="4"/>
      <c r="NYO86" s="5"/>
      <c r="NYU86" s="4"/>
      <c r="NYV86" s="5"/>
      <c r="NZB86" s="4"/>
      <c r="NZC86" s="5"/>
      <c r="NZI86" s="4"/>
      <c r="NZJ86" s="5"/>
      <c r="NZP86" s="4"/>
      <c r="NZQ86" s="5"/>
      <c r="NZW86" s="4"/>
      <c r="NZX86" s="5"/>
      <c r="OAD86" s="4"/>
      <c r="OAE86" s="5"/>
      <c r="OAK86" s="4"/>
      <c r="OAL86" s="5"/>
      <c r="OAR86" s="4"/>
      <c r="OAS86" s="5"/>
      <c r="OAY86" s="4"/>
      <c r="OAZ86" s="5"/>
      <c r="OBF86" s="4"/>
      <c r="OBG86" s="5"/>
      <c r="OBM86" s="4"/>
      <c r="OBN86" s="5"/>
      <c r="OBT86" s="4"/>
      <c r="OBU86" s="5"/>
      <c r="OCA86" s="4"/>
      <c r="OCB86" s="5"/>
      <c r="OCH86" s="4"/>
      <c r="OCI86" s="5"/>
      <c r="OCO86" s="4"/>
      <c r="OCP86" s="5"/>
      <c r="OCV86" s="4"/>
      <c r="OCW86" s="5"/>
      <c r="ODC86" s="4"/>
      <c r="ODD86" s="5"/>
      <c r="ODJ86" s="4"/>
      <c r="ODK86" s="5"/>
      <c r="ODQ86" s="4"/>
      <c r="ODR86" s="5"/>
      <c r="ODX86" s="4"/>
      <c r="ODY86" s="5"/>
      <c r="OEE86" s="4"/>
      <c r="OEF86" s="5"/>
      <c r="OEL86" s="4"/>
      <c r="OEM86" s="5"/>
      <c r="OES86" s="4"/>
      <c r="OET86" s="5"/>
      <c r="OEZ86" s="4"/>
      <c r="OFA86" s="5"/>
      <c r="OFG86" s="4"/>
      <c r="OFH86" s="5"/>
      <c r="OFN86" s="4"/>
      <c r="OFO86" s="5"/>
      <c r="OFU86" s="4"/>
      <c r="OFV86" s="5"/>
      <c r="OGB86" s="4"/>
      <c r="OGC86" s="5"/>
      <c r="OGI86" s="4"/>
      <c r="OGJ86" s="5"/>
      <c r="OGP86" s="4"/>
      <c r="OGQ86" s="5"/>
      <c r="OGW86" s="4"/>
      <c r="OGX86" s="5"/>
      <c r="OHD86" s="4"/>
      <c r="OHE86" s="5"/>
      <c r="OHK86" s="4"/>
      <c r="OHL86" s="5"/>
      <c r="OHR86" s="4"/>
      <c r="OHS86" s="5"/>
      <c r="OHY86" s="4"/>
      <c r="OHZ86" s="5"/>
      <c r="OIF86" s="4"/>
      <c r="OIG86" s="5"/>
      <c r="OIM86" s="4"/>
      <c r="OIN86" s="5"/>
      <c r="OIT86" s="4"/>
      <c r="OIU86" s="5"/>
      <c r="OJA86" s="4"/>
      <c r="OJB86" s="5"/>
      <c r="OJH86" s="4"/>
      <c r="OJI86" s="5"/>
      <c r="OJO86" s="4"/>
      <c r="OJP86" s="5"/>
      <c r="OJV86" s="4"/>
      <c r="OJW86" s="5"/>
      <c r="OKC86" s="4"/>
      <c r="OKD86" s="5"/>
      <c r="OKJ86" s="4"/>
      <c r="OKK86" s="5"/>
      <c r="OKQ86" s="4"/>
      <c r="OKR86" s="5"/>
      <c r="OKX86" s="4"/>
      <c r="OKY86" s="5"/>
      <c r="OLE86" s="4"/>
      <c r="OLF86" s="5"/>
      <c r="OLL86" s="4"/>
      <c r="OLM86" s="5"/>
      <c r="OLS86" s="4"/>
      <c r="OLT86" s="5"/>
      <c r="OLZ86" s="4"/>
      <c r="OMA86" s="5"/>
      <c r="OMG86" s="4"/>
      <c r="OMH86" s="5"/>
      <c r="OMN86" s="4"/>
      <c r="OMO86" s="5"/>
      <c r="OMU86" s="4"/>
      <c r="OMV86" s="5"/>
      <c r="ONB86" s="4"/>
      <c r="ONC86" s="5"/>
      <c r="ONI86" s="4"/>
      <c r="ONJ86" s="5"/>
      <c r="ONP86" s="4"/>
      <c r="ONQ86" s="5"/>
      <c r="ONW86" s="4"/>
      <c r="ONX86" s="5"/>
      <c r="OOD86" s="4"/>
      <c r="OOE86" s="5"/>
      <c r="OOK86" s="4"/>
      <c r="OOL86" s="5"/>
      <c r="OOR86" s="4"/>
      <c r="OOS86" s="5"/>
      <c r="OOY86" s="4"/>
      <c r="OOZ86" s="5"/>
      <c r="OPF86" s="4"/>
      <c r="OPG86" s="5"/>
      <c r="OPM86" s="4"/>
      <c r="OPN86" s="5"/>
      <c r="OPT86" s="4"/>
      <c r="OPU86" s="5"/>
      <c r="OQA86" s="4"/>
      <c r="OQB86" s="5"/>
      <c r="OQH86" s="4"/>
      <c r="OQI86" s="5"/>
      <c r="OQO86" s="4"/>
      <c r="OQP86" s="5"/>
      <c r="OQV86" s="4"/>
      <c r="OQW86" s="5"/>
      <c r="ORC86" s="4"/>
      <c r="ORD86" s="5"/>
      <c r="ORJ86" s="4"/>
      <c r="ORK86" s="5"/>
      <c r="ORQ86" s="4"/>
      <c r="ORR86" s="5"/>
      <c r="ORX86" s="4"/>
      <c r="ORY86" s="5"/>
      <c r="OSE86" s="4"/>
      <c r="OSF86" s="5"/>
      <c r="OSL86" s="4"/>
      <c r="OSM86" s="5"/>
      <c r="OSS86" s="4"/>
      <c r="OST86" s="5"/>
      <c r="OSZ86" s="4"/>
      <c r="OTA86" s="5"/>
      <c r="OTG86" s="4"/>
      <c r="OTH86" s="5"/>
      <c r="OTN86" s="4"/>
      <c r="OTO86" s="5"/>
      <c r="OTU86" s="4"/>
      <c r="OTV86" s="5"/>
      <c r="OUB86" s="4"/>
      <c r="OUC86" s="5"/>
      <c r="OUI86" s="4"/>
      <c r="OUJ86" s="5"/>
      <c r="OUP86" s="4"/>
      <c r="OUQ86" s="5"/>
      <c r="OUW86" s="4"/>
      <c r="OUX86" s="5"/>
      <c r="OVD86" s="4"/>
      <c r="OVE86" s="5"/>
      <c r="OVK86" s="4"/>
      <c r="OVL86" s="5"/>
      <c r="OVR86" s="4"/>
      <c r="OVS86" s="5"/>
      <c r="OVY86" s="4"/>
      <c r="OVZ86" s="5"/>
      <c r="OWF86" s="4"/>
      <c r="OWG86" s="5"/>
      <c r="OWM86" s="4"/>
      <c r="OWN86" s="5"/>
      <c r="OWT86" s="4"/>
      <c r="OWU86" s="5"/>
      <c r="OXA86" s="4"/>
      <c r="OXB86" s="5"/>
      <c r="OXH86" s="4"/>
      <c r="OXI86" s="5"/>
      <c r="OXO86" s="4"/>
      <c r="OXP86" s="5"/>
      <c r="OXV86" s="4"/>
      <c r="OXW86" s="5"/>
      <c r="OYC86" s="4"/>
      <c r="OYD86" s="5"/>
      <c r="OYJ86" s="4"/>
      <c r="OYK86" s="5"/>
      <c r="OYQ86" s="4"/>
      <c r="OYR86" s="5"/>
      <c r="OYX86" s="4"/>
      <c r="OYY86" s="5"/>
      <c r="OZE86" s="4"/>
      <c r="OZF86" s="5"/>
      <c r="OZL86" s="4"/>
      <c r="OZM86" s="5"/>
      <c r="OZS86" s="4"/>
      <c r="OZT86" s="5"/>
      <c r="OZZ86" s="4"/>
      <c r="PAA86" s="5"/>
      <c r="PAG86" s="4"/>
      <c r="PAH86" s="5"/>
      <c r="PAN86" s="4"/>
      <c r="PAO86" s="5"/>
      <c r="PAU86" s="4"/>
      <c r="PAV86" s="5"/>
      <c r="PBB86" s="4"/>
      <c r="PBC86" s="5"/>
      <c r="PBI86" s="4"/>
      <c r="PBJ86" s="5"/>
      <c r="PBP86" s="4"/>
      <c r="PBQ86" s="5"/>
      <c r="PBW86" s="4"/>
      <c r="PBX86" s="5"/>
      <c r="PCD86" s="4"/>
      <c r="PCE86" s="5"/>
      <c r="PCK86" s="4"/>
      <c r="PCL86" s="5"/>
      <c r="PCR86" s="4"/>
      <c r="PCS86" s="5"/>
      <c r="PCY86" s="4"/>
      <c r="PCZ86" s="5"/>
      <c r="PDF86" s="4"/>
      <c r="PDG86" s="5"/>
      <c r="PDM86" s="4"/>
      <c r="PDN86" s="5"/>
      <c r="PDT86" s="4"/>
      <c r="PDU86" s="5"/>
      <c r="PEA86" s="4"/>
      <c r="PEB86" s="5"/>
      <c r="PEH86" s="4"/>
      <c r="PEI86" s="5"/>
      <c r="PEO86" s="4"/>
      <c r="PEP86" s="5"/>
      <c r="PEV86" s="4"/>
      <c r="PEW86" s="5"/>
      <c r="PFC86" s="4"/>
      <c r="PFD86" s="5"/>
      <c r="PFJ86" s="4"/>
      <c r="PFK86" s="5"/>
      <c r="PFQ86" s="4"/>
      <c r="PFR86" s="5"/>
      <c r="PFX86" s="4"/>
      <c r="PFY86" s="5"/>
      <c r="PGE86" s="4"/>
      <c r="PGF86" s="5"/>
      <c r="PGL86" s="4"/>
      <c r="PGM86" s="5"/>
      <c r="PGS86" s="4"/>
      <c r="PGT86" s="5"/>
      <c r="PGZ86" s="4"/>
      <c r="PHA86" s="5"/>
      <c r="PHG86" s="4"/>
      <c r="PHH86" s="5"/>
      <c r="PHN86" s="4"/>
      <c r="PHO86" s="5"/>
      <c r="PHU86" s="4"/>
      <c r="PHV86" s="5"/>
      <c r="PIB86" s="4"/>
      <c r="PIC86" s="5"/>
      <c r="PII86" s="4"/>
      <c r="PIJ86" s="5"/>
      <c r="PIP86" s="4"/>
      <c r="PIQ86" s="5"/>
      <c r="PIW86" s="4"/>
      <c r="PIX86" s="5"/>
      <c r="PJD86" s="4"/>
      <c r="PJE86" s="5"/>
      <c r="PJK86" s="4"/>
      <c r="PJL86" s="5"/>
      <c r="PJR86" s="4"/>
      <c r="PJS86" s="5"/>
      <c r="PJY86" s="4"/>
      <c r="PJZ86" s="5"/>
      <c r="PKF86" s="4"/>
      <c r="PKG86" s="5"/>
      <c r="PKM86" s="4"/>
      <c r="PKN86" s="5"/>
      <c r="PKT86" s="4"/>
      <c r="PKU86" s="5"/>
      <c r="PLA86" s="4"/>
      <c r="PLB86" s="5"/>
      <c r="PLH86" s="4"/>
      <c r="PLI86" s="5"/>
      <c r="PLO86" s="4"/>
      <c r="PLP86" s="5"/>
      <c r="PLV86" s="4"/>
      <c r="PLW86" s="5"/>
      <c r="PMC86" s="4"/>
      <c r="PMD86" s="5"/>
      <c r="PMJ86" s="4"/>
      <c r="PMK86" s="5"/>
      <c r="PMQ86" s="4"/>
      <c r="PMR86" s="5"/>
      <c r="PMX86" s="4"/>
      <c r="PMY86" s="5"/>
      <c r="PNE86" s="4"/>
      <c r="PNF86" s="5"/>
      <c r="PNL86" s="4"/>
      <c r="PNM86" s="5"/>
      <c r="PNS86" s="4"/>
      <c r="PNT86" s="5"/>
      <c r="PNZ86" s="4"/>
      <c r="POA86" s="5"/>
      <c r="POG86" s="4"/>
      <c r="POH86" s="5"/>
      <c r="PON86" s="4"/>
      <c r="POO86" s="5"/>
      <c r="POU86" s="4"/>
      <c r="POV86" s="5"/>
      <c r="PPB86" s="4"/>
      <c r="PPC86" s="5"/>
      <c r="PPI86" s="4"/>
      <c r="PPJ86" s="5"/>
      <c r="PPP86" s="4"/>
      <c r="PPQ86" s="5"/>
      <c r="PPW86" s="4"/>
      <c r="PPX86" s="5"/>
      <c r="PQD86" s="4"/>
      <c r="PQE86" s="5"/>
      <c r="PQK86" s="4"/>
      <c r="PQL86" s="5"/>
      <c r="PQR86" s="4"/>
      <c r="PQS86" s="5"/>
      <c r="PQY86" s="4"/>
      <c r="PQZ86" s="5"/>
      <c r="PRF86" s="4"/>
      <c r="PRG86" s="5"/>
      <c r="PRM86" s="4"/>
      <c r="PRN86" s="5"/>
      <c r="PRT86" s="4"/>
      <c r="PRU86" s="5"/>
      <c r="PSA86" s="4"/>
      <c r="PSB86" s="5"/>
      <c r="PSH86" s="4"/>
      <c r="PSI86" s="5"/>
      <c r="PSO86" s="4"/>
      <c r="PSP86" s="5"/>
      <c r="PSV86" s="4"/>
      <c r="PSW86" s="5"/>
      <c r="PTC86" s="4"/>
      <c r="PTD86" s="5"/>
      <c r="PTJ86" s="4"/>
      <c r="PTK86" s="5"/>
      <c r="PTQ86" s="4"/>
      <c r="PTR86" s="5"/>
      <c r="PTX86" s="4"/>
      <c r="PTY86" s="5"/>
      <c r="PUE86" s="4"/>
      <c r="PUF86" s="5"/>
      <c r="PUL86" s="4"/>
      <c r="PUM86" s="5"/>
      <c r="PUS86" s="4"/>
      <c r="PUT86" s="5"/>
      <c r="PUZ86" s="4"/>
      <c r="PVA86" s="5"/>
      <c r="PVG86" s="4"/>
      <c r="PVH86" s="5"/>
      <c r="PVN86" s="4"/>
      <c r="PVO86" s="5"/>
      <c r="PVU86" s="4"/>
      <c r="PVV86" s="5"/>
      <c r="PWB86" s="4"/>
      <c r="PWC86" s="5"/>
      <c r="PWI86" s="4"/>
      <c r="PWJ86" s="5"/>
      <c r="PWP86" s="4"/>
      <c r="PWQ86" s="5"/>
      <c r="PWW86" s="4"/>
      <c r="PWX86" s="5"/>
      <c r="PXD86" s="4"/>
      <c r="PXE86" s="5"/>
      <c r="PXK86" s="4"/>
      <c r="PXL86" s="5"/>
      <c r="PXR86" s="4"/>
      <c r="PXS86" s="5"/>
      <c r="PXY86" s="4"/>
      <c r="PXZ86" s="5"/>
      <c r="PYF86" s="4"/>
      <c r="PYG86" s="5"/>
      <c r="PYM86" s="4"/>
      <c r="PYN86" s="5"/>
      <c r="PYT86" s="4"/>
      <c r="PYU86" s="5"/>
      <c r="PZA86" s="4"/>
      <c r="PZB86" s="5"/>
      <c r="PZH86" s="4"/>
      <c r="PZI86" s="5"/>
      <c r="PZO86" s="4"/>
      <c r="PZP86" s="5"/>
      <c r="PZV86" s="4"/>
      <c r="PZW86" s="5"/>
      <c r="QAC86" s="4"/>
      <c r="QAD86" s="5"/>
      <c r="QAJ86" s="4"/>
      <c r="QAK86" s="5"/>
      <c r="QAQ86" s="4"/>
      <c r="QAR86" s="5"/>
      <c r="QAX86" s="4"/>
      <c r="QAY86" s="5"/>
      <c r="QBE86" s="4"/>
      <c r="QBF86" s="5"/>
      <c r="QBL86" s="4"/>
      <c r="QBM86" s="5"/>
      <c r="QBS86" s="4"/>
      <c r="QBT86" s="5"/>
      <c r="QBZ86" s="4"/>
      <c r="QCA86" s="5"/>
      <c r="QCG86" s="4"/>
      <c r="QCH86" s="5"/>
      <c r="QCN86" s="4"/>
      <c r="QCO86" s="5"/>
      <c r="QCU86" s="4"/>
      <c r="QCV86" s="5"/>
      <c r="QDB86" s="4"/>
      <c r="QDC86" s="5"/>
      <c r="QDI86" s="4"/>
      <c r="QDJ86" s="5"/>
      <c r="QDP86" s="4"/>
      <c r="QDQ86" s="5"/>
      <c r="QDW86" s="4"/>
      <c r="QDX86" s="5"/>
      <c r="QED86" s="4"/>
      <c r="QEE86" s="5"/>
      <c r="QEK86" s="4"/>
      <c r="QEL86" s="5"/>
      <c r="QER86" s="4"/>
      <c r="QES86" s="5"/>
      <c r="QEY86" s="4"/>
      <c r="QEZ86" s="5"/>
      <c r="QFF86" s="4"/>
      <c r="QFG86" s="5"/>
      <c r="QFM86" s="4"/>
      <c r="QFN86" s="5"/>
      <c r="QFT86" s="4"/>
      <c r="QFU86" s="5"/>
      <c r="QGA86" s="4"/>
      <c r="QGB86" s="5"/>
      <c r="QGH86" s="4"/>
      <c r="QGI86" s="5"/>
      <c r="QGO86" s="4"/>
      <c r="QGP86" s="5"/>
      <c r="QGV86" s="4"/>
      <c r="QGW86" s="5"/>
      <c r="QHC86" s="4"/>
      <c r="QHD86" s="5"/>
      <c r="QHJ86" s="4"/>
      <c r="QHK86" s="5"/>
      <c r="QHQ86" s="4"/>
      <c r="QHR86" s="5"/>
      <c r="QHX86" s="4"/>
      <c r="QHY86" s="5"/>
      <c r="QIE86" s="4"/>
      <c r="QIF86" s="5"/>
      <c r="QIL86" s="4"/>
      <c r="QIM86" s="5"/>
      <c r="QIS86" s="4"/>
      <c r="QIT86" s="5"/>
      <c r="QIZ86" s="4"/>
      <c r="QJA86" s="5"/>
      <c r="QJG86" s="4"/>
      <c r="QJH86" s="5"/>
      <c r="QJN86" s="4"/>
      <c r="QJO86" s="5"/>
      <c r="QJU86" s="4"/>
      <c r="QJV86" s="5"/>
      <c r="QKB86" s="4"/>
      <c r="QKC86" s="5"/>
      <c r="QKI86" s="4"/>
      <c r="QKJ86" s="5"/>
      <c r="QKP86" s="4"/>
      <c r="QKQ86" s="5"/>
      <c r="QKW86" s="4"/>
      <c r="QKX86" s="5"/>
      <c r="QLD86" s="4"/>
      <c r="QLE86" s="5"/>
      <c r="QLK86" s="4"/>
      <c r="QLL86" s="5"/>
      <c r="QLR86" s="4"/>
      <c r="QLS86" s="5"/>
      <c r="QLY86" s="4"/>
      <c r="QLZ86" s="5"/>
      <c r="QMF86" s="4"/>
      <c r="QMG86" s="5"/>
      <c r="QMM86" s="4"/>
      <c r="QMN86" s="5"/>
      <c r="QMT86" s="4"/>
      <c r="QMU86" s="5"/>
      <c r="QNA86" s="4"/>
      <c r="QNB86" s="5"/>
      <c r="QNH86" s="4"/>
      <c r="QNI86" s="5"/>
      <c r="QNO86" s="4"/>
      <c r="QNP86" s="5"/>
      <c r="QNV86" s="4"/>
      <c r="QNW86" s="5"/>
      <c r="QOC86" s="4"/>
      <c r="QOD86" s="5"/>
      <c r="QOJ86" s="4"/>
      <c r="QOK86" s="5"/>
      <c r="QOQ86" s="4"/>
      <c r="QOR86" s="5"/>
      <c r="QOX86" s="4"/>
      <c r="QOY86" s="5"/>
      <c r="QPE86" s="4"/>
      <c r="QPF86" s="5"/>
      <c r="QPL86" s="4"/>
      <c r="QPM86" s="5"/>
      <c r="QPS86" s="4"/>
      <c r="QPT86" s="5"/>
      <c r="QPZ86" s="4"/>
      <c r="QQA86" s="5"/>
      <c r="QQG86" s="4"/>
      <c r="QQH86" s="5"/>
      <c r="QQN86" s="4"/>
      <c r="QQO86" s="5"/>
      <c r="QQU86" s="4"/>
      <c r="QQV86" s="5"/>
      <c r="QRB86" s="4"/>
      <c r="QRC86" s="5"/>
      <c r="QRI86" s="4"/>
      <c r="QRJ86" s="5"/>
      <c r="QRP86" s="4"/>
      <c r="QRQ86" s="5"/>
      <c r="QRW86" s="4"/>
      <c r="QRX86" s="5"/>
      <c r="QSD86" s="4"/>
      <c r="QSE86" s="5"/>
      <c r="QSK86" s="4"/>
      <c r="QSL86" s="5"/>
      <c r="QSR86" s="4"/>
      <c r="QSS86" s="5"/>
      <c r="QSY86" s="4"/>
      <c r="QSZ86" s="5"/>
      <c r="QTF86" s="4"/>
      <c r="QTG86" s="5"/>
      <c r="QTM86" s="4"/>
      <c r="QTN86" s="5"/>
      <c r="QTT86" s="4"/>
      <c r="QTU86" s="5"/>
      <c r="QUA86" s="4"/>
      <c r="QUB86" s="5"/>
      <c r="QUH86" s="4"/>
      <c r="QUI86" s="5"/>
      <c r="QUO86" s="4"/>
      <c r="QUP86" s="5"/>
      <c r="QUV86" s="4"/>
      <c r="QUW86" s="5"/>
      <c r="QVC86" s="4"/>
      <c r="QVD86" s="5"/>
      <c r="QVJ86" s="4"/>
      <c r="QVK86" s="5"/>
      <c r="QVQ86" s="4"/>
      <c r="QVR86" s="5"/>
      <c r="QVX86" s="4"/>
      <c r="QVY86" s="5"/>
      <c r="QWE86" s="4"/>
      <c r="QWF86" s="5"/>
      <c r="QWL86" s="4"/>
      <c r="QWM86" s="5"/>
      <c r="QWS86" s="4"/>
      <c r="QWT86" s="5"/>
      <c r="QWZ86" s="4"/>
      <c r="QXA86" s="5"/>
      <c r="QXG86" s="4"/>
      <c r="QXH86" s="5"/>
      <c r="QXN86" s="4"/>
      <c r="QXO86" s="5"/>
      <c r="QXU86" s="4"/>
      <c r="QXV86" s="5"/>
      <c r="QYB86" s="4"/>
      <c r="QYC86" s="5"/>
      <c r="QYI86" s="4"/>
      <c r="QYJ86" s="5"/>
      <c r="QYP86" s="4"/>
      <c r="QYQ86" s="5"/>
      <c r="QYW86" s="4"/>
      <c r="QYX86" s="5"/>
      <c r="QZD86" s="4"/>
      <c r="QZE86" s="5"/>
      <c r="QZK86" s="4"/>
      <c r="QZL86" s="5"/>
      <c r="QZR86" s="4"/>
      <c r="QZS86" s="5"/>
      <c r="QZY86" s="4"/>
      <c r="QZZ86" s="5"/>
      <c r="RAF86" s="4"/>
      <c r="RAG86" s="5"/>
      <c r="RAM86" s="4"/>
      <c r="RAN86" s="5"/>
      <c r="RAT86" s="4"/>
      <c r="RAU86" s="5"/>
      <c r="RBA86" s="4"/>
      <c r="RBB86" s="5"/>
      <c r="RBH86" s="4"/>
      <c r="RBI86" s="5"/>
      <c r="RBO86" s="4"/>
      <c r="RBP86" s="5"/>
      <c r="RBV86" s="4"/>
      <c r="RBW86" s="5"/>
      <c r="RCC86" s="4"/>
      <c r="RCD86" s="5"/>
      <c r="RCJ86" s="4"/>
      <c r="RCK86" s="5"/>
      <c r="RCQ86" s="4"/>
      <c r="RCR86" s="5"/>
      <c r="RCX86" s="4"/>
      <c r="RCY86" s="5"/>
      <c r="RDE86" s="4"/>
      <c r="RDF86" s="5"/>
      <c r="RDL86" s="4"/>
      <c r="RDM86" s="5"/>
      <c r="RDS86" s="4"/>
      <c r="RDT86" s="5"/>
      <c r="RDZ86" s="4"/>
      <c r="REA86" s="5"/>
      <c r="REG86" s="4"/>
      <c r="REH86" s="5"/>
      <c r="REN86" s="4"/>
      <c r="REO86" s="5"/>
      <c r="REU86" s="4"/>
      <c r="REV86" s="5"/>
      <c r="RFB86" s="4"/>
      <c r="RFC86" s="5"/>
      <c r="RFI86" s="4"/>
      <c r="RFJ86" s="5"/>
      <c r="RFP86" s="4"/>
      <c r="RFQ86" s="5"/>
      <c r="RFW86" s="4"/>
      <c r="RFX86" s="5"/>
      <c r="RGD86" s="4"/>
      <c r="RGE86" s="5"/>
      <c r="RGK86" s="4"/>
      <c r="RGL86" s="5"/>
      <c r="RGR86" s="4"/>
      <c r="RGS86" s="5"/>
      <c r="RGY86" s="4"/>
      <c r="RGZ86" s="5"/>
      <c r="RHF86" s="4"/>
      <c r="RHG86" s="5"/>
      <c r="RHM86" s="4"/>
      <c r="RHN86" s="5"/>
      <c r="RHT86" s="4"/>
      <c r="RHU86" s="5"/>
      <c r="RIA86" s="4"/>
      <c r="RIB86" s="5"/>
      <c r="RIH86" s="4"/>
      <c r="RII86" s="5"/>
      <c r="RIO86" s="4"/>
      <c r="RIP86" s="5"/>
      <c r="RIV86" s="4"/>
      <c r="RIW86" s="5"/>
      <c r="RJC86" s="4"/>
      <c r="RJD86" s="5"/>
      <c r="RJJ86" s="4"/>
      <c r="RJK86" s="5"/>
      <c r="RJQ86" s="4"/>
      <c r="RJR86" s="5"/>
      <c r="RJX86" s="4"/>
      <c r="RJY86" s="5"/>
      <c r="RKE86" s="4"/>
      <c r="RKF86" s="5"/>
      <c r="RKL86" s="4"/>
      <c r="RKM86" s="5"/>
      <c r="RKS86" s="4"/>
      <c r="RKT86" s="5"/>
      <c r="RKZ86" s="4"/>
      <c r="RLA86" s="5"/>
      <c r="RLG86" s="4"/>
      <c r="RLH86" s="5"/>
      <c r="RLN86" s="4"/>
      <c r="RLO86" s="5"/>
      <c r="RLU86" s="4"/>
      <c r="RLV86" s="5"/>
      <c r="RMB86" s="4"/>
      <c r="RMC86" s="5"/>
      <c r="RMI86" s="4"/>
      <c r="RMJ86" s="5"/>
      <c r="RMP86" s="4"/>
      <c r="RMQ86" s="5"/>
      <c r="RMW86" s="4"/>
      <c r="RMX86" s="5"/>
      <c r="RND86" s="4"/>
      <c r="RNE86" s="5"/>
      <c r="RNK86" s="4"/>
      <c r="RNL86" s="5"/>
      <c r="RNR86" s="4"/>
      <c r="RNS86" s="5"/>
      <c r="RNY86" s="4"/>
      <c r="RNZ86" s="5"/>
      <c r="ROF86" s="4"/>
      <c r="ROG86" s="5"/>
      <c r="ROM86" s="4"/>
      <c r="RON86" s="5"/>
      <c r="ROT86" s="4"/>
      <c r="ROU86" s="5"/>
      <c r="RPA86" s="4"/>
      <c r="RPB86" s="5"/>
      <c r="RPH86" s="4"/>
      <c r="RPI86" s="5"/>
      <c r="RPO86" s="4"/>
      <c r="RPP86" s="5"/>
      <c r="RPV86" s="4"/>
      <c r="RPW86" s="5"/>
      <c r="RQC86" s="4"/>
      <c r="RQD86" s="5"/>
      <c r="RQJ86" s="4"/>
      <c r="RQK86" s="5"/>
      <c r="RQQ86" s="4"/>
      <c r="RQR86" s="5"/>
      <c r="RQX86" s="4"/>
      <c r="RQY86" s="5"/>
      <c r="RRE86" s="4"/>
      <c r="RRF86" s="5"/>
      <c r="RRL86" s="4"/>
      <c r="RRM86" s="5"/>
      <c r="RRS86" s="4"/>
      <c r="RRT86" s="5"/>
      <c r="RRZ86" s="4"/>
      <c r="RSA86" s="5"/>
      <c r="RSG86" s="4"/>
      <c r="RSH86" s="5"/>
      <c r="RSN86" s="4"/>
      <c r="RSO86" s="5"/>
      <c r="RSU86" s="4"/>
      <c r="RSV86" s="5"/>
      <c r="RTB86" s="4"/>
      <c r="RTC86" s="5"/>
      <c r="RTI86" s="4"/>
      <c r="RTJ86" s="5"/>
      <c r="RTP86" s="4"/>
      <c r="RTQ86" s="5"/>
      <c r="RTW86" s="4"/>
      <c r="RTX86" s="5"/>
      <c r="RUD86" s="4"/>
      <c r="RUE86" s="5"/>
      <c r="RUK86" s="4"/>
      <c r="RUL86" s="5"/>
      <c r="RUR86" s="4"/>
      <c r="RUS86" s="5"/>
      <c r="RUY86" s="4"/>
      <c r="RUZ86" s="5"/>
      <c r="RVF86" s="4"/>
      <c r="RVG86" s="5"/>
      <c r="RVM86" s="4"/>
      <c r="RVN86" s="5"/>
      <c r="RVT86" s="4"/>
      <c r="RVU86" s="5"/>
      <c r="RWA86" s="4"/>
      <c r="RWB86" s="5"/>
      <c r="RWH86" s="4"/>
      <c r="RWI86" s="5"/>
      <c r="RWO86" s="4"/>
      <c r="RWP86" s="5"/>
      <c r="RWV86" s="4"/>
      <c r="RWW86" s="5"/>
      <c r="RXC86" s="4"/>
      <c r="RXD86" s="5"/>
      <c r="RXJ86" s="4"/>
      <c r="RXK86" s="5"/>
      <c r="RXQ86" s="4"/>
      <c r="RXR86" s="5"/>
      <c r="RXX86" s="4"/>
      <c r="RXY86" s="5"/>
      <c r="RYE86" s="4"/>
      <c r="RYF86" s="5"/>
      <c r="RYL86" s="4"/>
      <c r="RYM86" s="5"/>
      <c r="RYS86" s="4"/>
      <c r="RYT86" s="5"/>
      <c r="RYZ86" s="4"/>
      <c r="RZA86" s="5"/>
      <c r="RZG86" s="4"/>
      <c r="RZH86" s="5"/>
      <c r="RZN86" s="4"/>
      <c r="RZO86" s="5"/>
      <c r="RZU86" s="4"/>
      <c r="RZV86" s="5"/>
      <c r="SAB86" s="4"/>
      <c r="SAC86" s="5"/>
      <c r="SAI86" s="4"/>
      <c r="SAJ86" s="5"/>
      <c r="SAP86" s="4"/>
      <c r="SAQ86" s="5"/>
      <c r="SAW86" s="4"/>
      <c r="SAX86" s="5"/>
      <c r="SBD86" s="4"/>
      <c r="SBE86" s="5"/>
      <c r="SBK86" s="4"/>
      <c r="SBL86" s="5"/>
      <c r="SBR86" s="4"/>
      <c r="SBS86" s="5"/>
      <c r="SBY86" s="4"/>
      <c r="SBZ86" s="5"/>
      <c r="SCF86" s="4"/>
      <c r="SCG86" s="5"/>
      <c r="SCM86" s="4"/>
      <c r="SCN86" s="5"/>
      <c r="SCT86" s="4"/>
      <c r="SCU86" s="5"/>
      <c r="SDA86" s="4"/>
      <c r="SDB86" s="5"/>
      <c r="SDH86" s="4"/>
      <c r="SDI86" s="5"/>
      <c r="SDO86" s="4"/>
      <c r="SDP86" s="5"/>
      <c r="SDV86" s="4"/>
      <c r="SDW86" s="5"/>
      <c r="SEC86" s="4"/>
      <c r="SED86" s="5"/>
      <c r="SEJ86" s="4"/>
      <c r="SEK86" s="5"/>
      <c r="SEQ86" s="4"/>
      <c r="SER86" s="5"/>
      <c r="SEX86" s="4"/>
      <c r="SEY86" s="5"/>
      <c r="SFE86" s="4"/>
      <c r="SFF86" s="5"/>
      <c r="SFL86" s="4"/>
      <c r="SFM86" s="5"/>
      <c r="SFS86" s="4"/>
      <c r="SFT86" s="5"/>
      <c r="SFZ86" s="4"/>
      <c r="SGA86" s="5"/>
      <c r="SGG86" s="4"/>
      <c r="SGH86" s="5"/>
      <c r="SGN86" s="4"/>
      <c r="SGO86" s="5"/>
      <c r="SGU86" s="4"/>
      <c r="SGV86" s="5"/>
      <c r="SHB86" s="4"/>
      <c r="SHC86" s="5"/>
      <c r="SHI86" s="4"/>
      <c r="SHJ86" s="5"/>
      <c r="SHP86" s="4"/>
      <c r="SHQ86" s="5"/>
      <c r="SHW86" s="4"/>
      <c r="SHX86" s="5"/>
      <c r="SID86" s="4"/>
      <c r="SIE86" s="5"/>
      <c r="SIK86" s="4"/>
      <c r="SIL86" s="5"/>
      <c r="SIR86" s="4"/>
      <c r="SIS86" s="5"/>
      <c r="SIY86" s="4"/>
      <c r="SIZ86" s="5"/>
      <c r="SJF86" s="4"/>
      <c r="SJG86" s="5"/>
      <c r="SJM86" s="4"/>
      <c r="SJN86" s="5"/>
      <c r="SJT86" s="4"/>
      <c r="SJU86" s="5"/>
      <c r="SKA86" s="4"/>
      <c r="SKB86" s="5"/>
      <c r="SKH86" s="4"/>
      <c r="SKI86" s="5"/>
      <c r="SKO86" s="4"/>
      <c r="SKP86" s="5"/>
      <c r="SKV86" s="4"/>
      <c r="SKW86" s="5"/>
      <c r="SLC86" s="4"/>
      <c r="SLD86" s="5"/>
      <c r="SLJ86" s="4"/>
      <c r="SLK86" s="5"/>
      <c r="SLQ86" s="4"/>
      <c r="SLR86" s="5"/>
      <c r="SLX86" s="4"/>
      <c r="SLY86" s="5"/>
      <c r="SME86" s="4"/>
      <c r="SMF86" s="5"/>
      <c r="SML86" s="4"/>
      <c r="SMM86" s="5"/>
      <c r="SMS86" s="4"/>
      <c r="SMT86" s="5"/>
      <c r="SMZ86" s="4"/>
      <c r="SNA86" s="5"/>
      <c r="SNG86" s="4"/>
      <c r="SNH86" s="5"/>
      <c r="SNN86" s="4"/>
      <c r="SNO86" s="5"/>
      <c r="SNU86" s="4"/>
      <c r="SNV86" s="5"/>
      <c r="SOB86" s="4"/>
      <c r="SOC86" s="5"/>
      <c r="SOI86" s="4"/>
      <c r="SOJ86" s="5"/>
      <c r="SOP86" s="4"/>
      <c r="SOQ86" s="5"/>
      <c r="SOW86" s="4"/>
      <c r="SOX86" s="5"/>
      <c r="SPD86" s="4"/>
      <c r="SPE86" s="5"/>
      <c r="SPK86" s="4"/>
      <c r="SPL86" s="5"/>
      <c r="SPR86" s="4"/>
      <c r="SPS86" s="5"/>
      <c r="SPY86" s="4"/>
      <c r="SPZ86" s="5"/>
      <c r="SQF86" s="4"/>
      <c r="SQG86" s="5"/>
      <c r="SQM86" s="4"/>
      <c r="SQN86" s="5"/>
      <c r="SQT86" s="4"/>
      <c r="SQU86" s="5"/>
      <c r="SRA86" s="4"/>
      <c r="SRB86" s="5"/>
      <c r="SRH86" s="4"/>
      <c r="SRI86" s="5"/>
      <c r="SRO86" s="4"/>
      <c r="SRP86" s="5"/>
      <c r="SRV86" s="4"/>
      <c r="SRW86" s="5"/>
      <c r="SSC86" s="4"/>
      <c r="SSD86" s="5"/>
      <c r="SSJ86" s="4"/>
      <c r="SSK86" s="5"/>
      <c r="SSQ86" s="4"/>
      <c r="SSR86" s="5"/>
      <c r="SSX86" s="4"/>
      <c r="SSY86" s="5"/>
      <c r="STE86" s="4"/>
      <c r="STF86" s="5"/>
      <c r="STL86" s="4"/>
      <c r="STM86" s="5"/>
      <c r="STS86" s="4"/>
      <c r="STT86" s="5"/>
      <c r="STZ86" s="4"/>
      <c r="SUA86" s="5"/>
      <c r="SUG86" s="4"/>
      <c r="SUH86" s="5"/>
      <c r="SUN86" s="4"/>
      <c r="SUO86" s="5"/>
      <c r="SUU86" s="4"/>
      <c r="SUV86" s="5"/>
      <c r="SVB86" s="4"/>
      <c r="SVC86" s="5"/>
      <c r="SVI86" s="4"/>
      <c r="SVJ86" s="5"/>
      <c r="SVP86" s="4"/>
      <c r="SVQ86" s="5"/>
      <c r="SVW86" s="4"/>
      <c r="SVX86" s="5"/>
      <c r="SWD86" s="4"/>
      <c r="SWE86" s="5"/>
      <c r="SWK86" s="4"/>
      <c r="SWL86" s="5"/>
      <c r="SWR86" s="4"/>
      <c r="SWS86" s="5"/>
      <c r="SWY86" s="4"/>
      <c r="SWZ86" s="5"/>
      <c r="SXF86" s="4"/>
      <c r="SXG86" s="5"/>
      <c r="SXM86" s="4"/>
      <c r="SXN86" s="5"/>
      <c r="SXT86" s="4"/>
      <c r="SXU86" s="5"/>
      <c r="SYA86" s="4"/>
      <c r="SYB86" s="5"/>
      <c r="SYH86" s="4"/>
      <c r="SYI86" s="5"/>
      <c r="SYO86" s="4"/>
      <c r="SYP86" s="5"/>
      <c r="SYV86" s="4"/>
      <c r="SYW86" s="5"/>
      <c r="SZC86" s="4"/>
      <c r="SZD86" s="5"/>
      <c r="SZJ86" s="4"/>
      <c r="SZK86" s="5"/>
      <c r="SZQ86" s="4"/>
      <c r="SZR86" s="5"/>
      <c r="SZX86" s="4"/>
      <c r="SZY86" s="5"/>
      <c r="TAE86" s="4"/>
      <c r="TAF86" s="5"/>
      <c r="TAL86" s="4"/>
      <c r="TAM86" s="5"/>
      <c r="TAS86" s="4"/>
      <c r="TAT86" s="5"/>
      <c r="TAZ86" s="4"/>
      <c r="TBA86" s="5"/>
      <c r="TBG86" s="4"/>
      <c r="TBH86" s="5"/>
      <c r="TBN86" s="4"/>
      <c r="TBO86" s="5"/>
      <c r="TBU86" s="4"/>
      <c r="TBV86" s="5"/>
      <c r="TCB86" s="4"/>
      <c r="TCC86" s="5"/>
      <c r="TCI86" s="4"/>
      <c r="TCJ86" s="5"/>
      <c r="TCP86" s="4"/>
      <c r="TCQ86" s="5"/>
      <c r="TCW86" s="4"/>
      <c r="TCX86" s="5"/>
      <c r="TDD86" s="4"/>
      <c r="TDE86" s="5"/>
      <c r="TDK86" s="4"/>
      <c r="TDL86" s="5"/>
      <c r="TDR86" s="4"/>
      <c r="TDS86" s="5"/>
      <c r="TDY86" s="4"/>
      <c r="TDZ86" s="5"/>
      <c r="TEF86" s="4"/>
      <c r="TEG86" s="5"/>
      <c r="TEM86" s="4"/>
      <c r="TEN86" s="5"/>
      <c r="TET86" s="4"/>
      <c r="TEU86" s="5"/>
      <c r="TFA86" s="4"/>
      <c r="TFB86" s="5"/>
      <c r="TFH86" s="4"/>
      <c r="TFI86" s="5"/>
      <c r="TFO86" s="4"/>
      <c r="TFP86" s="5"/>
      <c r="TFV86" s="4"/>
      <c r="TFW86" s="5"/>
      <c r="TGC86" s="4"/>
      <c r="TGD86" s="5"/>
      <c r="TGJ86" s="4"/>
      <c r="TGK86" s="5"/>
      <c r="TGQ86" s="4"/>
      <c r="TGR86" s="5"/>
      <c r="TGX86" s="4"/>
      <c r="TGY86" s="5"/>
      <c r="THE86" s="4"/>
      <c r="THF86" s="5"/>
      <c r="THL86" s="4"/>
      <c r="THM86" s="5"/>
      <c r="THS86" s="4"/>
      <c r="THT86" s="5"/>
      <c r="THZ86" s="4"/>
      <c r="TIA86" s="5"/>
      <c r="TIG86" s="4"/>
      <c r="TIH86" s="5"/>
      <c r="TIN86" s="4"/>
      <c r="TIO86" s="5"/>
      <c r="TIU86" s="4"/>
      <c r="TIV86" s="5"/>
      <c r="TJB86" s="4"/>
      <c r="TJC86" s="5"/>
      <c r="TJI86" s="4"/>
      <c r="TJJ86" s="5"/>
      <c r="TJP86" s="4"/>
      <c r="TJQ86" s="5"/>
      <c r="TJW86" s="4"/>
      <c r="TJX86" s="5"/>
      <c r="TKD86" s="4"/>
      <c r="TKE86" s="5"/>
      <c r="TKK86" s="4"/>
      <c r="TKL86" s="5"/>
      <c r="TKR86" s="4"/>
      <c r="TKS86" s="5"/>
      <c r="TKY86" s="4"/>
      <c r="TKZ86" s="5"/>
      <c r="TLF86" s="4"/>
      <c r="TLG86" s="5"/>
      <c r="TLM86" s="4"/>
      <c r="TLN86" s="5"/>
      <c r="TLT86" s="4"/>
      <c r="TLU86" s="5"/>
      <c r="TMA86" s="4"/>
      <c r="TMB86" s="5"/>
      <c r="TMH86" s="4"/>
      <c r="TMI86" s="5"/>
      <c r="TMO86" s="4"/>
      <c r="TMP86" s="5"/>
      <c r="TMV86" s="4"/>
      <c r="TMW86" s="5"/>
      <c r="TNC86" s="4"/>
      <c r="TND86" s="5"/>
      <c r="TNJ86" s="4"/>
      <c r="TNK86" s="5"/>
      <c r="TNQ86" s="4"/>
      <c r="TNR86" s="5"/>
      <c r="TNX86" s="4"/>
      <c r="TNY86" s="5"/>
      <c r="TOE86" s="4"/>
      <c r="TOF86" s="5"/>
      <c r="TOL86" s="4"/>
      <c r="TOM86" s="5"/>
      <c r="TOS86" s="4"/>
      <c r="TOT86" s="5"/>
      <c r="TOZ86" s="4"/>
      <c r="TPA86" s="5"/>
      <c r="TPG86" s="4"/>
      <c r="TPH86" s="5"/>
      <c r="TPN86" s="4"/>
      <c r="TPO86" s="5"/>
      <c r="TPU86" s="4"/>
      <c r="TPV86" s="5"/>
      <c r="TQB86" s="4"/>
      <c r="TQC86" s="5"/>
      <c r="TQI86" s="4"/>
      <c r="TQJ86" s="5"/>
      <c r="TQP86" s="4"/>
      <c r="TQQ86" s="5"/>
      <c r="TQW86" s="4"/>
      <c r="TQX86" s="5"/>
      <c r="TRD86" s="4"/>
      <c r="TRE86" s="5"/>
      <c r="TRK86" s="4"/>
      <c r="TRL86" s="5"/>
      <c r="TRR86" s="4"/>
      <c r="TRS86" s="5"/>
      <c r="TRY86" s="4"/>
      <c r="TRZ86" s="5"/>
      <c r="TSF86" s="4"/>
      <c r="TSG86" s="5"/>
      <c r="TSM86" s="4"/>
      <c r="TSN86" s="5"/>
      <c r="TST86" s="4"/>
      <c r="TSU86" s="5"/>
      <c r="TTA86" s="4"/>
      <c r="TTB86" s="5"/>
      <c r="TTH86" s="4"/>
      <c r="TTI86" s="5"/>
      <c r="TTO86" s="4"/>
      <c r="TTP86" s="5"/>
      <c r="TTV86" s="4"/>
      <c r="TTW86" s="5"/>
      <c r="TUC86" s="4"/>
      <c r="TUD86" s="5"/>
      <c r="TUJ86" s="4"/>
      <c r="TUK86" s="5"/>
      <c r="TUQ86" s="4"/>
      <c r="TUR86" s="5"/>
      <c r="TUX86" s="4"/>
      <c r="TUY86" s="5"/>
      <c r="TVE86" s="4"/>
      <c r="TVF86" s="5"/>
      <c r="TVL86" s="4"/>
      <c r="TVM86" s="5"/>
      <c r="TVS86" s="4"/>
      <c r="TVT86" s="5"/>
      <c r="TVZ86" s="4"/>
      <c r="TWA86" s="5"/>
      <c r="TWG86" s="4"/>
      <c r="TWH86" s="5"/>
      <c r="TWN86" s="4"/>
      <c r="TWO86" s="5"/>
      <c r="TWU86" s="4"/>
      <c r="TWV86" s="5"/>
      <c r="TXB86" s="4"/>
      <c r="TXC86" s="5"/>
      <c r="TXI86" s="4"/>
      <c r="TXJ86" s="5"/>
      <c r="TXP86" s="4"/>
      <c r="TXQ86" s="5"/>
      <c r="TXW86" s="4"/>
      <c r="TXX86" s="5"/>
      <c r="TYD86" s="4"/>
      <c r="TYE86" s="5"/>
      <c r="TYK86" s="4"/>
      <c r="TYL86" s="5"/>
      <c r="TYR86" s="4"/>
      <c r="TYS86" s="5"/>
      <c r="TYY86" s="4"/>
      <c r="TYZ86" s="5"/>
      <c r="TZF86" s="4"/>
      <c r="TZG86" s="5"/>
      <c r="TZM86" s="4"/>
      <c r="TZN86" s="5"/>
      <c r="TZT86" s="4"/>
      <c r="TZU86" s="5"/>
      <c r="UAA86" s="4"/>
      <c r="UAB86" s="5"/>
      <c r="UAH86" s="4"/>
      <c r="UAI86" s="5"/>
      <c r="UAO86" s="4"/>
      <c r="UAP86" s="5"/>
      <c r="UAV86" s="4"/>
      <c r="UAW86" s="5"/>
      <c r="UBC86" s="4"/>
      <c r="UBD86" s="5"/>
      <c r="UBJ86" s="4"/>
      <c r="UBK86" s="5"/>
      <c r="UBQ86" s="4"/>
      <c r="UBR86" s="5"/>
      <c r="UBX86" s="4"/>
      <c r="UBY86" s="5"/>
      <c r="UCE86" s="4"/>
      <c r="UCF86" s="5"/>
      <c r="UCL86" s="4"/>
      <c r="UCM86" s="5"/>
      <c r="UCS86" s="4"/>
      <c r="UCT86" s="5"/>
      <c r="UCZ86" s="4"/>
      <c r="UDA86" s="5"/>
      <c r="UDG86" s="4"/>
      <c r="UDH86" s="5"/>
      <c r="UDN86" s="4"/>
      <c r="UDO86" s="5"/>
      <c r="UDU86" s="4"/>
      <c r="UDV86" s="5"/>
      <c r="UEB86" s="4"/>
      <c r="UEC86" s="5"/>
      <c r="UEI86" s="4"/>
      <c r="UEJ86" s="5"/>
      <c r="UEP86" s="4"/>
      <c r="UEQ86" s="5"/>
      <c r="UEW86" s="4"/>
      <c r="UEX86" s="5"/>
      <c r="UFD86" s="4"/>
      <c r="UFE86" s="5"/>
      <c r="UFK86" s="4"/>
      <c r="UFL86" s="5"/>
      <c r="UFR86" s="4"/>
      <c r="UFS86" s="5"/>
      <c r="UFY86" s="4"/>
      <c r="UFZ86" s="5"/>
      <c r="UGF86" s="4"/>
      <c r="UGG86" s="5"/>
      <c r="UGM86" s="4"/>
      <c r="UGN86" s="5"/>
      <c r="UGT86" s="4"/>
      <c r="UGU86" s="5"/>
      <c r="UHA86" s="4"/>
      <c r="UHB86" s="5"/>
      <c r="UHH86" s="4"/>
      <c r="UHI86" s="5"/>
      <c r="UHO86" s="4"/>
      <c r="UHP86" s="5"/>
      <c r="UHV86" s="4"/>
      <c r="UHW86" s="5"/>
      <c r="UIC86" s="4"/>
      <c r="UID86" s="5"/>
      <c r="UIJ86" s="4"/>
      <c r="UIK86" s="5"/>
      <c r="UIQ86" s="4"/>
      <c r="UIR86" s="5"/>
      <c r="UIX86" s="4"/>
      <c r="UIY86" s="5"/>
      <c r="UJE86" s="4"/>
      <c r="UJF86" s="5"/>
      <c r="UJL86" s="4"/>
      <c r="UJM86" s="5"/>
      <c r="UJS86" s="4"/>
      <c r="UJT86" s="5"/>
      <c r="UJZ86" s="4"/>
      <c r="UKA86" s="5"/>
      <c r="UKG86" s="4"/>
      <c r="UKH86" s="5"/>
      <c r="UKN86" s="4"/>
      <c r="UKO86" s="5"/>
      <c r="UKU86" s="4"/>
      <c r="UKV86" s="5"/>
      <c r="ULB86" s="4"/>
      <c r="ULC86" s="5"/>
      <c r="ULI86" s="4"/>
      <c r="ULJ86" s="5"/>
      <c r="ULP86" s="4"/>
      <c r="ULQ86" s="5"/>
      <c r="ULW86" s="4"/>
      <c r="ULX86" s="5"/>
      <c r="UMD86" s="4"/>
      <c r="UME86" s="5"/>
      <c r="UMK86" s="4"/>
      <c r="UML86" s="5"/>
      <c r="UMR86" s="4"/>
      <c r="UMS86" s="5"/>
      <c r="UMY86" s="4"/>
      <c r="UMZ86" s="5"/>
      <c r="UNF86" s="4"/>
      <c r="UNG86" s="5"/>
      <c r="UNM86" s="4"/>
      <c r="UNN86" s="5"/>
      <c r="UNT86" s="4"/>
      <c r="UNU86" s="5"/>
      <c r="UOA86" s="4"/>
      <c r="UOB86" s="5"/>
      <c r="UOH86" s="4"/>
      <c r="UOI86" s="5"/>
      <c r="UOO86" s="4"/>
      <c r="UOP86" s="5"/>
      <c r="UOV86" s="4"/>
      <c r="UOW86" s="5"/>
      <c r="UPC86" s="4"/>
      <c r="UPD86" s="5"/>
      <c r="UPJ86" s="4"/>
      <c r="UPK86" s="5"/>
      <c r="UPQ86" s="4"/>
      <c r="UPR86" s="5"/>
      <c r="UPX86" s="4"/>
      <c r="UPY86" s="5"/>
      <c r="UQE86" s="4"/>
      <c r="UQF86" s="5"/>
      <c r="UQL86" s="4"/>
      <c r="UQM86" s="5"/>
      <c r="UQS86" s="4"/>
      <c r="UQT86" s="5"/>
      <c r="UQZ86" s="4"/>
      <c r="URA86" s="5"/>
      <c r="URG86" s="4"/>
      <c r="URH86" s="5"/>
      <c r="URN86" s="4"/>
      <c r="URO86" s="5"/>
      <c r="URU86" s="4"/>
      <c r="URV86" s="5"/>
      <c r="USB86" s="4"/>
      <c r="USC86" s="5"/>
      <c r="USI86" s="4"/>
      <c r="USJ86" s="5"/>
      <c r="USP86" s="4"/>
      <c r="USQ86" s="5"/>
      <c r="USW86" s="4"/>
      <c r="USX86" s="5"/>
      <c r="UTD86" s="4"/>
      <c r="UTE86" s="5"/>
      <c r="UTK86" s="4"/>
      <c r="UTL86" s="5"/>
      <c r="UTR86" s="4"/>
      <c r="UTS86" s="5"/>
      <c r="UTY86" s="4"/>
      <c r="UTZ86" s="5"/>
      <c r="UUF86" s="4"/>
      <c r="UUG86" s="5"/>
      <c r="UUM86" s="4"/>
      <c r="UUN86" s="5"/>
      <c r="UUT86" s="4"/>
      <c r="UUU86" s="5"/>
      <c r="UVA86" s="4"/>
      <c r="UVB86" s="5"/>
      <c r="UVH86" s="4"/>
      <c r="UVI86" s="5"/>
      <c r="UVO86" s="4"/>
      <c r="UVP86" s="5"/>
      <c r="UVV86" s="4"/>
      <c r="UVW86" s="5"/>
      <c r="UWC86" s="4"/>
      <c r="UWD86" s="5"/>
      <c r="UWJ86" s="4"/>
      <c r="UWK86" s="5"/>
      <c r="UWQ86" s="4"/>
      <c r="UWR86" s="5"/>
      <c r="UWX86" s="4"/>
      <c r="UWY86" s="5"/>
      <c r="UXE86" s="4"/>
      <c r="UXF86" s="5"/>
      <c r="UXL86" s="4"/>
      <c r="UXM86" s="5"/>
      <c r="UXS86" s="4"/>
      <c r="UXT86" s="5"/>
      <c r="UXZ86" s="4"/>
      <c r="UYA86" s="5"/>
      <c r="UYG86" s="4"/>
      <c r="UYH86" s="5"/>
      <c r="UYN86" s="4"/>
      <c r="UYO86" s="5"/>
      <c r="UYU86" s="4"/>
      <c r="UYV86" s="5"/>
      <c r="UZB86" s="4"/>
      <c r="UZC86" s="5"/>
      <c r="UZI86" s="4"/>
      <c r="UZJ86" s="5"/>
      <c r="UZP86" s="4"/>
      <c r="UZQ86" s="5"/>
      <c r="UZW86" s="4"/>
      <c r="UZX86" s="5"/>
      <c r="VAD86" s="4"/>
      <c r="VAE86" s="5"/>
      <c r="VAK86" s="4"/>
      <c r="VAL86" s="5"/>
      <c r="VAR86" s="4"/>
      <c r="VAS86" s="5"/>
      <c r="VAY86" s="4"/>
      <c r="VAZ86" s="5"/>
      <c r="VBF86" s="4"/>
      <c r="VBG86" s="5"/>
      <c r="VBM86" s="4"/>
      <c r="VBN86" s="5"/>
      <c r="VBT86" s="4"/>
      <c r="VBU86" s="5"/>
      <c r="VCA86" s="4"/>
      <c r="VCB86" s="5"/>
      <c r="VCH86" s="4"/>
      <c r="VCI86" s="5"/>
      <c r="VCO86" s="4"/>
      <c r="VCP86" s="5"/>
      <c r="VCV86" s="4"/>
      <c r="VCW86" s="5"/>
      <c r="VDC86" s="4"/>
      <c r="VDD86" s="5"/>
      <c r="VDJ86" s="4"/>
      <c r="VDK86" s="5"/>
      <c r="VDQ86" s="4"/>
      <c r="VDR86" s="5"/>
      <c r="VDX86" s="4"/>
      <c r="VDY86" s="5"/>
      <c r="VEE86" s="4"/>
      <c r="VEF86" s="5"/>
      <c r="VEL86" s="4"/>
      <c r="VEM86" s="5"/>
      <c r="VES86" s="4"/>
      <c r="VET86" s="5"/>
      <c r="VEZ86" s="4"/>
      <c r="VFA86" s="5"/>
      <c r="VFG86" s="4"/>
      <c r="VFH86" s="5"/>
      <c r="VFN86" s="4"/>
      <c r="VFO86" s="5"/>
      <c r="VFU86" s="4"/>
      <c r="VFV86" s="5"/>
      <c r="VGB86" s="4"/>
      <c r="VGC86" s="5"/>
      <c r="VGI86" s="4"/>
      <c r="VGJ86" s="5"/>
      <c r="VGP86" s="4"/>
      <c r="VGQ86" s="5"/>
      <c r="VGW86" s="4"/>
      <c r="VGX86" s="5"/>
      <c r="VHD86" s="4"/>
      <c r="VHE86" s="5"/>
      <c r="VHK86" s="4"/>
      <c r="VHL86" s="5"/>
      <c r="VHR86" s="4"/>
      <c r="VHS86" s="5"/>
      <c r="VHY86" s="4"/>
      <c r="VHZ86" s="5"/>
      <c r="VIF86" s="4"/>
      <c r="VIG86" s="5"/>
      <c r="VIM86" s="4"/>
      <c r="VIN86" s="5"/>
      <c r="VIT86" s="4"/>
      <c r="VIU86" s="5"/>
      <c r="VJA86" s="4"/>
      <c r="VJB86" s="5"/>
      <c r="VJH86" s="4"/>
      <c r="VJI86" s="5"/>
      <c r="VJO86" s="4"/>
      <c r="VJP86" s="5"/>
      <c r="VJV86" s="4"/>
      <c r="VJW86" s="5"/>
      <c r="VKC86" s="4"/>
      <c r="VKD86" s="5"/>
      <c r="VKJ86" s="4"/>
      <c r="VKK86" s="5"/>
      <c r="VKQ86" s="4"/>
      <c r="VKR86" s="5"/>
      <c r="VKX86" s="4"/>
      <c r="VKY86" s="5"/>
      <c r="VLE86" s="4"/>
      <c r="VLF86" s="5"/>
      <c r="VLL86" s="4"/>
      <c r="VLM86" s="5"/>
      <c r="VLS86" s="4"/>
      <c r="VLT86" s="5"/>
      <c r="VLZ86" s="4"/>
      <c r="VMA86" s="5"/>
      <c r="VMG86" s="4"/>
      <c r="VMH86" s="5"/>
      <c r="VMN86" s="4"/>
      <c r="VMO86" s="5"/>
      <c r="VMU86" s="4"/>
      <c r="VMV86" s="5"/>
      <c r="VNB86" s="4"/>
      <c r="VNC86" s="5"/>
      <c r="VNI86" s="4"/>
      <c r="VNJ86" s="5"/>
      <c r="VNP86" s="4"/>
      <c r="VNQ86" s="5"/>
      <c r="VNW86" s="4"/>
      <c r="VNX86" s="5"/>
      <c r="VOD86" s="4"/>
      <c r="VOE86" s="5"/>
      <c r="VOK86" s="4"/>
      <c r="VOL86" s="5"/>
      <c r="VOR86" s="4"/>
      <c r="VOS86" s="5"/>
      <c r="VOY86" s="4"/>
      <c r="VOZ86" s="5"/>
      <c r="VPF86" s="4"/>
      <c r="VPG86" s="5"/>
      <c r="VPM86" s="4"/>
      <c r="VPN86" s="5"/>
      <c r="VPT86" s="4"/>
      <c r="VPU86" s="5"/>
      <c r="VQA86" s="4"/>
      <c r="VQB86" s="5"/>
      <c r="VQH86" s="4"/>
      <c r="VQI86" s="5"/>
      <c r="VQO86" s="4"/>
      <c r="VQP86" s="5"/>
      <c r="VQV86" s="4"/>
      <c r="VQW86" s="5"/>
      <c r="VRC86" s="4"/>
      <c r="VRD86" s="5"/>
      <c r="VRJ86" s="4"/>
      <c r="VRK86" s="5"/>
      <c r="VRQ86" s="4"/>
      <c r="VRR86" s="5"/>
      <c r="VRX86" s="4"/>
      <c r="VRY86" s="5"/>
      <c r="VSE86" s="4"/>
      <c r="VSF86" s="5"/>
      <c r="VSL86" s="4"/>
      <c r="VSM86" s="5"/>
      <c r="VSS86" s="4"/>
      <c r="VST86" s="5"/>
      <c r="VSZ86" s="4"/>
      <c r="VTA86" s="5"/>
      <c r="VTG86" s="4"/>
      <c r="VTH86" s="5"/>
      <c r="VTN86" s="4"/>
      <c r="VTO86" s="5"/>
      <c r="VTU86" s="4"/>
      <c r="VTV86" s="5"/>
      <c r="VUB86" s="4"/>
      <c r="VUC86" s="5"/>
      <c r="VUI86" s="4"/>
      <c r="VUJ86" s="5"/>
      <c r="VUP86" s="4"/>
      <c r="VUQ86" s="5"/>
      <c r="VUW86" s="4"/>
      <c r="VUX86" s="5"/>
      <c r="VVD86" s="4"/>
      <c r="VVE86" s="5"/>
      <c r="VVK86" s="4"/>
      <c r="VVL86" s="5"/>
      <c r="VVR86" s="4"/>
      <c r="VVS86" s="5"/>
      <c r="VVY86" s="4"/>
      <c r="VVZ86" s="5"/>
      <c r="VWF86" s="4"/>
      <c r="VWG86" s="5"/>
      <c r="VWM86" s="4"/>
      <c r="VWN86" s="5"/>
      <c r="VWT86" s="4"/>
      <c r="VWU86" s="5"/>
      <c r="VXA86" s="4"/>
      <c r="VXB86" s="5"/>
      <c r="VXH86" s="4"/>
      <c r="VXI86" s="5"/>
      <c r="VXO86" s="4"/>
      <c r="VXP86" s="5"/>
      <c r="VXV86" s="4"/>
      <c r="VXW86" s="5"/>
      <c r="VYC86" s="4"/>
      <c r="VYD86" s="5"/>
      <c r="VYJ86" s="4"/>
      <c r="VYK86" s="5"/>
      <c r="VYQ86" s="4"/>
      <c r="VYR86" s="5"/>
      <c r="VYX86" s="4"/>
      <c r="VYY86" s="5"/>
      <c r="VZE86" s="4"/>
      <c r="VZF86" s="5"/>
      <c r="VZL86" s="4"/>
      <c r="VZM86" s="5"/>
      <c r="VZS86" s="4"/>
      <c r="VZT86" s="5"/>
      <c r="VZZ86" s="4"/>
      <c r="WAA86" s="5"/>
      <c r="WAG86" s="4"/>
      <c r="WAH86" s="5"/>
      <c r="WAN86" s="4"/>
      <c r="WAO86" s="5"/>
      <c r="WAU86" s="4"/>
      <c r="WAV86" s="5"/>
      <c r="WBB86" s="4"/>
      <c r="WBC86" s="5"/>
      <c r="WBI86" s="4"/>
      <c r="WBJ86" s="5"/>
      <c r="WBP86" s="4"/>
      <c r="WBQ86" s="5"/>
      <c r="WBW86" s="4"/>
      <c r="WBX86" s="5"/>
      <c r="WCD86" s="4"/>
      <c r="WCE86" s="5"/>
      <c r="WCK86" s="4"/>
      <c r="WCL86" s="5"/>
      <c r="WCR86" s="4"/>
      <c r="WCS86" s="5"/>
      <c r="WCY86" s="4"/>
      <c r="WCZ86" s="5"/>
      <c r="WDF86" s="4"/>
      <c r="WDG86" s="5"/>
      <c r="WDM86" s="4"/>
      <c r="WDN86" s="5"/>
      <c r="WDT86" s="4"/>
      <c r="WDU86" s="5"/>
      <c r="WEA86" s="4"/>
      <c r="WEB86" s="5"/>
      <c r="WEH86" s="4"/>
      <c r="WEI86" s="5"/>
      <c r="WEO86" s="4"/>
      <c r="WEP86" s="5"/>
      <c r="WEV86" s="4"/>
      <c r="WEW86" s="5"/>
      <c r="WFC86" s="4"/>
      <c r="WFD86" s="5"/>
      <c r="WFJ86" s="4"/>
      <c r="WFK86" s="5"/>
      <c r="WFQ86" s="4"/>
      <c r="WFR86" s="5"/>
      <c r="WFX86" s="4"/>
      <c r="WFY86" s="5"/>
      <c r="WGE86" s="4"/>
      <c r="WGF86" s="5"/>
      <c r="WGL86" s="4"/>
      <c r="WGM86" s="5"/>
      <c r="WGS86" s="4"/>
      <c r="WGT86" s="5"/>
      <c r="WGZ86" s="4"/>
      <c r="WHA86" s="5"/>
      <c r="WHG86" s="4"/>
      <c r="WHH86" s="5"/>
      <c r="WHN86" s="4"/>
      <c r="WHO86" s="5"/>
      <c r="WHU86" s="4"/>
      <c r="WHV86" s="5"/>
      <c r="WIB86" s="4"/>
      <c r="WIC86" s="5"/>
      <c r="WII86" s="4"/>
      <c r="WIJ86" s="5"/>
      <c r="WIP86" s="4"/>
      <c r="WIQ86" s="5"/>
      <c r="WIW86" s="4"/>
      <c r="WIX86" s="5"/>
      <c r="WJD86" s="4"/>
      <c r="WJE86" s="5"/>
      <c r="WJK86" s="4"/>
      <c r="WJL86" s="5"/>
      <c r="WJR86" s="4"/>
      <c r="WJS86" s="5"/>
      <c r="WJY86" s="4"/>
      <c r="WJZ86" s="5"/>
      <c r="WKF86" s="4"/>
      <c r="WKG86" s="5"/>
      <c r="WKM86" s="4"/>
      <c r="WKN86" s="5"/>
      <c r="WKT86" s="4"/>
      <c r="WKU86" s="5"/>
      <c r="WLA86" s="4"/>
      <c r="WLB86" s="5"/>
      <c r="WLH86" s="4"/>
      <c r="WLI86" s="5"/>
      <c r="WLO86" s="4"/>
      <c r="WLP86" s="5"/>
      <c r="WLV86" s="4"/>
      <c r="WLW86" s="5"/>
      <c r="WMC86" s="4"/>
      <c r="WMD86" s="5"/>
      <c r="WMJ86" s="4"/>
      <c r="WMK86" s="5"/>
      <c r="WMQ86" s="4"/>
      <c r="WMR86" s="5"/>
      <c r="WMX86" s="4"/>
      <c r="WMY86" s="5"/>
      <c r="WNE86" s="4"/>
      <c r="WNF86" s="5"/>
      <c r="WNL86" s="4"/>
      <c r="WNM86" s="5"/>
      <c r="WNS86" s="4"/>
      <c r="WNT86" s="5"/>
      <c r="WNZ86" s="4"/>
      <c r="WOA86" s="5"/>
      <c r="WOG86" s="4"/>
      <c r="WOH86" s="5"/>
      <c r="WON86" s="4"/>
      <c r="WOO86" s="5"/>
      <c r="WOU86" s="4"/>
      <c r="WOV86" s="5"/>
      <c r="WPB86" s="4"/>
      <c r="WPC86" s="5"/>
      <c r="WPI86" s="4"/>
      <c r="WPJ86" s="5"/>
      <c r="WPP86" s="4"/>
      <c r="WPQ86" s="5"/>
      <c r="WPW86" s="4"/>
      <c r="WPX86" s="5"/>
      <c r="WQD86" s="4"/>
      <c r="WQE86" s="5"/>
      <c r="WQK86" s="4"/>
      <c r="WQL86" s="5"/>
      <c r="WQR86" s="4"/>
      <c r="WQS86" s="5"/>
      <c r="WQY86" s="4"/>
      <c r="WQZ86" s="5"/>
      <c r="WRF86" s="4"/>
      <c r="WRG86" s="5"/>
      <c r="WRM86" s="4"/>
      <c r="WRN86" s="5"/>
      <c r="WRT86" s="4"/>
      <c r="WRU86" s="5"/>
      <c r="WSA86" s="4"/>
      <c r="WSB86" s="5"/>
      <c r="WSH86" s="4"/>
      <c r="WSI86" s="5"/>
      <c r="WSO86" s="4"/>
      <c r="WSP86" s="5"/>
      <c r="WSV86" s="4"/>
      <c r="WSW86" s="5"/>
      <c r="WTC86" s="4"/>
      <c r="WTD86" s="5"/>
      <c r="WTJ86" s="4"/>
      <c r="WTK86" s="5"/>
      <c r="WTQ86" s="4"/>
      <c r="WTR86" s="5"/>
      <c r="WTX86" s="4"/>
      <c r="WTY86" s="5"/>
      <c r="WUE86" s="4"/>
      <c r="WUF86" s="5"/>
      <c r="WUL86" s="4"/>
      <c r="WUM86" s="5"/>
      <c r="WUS86" s="4"/>
      <c r="WUT86" s="5"/>
      <c r="WUZ86" s="4"/>
      <c r="WVA86" s="5"/>
      <c r="WVG86" s="4"/>
      <c r="WVH86" s="5"/>
      <c r="WVN86" s="4"/>
      <c r="WVO86" s="5"/>
      <c r="WVU86" s="4"/>
      <c r="WVV86" s="5"/>
      <c r="WWB86" s="4"/>
      <c r="WWC86" s="5"/>
      <c r="WWI86" s="4"/>
      <c r="WWJ86" s="5"/>
      <c r="WWP86" s="4"/>
      <c r="WWQ86" s="5"/>
      <c r="WWW86" s="4"/>
      <c r="WWX86" s="5"/>
      <c r="WXD86" s="4"/>
      <c r="WXE86" s="5"/>
      <c r="WXK86" s="4"/>
      <c r="WXL86" s="5"/>
      <c r="WXR86" s="4"/>
      <c r="WXS86" s="5"/>
      <c r="WXY86" s="4"/>
      <c r="WXZ86" s="5"/>
      <c r="WYF86" s="4"/>
      <c r="WYG86" s="5"/>
      <c r="WYM86" s="4"/>
      <c r="WYN86" s="5"/>
      <c r="WYT86" s="4"/>
      <c r="WYU86" s="5"/>
      <c r="WZA86" s="4"/>
      <c r="WZB86" s="5"/>
      <c r="WZH86" s="4"/>
      <c r="WZI86" s="5"/>
      <c r="WZO86" s="4"/>
      <c r="WZP86" s="5"/>
      <c r="WZV86" s="4"/>
      <c r="WZW86" s="5"/>
      <c r="XAC86" s="4"/>
      <c r="XAD86" s="5"/>
      <c r="XAJ86" s="4"/>
      <c r="XAK86" s="5"/>
      <c r="XAQ86" s="4"/>
      <c r="XAR86" s="5"/>
      <c r="XAX86" s="4"/>
      <c r="XAY86" s="5"/>
      <c r="XBE86" s="4"/>
      <c r="XBF86" s="5"/>
      <c r="XBL86" s="4"/>
      <c r="XBM86" s="5"/>
      <c r="XBS86" s="4"/>
      <c r="XBT86" s="5"/>
      <c r="XBZ86" s="4"/>
      <c r="XCA86" s="5"/>
      <c r="XCG86" s="4"/>
      <c r="XCH86" s="5"/>
      <c r="XCN86" s="4"/>
      <c r="XCO86" s="5"/>
      <c r="XCU86" s="4"/>
      <c r="XCV86" s="5"/>
      <c r="XDB86" s="4"/>
      <c r="XDC86" s="5"/>
      <c r="XDI86" s="4"/>
      <c r="XDJ86" s="5"/>
      <c r="XDP86" s="4"/>
      <c r="XDQ86" s="5"/>
      <c r="XDW86" s="4"/>
      <c r="XDX86" s="5"/>
      <c r="XED86" s="4"/>
      <c r="XEE86" s="5"/>
      <c r="XEK86" s="4"/>
      <c r="XEL86" s="5"/>
      <c r="XER86" s="4"/>
      <c r="XES86" s="5"/>
      <c r="XEY86" s="4"/>
      <c r="XEZ86" s="5"/>
    </row>
    <row r="87" spans="1:1022 1028:2044 2050:4095 4101:5117 5123:6139 6145:7168 7174:8190 8196:9212 9218:11263 11269:12285 12291:13307 13313:14336 14342:15358 15364:16380" s="4" customFormat="1">
      <c r="A87" s="56" t="s">
        <v>348</v>
      </c>
      <c r="B87" s="56"/>
      <c r="C87" s="56"/>
      <c r="D87" s="56"/>
      <c r="E87" s="56"/>
      <c r="F87" s="56"/>
      <c r="G87" s="56"/>
      <c r="H87" s="56"/>
      <c r="I87" s="56"/>
      <c r="J87" s="87"/>
      <c r="K87" s="56"/>
      <c r="L87" s="56"/>
      <c r="M87" s="56"/>
    </row>
    <row r="88" spans="1:1022 1028:2044 2050:4095 4101:5117 5123:6139 6145:7168 7174:8190 8196:9212 9218:11263 11269:12285 12291:13307 13313:14336 14342:15358 15364:16380" s="2" customFormat="1" ht="16.2">
      <c r="A88" s="351" t="s">
        <v>22</v>
      </c>
      <c r="B88" s="84"/>
      <c r="C88" s="56"/>
      <c r="D88" s="56"/>
      <c r="E88" s="56"/>
      <c r="F88" s="56"/>
      <c r="G88" s="56"/>
      <c r="H88" s="56"/>
      <c r="I88" s="56"/>
      <c r="J88" s="87"/>
      <c r="K88" s="56"/>
      <c r="L88" s="56"/>
      <c r="M88" s="56"/>
    </row>
    <row r="89" spans="1:1022 1028:2044 2050:4095 4101:5117 5123:6139 6145:7168 7174:8190 8196:9212 9218:11263 11269:12285 12291:13307 13313:14336 14342:15358 15364:16380">
      <c r="D89" s="1" t="s">
        <v>87</v>
      </c>
      <c r="J89" s="19"/>
    </row>
    <row r="90" spans="1:1022 1028:2044 2050:4095 4101:5117 5123:6139 6145:7168 7174:8190 8196:9212 9218:11263 11269:12285 12291:13307 13313:14336 14342:15358 15364:16380">
      <c r="A90" s="1" t="s">
        <v>19</v>
      </c>
      <c r="D90" s="6">
        <f>J86*E43/D43</f>
        <v>1.7642857142857142</v>
      </c>
      <c r="E90" s="85"/>
    </row>
    <row r="91" spans="1:1022 1028:2044 2050:4095 4101:5117 5123:6139 6145:7168 7174:8190 8196:9212 9218:11263 11269:12285 12291:13307 13313:14336 14342:15358 15364:16380">
      <c r="A91" s="1" t="s">
        <v>21</v>
      </c>
      <c r="D91" s="7">
        <f>B58*B12</f>
        <v>4554.5614261907804</v>
      </c>
      <c r="E91" s="19"/>
    </row>
    <row r="92" spans="1:1022 1028:2044 2050:4095 4101:5117 5123:6139 6145:7168 7174:8190 8196:9212 9218:11263 11269:12285 12291:13307 13313:14336 14342:15358 15364:16380">
      <c r="A92" s="1" t="s">
        <v>20</v>
      </c>
      <c r="D92" s="7">
        <f>D90*D91</f>
        <v>8035.5476590651624</v>
      </c>
      <c r="E92" s="85"/>
    </row>
    <row r="93" spans="1:1022 1028:2044 2050:4095 4101:5117 5123:6139 6145:7168 7174:8190 8196:9212 9218:11263 11269:12285 12291:13307 13313:14336 14342:15358 15364:16380">
      <c r="A93" s="1" t="s">
        <v>91</v>
      </c>
      <c r="D93" s="7">
        <f>(D92-D91)-(B39-B12)</f>
        <v>2296.986232874382</v>
      </c>
      <c r="E93" s="85"/>
    </row>
  </sheetData>
  <mergeCells count="18">
    <mergeCell ref="A73:M75"/>
    <mergeCell ref="A84:M85"/>
    <mergeCell ref="A80:B80"/>
    <mergeCell ref="A81:B81"/>
    <mergeCell ref="A82:B82"/>
    <mergeCell ref="B5:G5"/>
    <mergeCell ref="B32:G32"/>
    <mergeCell ref="A63:B63"/>
    <mergeCell ref="A64:B64"/>
    <mergeCell ref="A79:B79"/>
    <mergeCell ref="A32:A33"/>
    <mergeCell ref="A5:A6"/>
    <mergeCell ref="A14:A15"/>
    <mergeCell ref="A23:A24"/>
    <mergeCell ref="A41:C41"/>
    <mergeCell ref="A42:C42"/>
    <mergeCell ref="A43:C43"/>
    <mergeCell ref="A68:M70"/>
  </mergeCells>
  <phoneticPr fontId="6"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E845B-245D-4F80-9345-6AAE8EC62FEC}">
  <dimension ref="A1:M1"/>
  <sheetViews>
    <sheetView workbookViewId="0"/>
  </sheetViews>
  <sheetFormatPr defaultColWidth="8.88671875" defaultRowHeight="13.8"/>
  <cols>
    <col min="1" max="16384" width="8.88671875" style="38"/>
  </cols>
  <sheetData>
    <row r="1" spans="1:13" ht="18">
      <c r="A1" s="149" t="s">
        <v>349</v>
      </c>
      <c r="B1" s="150"/>
      <c r="C1" s="100" t="s">
        <v>271</v>
      </c>
      <c r="D1" s="271"/>
      <c r="E1" s="271"/>
      <c r="F1" s="271"/>
      <c r="G1" s="271"/>
      <c r="H1" s="271"/>
      <c r="I1" s="271"/>
      <c r="J1" s="271"/>
      <c r="K1" s="271"/>
      <c r="L1" s="272"/>
      <c r="M1" s="272"/>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73D3E-AA73-44AD-B159-0AB823DBBEF4}">
  <dimension ref="A1:O67"/>
  <sheetViews>
    <sheetView workbookViewId="0">
      <selection activeCell="C1" sqref="C1"/>
    </sheetView>
  </sheetViews>
  <sheetFormatPr defaultRowHeight="14.4"/>
  <cols>
    <col min="2" max="9" width="11.6640625" customWidth="1"/>
    <col min="10" max="13" width="10.33203125" customWidth="1"/>
  </cols>
  <sheetData>
    <row r="1" spans="1:15" ht="18">
      <c r="A1" s="103" t="s">
        <v>350</v>
      </c>
      <c r="B1" s="71"/>
      <c r="C1" s="84" t="s">
        <v>146</v>
      </c>
      <c r="D1" s="56"/>
      <c r="E1" s="56"/>
      <c r="F1" s="56"/>
      <c r="G1" s="56"/>
      <c r="H1" s="56"/>
      <c r="I1" s="56"/>
      <c r="J1" s="56"/>
      <c r="K1" s="56"/>
      <c r="L1" s="56"/>
      <c r="M1" s="56"/>
    </row>
    <row r="2" spans="1:15" ht="15.6">
      <c r="A2" s="56"/>
      <c r="B2" s="56"/>
      <c r="C2" s="56"/>
      <c r="D2" s="56"/>
      <c r="E2" s="56"/>
      <c r="F2" s="56"/>
      <c r="G2" s="56"/>
      <c r="H2" s="56"/>
      <c r="I2" s="56"/>
      <c r="J2" s="56"/>
      <c r="K2" s="56"/>
      <c r="L2" s="56"/>
      <c r="M2" s="56"/>
    </row>
    <row r="3" spans="1:15" ht="15.6">
      <c r="A3" s="67" t="s">
        <v>144</v>
      </c>
      <c r="B3" s="56"/>
      <c r="C3" s="56"/>
      <c r="D3" s="56"/>
      <c r="E3" s="56"/>
      <c r="F3" s="56"/>
      <c r="G3" s="56"/>
      <c r="H3" s="56"/>
      <c r="I3" s="56"/>
      <c r="J3" s="56"/>
      <c r="K3" s="56"/>
      <c r="L3" s="56"/>
      <c r="M3" s="56"/>
      <c r="N3" s="91"/>
      <c r="O3" s="91"/>
    </row>
    <row r="4" spans="1:15" ht="15.6">
      <c r="A4" s="67"/>
      <c r="B4" s="56"/>
      <c r="C4" s="56"/>
      <c r="D4" s="56"/>
      <c r="E4" s="56"/>
      <c r="F4" s="56"/>
      <c r="G4" s="56"/>
      <c r="H4" s="56"/>
      <c r="I4" s="56"/>
      <c r="J4" s="56"/>
      <c r="K4" s="56"/>
      <c r="L4" s="56"/>
      <c r="M4" s="56"/>
      <c r="N4" s="91"/>
      <c r="O4" s="91"/>
    </row>
    <row r="5" spans="1:15" ht="15.6">
      <c r="A5" s="81" t="s">
        <v>351</v>
      </c>
      <c r="B5" s="56"/>
      <c r="C5" s="56"/>
      <c r="D5" s="56"/>
      <c r="E5" s="56"/>
      <c r="F5" s="56"/>
      <c r="G5" s="56"/>
      <c r="H5" s="56"/>
      <c r="I5" s="56"/>
      <c r="J5" s="56"/>
      <c r="K5" s="56"/>
      <c r="L5" s="56"/>
      <c r="M5" s="56"/>
      <c r="N5" s="91"/>
      <c r="O5" s="91"/>
    </row>
    <row r="6" spans="1:15" ht="16.2">
      <c r="A6" s="84"/>
      <c r="B6" s="168" t="s">
        <v>22</v>
      </c>
      <c r="C6" s="84"/>
      <c r="D6" s="87"/>
      <c r="E6" s="87"/>
      <c r="F6" s="56"/>
      <c r="G6" s="56"/>
      <c r="H6" s="56"/>
      <c r="I6" s="56"/>
      <c r="J6" s="56"/>
      <c r="K6" s="56"/>
      <c r="L6" s="56"/>
      <c r="M6" s="150"/>
      <c r="N6" s="91"/>
      <c r="O6" s="91"/>
    </row>
    <row r="7" spans="1:15" ht="30" customHeight="1">
      <c r="A7" s="356" t="s">
        <v>352</v>
      </c>
      <c r="B7" s="247"/>
      <c r="C7" s="247"/>
      <c r="D7" s="247"/>
      <c r="E7" s="247"/>
      <c r="F7" s="247"/>
      <c r="G7" s="247"/>
      <c r="H7" s="247"/>
      <c r="I7" s="247"/>
      <c r="J7" s="247"/>
      <c r="K7" s="247"/>
      <c r="L7" s="247"/>
      <c r="M7" s="247"/>
      <c r="N7" s="39"/>
      <c r="O7" s="39"/>
    </row>
    <row r="8" spans="1:15" ht="30" customHeight="1">
      <c r="A8" s="247"/>
      <c r="B8" s="247"/>
      <c r="C8" s="247"/>
      <c r="D8" s="247"/>
      <c r="E8" s="247"/>
      <c r="F8" s="247"/>
      <c r="G8" s="247"/>
      <c r="H8" s="247"/>
      <c r="I8" s="247"/>
      <c r="J8" s="247"/>
      <c r="K8" s="247"/>
      <c r="L8" s="247"/>
      <c r="M8" s="247"/>
      <c r="N8" s="39"/>
      <c r="O8" s="39"/>
    </row>
    <row r="9" spans="1:15" ht="30" customHeight="1">
      <c r="A9" s="247"/>
      <c r="B9" s="247"/>
      <c r="C9" s="247"/>
      <c r="D9" s="247"/>
      <c r="E9" s="247"/>
      <c r="F9" s="247"/>
      <c r="G9" s="247"/>
      <c r="H9" s="247"/>
      <c r="I9" s="247"/>
      <c r="J9" s="247"/>
      <c r="K9" s="247"/>
      <c r="L9" s="247"/>
      <c r="M9" s="247"/>
      <c r="N9" s="39"/>
      <c r="O9" s="39"/>
    </row>
    <row r="10" spans="1:15" ht="15.6">
      <c r="A10" s="67" t="s">
        <v>141</v>
      </c>
      <c r="B10" s="88"/>
      <c r="C10" s="88"/>
      <c r="D10" s="88"/>
      <c r="E10" s="88"/>
      <c r="F10" s="88"/>
      <c r="G10" s="88"/>
      <c r="H10" s="88"/>
      <c r="I10" s="88"/>
      <c r="J10" s="88"/>
      <c r="K10" s="88"/>
      <c r="L10" s="88"/>
      <c r="M10" s="88"/>
      <c r="N10" s="91"/>
      <c r="O10" s="91"/>
    </row>
    <row r="11" spans="1:15" ht="15.6">
      <c r="A11" s="67"/>
      <c r="B11" s="88"/>
      <c r="C11" s="88"/>
      <c r="D11" s="88"/>
      <c r="E11" s="88"/>
      <c r="F11" s="88"/>
      <c r="G11" s="88"/>
      <c r="H11" s="88"/>
      <c r="I11" s="88"/>
      <c r="J11" s="88"/>
      <c r="K11" s="88"/>
      <c r="L11" s="88"/>
      <c r="M11" s="88"/>
      <c r="N11" s="91"/>
      <c r="O11" s="91"/>
    </row>
    <row r="12" spans="1:15" ht="15.6">
      <c r="A12" s="81" t="s">
        <v>142</v>
      </c>
      <c r="B12" s="88"/>
      <c r="C12" s="88"/>
      <c r="D12" s="88"/>
      <c r="E12" s="88"/>
      <c r="F12" s="88"/>
      <c r="G12" s="88"/>
      <c r="H12" s="88"/>
      <c r="I12" s="88"/>
      <c r="J12" s="88"/>
      <c r="K12" s="88"/>
      <c r="L12" s="88"/>
      <c r="M12" s="88"/>
      <c r="N12" s="91"/>
      <c r="O12" s="91"/>
    </row>
    <row r="13" spans="1:15" ht="15.6">
      <c r="A13" s="90"/>
      <c r="B13" s="88"/>
      <c r="C13" s="88"/>
      <c r="D13" s="88"/>
      <c r="E13" s="88"/>
      <c r="F13" s="88"/>
      <c r="G13" s="88"/>
      <c r="H13" s="88"/>
      <c r="I13" s="88"/>
      <c r="J13" s="88"/>
      <c r="K13" s="88"/>
      <c r="L13" s="88"/>
      <c r="M13" s="88"/>
      <c r="N13" s="91"/>
      <c r="O13" s="91"/>
    </row>
    <row r="14" spans="1:15" ht="15.6">
      <c r="A14" s="68" t="s">
        <v>361</v>
      </c>
      <c r="B14" s="56"/>
      <c r="C14" s="56"/>
      <c r="D14" s="56"/>
      <c r="E14" s="56"/>
      <c r="F14" s="56"/>
      <c r="G14" s="56"/>
      <c r="H14" s="56"/>
      <c r="I14" s="56"/>
      <c r="J14" s="56"/>
      <c r="K14" s="56"/>
      <c r="L14" s="56"/>
      <c r="M14" s="56"/>
      <c r="N14" s="91"/>
      <c r="O14" s="91"/>
    </row>
    <row r="15" spans="1:15" ht="16.2">
      <c r="A15" s="84"/>
      <c r="B15" s="351" t="s">
        <v>22</v>
      </c>
      <c r="C15" s="84"/>
      <c r="D15" s="87"/>
      <c r="E15" s="56"/>
      <c r="F15" s="56"/>
      <c r="G15" s="56"/>
      <c r="H15" s="56"/>
      <c r="I15" s="56"/>
      <c r="J15" s="56"/>
      <c r="K15" s="56"/>
      <c r="L15" s="56"/>
      <c r="M15" s="56"/>
      <c r="N15" s="91"/>
      <c r="O15" s="91"/>
    </row>
    <row r="16" spans="1:15">
      <c r="A16" s="247" t="s">
        <v>354</v>
      </c>
      <c r="B16" s="247"/>
      <c r="C16" s="247"/>
      <c r="D16" s="247"/>
      <c r="E16" s="247"/>
      <c r="F16" s="247"/>
      <c r="G16" s="247"/>
      <c r="H16" s="247"/>
      <c r="I16" s="247"/>
      <c r="J16" s="247"/>
      <c r="K16" s="247"/>
      <c r="L16" s="247"/>
      <c r="M16" s="247"/>
      <c r="N16" s="91"/>
      <c r="O16" s="91"/>
    </row>
    <row r="17" spans="1:15">
      <c r="A17" s="247"/>
      <c r="B17" s="247"/>
      <c r="C17" s="247"/>
      <c r="D17" s="247"/>
      <c r="E17" s="247"/>
      <c r="F17" s="247"/>
      <c r="G17" s="247"/>
      <c r="H17" s="247"/>
      <c r="I17" s="247"/>
      <c r="J17" s="247"/>
      <c r="K17" s="247"/>
      <c r="L17" s="247"/>
      <c r="M17" s="247"/>
      <c r="N17" s="91"/>
      <c r="O17" s="91"/>
    </row>
    <row r="18" spans="1:15">
      <c r="A18" s="247"/>
      <c r="B18" s="247"/>
      <c r="C18" s="247"/>
      <c r="D18" s="247"/>
      <c r="E18" s="247"/>
      <c r="F18" s="247"/>
      <c r="G18" s="247"/>
      <c r="H18" s="247"/>
      <c r="I18" s="247"/>
      <c r="J18" s="247"/>
      <c r="K18" s="247"/>
      <c r="L18" s="247"/>
      <c r="M18" s="247"/>
      <c r="N18" s="91"/>
      <c r="O18" s="91"/>
    </row>
    <row r="19" spans="1:15" ht="15.6">
      <c r="A19" s="68" t="s">
        <v>362</v>
      </c>
      <c r="B19" s="56"/>
      <c r="C19" s="56"/>
      <c r="D19" s="56"/>
      <c r="E19" s="56"/>
      <c r="F19" s="56"/>
      <c r="G19" s="56"/>
      <c r="H19" s="56"/>
      <c r="I19" s="56"/>
      <c r="J19" s="56"/>
      <c r="K19" s="56"/>
      <c r="L19" s="56"/>
      <c r="M19" s="56"/>
      <c r="N19" s="91"/>
      <c r="O19" s="91"/>
    </row>
    <row r="20" spans="1:15" ht="16.2">
      <c r="A20" s="84"/>
      <c r="B20" s="351" t="s">
        <v>22</v>
      </c>
      <c r="C20" s="84"/>
      <c r="D20" s="87"/>
      <c r="E20" s="56"/>
      <c r="F20" s="56"/>
      <c r="G20" s="56"/>
      <c r="H20" s="56"/>
      <c r="I20" s="56"/>
      <c r="J20" s="56"/>
      <c r="K20" s="56"/>
      <c r="L20" s="56"/>
      <c r="M20" s="56"/>
      <c r="N20" s="91"/>
      <c r="O20" s="91"/>
    </row>
    <row r="21" spans="1:15" ht="16.95" customHeight="1">
      <c r="A21" s="247" t="s">
        <v>353</v>
      </c>
      <c r="B21" s="247"/>
      <c r="C21" s="247"/>
      <c r="D21" s="247"/>
      <c r="E21" s="247"/>
      <c r="F21" s="247"/>
      <c r="G21" s="247"/>
      <c r="H21" s="247"/>
      <c r="I21" s="247"/>
      <c r="J21" s="247"/>
      <c r="K21" s="247"/>
      <c r="L21" s="247"/>
      <c r="M21" s="247"/>
      <c r="N21" s="91"/>
      <c r="O21" s="91"/>
    </row>
    <row r="22" spans="1:15" ht="16.95" customHeight="1">
      <c r="A22" s="247"/>
      <c r="B22" s="247"/>
      <c r="C22" s="247"/>
      <c r="D22" s="247"/>
      <c r="E22" s="247"/>
      <c r="F22" s="247"/>
      <c r="G22" s="247"/>
      <c r="H22" s="247"/>
      <c r="I22" s="247"/>
      <c r="J22" s="247"/>
      <c r="K22" s="247"/>
      <c r="L22" s="247"/>
      <c r="M22" s="247"/>
      <c r="N22" s="91"/>
      <c r="O22" s="91"/>
    </row>
    <row r="23" spans="1:15" ht="16.95" customHeight="1">
      <c r="A23" s="247"/>
      <c r="B23" s="247"/>
      <c r="C23" s="247"/>
      <c r="D23" s="247"/>
      <c r="E23" s="247"/>
      <c r="F23" s="247"/>
      <c r="G23" s="247"/>
      <c r="H23" s="247"/>
      <c r="I23" s="247"/>
      <c r="J23" s="247"/>
      <c r="K23" s="247"/>
      <c r="L23" s="247"/>
      <c r="M23" s="247"/>
      <c r="N23" s="91"/>
      <c r="O23" s="91"/>
    </row>
    <row r="24" spans="1:15" ht="15.6" customHeight="1">
      <c r="A24" s="248" t="s">
        <v>143</v>
      </c>
      <c r="B24" s="248"/>
      <c r="C24" s="248"/>
      <c r="D24" s="248"/>
      <c r="E24" s="248"/>
      <c r="F24" s="248"/>
      <c r="G24" s="248"/>
      <c r="H24" s="248"/>
      <c r="I24" s="248"/>
      <c r="J24" s="248"/>
      <c r="K24" s="248"/>
      <c r="L24" s="248"/>
      <c r="M24" s="248"/>
      <c r="N24" s="91"/>
      <c r="O24" s="91"/>
    </row>
    <row r="25" spans="1:15" ht="15.6" customHeight="1">
      <c r="A25" s="248"/>
      <c r="B25" s="248"/>
      <c r="C25" s="248"/>
      <c r="D25" s="248"/>
      <c r="E25" s="248"/>
      <c r="F25" s="248"/>
      <c r="G25" s="248"/>
      <c r="H25" s="248"/>
      <c r="I25" s="248"/>
      <c r="J25" s="248"/>
      <c r="K25" s="248"/>
      <c r="L25" s="248"/>
      <c r="M25" s="248"/>
      <c r="N25" s="91"/>
      <c r="O25" s="91"/>
    </row>
    <row r="26" spans="1:15" ht="15.6">
      <c r="A26" s="67"/>
      <c r="B26" s="88"/>
      <c r="C26" s="88"/>
      <c r="D26" s="88"/>
      <c r="E26" s="88"/>
      <c r="F26" s="88"/>
      <c r="G26" s="88"/>
      <c r="H26" s="88"/>
      <c r="I26" s="88"/>
      <c r="J26" s="88"/>
      <c r="K26" s="88"/>
      <c r="L26" s="88"/>
      <c r="M26" s="88"/>
      <c r="N26" s="91"/>
      <c r="O26" s="91"/>
    </row>
    <row r="27" spans="1:15" ht="15.6">
      <c r="A27" s="81" t="s">
        <v>363</v>
      </c>
      <c r="B27" s="56"/>
      <c r="C27" s="56"/>
      <c r="D27" s="56"/>
      <c r="E27" s="56"/>
      <c r="F27" s="56"/>
      <c r="G27" s="56"/>
      <c r="H27" s="56"/>
      <c r="I27" s="56"/>
      <c r="J27" s="56"/>
      <c r="K27" s="56"/>
      <c r="L27" s="56"/>
      <c r="M27" s="56"/>
      <c r="N27" s="91"/>
      <c r="O27" s="91"/>
    </row>
    <row r="28" spans="1:15" ht="16.2">
      <c r="A28" s="84"/>
      <c r="B28" s="168" t="s">
        <v>22</v>
      </c>
      <c r="C28" s="84"/>
      <c r="D28" s="87"/>
      <c r="E28" s="56"/>
      <c r="F28" s="56"/>
      <c r="G28" s="56"/>
      <c r="H28" s="56"/>
      <c r="I28" s="56"/>
      <c r="J28" s="56"/>
      <c r="K28" s="56"/>
      <c r="L28" s="56"/>
      <c r="M28" s="56"/>
      <c r="N28" s="91"/>
      <c r="O28" s="91"/>
    </row>
    <row r="29" spans="1:15">
      <c r="A29" s="247" t="s">
        <v>355</v>
      </c>
      <c r="B29" s="247"/>
      <c r="C29" s="247"/>
      <c r="D29" s="247"/>
      <c r="E29" s="247"/>
      <c r="F29" s="247"/>
      <c r="G29" s="247"/>
      <c r="H29" s="247"/>
      <c r="I29" s="247"/>
      <c r="J29" s="247"/>
      <c r="K29" s="247"/>
      <c r="L29" s="247"/>
      <c r="M29" s="247"/>
      <c r="N29" s="91"/>
      <c r="O29" s="91"/>
    </row>
    <row r="30" spans="1:15">
      <c r="A30" s="247"/>
      <c r="B30" s="247"/>
      <c r="C30" s="247"/>
      <c r="D30" s="247"/>
      <c r="E30" s="247"/>
      <c r="F30" s="247"/>
      <c r="G30" s="247"/>
      <c r="H30" s="247"/>
      <c r="I30" s="247"/>
      <c r="J30" s="247"/>
      <c r="K30" s="247"/>
      <c r="L30" s="247"/>
      <c r="M30" s="247"/>
      <c r="N30" s="91"/>
      <c r="O30" s="91"/>
    </row>
    <row r="31" spans="1:15">
      <c r="A31" s="247"/>
      <c r="B31" s="247"/>
      <c r="C31" s="247"/>
      <c r="D31" s="247"/>
      <c r="E31" s="247"/>
      <c r="F31" s="247"/>
      <c r="G31" s="247"/>
      <c r="H31" s="247"/>
      <c r="I31" s="247"/>
      <c r="J31" s="247"/>
      <c r="K31" s="247"/>
      <c r="L31" s="247"/>
      <c r="M31" s="247"/>
      <c r="N31" s="91"/>
      <c r="O31" s="91"/>
    </row>
    <row r="32" spans="1:15" ht="15.6">
      <c r="A32" s="67" t="s">
        <v>58</v>
      </c>
      <c r="B32" s="88"/>
      <c r="C32" s="88"/>
      <c r="D32" s="88"/>
      <c r="E32" s="88"/>
      <c r="F32" s="88"/>
      <c r="G32" s="88"/>
      <c r="H32" s="88"/>
      <c r="I32" s="88"/>
      <c r="J32" s="88"/>
      <c r="K32" s="88"/>
      <c r="L32" s="88"/>
      <c r="M32" s="88"/>
      <c r="N32" s="91"/>
      <c r="O32" s="91"/>
    </row>
    <row r="33" spans="1:15" ht="15.6">
      <c r="A33" s="89" t="s">
        <v>83</v>
      </c>
      <c r="B33" s="88"/>
      <c r="C33" s="88"/>
      <c r="D33" s="88"/>
      <c r="E33" s="88"/>
      <c r="F33" s="88"/>
      <c r="G33" s="88"/>
      <c r="H33" s="88"/>
      <c r="I33" s="88"/>
      <c r="J33" s="262"/>
      <c r="K33" s="263" t="s">
        <v>356</v>
      </c>
      <c r="L33" s="357">
        <v>200000</v>
      </c>
      <c r="M33" s="88"/>
      <c r="N33" s="91"/>
      <c r="O33" s="91"/>
    </row>
    <row r="34" spans="1:15" ht="15.6">
      <c r="A34" s="89" t="s">
        <v>84</v>
      </c>
      <c r="B34" s="88"/>
      <c r="C34" s="88"/>
      <c r="D34" s="88"/>
      <c r="E34" s="88"/>
      <c r="F34" s="88"/>
      <c r="G34" s="88"/>
      <c r="H34" s="88"/>
      <c r="I34" s="88"/>
      <c r="J34" s="262"/>
      <c r="K34" s="263" t="s">
        <v>357</v>
      </c>
      <c r="L34" s="357">
        <v>100000</v>
      </c>
      <c r="M34" s="88"/>
      <c r="N34" s="91"/>
      <c r="O34" s="91"/>
    </row>
    <row r="35" spans="1:15" ht="15.6">
      <c r="A35" s="89" t="s">
        <v>85</v>
      </c>
      <c r="B35" s="88"/>
      <c r="C35" s="88"/>
      <c r="D35" s="88"/>
      <c r="E35" s="88"/>
      <c r="F35" s="88"/>
      <c r="G35" s="88"/>
      <c r="H35" s="88"/>
      <c r="I35" s="88"/>
      <c r="J35" s="262"/>
      <c r="K35" s="263" t="s">
        <v>358</v>
      </c>
      <c r="L35" s="350">
        <v>0.6</v>
      </c>
      <c r="M35" s="88"/>
      <c r="N35" s="91"/>
      <c r="O35" s="91"/>
    </row>
    <row r="36" spans="1:15" ht="15.6">
      <c r="A36" s="89" t="s">
        <v>86</v>
      </c>
      <c r="B36" s="88"/>
      <c r="C36" s="88"/>
      <c r="D36" s="88"/>
      <c r="E36" s="88"/>
      <c r="F36" s="88"/>
      <c r="G36" s="88"/>
      <c r="H36" s="88"/>
      <c r="I36" s="88"/>
      <c r="J36" s="262"/>
      <c r="K36" s="263" t="s">
        <v>359</v>
      </c>
      <c r="L36" s="357">
        <v>40000</v>
      </c>
      <c r="M36" s="88"/>
      <c r="N36" s="91"/>
      <c r="O36" s="91"/>
    </row>
    <row r="37" spans="1:15" ht="15.6">
      <c r="A37" s="90"/>
      <c r="B37" s="88"/>
      <c r="C37" s="88"/>
      <c r="D37" s="88"/>
      <c r="E37" s="88"/>
      <c r="F37" s="88"/>
      <c r="G37" s="88"/>
      <c r="H37" s="88"/>
      <c r="I37" s="88"/>
      <c r="J37" s="88"/>
      <c r="K37" s="88"/>
      <c r="L37" s="88"/>
      <c r="M37" s="88"/>
      <c r="N37" s="91"/>
      <c r="O37" s="91"/>
    </row>
    <row r="38" spans="1:15" ht="15.6">
      <c r="A38" s="81" t="s">
        <v>360</v>
      </c>
      <c r="B38" s="88"/>
      <c r="C38" s="88"/>
      <c r="D38" s="88"/>
      <c r="E38" s="88"/>
      <c r="F38" s="88"/>
      <c r="G38" s="88"/>
      <c r="H38" s="88"/>
      <c r="I38" s="88"/>
      <c r="J38" s="88"/>
      <c r="K38" s="88"/>
      <c r="L38" s="88"/>
      <c r="M38" s="88"/>
      <c r="N38" s="91"/>
      <c r="O38" s="91"/>
    </row>
    <row r="39" spans="1:15" ht="15.6">
      <c r="A39" s="90"/>
      <c r="B39" s="88"/>
      <c r="C39" s="88"/>
      <c r="D39" s="88"/>
      <c r="E39" s="88"/>
      <c r="F39" s="88"/>
      <c r="G39" s="88"/>
      <c r="H39" s="88"/>
      <c r="I39" s="88"/>
      <c r="J39" s="88"/>
      <c r="K39" s="88"/>
      <c r="L39" s="88"/>
      <c r="M39" s="88"/>
      <c r="N39" s="91"/>
      <c r="O39" s="91"/>
    </row>
    <row r="40" spans="1:15" ht="15.6">
      <c r="A40" s="68" t="s">
        <v>364</v>
      </c>
      <c r="B40" s="56"/>
      <c r="C40" s="56"/>
      <c r="D40" s="56"/>
      <c r="E40" s="56"/>
      <c r="F40" s="56"/>
      <c r="G40" s="56"/>
      <c r="H40" s="56"/>
      <c r="I40" s="56"/>
      <c r="J40" s="56"/>
      <c r="K40" s="56"/>
      <c r="L40" s="56"/>
      <c r="M40" s="56"/>
      <c r="N40" s="91"/>
      <c r="O40" s="91"/>
    </row>
    <row r="41" spans="1:15" ht="16.2">
      <c r="A41" s="84"/>
      <c r="B41" s="351" t="s">
        <v>22</v>
      </c>
      <c r="C41" s="84"/>
      <c r="D41" s="87"/>
      <c r="E41" s="56"/>
      <c r="F41" s="56"/>
      <c r="G41" s="56"/>
      <c r="H41" s="56"/>
      <c r="I41" s="56"/>
      <c r="J41" s="56"/>
      <c r="K41" s="56"/>
      <c r="L41" s="56"/>
      <c r="M41" s="56"/>
      <c r="N41" s="91"/>
      <c r="O41" s="91"/>
    </row>
    <row r="42" spans="1:15" ht="15.6">
      <c r="A42" s="358"/>
      <c r="B42" s="1" t="s">
        <v>60</v>
      </c>
      <c r="C42" s="1"/>
      <c r="D42" s="1"/>
      <c r="E42" s="173">
        <f>1-L34/(L33*L35)</f>
        <v>0.16666666666666663</v>
      </c>
      <c r="F42" s="359"/>
      <c r="G42" s="359"/>
      <c r="H42" s="359"/>
      <c r="I42" s="359"/>
      <c r="J42" s="359"/>
      <c r="K42" s="359"/>
      <c r="L42" s="359"/>
      <c r="M42" s="359"/>
      <c r="N42" s="91"/>
      <c r="O42" s="91"/>
    </row>
    <row r="43" spans="1:15" ht="15.6">
      <c r="A43" s="358"/>
      <c r="B43" s="1" t="s">
        <v>61</v>
      </c>
      <c r="C43" s="1"/>
      <c r="D43" s="1"/>
      <c r="E43" s="99">
        <f>L36*(1-E42)</f>
        <v>33333.333333333336</v>
      </c>
      <c r="F43" s="359"/>
      <c r="G43" s="359"/>
      <c r="H43" s="359"/>
      <c r="I43" s="359"/>
      <c r="J43" s="359"/>
      <c r="K43" s="359"/>
      <c r="L43" s="359"/>
      <c r="M43" s="359"/>
      <c r="N43" s="91"/>
      <c r="O43" s="91"/>
    </row>
    <row r="44" spans="1:15" ht="15.6">
      <c r="A44" s="360"/>
      <c r="B44" s="359"/>
      <c r="C44" s="359"/>
      <c r="D44" s="359"/>
      <c r="E44" s="359"/>
      <c r="F44" s="359"/>
      <c r="G44" s="359"/>
      <c r="H44" s="359"/>
      <c r="I44" s="359"/>
      <c r="J44" s="359"/>
      <c r="K44" s="359"/>
      <c r="L44" s="359"/>
      <c r="M44" s="359"/>
      <c r="N44" s="91"/>
      <c r="O44" s="91"/>
    </row>
    <row r="45" spans="1:15" ht="15.6">
      <c r="A45" s="68" t="s">
        <v>367</v>
      </c>
      <c r="B45" s="56"/>
      <c r="C45" s="56"/>
      <c r="D45" s="56"/>
      <c r="E45" s="56"/>
      <c r="F45" s="56"/>
      <c r="G45" s="56"/>
      <c r="H45" s="56"/>
      <c r="I45" s="56"/>
      <c r="J45" s="262"/>
      <c r="K45" s="263" t="s">
        <v>368</v>
      </c>
      <c r="L45" s="357">
        <v>2500</v>
      </c>
      <c r="M45" s="56"/>
      <c r="N45" s="91"/>
      <c r="O45" s="91"/>
    </row>
    <row r="46" spans="1:15" ht="16.2">
      <c r="A46" s="84"/>
      <c r="B46" s="351" t="s">
        <v>22</v>
      </c>
      <c r="C46" s="84"/>
      <c r="D46" s="87"/>
      <c r="E46" s="56"/>
      <c r="F46" s="56"/>
      <c r="G46" s="56"/>
      <c r="H46" s="56"/>
      <c r="I46" s="56"/>
      <c r="J46" s="56"/>
      <c r="K46" s="56"/>
      <c r="L46" s="56"/>
      <c r="M46" s="56"/>
      <c r="N46" s="91"/>
      <c r="O46" s="91"/>
    </row>
    <row r="47" spans="1:15" ht="15.6">
      <c r="A47" s="37"/>
      <c r="B47" s="1"/>
      <c r="C47" s="1"/>
      <c r="D47" s="1"/>
      <c r="E47" s="1"/>
      <c r="F47" s="1"/>
      <c r="G47" s="1"/>
      <c r="H47" s="1"/>
      <c r="I47" s="1"/>
      <c r="J47" s="1"/>
      <c r="K47" s="1"/>
      <c r="L47" s="1"/>
      <c r="M47" s="1"/>
    </row>
    <row r="48" spans="1:15" ht="15.6">
      <c r="A48" s="37"/>
      <c r="B48" s="1" t="s">
        <v>63</v>
      </c>
      <c r="C48" s="1"/>
      <c r="D48" s="1"/>
      <c r="E48" s="1"/>
      <c r="F48" s="1"/>
      <c r="G48" s="1"/>
      <c r="H48" s="1"/>
      <c r="I48" s="1"/>
      <c r="J48" s="1"/>
      <c r="K48" s="1"/>
      <c r="L48" s="1"/>
      <c r="M48" s="1"/>
    </row>
    <row r="49" spans="1:13" ht="15.6">
      <c r="A49" s="1"/>
      <c r="B49" s="1"/>
      <c r="C49" s="1"/>
      <c r="D49" s="1"/>
      <c r="E49" s="1"/>
      <c r="F49" s="1"/>
      <c r="G49" s="1"/>
      <c r="H49" s="1"/>
      <c r="I49" s="1"/>
      <c r="J49" s="1"/>
      <c r="K49" s="1"/>
      <c r="L49" s="1"/>
      <c r="M49" s="1"/>
    </row>
    <row r="50" spans="1:13" ht="15.6">
      <c r="A50" s="1"/>
      <c r="B50" s="1" t="s">
        <v>365</v>
      </c>
      <c r="C50" s="1"/>
      <c r="D50" s="1"/>
      <c r="E50" s="1"/>
      <c r="F50" s="1"/>
      <c r="G50" s="1"/>
      <c r="H50" s="1"/>
      <c r="I50" s="1"/>
      <c r="J50" s="1"/>
      <c r="K50" s="1"/>
      <c r="L50" s="1"/>
      <c r="M50" s="1"/>
    </row>
    <row r="51" spans="1:13" ht="15.6">
      <c r="A51" s="1"/>
      <c r="B51" s="1" t="s">
        <v>61</v>
      </c>
      <c r="C51" s="1"/>
      <c r="D51" s="1"/>
      <c r="E51" s="99">
        <f>(L36-L45)*(1-E42)</f>
        <v>31250</v>
      </c>
      <c r="F51" s="1"/>
      <c r="H51" s="1"/>
      <c r="I51" s="1"/>
      <c r="J51" s="1"/>
      <c r="K51" s="1"/>
      <c r="L51" s="1"/>
      <c r="M51" s="1"/>
    </row>
    <row r="52" spans="1:13" ht="15.6">
      <c r="A52" s="1"/>
      <c r="B52" s="1"/>
      <c r="C52" s="1"/>
      <c r="D52" s="1"/>
      <c r="E52" s="1"/>
      <c r="F52" s="1"/>
      <c r="H52" s="1"/>
      <c r="I52" s="1"/>
      <c r="J52" s="1"/>
      <c r="K52" s="1"/>
      <c r="L52" s="1"/>
      <c r="M52" s="1"/>
    </row>
    <row r="53" spans="1:13" ht="15.6">
      <c r="A53" s="1"/>
      <c r="B53" s="1" t="s">
        <v>366</v>
      </c>
      <c r="C53" s="1"/>
      <c r="D53" s="1"/>
      <c r="E53" s="1"/>
      <c r="F53" s="1"/>
      <c r="H53" s="1"/>
      <c r="I53" s="1"/>
      <c r="J53" s="1"/>
      <c r="K53" s="1"/>
      <c r="L53" s="1"/>
      <c r="M53" s="1"/>
    </row>
    <row r="54" spans="1:13" ht="15.6">
      <c r="A54" s="1"/>
      <c r="B54" s="1" t="s">
        <v>61</v>
      </c>
      <c r="C54" s="1"/>
      <c r="D54" s="1"/>
      <c r="E54" s="99">
        <f>E43-L45</f>
        <v>30833.333333333336</v>
      </c>
      <c r="F54" s="1"/>
      <c r="H54" s="1"/>
      <c r="I54" s="1"/>
      <c r="J54" s="1"/>
      <c r="K54" s="1"/>
      <c r="L54" s="1"/>
      <c r="M54" s="1"/>
    </row>
    <row r="55" spans="1:13" ht="15.6">
      <c r="A55" s="1"/>
      <c r="B55" s="1"/>
      <c r="H55" s="1"/>
      <c r="I55" s="1"/>
      <c r="J55" s="1"/>
      <c r="K55" s="1"/>
      <c r="L55" s="1"/>
      <c r="M55" s="1"/>
    </row>
    <row r="56" spans="1:13" ht="15.6">
      <c r="A56" s="1"/>
      <c r="B56" s="1"/>
      <c r="H56" s="1"/>
      <c r="I56" s="1"/>
      <c r="J56" s="1"/>
      <c r="K56" s="1"/>
      <c r="L56" s="1"/>
      <c r="M56" s="1"/>
    </row>
    <row r="57" spans="1:13" ht="15.6">
      <c r="A57" s="1"/>
      <c r="B57" s="1"/>
      <c r="H57" s="1"/>
      <c r="I57" s="1"/>
      <c r="J57" s="1"/>
      <c r="K57" s="1"/>
      <c r="L57" s="1"/>
      <c r="M57" s="1"/>
    </row>
    <row r="58" spans="1:13" ht="15.6">
      <c r="A58" s="1"/>
      <c r="B58" s="1"/>
      <c r="C58" s="1"/>
      <c r="D58" s="1"/>
      <c r="E58" s="1"/>
      <c r="F58" s="1"/>
      <c r="G58" s="1"/>
      <c r="H58" s="1"/>
      <c r="I58" s="1"/>
      <c r="J58" s="1"/>
      <c r="K58" s="1"/>
      <c r="L58" s="1"/>
      <c r="M58" s="1"/>
    </row>
    <row r="59" spans="1:13" ht="15.6">
      <c r="A59" s="1"/>
      <c r="B59" s="1"/>
      <c r="C59" s="1"/>
      <c r="D59" s="1"/>
      <c r="E59" s="1"/>
      <c r="F59" s="1"/>
      <c r="G59" s="1"/>
      <c r="H59" s="1"/>
      <c r="I59" s="1"/>
      <c r="J59" s="1"/>
      <c r="K59" s="1"/>
      <c r="L59" s="1"/>
      <c r="M59" s="1"/>
    </row>
    <row r="60" spans="1:13" ht="15.6">
      <c r="A60" s="1"/>
      <c r="B60" s="1"/>
      <c r="C60" s="1"/>
      <c r="D60" s="1"/>
      <c r="E60" s="1"/>
      <c r="F60" s="1"/>
      <c r="G60" s="1"/>
      <c r="H60" s="1"/>
      <c r="I60" s="1"/>
      <c r="J60" s="1"/>
      <c r="K60" s="1"/>
      <c r="L60" s="1"/>
      <c r="M60" s="1"/>
    </row>
    <row r="61" spans="1:13" ht="15.6">
      <c r="A61" s="1"/>
      <c r="B61" s="1"/>
      <c r="C61" s="1"/>
      <c r="D61" s="1"/>
      <c r="E61" s="1"/>
      <c r="F61" s="1"/>
      <c r="G61" s="1"/>
      <c r="H61" s="1"/>
      <c r="I61" s="1"/>
      <c r="J61" s="1"/>
      <c r="K61" s="1"/>
      <c r="L61" s="1"/>
      <c r="M61" s="1"/>
    </row>
    <row r="62" spans="1:13" ht="15.6">
      <c r="A62" s="1"/>
      <c r="B62" s="1"/>
      <c r="C62" s="1"/>
      <c r="D62" s="1"/>
      <c r="E62" s="1"/>
      <c r="F62" s="1"/>
      <c r="G62" s="1"/>
      <c r="H62" s="1"/>
      <c r="I62" s="1"/>
      <c r="J62" s="1"/>
      <c r="K62" s="1"/>
      <c r="L62" s="1"/>
      <c r="M62" s="1"/>
    </row>
    <row r="63" spans="1:13" ht="15.6">
      <c r="A63" s="1"/>
      <c r="B63" s="1"/>
      <c r="C63" s="1"/>
      <c r="D63" s="1"/>
      <c r="E63" s="1"/>
      <c r="F63" s="1"/>
      <c r="G63" s="1"/>
      <c r="H63" s="1"/>
      <c r="I63" s="1"/>
      <c r="J63" s="1"/>
      <c r="K63" s="1"/>
      <c r="L63" s="1"/>
      <c r="M63" s="1"/>
    </row>
    <row r="64" spans="1:13" ht="15.6">
      <c r="A64" s="1"/>
      <c r="B64" s="1"/>
      <c r="C64" s="1"/>
      <c r="D64" s="1"/>
      <c r="E64" s="1"/>
      <c r="F64" s="1"/>
      <c r="G64" s="1"/>
      <c r="H64" s="1"/>
      <c r="I64" s="1"/>
      <c r="J64" s="1"/>
      <c r="K64" s="1"/>
      <c r="L64" s="1"/>
      <c r="M64" s="1"/>
    </row>
    <row r="65" spans="1:13" ht="15.6">
      <c r="A65" s="1"/>
      <c r="B65" s="1"/>
      <c r="C65" s="1"/>
      <c r="D65" s="1"/>
      <c r="E65" s="1"/>
      <c r="F65" s="1"/>
      <c r="G65" s="1"/>
      <c r="H65" s="1"/>
      <c r="I65" s="1"/>
      <c r="J65" s="1"/>
      <c r="K65" s="1"/>
      <c r="L65" s="1"/>
      <c r="M65" s="1"/>
    </row>
    <row r="66" spans="1:13" ht="15.6">
      <c r="A66" s="1"/>
      <c r="B66" s="1"/>
      <c r="C66" s="1"/>
      <c r="D66" s="1"/>
      <c r="E66" s="1"/>
      <c r="F66" s="1"/>
      <c r="G66" s="1"/>
      <c r="H66" s="1"/>
      <c r="I66" s="1"/>
      <c r="J66" s="1"/>
      <c r="K66" s="1"/>
      <c r="L66" s="1"/>
      <c r="M66" s="1"/>
    </row>
    <row r="67" spans="1:13" ht="15.6">
      <c r="A67" s="1"/>
      <c r="B67" s="1"/>
      <c r="C67" s="1"/>
      <c r="D67" s="1"/>
      <c r="E67" s="1"/>
      <c r="F67" s="1"/>
      <c r="G67" s="1"/>
      <c r="H67" s="1"/>
      <c r="I67" s="1"/>
      <c r="J67" s="1"/>
      <c r="K67" s="1"/>
      <c r="L67" s="1"/>
      <c r="M67" s="1"/>
    </row>
  </sheetData>
  <mergeCells count="5">
    <mergeCell ref="A7:M9"/>
    <mergeCell ref="A16:M18"/>
    <mergeCell ref="A21:M23"/>
    <mergeCell ref="A24:M25"/>
    <mergeCell ref="A29:M3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5A5D2-782E-4945-B6EE-D6C155551592}">
  <dimension ref="A1:AB48"/>
  <sheetViews>
    <sheetView workbookViewId="0"/>
  </sheetViews>
  <sheetFormatPr defaultRowHeight="14.4"/>
  <cols>
    <col min="2" max="8" width="12.77734375" customWidth="1"/>
    <col min="10" max="10" width="12.6640625" customWidth="1"/>
    <col min="11" max="11" width="6.5546875" customWidth="1"/>
    <col min="13" max="13" width="23.33203125" customWidth="1"/>
    <col min="15" max="15" width="11" bestFit="1" customWidth="1"/>
    <col min="20" max="20" width="12.109375" bestFit="1" customWidth="1"/>
    <col min="23" max="23" width="12.109375" bestFit="1" customWidth="1"/>
  </cols>
  <sheetData>
    <row r="1" spans="1:28" ht="18">
      <c r="A1" s="149" t="s">
        <v>209</v>
      </c>
      <c r="B1" s="150"/>
      <c r="C1" s="84" t="s">
        <v>146</v>
      </c>
      <c r="D1" s="150"/>
      <c r="E1" s="150"/>
      <c r="F1" s="150"/>
      <c r="G1" s="150"/>
      <c r="H1" s="150"/>
      <c r="I1" s="150"/>
      <c r="J1" s="150"/>
      <c r="K1" s="150"/>
      <c r="L1" s="150"/>
      <c r="M1" s="150"/>
    </row>
    <row r="2" spans="1:28" ht="16.2">
      <c r="A2" s="67"/>
      <c r="B2" s="56"/>
      <c r="C2" s="56"/>
      <c r="D2" s="56"/>
      <c r="E2" s="56"/>
      <c r="F2" s="56"/>
      <c r="G2" s="56"/>
      <c r="H2" s="84"/>
      <c r="I2" s="87"/>
      <c r="J2" s="87"/>
      <c r="K2" s="87"/>
      <c r="L2" s="87"/>
      <c r="M2" s="150"/>
    </row>
    <row r="3" spans="1:28" ht="31.2" customHeight="1">
      <c r="A3" s="249" t="s">
        <v>210</v>
      </c>
      <c r="B3" s="249"/>
      <c r="C3" s="249"/>
      <c r="D3" s="249"/>
      <c r="E3" s="249"/>
      <c r="F3" s="249"/>
      <c r="G3" s="249"/>
      <c r="H3" s="249"/>
      <c r="I3" s="249"/>
      <c r="J3" s="249"/>
      <c r="K3" s="249"/>
      <c r="L3" s="249"/>
      <c r="M3" s="249"/>
    </row>
    <row r="4" spans="1:28" ht="16.2">
      <c r="A4" s="67"/>
      <c r="B4" s="56"/>
      <c r="C4" s="56"/>
      <c r="D4" s="56"/>
      <c r="E4" s="56"/>
      <c r="F4" s="56"/>
      <c r="G4" s="56"/>
      <c r="H4" s="84"/>
      <c r="I4" s="87"/>
      <c r="J4" s="87"/>
      <c r="K4" s="87"/>
      <c r="L4" s="87"/>
      <c r="M4" s="150"/>
    </row>
    <row r="5" spans="1:28" ht="16.2">
      <c r="A5" s="89" t="s">
        <v>211</v>
      </c>
      <c r="B5" s="56"/>
      <c r="C5" s="56"/>
      <c r="D5" s="56"/>
      <c r="E5" s="56"/>
      <c r="F5" s="56"/>
      <c r="G5" s="56"/>
      <c r="H5" s="361"/>
      <c r="I5" s="263" t="s">
        <v>212</v>
      </c>
      <c r="J5" s="362">
        <v>20000000</v>
      </c>
      <c r="K5" s="157"/>
      <c r="L5" s="157"/>
      <c r="M5" s="167"/>
      <c r="O5" s="181"/>
      <c r="P5" s="181"/>
      <c r="Q5" s="181"/>
      <c r="R5" s="181"/>
      <c r="S5" s="181"/>
      <c r="T5" s="181"/>
      <c r="U5" s="181"/>
      <c r="V5" s="182" t="s">
        <v>212</v>
      </c>
      <c r="W5" s="194">
        <v>23000000</v>
      </c>
      <c r="X5" s="182"/>
      <c r="Y5" s="182"/>
      <c r="Z5" s="182"/>
      <c r="AA5" s="181"/>
      <c r="AB5" s="181"/>
    </row>
    <row r="6" spans="1:28" ht="16.2">
      <c r="A6" s="89" t="s">
        <v>213</v>
      </c>
      <c r="B6" s="56"/>
      <c r="C6" s="56"/>
      <c r="D6" s="56"/>
      <c r="E6" s="56"/>
      <c r="F6" s="56"/>
      <c r="G6" s="56"/>
      <c r="H6" s="361"/>
      <c r="I6" s="263" t="s">
        <v>214</v>
      </c>
      <c r="J6" s="362">
        <v>150000000</v>
      </c>
      <c r="K6" s="157"/>
      <c r="L6" s="157"/>
      <c r="M6" s="167"/>
      <c r="O6" s="181"/>
      <c r="P6" s="181"/>
      <c r="Q6" s="181"/>
      <c r="R6" s="181"/>
      <c r="S6" s="181"/>
      <c r="T6" s="181"/>
      <c r="U6" s="181"/>
      <c r="V6" s="182" t="s">
        <v>214</v>
      </c>
      <c r="W6" s="183">
        <v>150000000</v>
      </c>
      <c r="X6" s="182"/>
      <c r="Y6" s="182"/>
      <c r="Z6" s="182"/>
      <c r="AA6" s="181"/>
      <c r="AB6" s="181"/>
    </row>
    <row r="7" spans="1:28" ht="16.2">
      <c r="A7" s="89" t="s">
        <v>215</v>
      </c>
      <c r="B7" s="56"/>
      <c r="C7" s="56"/>
      <c r="D7" s="56"/>
      <c r="E7" s="56"/>
      <c r="F7" s="56"/>
      <c r="G7" s="56"/>
      <c r="H7" s="361"/>
      <c r="I7" s="263" t="s">
        <v>216</v>
      </c>
      <c r="J7" s="264">
        <v>0.8</v>
      </c>
      <c r="K7" s="269" t="s">
        <v>217</v>
      </c>
      <c r="L7" s="264">
        <v>0.1</v>
      </c>
      <c r="M7" s="363" t="s">
        <v>369</v>
      </c>
      <c r="O7" s="181"/>
      <c r="P7" s="181"/>
      <c r="Q7" s="181"/>
      <c r="R7" s="181"/>
      <c r="S7" s="181"/>
      <c r="T7" s="181"/>
      <c r="U7" s="181"/>
      <c r="V7" s="182" t="s">
        <v>216</v>
      </c>
      <c r="W7" s="184">
        <v>0.8</v>
      </c>
      <c r="X7" s="185" t="s">
        <v>217</v>
      </c>
      <c r="Y7" s="195">
        <v>0.15</v>
      </c>
      <c r="Z7" s="186" t="s">
        <v>218</v>
      </c>
      <c r="AA7" s="181"/>
      <c r="AB7" s="181"/>
    </row>
    <row r="8" spans="1:28" ht="16.2">
      <c r="A8" s="89" t="s">
        <v>219</v>
      </c>
      <c r="B8" s="56"/>
      <c r="C8" s="56"/>
      <c r="D8" s="56"/>
      <c r="E8" s="56"/>
      <c r="F8" s="56"/>
      <c r="G8" s="56"/>
      <c r="H8" s="361"/>
      <c r="I8" s="263" t="s">
        <v>220</v>
      </c>
      <c r="J8" s="264">
        <v>0.5</v>
      </c>
      <c r="K8" s="363" t="s">
        <v>370</v>
      </c>
      <c r="L8" s="263"/>
      <c r="M8" s="263"/>
      <c r="O8" s="181"/>
      <c r="P8" s="181"/>
      <c r="Q8" s="181"/>
      <c r="R8" s="181"/>
      <c r="S8" s="181"/>
      <c r="T8" s="181"/>
      <c r="U8" s="181"/>
      <c r="V8" s="182" t="s">
        <v>220</v>
      </c>
      <c r="W8" s="184">
        <v>0.5</v>
      </c>
      <c r="X8" s="186" t="s">
        <v>221</v>
      </c>
      <c r="Y8" s="182"/>
      <c r="Z8" s="182"/>
      <c r="AA8" s="181"/>
      <c r="AB8" s="181"/>
    </row>
    <row r="9" spans="1:28" ht="16.2">
      <c r="A9" s="89"/>
      <c r="B9" s="56"/>
      <c r="C9" s="56"/>
      <c r="D9" s="56"/>
      <c r="E9" s="56"/>
      <c r="F9" s="56"/>
      <c r="G9" s="56"/>
      <c r="H9" s="84"/>
      <c r="I9" s="87"/>
      <c r="J9" s="87"/>
      <c r="K9" s="87"/>
      <c r="L9" s="87"/>
      <c r="M9" s="150"/>
      <c r="O9" s="181"/>
      <c r="P9" s="181"/>
      <c r="Q9" s="181"/>
      <c r="R9" s="181"/>
      <c r="S9" s="181"/>
      <c r="T9" s="181"/>
      <c r="U9" s="181"/>
      <c r="V9" s="181"/>
      <c r="W9" s="181"/>
      <c r="X9" s="181"/>
      <c r="Y9" s="181"/>
      <c r="Z9" s="181"/>
      <c r="AA9" s="181"/>
      <c r="AB9" s="181"/>
    </row>
    <row r="10" spans="1:28" ht="16.2">
      <c r="A10" s="81" t="s">
        <v>222</v>
      </c>
      <c r="B10" s="56"/>
      <c r="C10" s="56"/>
      <c r="D10" s="56"/>
      <c r="E10" s="56"/>
      <c r="F10" s="56"/>
      <c r="G10" s="56"/>
      <c r="H10" s="84"/>
      <c r="I10" s="87"/>
      <c r="J10" s="87"/>
      <c r="K10" s="87"/>
      <c r="L10" s="87"/>
      <c r="M10" s="150"/>
      <c r="O10" s="181"/>
      <c r="P10" s="181"/>
      <c r="Q10" s="181"/>
      <c r="R10" s="181"/>
      <c r="S10" s="181"/>
      <c r="T10" s="181"/>
      <c r="U10" s="181"/>
      <c r="V10" s="181"/>
      <c r="W10" s="181"/>
      <c r="X10" s="181"/>
      <c r="Y10" s="181"/>
      <c r="Z10" s="181"/>
      <c r="AA10" s="181"/>
      <c r="AB10" s="181"/>
    </row>
    <row r="11" spans="1:28" ht="16.2">
      <c r="A11" s="84"/>
      <c r="B11" s="168" t="s">
        <v>22</v>
      </c>
      <c r="C11" s="84"/>
      <c r="D11" s="87"/>
      <c r="E11" s="87"/>
      <c r="F11" s="56"/>
      <c r="G11" s="56"/>
      <c r="H11" s="56"/>
      <c r="I11" s="56"/>
      <c r="J11" s="87"/>
      <c r="K11" s="87"/>
      <c r="L11" s="87"/>
      <c r="M11" s="150"/>
      <c r="O11" s="181"/>
      <c r="P11" s="181"/>
      <c r="Q11" s="181"/>
      <c r="R11" s="181"/>
      <c r="S11" s="181"/>
      <c r="T11" s="181"/>
      <c r="U11" s="181"/>
      <c r="V11" s="181"/>
      <c r="W11" s="181"/>
      <c r="X11" s="181"/>
      <c r="Y11" s="181"/>
      <c r="Z11" s="181"/>
      <c r="AA11" s="181"/>
      <c r="AB11" s="181"/>
    </row>
    <row r="12" spans="1:28" ht="16.2">
      <c r="A12" s="39"/>
      <c r="B12" s="22"/>
      <c r="C12" s="22"/>
      <c r="D12" s="22"/>
      <c r="E12" s="22"/>
      <c r="F12" s="22"/>
      <c r="G12" s="22"/>
      <c r="H12" s="169"/>
      <c r="I12" s="19"/>
      <c r="J12" s="19"/>
      <c r="K12" s="19"/>
      <c r="L12" s="19"/>
      <c r="M12" s="22"/>
      <c r="O12" s="181"/>
      <c r="P12" s="181"/>
      <c r="Q12" s="181"/>
      <c r="R12" s="181"/>
      <c r="S12" s="181"/>
      <c r="T12" s="181"/>
      <c r="U12" s="181"/>
      <c r="V12" s="181"/>
      <c r="W12" s="181"/>
      <c r="X12" s="181"/>
      <c r="Y12" s="181"/>
      <c r="Z12" s="181"/>
      <c r="AA12" s="181"/>
      <c r="AB12" s="181"/>
    </row>
    <row r="13" spans="1:28" ht="15.6">
      <c r="A13" s="39"/>
      <c r="B13" s="179">
        <f>J5/J6</f>
        <v>0.13333333333333333</v>
      </c>
      <c r="C13" s="22"/>
      <c r="D13" s="22"/>
      <c r="E13" s="22"/>
      <c r="F13" s="179"/>
      <c r="G13" s="179"/>
      <c r="H13" s="179"/>
      <c r="I13" s="179"/>
      <c r="J13" s="179"/>
      <c r="K13" s="179"/>
      <c r="M13" s="22"/>
      <c r="O13" s="196">
        <f>W5/W6</f>
        <v>0.15333333333333332</v>
      </c>
      <c r="P13" s="181"/>
      <c r="Q13" s="181"/>
      <c r="R13" s="181"/>
      <c r="S13" s="181"/>
      <c r="T13" s="181"/>
      <c r="U13" s="181"/>
      <c r="V13" s="181"/>
      <c r="W13" s="181"/>
      <c r="X13" s="181"/>
      <c r="Y13" s="181"/>
      <c r="Z13" s="181"/>
      <c r="AA13" s="181"/>
      <c r="AB13" s="181"/>
    </row>
    <row r="14" spans="1:28" ht="15.6">
      <c r="A14" s="22"/>
      <c r="B14" s="22"/>
      <c r="C14" s="22"/>
      <c r="D14" s="22"/>
      <c r="E14" s="22"/>
      <c r="F14" s="22"/>
      <c r="G14" s="22"/>
      <c r="H14" s="22"/>
      <c r="I14" s="22"/>
      <c r="J14" s="22"/>
      <c r="K14" s="22"/>
      <c r="L14" s="22"/>
      <c r="M14" s="22"/>
      <c r="O14" s="181"/>
      <c r="P14" s="181"/>
      <c r="Q14" s="181"/>
      <c r="R14" s="181"/>
      <c r="S14" s="181"/>
      <c r="T14" s="181"/>
      <c r="U14" s="181"/>
      <c r="V14" s="181"/>
      <c r="W14" s="181"/>
      <c r="X14" s="181"/>
      <c r="Y14" s="181"/>
      <c r="Z14" s="181"/>
      <c r="AA14" s="181"/>
      <c r="AB14" s="181"/>
    </row>
    <row r="15" spans="1:28" ht="16.2">
      <c r="A15" s="81" t="s">
        <v>223</v>
      </c>
      <c r="B15" s="56"/>
      <c r="C15" s="56"/>
      <c r="D15" s="56"/>
      <c r="E15" s="56"/>
      <c r="F15" s="56"/>
      <c r="G15" s="56"/>
      <c r="H15" s="84"/>
      <c r="I15" s="87"/>
      <c r="J15" s="87"/>
      <c r="K15" s="87"/>
      <c r="L15" s="87"/>
      <c r="M15" s="150"/>
      <c r="O15" s="181"/>
      <c r="P15" s="181"/>
      <c r="Q15" s="181"/>
      <c r="R15" s="181"/>
      <c r="S15" s="181"/>
      <c r="T15" s="181"/>
      <c r="U15" s="181"/>
      <c r="V15" s="181"/>
      <c r="W15" s="181"/>
      <c r="X15" s="181"/>
      <c r="Y15" s="181"/>
      <c r="Z15" s="181"/>
      <c r="AA15" s="181"/>
      <c r="AB15" s="181"/>
    </row>
    <row r="16" spans="1:28" ht="16.2">
      <c r="A16" s="84"/>
      <c r="B16" s="168" t="s">
        <v>22</v>
      </c>
      <c r="C16" s="84"/>
      <c r="D16" s="87"/>
      <c r="E16" s="87"/>
      <c r="F16" s="56"/>
      <c r="G16" s="56"/>
      <c r="H16" s="56"/>
      <c r="I16" s="56"/>
      <c r="J16" s="87"/>
      <c r="K16" s="87"/>
      <c r="L16" s="87"/>
      <c r="M16" s="150"/>
      <c r="O16" s="181"/>
      <c r="P16" s="181"/>
      <c r="Q16" s="181"/>
      <c r="R16" s="181"/>
      <c r="S16" s="181"/>
      <c r="T16" s="181"/>
      <c r="U16" s="181"/>
      <c r="V16" s="181"/>
      <c r="W16" s="181"/>
      <c r="X16" s="181"/>
      <c r="Y16" s="181"/>
      <c r="Z16" s="181"/>
      <c r="AA16" s="181"/>
      <c r="AB16" s="181"/>
    </row>
    <row r="17" spans="1:28" ht="16.2">
      <c r="A17" s="39"/>
      <c r="B17" s="22"/>
      <c r="C17" s="22"/>
      <c r="D17" s="22"/>
      <c r="E17" s="22"/>
      <c r="F17" s="22"/>
      <c r="G17" s="22"/>
      <c r="H17" s="169"/>
      <c r="I17" s="19"/>
      <c r="J17" s="19"/>
      <c r="K17" s="19"/>
      <c r="L17" s="19"/>
      <c r="M17" s="22"/>
      <c r="O17" s="181"/>
      <c r="P17" s="181"/>
      <c r="Q17" s="181"/>
      <c r="R17" s="181"/>
      <c r="S17" s="181"/>
      <c r="T17" s="181"/>
      <c r="U17" s="181"/>
      <c r="V17" s="181"/>
      <c r="W17" s="181"/>
      <c r="X17" s="181"/>
      <c r="Y17" s="181"/>
      <c r="Z17" s="181"/>
      <c r="AA17" s="181"/>
      <c r="AB17" s="181"/>
    </row>
    <row r="18" spans="1:28" ht="16.2">
      <c r="A18" s="39"/>
      <c r="B18" s="180">
        <f>-1*(J5-J6+J8*(J6+L7*J5-J5))</f>
        <v>64000000</v>
      </c>
      <c r="C18" s="22"/>
      <c r="D18" s="22"/>
      <c r="E18" s="22"/>
      <c r="F18" s="22"/>
      <c r="G18" s="22"/>
      <c r="H18" s="169"/>
      <c r="I18" s="19"/>
      <c r="J18" s="19"/>
      <c r="K18" s="19"/>
      <c r="L18" s="19"/>
      <c r="M18" s="22"/>
      <c r="O18" s="197">
        <f>-1*(W5-W6+W8*(W6+Y7*W5-W5))</f>
        <v>61775000</v>
      </c>
      <c r="P18" s="181"/>
      <c r="Q18" s="181"/>
      <c r="R18" s="181"/>
      <c r="S18" s="181"/>
      <c r="T18" s="181"/>
      <c r="U18" s="181"/>
      <c r="V18" s="181"/>
      <c r="W18" s="181"/>
      <c r="X18" s="181"/>
      <c r="Y18" s="181"/>
      <c r="Z18" s="181"/>
      <c r="AA18" s="181"/>
      <c r="AB18" s="181"/>
    </row>
    <row r="19" spans="1:28" ht="15.6">
      <c r="A19" s="22"/>
      <c r="B19" s="22"/>
      <c r="C19" s="22"/>
      <c r="D19" s="22"/>
      <c r="E19" s="22"/>
      <c r="F19" s="22"/>
      <c r="G19" s="22"/>
      <c r="H19" s="22"/>
      <c r="I19" s="22"/>
      <c r="J19" s="22"/>
      <c r="K19" s="22"/>
      <c r="L19" s="22"/>
      <c r="M19" s="22"/>
      <c r="O19" s="181"/>
      <c r="P19" s="181"/>
      <c r="Q19" s="181"/>
      <c r="R19" s="181"/>
      <c r="S19" s="181"/>
      <c r="T19" s="181"/>
      <c r="U19" s="181"/>
      <c r="V19" s="181"/>
      <c r="W19" s="181"/>
      <c r="X19" s="181"/>
      <c r="Y19" s="181"/>
      <c r="Z19" s="181"/>
      <c r="AA19" s="181"/>
      <c r="AB19" s="181"/>
    </row>
    <row r="20" spans="1:28" ht="16.2">
      <c r="A20" s="81" t="s">
        <v>224</v>
      </c>
      <c r="B20" s="56"/>
      <c r="C20" s="56"/>
      <c r="D20" s="56"/>
      <c r="E20" s="56"/>
      <c r="F20" s="56"/>
      <c r="G20" s="56"/>
      <c r="H20" s="84"/>
      <c r="I20" s="87"/>
      <c r="J20" s="87"/>
      <c r="K20" s="87"/>
      <c r="L20" s="87"/>
      <c r="M20" s="150"/>
      <c r="O20" s="181"/>
      <c r="P20" s="181"/>
      <c r="Q20" s="181"/>
      <c r="R20" s="181"/>
      <c r="S20" s="181"/>
      <c r="T20" s="181"/>
      <c r="U20" s="181"/>
      <c r="V20" s="181"/>
      <c r="W20" s="181"/>
      <c r="X20" s="181"/>
      <c r="Y20" s="181"/>
      <c r="Z20" s="181"/>
      <c r="AA20" s="181"/>
      <c r="AB20" s="181"/>
    </row>
    <row r="21" spans="1:28" ht="16.2">
      <c r="A21" s="84"/>
      <c r="B21" s="168" t="s">
        <v>22</v>
      </c>
      <c r="C21" s="84"/>
      <c r="D21" s="87"/>
      <c r="E21" s="87"/>
      <c r="F21" s="56"/>
      <c r="G21" s="56"/>
      <c r="H21" s="56"/>
      <c r="I21" s="56"/>
      <c r="J21" s="87"/>
      <c r="K21" s="87"/>
      <c r="L21" s="87"/>
      <c r="M21" s="150"/>
      <c r="O21" s="181"/>
      <c r="P21" s="181"/>
      <c r="Q21" s="181"/>
      <c r="R21" s="181"/>
      <c r="S21" s="181"/>
      <c r="T21" s="181"/>
      <c r="U21" s="181"/>
      <c r="V21" s="181"/>
      <c r="W21" s="181"/>
      <c r="X21" s="181"/>
      <c r="Y21" s="181"/>
      <c r="Z21" s="181"/>
      <c r="AA21" s="181"/>
      <c r="AB21" s="181"/>
    </row>
    <row r="22" spans="1:28" ht="16.2">
      <c r="A22" s="39"/>
      <c r="B22" s="22"/>
      <c r="C22" s="22"/>
      <c r="D22" s="22"/>
      <c r="E22" s="22"/>
      <c r="F22" s="22"/>
      <c r="G22" s="22"/>
      <c r="H22" s="169"/>
      <c r="I22" s="19"/>
      <c r="J22" s="19"/>
      <c r="K22" s="19"/>
      <c r="L22" s="19"/>
      <c r="M22" s="22"/>
      <c r="O22" s="181"/>
      <c r="P22" s="181"/>
      <c r="Q22" s="181"/>
      <c r="R22" s="181"/>
      <c r="S22" s="181"/>
      <c r="T22" s="181"/>
      <c r="U22" s="181"/>
      <c r="V22" s="181"/>
      <c r="W22" s="181"/>
      <c r="X22" s="181"/>
      <c r="Y22" s="181"/>
      <c r="Z22" s="181"/>
      <c r="AA22" s="181"/>
      <c r="AB22" s="181"/>
    </row>
    <row r="23" spans="1:28" ht="16.2">
      <c r="A23" s="39"/>
      <c r="B23" s="180">
        <f>J5-(1-L7)*(J7*J5)</f>
        <v>5600000</v>
      </c>
      <c r="C23" s="22"/>
      <c r="D23" s="22"/>
      <c r="E23" s="22"/>
      <c r="F23" s="22"/>
      <c r="G23" s="22"/>
      <c r="H23" s="169"/>
      <c r="I23" s="19"/>
      <c r="J23" s="19"/>
      <c r="K23" s="19"/>
      <c r="L23" s="19"/>
      <c r="M23" s="22"/>
      <c r="O23" s="197">
        <f>W5-(1-Y7)*(W7*W5)</f>
        <v>7360000</v>
      </c>
      <c r="P23" s="181"/>
      <c r="Q23" s="181"/>
      <c r="R23" s="181"/>
      <c r="S23" s="181"/>
      <c r="T23" s="181"/>
      <c r="U23" s="181"/>
      <c r="V23" s="181"/>
      <c r="W23" s="181"/>
      <c r="X23" s="181"/>
      <c r="Y23" s="181"/>
      <c r="Z23" s="181"/>
      <c r="AA23" s="181"/>
      <c r="AB23" s="181"/>
    </row>
    <row r="24" spans="1:28" ht="15.6">
      <c r="A24" s="22"/>
      <c r="B24" s="22"/>
      <c r="C24" s="22"/>
      <c r="D24" s="22"/>
      <c r="E24" s="22"/>
      <c r="F24" s="22"/>
      <c r="G24" s="22"/>
      <c r="H24" s="22"/>
      <c r="I24" s="22"/>
      <c r="J24" s="22"/>
      <c r="K24" s="22"/>
      <c r="L24" s="22"/>
      <c r="M24" s="22"/>
      <c r="O24" s="181"/>
      <c r="P24" s="181"/>
      <c r="Q24" s="181"/>
      <c r="R24" s="181"/>
      <c r="S24" s="181"/>
      <c r="T24" s="181"/>
      <c r="U24" s="181"/>
      <c r="V24" s="181"/>
      <c r="W24" s="181"/>
      <c r="X24" s="181"/>
      <c r="Y24" s="181"/>
      <c r="Z24" s="181"/>
      <c r="AA24" s="181"/>
      <c r="AB24" s="181"/>
    </row>
    <row r="25" spans="1:28" ht="16.2">
      <c r="A25" s="81" t="s">
        <v>225</v>
      </c>
      <c r="B25" s="56"/>
      <c r="C25" s="56"/>
      <c r="D25" s="56"/>
      <c r="E25" s="56"/>
      <c r="F25" s="56"/>
      <c r="G25" s="56"/>
      <c r="H25" s="84"/>
      <c r="I25" s="87"/>
      <c r="J25" s="87"/>
      <c r="K25" s="87"/>
      <c r="L25" s="87"/>
      <c r="M25" s="150"/>
      <c r="O25" s="181"/>
      <c r="P25" s="181"/>
      <c r="Q25" s="181"/>
      <c r="R25" s="181"/>
      <c r="S25" s="181"/>
      <c r="T25" s="181"/>
      <c r="U25" s="181"/>
      <c r="V25" s="181"/>
      <c r="W25" s="181"/>
      <c r="X25" s="181"/>
      <c r="Y25" s="181"/>
      <c r="Z25" s="181"/>
      <c r="AA25" s="181"/>
      <c r="AB25" s="181"/>
    </row>
    <row r="26" spans="1:28" ht="16.2">
      <c r="A26" s="84"/>
      <c r="B26" s="168" t="s">
        <v>22</v>
      </c>
      <c r="C26" s="84"/>
      <c r="D26" s="87"/>
      <c r="E26" s="87"/>
      <c r="F26" s="56"/>
      <c r="G26" s="56"/>
      <c r="H26" s="56"/>
      <c r="I26" s="56"/>
      <c r="J26" s="87"/>
      <c r="K26" s="87"/>
      <c r="L26" s="87"/>
      <c r="M26" s="150"/>
      <c r="O26" s="181"/>
      <c r="P26" s="181"/>
      <c r="Q26" s="181"/>
      <c r="R26" s="181"/>
      <c r="S26" s="181"/>
      <c r="T26" s="181"/>
      <c r="U26" s="181"/>
      <c r="V26" s="181"/>
      <c r="W26" s="181"/>
      <c r="X26" s="181"/>
      <c r="Y26" s="181"/>
      <c r="Z26" s="181"/>
      <c r="AA26" s="181"/>
      <c r="AB26" s="181"/>
    </row>
    <row r="27" spans="1:28" ht="16.2">
      <c r="A27" s="39"/>
      <c r="B27" s="22"/>
      <c r="C27" s="22"/>
      <c r="D27" s="22"/>
      <c r="E27" s="22"/>
      <c r="F27" s="22"/>
      <c r="G27" s="22"/>
      <c r="H27" s="169"/>
      <c r="I27" s="19"/>
      <c r="J27" s="19"/>
      <c r="K27" s="19"/>
      <c r="L27" s="19"/>
      <c r="M27" s="22"/>
      <c r="O27" s="181"/>
      <c r="P27" s="181"/>
      <c r="Q27" s="181"/>
      <c r="R27" s="181"/>
      <c r="S27" s="181"/>
      <c r="T27" s="181"/>
      <c r="U27" s="181"/>
      <c r="V27" s="181"/>
      <c r="W27" s="181"/>
      <c r="X27" s="181"/>
      <c r="Y27" s="181"/>
      <c r="Z27" s="181"/>
      <c r="AA27" s="181"/>
      <c r="AB27" s="181"/>
    </row>
    <row r="28" spans="1:28" ht="16.2">
      <c r="A28" s="39"/>
      <c r="B28" s="179">
        <f>B23/(B23+B18)</f>
        <v>8.0459770114942528E-2</v>
      </c>
      <c r="C28" s="22"/>
      <c r="D28" s="22"/>
      <c r="E28" s="22"/>
      <c r="F28" s="22"/>
      <c r="G28" s="22"/>
      <c r="H28" s="169"/>
      <c r="I28" s="19"/>
      <c r="J28" s="19"/>
      <c r="K28" s="19"/>
      <c r="L28" s="19"/>
      <c r="M28" s="22"/>
      <c r="O28" s="196">
        <f>O23/(O23+O18)</f>
        <v>0.10645837853475085</v>
      </c>
      <c r="P28" s="181"/>
      <c r="Q28" s="181"/>
      <c r="R28" s="181"/>
      <c r="S28" s="181"/>
      <c r="T28" s="181"/>
      <c r="U28" s="181"/>
      <c r="V28" s="181"/>
      <c r="W28" s="181"/>
      <c r="X28" s="181"/>
      <c r="Y28" s="181"/>
      <c r="Z28" s="181"/>
      <c r="AA28" s="181"/>
      <c r="AB28" s="181"/>
    </row>
    <row r="29" spans="1:28" ht="15.6">
      <c r="A29" s="22"/>
      <c r="B29" s="22"/>
      <c r="C29" s="22"/>
      <c r="D29" s="22"/>
      <c r="E29" s="22"/>
      <c r="F29" s="22"/>
      <c r="G29" s="22"/>
      <c r="H29" s="22"/>
      <c r="I29" s="22"/>
      <c r="J29" s="22"/>
      <c r="K29" s="22"/>
      <c r="L29" s="22"/>
      <c r="M29" s="22"/>
      <c r="O29" s="181"/>
      <c r="P29" s="181"/>
      <c r="Q29" s="181"/>
      <c r="R29" s="181"/>
      <c r="S29" s="181"/>
      <c r="T29" s="181"/>
      <c r="U29" s="181"/>
      <c r="V29" s="181"/>
      <c r="W29" s="181"/>
      <c r="X29" s="181"/>
      <c r="Y29" s="181"/>
      <c r="Z29" s="181"/>
      <c r="AA29" s="181"/>
      <c r="AB29" s="181"/>
    </row>
    <row r="30" spans="1:28" ht="15.6">
      <c r="A30" s="249" t="s">
        <v>226</v>
      </c>
      <c r="B30" s="249"/>
      <c r="C30" s="249"/>
      <c r="D30" s="249"/>
      <c r="E30" s="249"/>
      <c r="F30" s="249"/>
      <c r="G30" s="249"/>
      <c r="H30" s="249"/>
      <c r="I30" s="249"/>
      <c r="J30" s="249"/>
      <c r="K30" s="249"/>
      <c r="L30" s="249"/>
      <c r="M30" s="249"/>
    </row>
    <row r="31" spans="1:28" ht="16.2">
      <c r="A31" s="67"/>
      <c r="B31" s="56"/>
      <c r="C31" s="56"/>
      <c r="D31" s="56"/>
      <c r="E31" s="56"/>
      <c r="F31" s="56"/>
      <c r="G31" s="56"/>
      <c r="H31" s="84"/>
      <c r="I31" s="87"/>
      <c r="J31" s="87"/>
      <c r="K31" s="87"/>
      <c r="L31" s="87"/>
      <c r="M31" s="150"/>
    </row>
    <row r="32" spans="1:28" ht="16.2">
      <c r="A32" s="67" t="s">
        <v>227</v>
      </c>
      <c r="B32" s="56"/>
      <c r="C32" s="56"/>
      <c r="D32" s="56"/>
      <c r="E32" s="56"/>
      <c r="F32" s="56"/>
      <c r="G32" s="56"/>
      <c r="H32" s="84"/>
      <c r="I32" s="87"/>
      <c r="J32" s="87"/>
      <c r="K32" s="87"/>
      <c r="L32" s="87"/>
      <c r="M32" s="150"/>
    </row>
    <row r="33" spans="1:13" ht="16.2">
      <c r="A33" s="67"/>
      <c r="B33" s="56"/>
      <c r="C33" s="56"/>
      <c r="D33" s="56"/>
      <c r="E33" s="56"/>
      <c r="F33" s="56"/>
      <c r="G33" s="56"/>
      <c r="H33" s="84"/>
      <c r="I33" s="87"/>
      <c r="J33" s="87"/>
      <c r="K33" s="87"/>
      <c r="L33" s="87"/>
      <c r="M33" s="150"/>
    </row>
    <row r="34" spans="1:13" ht="16.2">
      <c r="A34" s="81" t="s">
        <v>228</v>
      </c>
      <c r="B34" s="56"/>
      <c r="C34" s="84"/>
      <c r="D34" s="56"/>
      <c r="E34" s="56"/>
      <c r="F34" s="56"/>
      <c r="G34" s="56"/>
      <c r="H34" s="84"/>
      <c r="I34" s="87"/>
      <c r="J34" s="87"/>
      <c r="K34" s="87"/>
      <c r="L34" s="87"/>
      <c r="M34" s="150"/>
    </row>
    <row r="35" spans="1:13" ht="16.2">
      <c r="A35" s="84"/>
      <c r="B35" s="168" t="s">
        <v>22</v>
      </c>
      <c r="C35" s="104"/>
      <c r="D35" s="87"/>
      <c r="E35" s="87"/>
      <c r="F35" s="56"/>
      <c r="G35" s="56"/>
      <c r="H35" s="56"/>
      <c r="I35" s="56"/>
      <c r="J35" s="87"/>
      <c r="K35" s="87"/>
      <c r="L35" s="87"/>
      <c r="M35" s="150"/>
    </row>
    <row r="36" spans="1:13" ht="16.2">
      <c r="A36" s="39"/>
      <c r="B36" s="22"/>
      <c r="C36" s="22"/>
      <c r="D36" s="22"/>
      <c r="E36" s="22"/>
      <c r="F36" s="22"/>
      <c r="G36" s="22"/>
      <c r="H36" s="169"/>
      <c r="I36" s="19"/>
      <c r="J36" s="19"/>
      <c r="K36" s="19"/>
      <c r="L36" s="19"/>
      <c r="M36" s="22"/>
    </row>
    <row r="37" spans="1:13" ht="16.2">
      <c r="A37" s="39"/>
      <c r="B37" s="19" t="s">
        <v>383</v>
      </c>
      <c r="C37" s="19"/>
      <c r="D37" s="19"/>
      <c r="E37" s="19"/>
      <c r="F37" s="19"/>
      <c r="G37" s="19"/>
      <c r="H37" s="169"/>
      <c r="I37" s="19"/>
      <c r="J37" s="19"/>
      <c r="K37" s="19"/>
      <c r="L37" s="19"/>
      <c r="M37" s="22"/>
    </row>
    <row r="38" spans="1:13" ht="15.6">
      <c r="A38" s="22"/>
      <c r="B38" s="366" t="s">
        <v>244</v>
      </c>
      <c r="C38" s="367"/>
      <c r="D38" s="367"/>
      <c r="E38" s="367"/>
      <c r="F38" s="367"/>
      <c r="G38" s="19"/>
      <c r="H38" s="22"/>
      <c r="I38" s="22"/>
      <c r="J38" s="22"/>
      <c r="K38" s="22"/>
      <c r="L38" s="22"/>
      <c r="M38" s="22"/>
    </row>
    <row r="39" spans="1:13" ht="16.2">
      <c r="A39" s="39"/>
      <c r="B39" s="366" t="s">
        <v>245</v>
      </c>
      <c r="C39" s="367"/>
      <c r="D39" s="367"/>
      <c r="E39" s="367"/>
      <c r="F39" s="367"/>
      <c r="G39" s="19"/>
      <c r="H39" s="169"/>
      <c r="I39" s="19"/>
      <c r="J39" s="19"/>
      <c r="K39" s="19"/>
      <c r="L39" s="19"/>
      <c r="M39" s="22"/>
    </row>
    <row r="40" spans="1:13" ht="16.2">
      <c r="A40" s="39"/>
      <c r="B40" s="366" t="s">
        <v>246</v>
      </c>
      <c r="C40" s="367"/>
      <c r="D40" s="367"/>
      <c r="E40" s="367"/>
      <c r="F40" s="367"/>
      <c r="G40" s="19"/>
      <c r="H40" s="169"/>
      <c r="I40" s="19"/>
      <c r="J40" s="19"/>
      <c r="K40" s="19"/>
      <c r="L40" s="19"/>
      <c r="M40" s="22"/>
    </row>
    <row r="41" spans="1:13" ht="15.6">
      <c r="A41" s="22"/>
      <c r="B41" s="366" t="s">
        <v>247</v>
      </c>
      <c r="C41" s="367"/>
      <c r="D41" s="367"/>
      <c r="E41" s="367"/>
      <c r="F41" s="367"/>
      <c r="G41" s="19"/>
      <c r="H41" s="22"/>
      <c r="I41" s="22"/>
      <c r="J41" s="22"/>
      <c r="K41" s="22"/>
      <c r="L41" s="22"/>
      <c r="M41" s="22"/>
    </row>
    <row r="42" spans="1:13" ht="15.6">
      <c r="A42" s="38"/>
      <c r="B42" s="19" t="s">
        <v>248</v>
      </c>
      <c r="C42" s="148"/>
      <c r="D42" s="148"/>
      <c r="E42" s="148"/>
      <c r="F42" s="148"/>
      <c r="G42" s="148"/>
      <c r="H42" s="38"/>
      <c r="I42" s="38"/>
      <c r="J42" s="38"/>
      <c r="K42" s="38"/>
      <c r="L42" s="38"/>
      <c r="M42" s="38"/>
    </row>
    <row r="43" spans="1:13">
      <c r="A43" s="38"/>
      <c r="B43" s="38"/>
      <c r="C43" s="38"/>
      <c r="D43" s="38"/>
      <c r="E43" s="38"/>
      <c r="F43" s="38"/>
      <c r="G43" s="38"/>
      <c r="H43" s="38"/>
      <c r="I43" s="38"/>
      <c r="J43" s="38"/>
      <c r="K43" s="38"/>
      <c r="L43" s="38"/>
      <c r="M43" s="38"/>
    </row>
    <row r="44" spans="1:13" ht="15.6">
      <c r="A44" s="38"/>
      <c r="B44" s="22" t="s">
        <v>249</v>
      </c>
      <c r="C44" s="38"/>
      <c r="D44" s="38"/>
      <c r="E44" s="38"/>
      <c r="F44" s="38"/>
      <c r="G44" s="38"/>
      <c r="H44" s="38"/>
      <c r="I44" s="38"/>
      <c r="J44" s="38"/>
      <c r="K44" s="38"/>
      <c r="L44" s="38"/>
    </row>
    <row r="45" spans="1:13" ht="15.6">
      <c r="A45" s="38"/>
      <c r="B45" s="1" t="s">
        <v>384</v>
      </c>
      <c r="F45" s="196">
        <f>O28</f>
        <v>0.10645837853475085</v>
      </c>
      <c r="G45" s="368" t="s">
        <v>371</v>
      </c>
      <c r="H45" s="369"/>
      <c r="I45" s="369"/>
      <c r="J45" s="369"/>
      <c r="K45" s="369"/>
      <c r="L45" s="369"/>
      <c r="M45" s="370"/>
    </row>
    <row r="46" spans="1:13">
      <c r="A46" s="38"/>
      <c r="H46" s="38"/>
      <c r="I46" s="38"/>
      <c r="J46" s="38"/>
      <c r="K46" s="38"/>
      <c r="L46" s="38"/>
      <c r="M46" s="38"/>
    </row>
    <row r="47" spans="1:13">
      <c r="A47" s="38"/>
      <c r="B47" s="38"/>
      <c r="C47" s="38"/>
      <c r="D47" s="38"/>
      <c r="E47" s="38"/>
      <c r="F47" s="38"/>
      <c r="G47" s="38"/>
      <c r="H47" s="38"/>
      <c r="I47" s="38"/>
      <c r="J47" s="38"/>
      <c r="K47" s="38"/>
      <c r="L47" s="38"/>
      <c r="M47" s="38"/>
    </row>
    <row r="48" spans="1:13">
      <c r="A48" s="38"/>
      <c r="B48" s="38"/>
      <c r="C48" s="38"/>
      <c r="D48" s="38"/>
      <c r="E48" s="38"/>
      <c r="F48" s="38"/>
      <c r="G48" s="38"/>
      <c r="H48" s="38"/>
      <c r="I48" s="38"/>
      <c r="J48" s="38"/>
      <c r="K48" s="38"/>
      <c r="L48" s="38"/>
      <c r="M48" s="38"/>
    </row>
  </sheetData>
  <mergeCells count="2">
    <mergeCell ref="A3:M3"/>
    <mergeCell ref="A30:M3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A2574-328C-4A26-B136-91E1FDB911DA}">
  <dimension ref="A1:M1"/>
  <sheetViews>
    <sheetView workbookViewId="0"/>
  </sheetViews>
  <sheetFormatPr defaultColWidth="8.88671875" defaultRowHeight="13.8"/>
  <cols>
    <col min="1" max="16384" width="8.88671875" style="38"/>
  </cols>
  <sheetData>
    <row r="1" spans="1:13" ht="18">
      <c r="A1" s="149" t="s">
        <v>270</v>
      </c>
      <c r="B1" s="150"/>
      <c r="C1" s="270" t="s">
        <v>271</v>
      </c>
      <c r="D1" s="271"/>
      <c r="E1" s="271"/>
      <c r="F1" s="271"/>
      <c r="G1" s="271"/>
      <c r="H1" s="271"/>
      <c r="I1" s="271"/>
      <c r="J1" s="271"/>
      <c r="K1" s="271"/>
      <c r="L1" s="272"/>
      <c r="M1" s="27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B74DA-5703-44DC-BCAC-32FC44271372}">
  <dimension ref="A1:Y177"/>
  <sheetViews>
    <sheetView zoomScaleNormal="100" workbookViewId="0"/>
  </sheetViews>
  <sheetFormatPr defaultColWidth="9.109375" defaultRowHeight="15.6"/>
  <cols>
    <col min="1" max="1" width="10.33203125" style="64" customWidth="1"/>
    <col min="2" max="11" width="12.33203125" style="64" customWidth="1"/>
    <col min="12" max="12" width="12.88671875" style="64" customWidth="1"/>
    <col min="13" max="13" width="9.6640625" style="64" customWidth="1"/>
    <col min="14" max="14" width="8.88671875" style="64" customWidth="1"/>
    <col min="15" max="15" width="12.33203125" style="64" customWidth="1"/>
    <col min="16" max="17" width="8.88671875" style="64" customWidth="1"/>
    <col min="18" max="18" width="10.5546875" style="64" customWidth="1"/>
    <col min="19" max="19" width="10.6640625" style="64" customWidth="1"/>
    <col min="20" max="21" width="8.88671875" style="64" customWidth="1"/>
    <col min="22" max="23" width="9.109375" style="64"/>
    <col min="24" max="25" width="11.5546875" style="64" bestFit="1" customWidth="1"/>
    <col min="26" max="16384" width="9.109375" style="64"/>
  </cols>
  <sheetData>
    <row r="1" spans="1:25" ht="15.75" customHeight="1">
      <c r="A1" s="103" t="s">
        <v>117</v>
      </c>
      <c r="B1" s="56"/>
      <c r="C1" s="270" t="s">
        <v>93</v>
      </c>
      <c r="D1" s="101"/>
      <c r="E1" s="101"/>
      <c r="F1" s="101"/>
      <c r="G1" s="101"/>
      <c r="H1" s="101"/>
      <c r="I1" s="56"/>
      <c r="J1" s="56"/>
      <c r="K1" s="56"/>
      <c r="L1" s="56"/>
      <c r="M1" s="88"/>
      <c r="N1" s="88"/>
      <c r="O1" s="88"/>
      <c r="P1" s="88"/>
      <c r="Q1" s="88"/>
      <c r="R1" s="88"/>
      <c r="S1" s="88"/>
      <c r="T1" s="88"/>
      <c r="U1" s="88"/>
      <c r="V1" s="88"/>
      <c r="W1" s="88"/>
      <c r="X1" s="88"/>
      <c r="Y1" s="91"/>
    </row>
    <row r="2" spans="1:25" ht="15.75" customHeight="1">
      <c r="A2" s="103"/>
      <c r="B2" s="56"/>
      <c r="C2" s="270" t="s">
        <v>94</v>
      </c>
      <c r="D2" s="102"/>
      <c r="E2" s="102"/>
      <c r="F2" s="102"/>
      <c r="G2" s="102"/>
      <c r="H2" s="102"/>
      <c r="I2" s="71"/>
      <c r="J2" s="71"/>
      <c r="K2" s="71"/>
      <c r="L2" s="71"/>
      <c r="M2" s="88"/>
      <c r="N2" s="88"/>
      <c r="O2" s="88"/>
      <c r="P2" s="88"/>
      <c r="Q2" s="88"/>
      <c r="R2" s="88"/>
      <c r="S2" s="88"/>
      <c r="T2" s="88"/>
      <c r="U2" s="88"/>
      <c r="V2" s="88"/>
      <c r="W2" s="88"/>
      <c r="X2" s="88"/>
      <c r="Y2" s="91"/>
    </row>
    <row r="3" spans="1:25" ht="15.75" customHeight="1">
      <c r="A3" s="273"/>
      <c r="G3" s="274"/>
      <c r="H3" s="274"/>
      <c r="I3" s="85"/>
      <c r="J3" s="85"/>
      <c r="K3" s="85"/>
      <c r="L3" s="85"/>
    </row>
    <row r="4" spans="1:25">
      <c r="A4" s="273" t="s">
        <v>272</v>
      </c>
      <c r="G4" s="64" t="s">
        <v>95</v>
      </c>
      <c r="M4" s="64" t="s">
        <v>96</v>
      </c>
    </row>
    <row r="5" spans="1:25" ht="16.2">
      <c r="A5" s="274"/>
      <c r="Q5" s="64" t="s">
        <v>97</v>
      </c>
    </row>
    <row r="6" spans="1:25" ht="37.5" customHeight="1">
      <c r="A6" s="275" t="s">
        <v>0</v>
      </c>
      <c r="B6" s="275" t="s">
        <v>98</v>
      </c>
      <c r="C6" s="275" t="s">
        <v>99</v>
      </c>
      <c r="D6" s="276" t="s">
        <v>100</v>
      </c>
      <c r="E6" s="277"/>
      <c r="G6" s="64" t="s">
        <v>101</v>
      </c>
      <c r="H6" s="64" t="s">
        <v>102</v>
      </c>
      <c r="I6" s="278" t="s">
        <v>103</v>
      </c>
      <c r="J6" s="64" t="s">
        <v>104</v>
      </c>
      <c r="K6" s="64" t="s">
        <v>105</v>
      </c>
      <c r="O6" s="278" t="s">
        <v>106</v>
      </c>
    </row>
    <row r="7" spans="1:25">
      <c r="A7" s="64">
        <v>2016</v>
      </c>
      <c r="B7" s="64">
        <v>0</v>
      </c>
      <c r="C7" s="64">
        <v>12</v>
      </c>
      <c r="D7" s="64">
        <v>2700</v>
      </c>
      <c r="E7" s="279"/>
      <c r="G7" s="64">
        <f t="shared" ref="G7:G42" si="0">1-EXP(-B7/H$44)</f>
        <v>0</v>
      </c>
      <c r="H7" s="64">
        <f t="shared" ref="H7:H42" si="1">1-EXP(-C7/H$44)</f>
        <v>0.27424109037378497</v>
      </c>
      <c r="I7" s="64">
        <f>VLOOKUP(A7,A$47:B$54,2)</f>
        <v>16000</v>
      </c>
      <c r="J7" s="64">
        <f t="shared" ref="J7:J42" si="2">I7*H$45*(H7-G7)</f>
        <v>2416.1057328829684</v>
      </c>
      <c r="K7" s="64">
        <f t="shared" ref="K7:K42" si="3">D7*LN(J7)-J7</f>
        <v>18616.657535727572</v>
      </c>
      <c r="M7" s="64">
        <f t="shared" ref="M7:M42" si="4">(D7-J7)^2/J7</f>
        <v>33.357792999293558</v>
      </c>
      <c r="O7" s="64">
        <f>(D7-J7)/SQRT(M$44*J7)</f>
        <v>0.32849745001643932</v>
      </c>
    </row>
    <row r="8" spans="1:25" ht="15.75" customHeight="1">
      <c r="A8" s="64">
        <v>2016</v>
      </c>
      <c r="B8" s="64">
        <v>12</v>
      </c>
      <c r="C8" s="64">
        <v>24</v>
      </c>
      <c r="D8" s="64">
        <v>1900</v>
      </c>
      <c r="E8" s="279"/>
      <c r="G8" s="64">
        <f t="shared" si="0"/>
        <v>0.27424109037378497</v>
      </c>
      <c r="H8" s="64">
        <f t="shared" si="1"/>
        <v>0.47327400509816753</v>
      </c>
      <c r="I8" s="64">
        <f t="shared" ref="I8:I42" si="5">VLOOKUP(A8,A$47:B$54,2)</f>
        <v>16000</v>
      </c>
      <c r="J8" s="64">
        <f t="shared" si="2"/>
        <v>1753.510262238791</v>
      </c>
      <c r="K8" s="64">
        <f t="shared" si="3"/>
        <v>12438.302089551131</v>
      </c>
      <c r="M8" s="64">
        <f t="shared" si="4"/>
        <v>12.23787720634707</v>
      </c>
      <c r="O8" s="64">
        <f t="shared" ref="O8:O42" si="6">(D8-J8)/SQRT(M$44*J8)</f>
        <v>0.19896944731935656</v>
      </c>
    </row>
    <row r="9" spans="1:25">
      <c r="A9" s="64">
        <v>2016</v>
      </c>
      <c r="B9" s="64">
        <v>24</v>
      </c>
      <c r="C9" s="64">
        <v>36</v>
      </c>
      <c r="D9" s="64">
        <v>1300</v>
      </c>
      <c r="E9" s="279"/>
      <c r="G9" s="64">
        <f t="shared" si="0"/>
        <v>0.47327400509816753</v>
      </c>
      <c r="H9" s="64">
        <f t="shared" si="1"/>
        <v>0.61772391626826273</v>
      </c>
      <c r="I9" s="64">
        <f t="shared" si="5"/>
        <v>16000</v>
      </c>
      <c r="J9" s="64">
        <f t="shared" si="2"/>
        <v>1272.6256959408022</v>
      </c>
      <c r="K9" s="64">
        <f t="shared" si="3"/>
        <v>8020.863083025517</v>
      </c>
      <c r="M9" s="64">
        <f t="shared" si="4"/>
        <v>0.58882397637857442</v>
      </c>
      <c r="O9" s="64">
        <f t="shared" si="6"/>
        <v>4.3644155140246645E-2</v>
      </c>
    </row>
    <row r="10" spans="1:25">
      <c r="A10" s="64">
        <v>2016</v>
      </c>
      <c r="B10" s="64">
        <v>36</v>
      </c>
      <c r="C10" s="64">
        <v>48</v>
      </c>
      <c r="D10" s="64">
        <v>600</v>
      </c>
      <c r="E10" s="279"/>
      <c r="G10" s="64">
        <f t="shared" si="0"/>
        <v>0.61772391626826273</v>
      </c>
      <c r="H10" s="64">
        <f t="shared" si="1"/>
        <v>0.7225597262946748</v>
      </c>
      <c r="I10" s="64">
        <f t="shared" si="5"/>
        <v>16000</v>
      </c>
      <c r="J10" s="64">
        <f t="shared" si="2"/>
        <v>923.61943744830114</v>
      </c>
      <c r="K10" s="64">
        <f t="shared" si="3"/>
        <v>3173.3606360930235</v>
      </c>
      <c r="M10" s="64">
        <f t="shared" si="4"/>
        <v>113.39035976082633</v>
      </c>
      <c r="O10" s="64">
        <f t="shared" si="6"/>
        <v>-0.60564957192533586</v>
      </c>
    </row>
    <row r="11" spans="1:25">
      <c r="A11" s="64">
        <v>2016</v>
      </c>
      <c r="B11" s="64">
        <v>48</v>
      </c>
      <c r="C11" s="64">
        <v>60</v>
      </c>
      <c r="D11" s="64">
        <v>600</v>
      </c>
      <c r="E11" s="279"/>
      <c r="G11" s="64">
        <f t="shared" si="0"/>
        <v>0.7225597262946748</v>
      </c>
      <c r="H11" s="64">
        <f t="shared" si="1"/>
        <v>0.79864524946922444</v>
      </c>
      <c r="I11" s="64">
        <f t="shared" si="5"/>
        <v>16000</v>
      </c>
      <c r="J11" s="64">
        <f t="shared" si="2"/>
        <v>670.32503583205539</v>
      </c>
      <c r="K11" s="64">
        <f t="shared" si="3"/>
        <v>3234.332597881521</v>
      </c>
      <c r="M11" s="64">
        <f t="shared" si="4"/>
        <v>7.3779292140581161</v>
      </c>
      <c r="O11" s="64">
        <f t="shared" si="6"/>
        <v>-0.15449007715679799</v>
      </c>
    </row>
    <row r="12" spans="1:25" ht="15.75" customHeight="1">
      <c r="A12" s="64">
        <v>2016</v>
      </c>
      <c r="B12" s="64">
        <v>60</v>
      </c>
      <c r="C12" s="64">
        <v>72</v>
      </c>
      <c r="D12" s="64">
        <v>100</v>
      </c>
      <c r="E12" s="279"/>
      <c r="G12" s="64">
        <f t="shared" si="0"/>
        <v>0.79864524946922444</v>
      </c>
      <c r="H12" s="64">
        <f t="shared" si="1"/>
        <v>0.85386499580672581</v>
      </c>
      <c r="I12" s="64">
        <f t="shared" si="5"/>
        <v>16000</v>
      </c>
      <c r="J12" s="64">
        <f t="shared" si="2"/>
        <v>486.49436710062702</v>
      </c>
      <c r="K12" s="64">
        <f t="shared" si="3"/>
        <v>132.2281652136781</v>
      </c>
      <c r="M12" s="64">
        <f t="shared" si="4"/>
        <v>307.04958968130609</v>
      </c>
      <c r="O12" s="64">
        <f t="shared" si="6"/>
        <v>-0.99663838245756453</v>
      </c>
    </row>
    <row r="13" spans="1:25">
      <c r="A13" s="64">
        <v>2016</v>
      </c>
      <c r="B13" s="64">
        <v>72</v>
      </c>
      <c r="C13" s="64">
        <v>84</v>
      </c>
      <c r="D13" s="64">
        <v>200</v>
      </c>
      <c r="E13" s="279"/>
      <c r="G13" s="64">
        <f t="shared" si="0"/>
        <v>0.85386499580672581</v>
      </c>
      <c r="H13" s="64">
        <f t="shared" si="1"/>
        <v>0.89394121869846699</v>
      </c>
      <c r="I13" s="64">
        <f t="shared" si="5"/>
        <v>16000</v>
      </c>
      <c r="J13" s="64">
        <f t="shared" si="2"/>
        <v>353.07762140624658</v>
      </c>
      <c r="K13" s="64">
        <f t="shared" si="3"/>
        <v>820.25996327978146</v>
      </c>
      <c r="M13" s="64">
        <f t="shared" si="4"/>
        <v>66.367157686362475</v>
      </c>
      <c r="O13" s="64">
        <f t="shared" si="6"/>
        <v>-0.46335084271089011</v>
      </c>
    </row>
    <row r="14" spans="1:25">
      <c r="A14" s="64">
        <v>2016</v>
      </c>
      <c r="B14" s="64">
        <v>84</v>
      </c>
      <c r="C14" s="64">
        <v>96</v>
      </c>
      <c r="D14" s="64">
        <v>-200</v>
      </c>
      <c r="E14" s="279"/>
      <c r="G14" s="64">
        <f t="shared" si="0"/>
        <v>0.89394121869846699</v>
      </c>
      <c r="H14" s="64">
        <f t="shared" si="1"/>
        <v>0.92302689452631426</v>
      </c>
      <c r="I14" s="64">
        <f t="shared" si="5"/>
        <v>16000</v>
      </c>
      <c r="J14" s="64">
        <f t="shared" si="2"/>
        <v>256.24922952521541</v>
      </c>
      <c r="K14" s="64">
        <f t="shared" si="3"/>
        <v>-1365.4793342686617</v>
      </c>
      <c r="M14" s="64">
        <f t="shared" si="4"/>
        <v>812.34725984559111</v>
      </c>
      <c r="O14" s="64">
        <f t="shared" si="6"/>
        <v>-1.621079104903806</v>
      </c>
    </row>
    <row r="15" spans="1:25">
      <c r="A15" s="64">
        <v>2017</v>
      </c>
      <c r="B15" s="64">
        <v>0</v>
      </c>
      <c r="C15" s="64">
        <v>12</v>
      </c>
      <c r="D15" s="64">
        <v>3000</v>
      </c>
      <c r="E15" s="279"/>
      <c r="G15" s="64">
        <f t="shared" si="0"/>
        <v>0</v>
      </c>
      <c r="H15" s="64">
        <f t="shared" si="1"/>
        <v>0.27424109037378497</v>
      </c>
      <c r="I15" s="64">
        <f t="shared" si="5"/>
        <v>16000</v>
      </c>
      <c r="J15" s="64">
        <f t="shared" si="2"/>
        <v>2416.1057328829684</v>
      </c>
      <c r="K15" s="64">
        <f t="shared" si="3"/>
        <v>20953.631232239852</v>
      </c>
      <c r="M15" s="64">
        <f t="shared" si="4"/>
        <v>141.10827623645625</v>
      </c>
      <c r="O15" s="64">
        <f t="shared" si="6"/>
        <v>0.67563103607193442</v>
      </c>
    </row>
    <row r="16" spans="1:25">
      <c r="A16" s="64">
        <v>2017</v>
      </c>
      <c r="B16" s="64">
        <v>12</v>
      </c>
      <c r="C16" s="64">
        <v>24</v>
      </c>
      <c r="D16" s="64">
        <v>3500</v>
      </c>
      <c r="E16" s="279"/>
      <c r="G16" s="64">
        <f t="shared" si="0"/>
        <v>0.27424109037378497</v>
      </c>
      <c r="H16" s="64">
        <f t="shared" si="1"/>
        <v>0.47327400509816753</v>
      </c>
      <c r="I16" s="64">
        <f t="shared" si="5"/>
        <v>16000</v>
      </c>
      <c r="J16" s="64">
        <f t="shared" si="2"/>
        <v>1753.510262238791</v>
      </c>
      <c r="K16" s="64">
        <f t="shared" si="3"/>
        <v>24389.301964742644</v>
      </c>
      <c r="M16" s="64">
        <f t="shared" si="4"/>
        <v>1739.4973213392234</v>
      </c>
      <c r="O16" s="64">
        <f t="shared" si="6"/>
        <v>2.3721668369543254</v>
      </c>
    </row>
    <row r="17" spans="1:15">
      <c r="A17" s="64">
        <v>2017</v>
      </c>
      <c r="B17" s="64">
        <v>24</v>
      </c>
      <c r="C17" s="64">
        <v>36</v>
      </c>
      <c r="D17" s="64">
        <v>1300</v>
      </c>
      <c r="G17" s="64">
        <f t="shared" si="0"/>
        <v>0.47327400509816753</v>
      </c>
      <c r="H17" s="64">
        <f t="shared" si="1"/>
        <v>0.61772391626826273</v>
      </c>
      <c r="I17" s="64">
        <f t="shared" si="5"/>
        <v>16000</v>
      </c>
      <c r="J17" s="64">
        <f t="shared" si="2"/>
        <v>1272.6256959408022</v>
      </c>
      <c r="K17" s="64">
        <f t="shared" si="3"/>
        <v>8020.863083025517</v>
      </c>
      <c r="M17" s="64">
        <f t="shared" si="4"/>
        <v>0.58882397637857442</v>
      </c>
      <c r="O17" s="64">
        <f t="shared" si="6"/>
        <v>4.3644155140246645E-2</v>
      </c>
    </row>
    <row r="18" spans="1:15">
      <c r="A18" s="64">
        <v>2017</v>
      </c>
      <c r="B18" s="64">
        <v>36</v>
      </c>
      <c r="C18" s="64">
        <v>48</v>
      </c>
      <c r="D18" s="64">
        <v>900</v>
      </c>
      <c r="G18" s="64">
        <f t="shared" si="0"/>
        <v>0.61772391626826273</v>
      </c>
      <c r="H18" s="64">
        <f t="shared" si="1"/>
        <v>0.7225597262946748</v>
      </c>
      <c r="I18" s="64">
        <f t="shared" si="5"/>
        <v>16000</v>
      </c>
      <c r="J18" s="64">
        <f t="shared" si="2"/>
        <v>923.61943744830114</v>
      </c>
      <c r="K18" s="64">
        <f t="shared" si="3"/>
        <v>5221.8506728636858</v>
      </c>
      <c r="M18" s="64">
        <f t="shared" si="4"/>
        <v>0.60401265148281069</v>
      </c>
      <c r="O18" s="64">
        <f t="shared" si="6"/>
        <v>-4.4203470262709738E-2</v>
      </c>
    </row>
    <row r="19" spans="1:15">
      <c r="A19" s="64">
        <v>2017</v>
      </c>
      <c r="B19" s="64">
        <v>48</v>
      </c>
      <c r="C19" s="64">
        <v>60</v>
      </c>
      <c r="D19" s="64">
        <v>400</v>
      </c>
      <c r="G19" s="64">
        <f t="shared" si="0"/>
        <v>0.7225597262946748</v>
      </c>
      <c r="H19" s="64">
        <f t="shared" si="1"/>
        <v>0.79864524946922444</v>
      </c>
      <c r="I19" s="64">
        <f t="shared" si="5"/>
        <v>16000</v>
      </c>
      <c r="J19" s="64">
        <f t="shared" si="2"/>
        <v>670.32503583205539</v>
      </c>
      <c r="K19" s="64">
        <f t="shared" si="3"/>
        <v>1932.7800533103293</v>
      </c>
      <c r="M19" s="64">
        <f t="shared" si="4"/>
        <v>109.01521066850106</v>
      </c>
      <c r="O19" s="64">
        <f t="shared" si="6"/>
        <v>-0.59385018648042154</v>
      </c>
    </row>
    <row r="20" spans="1:15">
      <c r="A20" s="64">
        <v>2017</v>
      </c>
      <c r="B20" s="64">
        <v>60</v>
      </c>
      <c r="C20" s="64">
        <v>72</v>
      </c>
      <c r="D20" s="64">
        <v>700</v>
      </c>
      <c r="G20" s="64">
        <f t="shared" si="0"/>
        <v>0.79864524946922444</v>
      </c>
      <c r="H20" s="64">
        <f t="shared" si="1"/>
        <v>0.85386499580672581</v>
      </c>
      <c r="I20" s="64">
        <f t="shared" si="5"/>
        <v>16000</v>
      </c>
      <c r="J20" s="64">
        <f t="shared" si="2"/>
        <v>486.49436710062702</v>
      </c>
      <c r="K20" s="64">
        <f t="shared" si="3"/>
        <v>3844.5633590995089</v>
      </c>
      <c r="M20" s="64">
        <f t="shared" si="4"/>
        <v>93.70027355390333</v>
      </c>
      <c r="O20" s="64">
        <f t="shared" si="6"/>
        <v>0.55055888709241796</v>
      </c>
    </row>
    <row r="21" spans="1:15">
      <c r="A21" s="64">
        <v>2017</v>
      </c>
      <c r="B21" s="64">
        <v>72</v>
      </c>
      <c r="C21" s="64">
        <v>84</v>
      </c>
      <c r="D21" s="64">
        <v>400</v>
      </c>
      <c r="G21" s="64">
        <f t="shared" si="0"/>
        <v>0.85386499580672581</v>
      </c>
      <c r="H21" s="64">
        <f t="shared" si="1"/>
        <v>0.89394121869846699</v>
      </c>
      <c r="I21" s="64">
        <f t="shared" si="5"/>
        <v>16000</v>
      </c>
      <c r="J21" s="64">
        <f t="shared" si="2"/>
        <v>353.07762140624658</v>
      </c>
      <c r="K21" s="64">
        <f t="shared" si="3"/>
        <v>1993.5975479658096</v>
      </c>
      <c r="M21" s="64">
        <f t="shared" si="4"/>
        <v>6.2357665267102007</v>
      </c>
      <c r="O21" s="64">
        <f t="shared" si="6"/>
        <v>0.14202940615151133</v>
      </c>
    </row>
    <row r="22" spans="1:15">
      <c r="A22" s="64">
        <v>2018</v>
      </c>
      <c r="B22" s="64">
        <v>0</v>
      </c>
      <c r="C22" s="64">
        <v>12</v>
      </c>
      <c r="D22" s="64">
        <v>2000</v>
      </c>
      <c r="G22" s="64">
        <f t="shared" si="0"/>
        <v>0</v>
      </c>
      <c r="H22" s="64">
        <f t="shared" si="1"/>
        <v>0.27424109037378497</v>
      </c>
      <c r="I22" s="64">
        <f t="shared" si="5"/>
        <v>17000</v>
      </c>
      <c r="J22" s="64">
        <f t="shared" si="2"/>
        <v>2567.112341188154</v>
      </c>
      <c r="K22" s="64">
        <f t="shared" si="3"/>
        <v>13133.961545859929</v>
      </c>
      <c r="M22" s="64">
        <f t="shared" si="4"/>
        <v>125.28333971510312</v>
      </c>
      <c r="O22" s="64">
        <f t="shared" si="6"/>
        <v>-0.6366196052794717</v>
      </c>
    </row>
    <row r="23" spans="1:15">
      <c r="A23" s="64">
        <v>2018</v>
      </c>
      <c r="B23" s="64">
        <v>12</v>
      </c>
      <c r="C23" s="64">
        <v>24</v>
      </c>
      <c r="D23" s="64">
        <v>1700</v>
      </c>
      <c r="G23" s="64">
        <f t="shared" si="0"/>
        <v>0.27424109037378497</v>
      </c>
      <c r="H23" s="64">
        <f t="shared" si="1"/>
        <v>0.47327400509816753</v>
      </c>
      <c r="I23" s="64">
        <f t="shared" si="5"/>
        <v>17000</v>
      </c>
      <c r="J23" s="64">
        <f t="shared" si="2"/>
        <v>1863.1046536287154</v>
      </c>
      <c r="K23" s="64">
        <f t="shared" si="3"/>
        <v>10937.894570850207</v>
      </c>
      <c r="M23" s="64">
        <f t="shared" si="4"/>
        <v>14.278923077954351</v>
      </c>
      <c r="O23" s="64">
        <f t="shared" si="6"/>
        <v>-0.21492209980076635</v>
      </c>
    </row>
    <row r="24" spans="1:15">
      <c r="A24" s="64">
        <v>2018</v>
      </c>
      <c r="B24" s="64">
        <v>24</v>
      </c>
      <c r="C24" s="64">
        <v>36</v>
      </c>
      <c r="D24" s="64">
        <v>2000</v>
      </c>
      <c r="G24" s="64">
        <f t="shared" si="0"/>
        <v>0.47327400509816753</v>
      </c>
      <c r="H24" s="64">
        <f t="shared" si="1"/>
        <v>0.61772391626826273</v>
      </c>
      <c r="I24" s="64">
        <f t="shared" si="5"/>
        <v>17000</v>
      </c>
      <c r="J24" s="64">
        <f t="shared" si="2"/>
        <v>1352.1648019371023</v>
      </c>
      <c r="K24" s="64">
        <f t="shared" si="3"/>
        <v>13066.759486259336</v>
      </c>
      <c r="M24" s="64">
        <f t="shared" si="4"/>
        <v>310.38409167872743</v>
      </c>
      <c r="O24" s="64">
        <f t="shared" si="6"/>
        <v>1.0020354239511458</v>
      </c>
    </row>
    <row r="25" spans="1:15">
      <c r="A25" s="64">
        <v>2018</v>
      </c>
      <c r="B25" s="64">
        <v>36</v>
      </c>
      <c r="C25" s="64">
        <v>48</v>
      </c>
      <c r="D25" s="64">
        <v>1000</v>
      </c>
      <c r="G25" s="64">
        <f t="shared" si="0"/>
        <v>0.61772391626826273</v>
      </c>
      <c r="H25" s="64">
        <f t="shared" si="1"/>
        <v>0.7225597262946748</v>
      </c>
      <c r="I25" s="64">
        <f t="shared" si="5"/>
        <v>17000</v>
      </c>
      <c r="J25" s="64">
        <f t="shared" si="2"/>
        <v>981.34565228881991</v>
      </c>
      <c r="K25" s="64">
        <f t="shared" si="3"/>
        <v>5907.5790920964891</v>
      </c>
      <c r="M25" s="64">
        <f t="shared" si="4"/>
        <v>0.35459951110803378</v>
      </c>
      <c r="O25" s="64">
        <f t="shared" si="6"/>
        <v>3.3869003133391647E-2</v>
      </c>
    </row>
    <row r="26" spans="1:15">
      <c r="A26" s="64">
        <v>2018</v>
      </c>
      <c r="B26" s="64">
        <v>48</v>
      </c>
      <c r="C26" s="64">
        <v>60</v>
      </c>
      <c r="D26" s="64">
        <v>800</v>
      </c>
      <c r="G26" s="64">
        <f t="shared" si="0"/>
        <v>0.7225597262946748</v>
      </c>
      <c r="H26" s="64">
        <f t="shared" si="1"/>
        <v>0.79864524946922444</v>
      </c>
      <c r="I26" s="64">
        <f t="shared" si="5"/>
        <v>17000</v>
      </c>
      <c r="J26" s="64">
        <f t="shared" si="2"/>
        <v>712.22035057155881</v>
      </c>
      <c r="K26" s="64">
        <f t="shared" si="3"/>
        <v>4542.4895251663584</v>
      </c>
      <c r="M26" s="64">
        <f t="shared" si="4"/>
        <v>10.818655838177802</v>
      </c>
      <c r="O26" s="64">
        <f t="shared" si="6"/>
        <v>0.18707682931839406</v>
      </c>
    </row>
    <row r="27" spans="1:15">
      <c r="A27" s="64">
        <v>2018</v>
      </c>
      <c r="B27" s="64">
        <v>60</v>
      </c>
      <c r="C27" s="64">
        <v>72</v>
      </c>
      <c r="D27" s="64">
        <v>400</v>
      </c>
      <c r="G27" s="64">
        <f t="shared" si="0"/>
        <v>0.79864524946922444</v>
      </c>
      <c r="H27" s="64">
        <f t="shared" si="1"/>
        <v>0.85386499580672581</v>
      </c>
      <c r="I27" s="64">
        <f t="shared" si="5"/>
        <v>17000</v>
      </c>
      <c r="J27" s="64">
        <f t="shared" si="2"/>
        <v>516.90026504441619</v>
      </c>
      <c r="K27" s="64">
        <f t="shared" si="3"/>
        <v>1982.2397129393785</v>
      </c>
      <c r="M27" s="64">
        <f t="shared" si="4"/>
        <v>26.437734494642772</v>
      </c>
      <c r="O27" s="64">
        <f t="shared" si="6"/>
        <v>-0.29244585240572579</v>
      </c>
    </row>
    <row r="28" spans="1:15">
      <c r="A28" s="64">
        <v>2019</v>
      </c>
      <c r="B28" s="64">
        <v>0</v>
      </c>
      <c r="C28" s="64">
        <v>12</v>
      </c>
      <c r="D28" s="64">
        <v>2000</v>
      </c>
      <c r="G28" s="64">
        <f t="shared" si="0"/>
        <v>0</v>
      </c>
      <c r="H28" s="64">
        <f t="shared" si="1"/>
        <v>0.27424109037378497</v>
      </c>
      <c r="I28" s="64">
        <f t="shared" si="5"/>
        <v>18000</v>
      </c>
      <c r="J28" s="64">
        <f t="shared" si="2"/>
        <v>2718.1189494933392</v>
      </c>
      <c r="K28" s="64">
        <f t="shared" si="3"/>
        <v>13097.271765234642</v>
      </c>
      <c r="M28" s="64">
        <f t="shared" si="4"/>
        <v>189.72489254656909</v>
      </c>
      <c r="O28" s="64">
        <f t="shared" si="6"/>
        <v>-0.78342153558232408</v>
      </c>
    </row>
    <row r="29" spans="1:15">
      <c r="A29" s="64">
        <v>2019</v>
      </c>
      <c r="B29" s="64">
        <v>12</v>
      </c>
      <c r="C29" s="64">
        <v>24</v>
      </c>
      <c r="D29" s="64">
        <v>2000</v>
      </c>
      <c r="G29" s="64">
        <f t="shared" si="0"/>
        <v>0.27424109037378497</v>
      </c>
      <c r="H29" s="64">
        <f t="shared" si="1"/>
        <v>0.47327400509816753</v>
      </c>
      <c r="I29" s="64">
        <f t="shared" si="5"/>
        <v>18000</v>
      </c>
      <c r="J29" s="64">
        <f t="shared" si="2"/>
        <v>1972.6990450186399</v>
      </c>
      <c r="K29" s="64">
        <f t="shared" si="3"/>
        <v>13201.616870283518</v>
      </c>
      <c r="M29" s="64">
        <f t="shared" si="4"/>
        <v>0.37782861241624732</v>
      </c>
      <c r="O29" s="64">
        <f t="shared" si="6"/>
        <v>3.4960752321167153E-2</v>
      </c>
    </row>
    <row r="30" spans="1:15">
      <c r="A30" s="64">
        <v>2019</v>
      </c>
      <c r="B30" s="64">
        <v>24</v>
      </c>
      <c r="C30" s="64">
        <v>36</v>
      </c>
      <c r="D30" s="64">
        <v>2300</v>
      </c>
      <c r="G30" s="64">
        <f t="shared" si="0"/>
        <v>0.47327400509816753</v>
      </c>
      <c r="H30" s="64">
        <f t="shared" si="1"/>
        <v>0.61772391626826273</v>
      </c>
      <c r="I30" s="64">
        <f t="shared" si="5"/>
        <v>18000</v>
      </c>
      <c r="J30" s="64">
        <f t="shared" si="2"/>
        <v>1431.7039079334024</v>
      </c>
      <c r="K30" s="64">
        <f t="shared" si="3"/>
        <v>15281.523375324381</v>
      </c>
      <c r="M30" s="64">
        <f t="shared" si="4"/>
        <v>526.60197357874063</v>
      </c>
      <c r="O30" s="64">
        <f t="shared" si="6"/>
        <v>1.3051925590506352</v>
      </c>
    </row>
    <row r="31" spans="1:15">
      <c r="A31" s="64">
        <v>2019</v>
      </c>
      <c r="B31" s="64">
        <v>36</v>
      </c>
      <c r="C31" s="64">
        <v>48</v>
      </c>
      <c r="D31" s="64">
        <v>600</v>
      </c>
      <c r="G31" s="64">
        <f t="shared" si="0"/>
        <v>0.61772391626826273</v>
      </c>
      <c r="H31" s="64">
        <f t="shared" si="1"/>
        <v>0.7225597262946748</v>
      </c>
      <c r="I31" s="64">
        <f t="shared" si="5"/>
        <v>18000</v>
      </c>
      <c r="J31" s="64">
        <f t="shared" si="2"/>
        <v>1039.0718671293387</v>
      </c>
      <c r="K31" s="64">
        <f t="shared" si="3"/>
        <v>3128.5780278058164</v>
      </c>
      <c r="M31" s="64">
        <f t="shared" si="4"/>
        <v>185.53490918491664</v>
      </c>
      <c r="O31" s="64">
        <f t="shared" si="6"/>
        <v>-0.77472249424883322</v>
      </c>
    </row>
    <row r="32" spans="1:15">
      <c r="A32" s="64">
        <v>2019</v>
      </c>
      <c r="B32" s="64">
        <v>48</v>
      </c>
      <c r="C32" s="64">
        <v>60</v>
      </c>
      <c r="D32" s="64">
        <v>500</v>
      </c>
      <c r="G32" s="64">
        <f t="shared" si="0"/>
        <v>0.7225597262946748</v>
      </c>
      <c r="H32" s="64">
        <f t="shared" si="1"/>
        <v>0.79864524946922444</v>
      </c>
      <c r="I32" s="64">
        <f t="shared" si="5"/>
        <v>18000</v>
      </c>
      <c r="J32" s="64">
        <f t="shared" si="2"/>
        <v>754.11566531106223</v>
      </c>
      <c r="K32" s="64">
        <f t="shared" si="3"/>
        <v>2558.65721394511</v>
      </c>
      <c r="M32" s="64">
        <f t="shared" si="4"/>
        <v>85.629797028347909</v>
      </c>
      <c r="O32" s="64">
        <f t="shared" si="6"/>
        <v>-0.52631506990860366</v>
      </c>
    </row>
    <row r="33" spans="1:15">
      <c r="A33" s="64">
        <v>2020</v>
      </c>
      <c r="B33" s="64">
        <v>0</v>
      </c>
      <c r="C33" s="64">
        <v>12</v>
      </c>
      <c r="D33" s="64">
        <v>900</v>
      </c>
      <c r="G33" s="64">
        <f t="shared" si="0"/>
        <v>0</v>
      </c>
      <c r="H33" s="64">
        <f t="shared" si="1"/>
        <v>0.27424109037378497</v>
      </c>
      <c r="I33" s="64">
        <f t="shared" si="5"/>
        <v>20000</v>
      </c>
      <c r="J33" s="64">
        <f t="shared" si="2"/>
        <v>3020.1321661037105</v>
      </c>
      <c r="K33" s="64">
        <f t="shared" si="3"/>
        <v>4191.618119615925</v>
      </c>
      <c r="M33" s="64">
        <f t="shared" si="4"/>
        <v>1488.3323492251616</v>
      </c>
      <c r="O33" s="64">
        <f t="shared" si="6"/>
        <v>-2.194235861452039</v>
      </c>
    </row>
    <row r="34" spans="1:15">
      <c r="A34" s="64">
        <v>2020</v>
      </c>
      <c r="B34" s="64">
        <v>12</v>
      </c>
      <c r="C34" s="64">
        <v>24</v>
      </c>
      <c r="D34" s="64">
        <v>2900</v>
      </c>
      <c r="G34" s="64">
        <f t="shared" si="0"/>
        <v>0.27424109037378497</v>
      </c>
      <c r="H34" s="64">
        <f t="shared" si="1"/>
        <v>0.47327400509816753</v>
      </c>
      <c r="I34" s="64">
        <f t="shared" si="5"/>
        <v>20000</v>
      </c>
      <c r="J34" s="64">
        <f t="shared" si="2"/>
        <v>2191.8878277984886</v>
      </c>
      <c r="K34" s="64">
        <f t="shared" si="3"/>
        <v>20116.415744797338</v>
      </c>
      <c r="M34" s="64">
        <f t="shared" si="4"/>
        <v>228.76300605381218</v>
      </c>
      <c r="O34" s="64">
        <f t="shared" si="6"/>
        <v>0.86025309811786399</v>
      </c>
    </row>
    <row r="35" spans="1:15">
      <c r="A35" s="64">
        <v>2020</v>
      </c>
      <c r="B35" s="64">
        <v>24</v>
      </c>
      <c r="C35" s="64">
        <v>36</v>
      </c>
      <c r="D35" s="64">
        <v>2600</v>
      </c>
      <c r="G35" s="64">
        <f t="shared" si="0"/>
        <v>0.47327400509816753</v>
      </c>
      <c r="H35" s="64">
        <f t="shared" si="1"/>
        <v>0.61772391626826273</v>
      </c>
      <c r="I35" s="64">
        <f t="shared" si="5"/>
        <v>20000</v>
      </c>
      <c r="J35" s="64">
        <f t="shared" si="2"/>
        <v>1590.7821199260029</v>
      </c>
      <c r="K35" s="64">
        <f t="shared" si="3"/>
        <v>17576.368671423581</v>
      </c>
      <c r="M35" s="64">
        <f t="shared" si="4"/>
        <v>640.26412963984694</v>
      </c>
      <c r="O35" s="64">
        <f t="shared" si="6"/>
        <v>1.4391727713660716</v>
      </c>
    </row>
    <row r="36" spans="1:15">
      <c r="A36" s="64">
        <v>2020</v>
      </c>
      <c r="B36" s="64">
        <v>36</v>
      </c>
      <c r="C36" s="64">
        <v>48</v>
      </c>
      <c r="D36" s="64">
        <v>500</v>
      </c>
      <c r="E36" s="85"/>
      <c r="G36" s="64">
        <f t="shared" si="0"/>
        <v>0.61772391626826273</v>
      </c>
      <c r="H36" s="64">
        <f t="shared" si="1"/>
        <v>0.7225597262946748</v>
      </c>
      <c r="I36" s="64">
        <f t="shared" si="5"/>
        <v>20000</v>
      </c>
      <c r="J36" s="64">
        <f t="shared" si="2"/>
        <v>1154.5242968103764</v>
      </c>
      <c r="K36" s="64">
        <f t="shared" si="3"/>
        <v>2371.1975401311656</v>
      </c>
      <c r="M36" s="64">
        <f t="shared" si="4"/>
        <v>371.06369809511267</v>
      </c>
      <c r="O36" s="64">
        <f t="shared" si="6"/>
        <v>-1.0956140230243128</v>
      </c>
    </row>
    <row r="37" spans="1:15">
      <c r="A37" s="64">
        <v>2021</v>
      </c>
      <c r="B37" s="64">
        <v>0</v>
      </c>
      <c r="C37" s="64">
        <v>12</v>
      </c>
      <c r="D37" s="64">
        <v>2100</v>
      </c>
      <c r="G37" s="64">
        <f t="shared" si="0"/>
        <v>0</v>
      </c>
      <c r="H37" s="64">
        <f t="shared" si="1"/>
        <v>0.27424109037378497</v>
      </c>
      <c r="I37" s="64">
        <f t="shared" si="5"/>
        <v>22000</v>
      </c>
      <c r="J37" s="64">
        <f t="shared" si="2"/>
        <v>3322.1453827140813</v>
      </c>
      <c r="K37" s="64">
        <f t="shared" si="3"/>
        <v>13705.423328220817</v>
      </c>
      <c r="M37" s="64">
        <f t="shared" si="4"/>
        <v>449.60083452732431</v>
      </c>
      <c r="O37" s="64">
        <f t="shared" si="6"/>
        <v>-1.2059988740349257</v>
      </c>
    </row>
    <row r="38" spans="1:15">
      <c r="A38" s="64">
        <v>2021</v>
      </c>
      <c r="B38" s="64">
        <v>12</v>
      </c>
      <c r="C38" s="64">
        <v>24</v>
      </c>
      <c r="D38" s="64">
        <v>4100</v>
      </c>
      <c r="G38" s="64">
        <f t="shared" si="0"/>
        <v>0.27424109037378497</v>
      </c>
      <c r="H38" s="64">
        <f t="shared" si="1"/>
        <v>0.47327400509816753</v>
      </c>
      <c r="I38" s="64">
        <f t="shared" si="5"/>
        <v>22000</v>
      </c>
      <c r="J38" s="64">
        <f t="shared" si="2"/>
        <v>2411.0766105783377</v>
      </c>
      <c r="K38" s="64">
        <f t="shared" si="3"/>
        <v>29519.020867185911</v>
      </c>
      <c r="M38" s="64">
        <f t="shared" si="4"/>
        <v>1183.0657735306654</v>
      </c>
      <c r="O38" s="64">
        <f t="shared" si="6"/>
        <v>1.9563105325458245</v>
      </c>
    </row>
    <row r="39" spans="1:15">
      <c r="A39" s="64">
        <v>2021</v>
      </c>
      <c r="B39" s="64">
        <v>24</v>
      </c>
      <c r="C39" s="64">
        <v>36</v>
      </c>
      <c r="D39" s="64">
        <v>2500</v>
      </c>
      <c r="G39" s="64">
        <f t="shared" si="0"/>
        <v>0.47327400509816753</v>
      </c>
      <c r="H39" s="64">
        <f t="shared" si="1"/>
        <v>0.61772391626826273</v>
      </c>
      <c r="I39" s="64">
        <f t="shared" si="5"/>
        <v>22000</v>
      </c>
      <c r="J39" s="64">
        <f t="shared" si="2"/>
        <v>1749.8603319186032</v>
      </c>
      <c r="K39" s="64">
        <f t="shared" si="3"/>
        <v>16918.367801582193</v>
      </c>
      <c r="M39" s="64">
        <f t="shared" si="4"/>
        <v>321.57396299868992</v>
      </c>
      <c r="O39" s="64">
        <f t="shared" si="6"/>
        <v>1.0199380334215795</v>
      </c>
    </row>
    <row r="40" spans="1:15">
      <c r="A40" s="64">
        <v>2022</v>
      </c>
      <c r="B40" s="64">
        <v>0</v>
      </c>
      <c r="C40" s="64">
        <v>12</v>
      </c>
      <c r="D40" s="64">
        <v>3200</v>
      </c>
      <c r="G40" s="64">
        <f t="shared" si="0"/>
        <v>0</v>
      </c>
      <c r="H40" s="64">
        <f t="shared" si="1"/>
        <v>0.27424109037378497</v>
      </c>
      <c r="I40" s="64">
        <f t="shared" si="5"/>
        <v>25000</v>
      </c>
      <c r="J40" s="64">
        <f t="shared" si="2"/>
        <v>3775.1652076296382</v>
      </c>
      <c r="K40" s="64">
        <f t="shared" si="3"/>
        <v>22580.672950245647</v>
      </c>
      <c r="M40" s="64">
        <f t="shared" si="4"/>
        <v>87.629281865351246</v>
      </c>
      <c r="O40" s="64">
        <f t="shared" si="6"/>
        <v>-0.53242442959687908</v>
      </c>
    </row>
    <row r="41" spans="1:15">
      <c r="A41" s="64">
        <v>2022</v>
      </c>
      <c r="B41" s="64">
        <v>12</v>
      </c>
      <c r="C41" s="64">
        <v>24</v>
      </c>
      <c r="D41" s="64">
        <v>3500</v>
      </c>
      <c r="G41" s="64">
        <f t="shared" si="0"/>
        <v>0.27424109037378497</v>
      </c>
      <c r="H41" s="64">
        <f t="shared" si="1"/>
        <v>0.47327400509816753</v>
      </c>
      <c r="I41" s="64">
        <f t="shared" si="5"/>
        <v>25000</v>
      </c>
      <c r="J41" s="64">
        <f t="shared" si="2"/>
        <v>2739.859784748111</v>
      </c>
      <c r="K41" s="64">
        <f t="shared" si="3"/>
        <v>24964.957301432794</v>
      </c>
      <c r="M41" s="64">
        <f t="shared" si="4"/>
        <v>210.89150257238779</v>
      </c>
      <c r="O41" s="64">
        <f t="shared" si="6"/>
        <v>0.82596736577098429</v>
      </c>
    </row>
    <row r="42" spans="1:15">
      <c r="A42" s="64">
        <v>2023</v>
      </c>
      <c r="B42" s="64">
        <v>0</v>
      </c>
      <c r="C42" s="64">
        <v>12</v>
      </c>
      <c r="D42" s="64">
        <v>3100</v>
      </c>
      <c r="G42" s="64">
        <f t="shared" si="0"/>
        <v>0</v>
      </c>
      <c r="H42" s="64">
        <f t="shared" si="1"/>
        <v>0.27424109037378497</v>
      </c>
      <c r="I42" s="64">
        <f t="shared" si="5"/>
        <v>28000</v>
      </c>
      <c r="J42" s="64">
        <f t="shared" si="2"/>
        <v>4228.1850325451951</v>
      </c>
      <c r="K42" s="64">
        <f t="shared" si="3"/>
        <v>21655.352107348197</v>
      </c>
      <c r="M42" s="64">
        <f t="shared" si="4"/>
        <v>301.02785423579917</v>
      </c>
      <c r="O42" s="64">
        <f t="shared" si="6"/>
        <v>-0.98681715207255694</v>
      </c>
    </row>
    <row r="43" spans="1:15">
      <c r="J43" s="64" t="s">
        <v>107</v>
      </c>
      <c r="K43" s="64">
        <f>SUM(K7:K42)</f>
        <v>381865.07826749969</v>
      </c>
      <c r="L43" s="64" t="s">
        <v>107</v>
      </c>
      <c r="M43" s="64">
        <f>SUM(M7:M42)</f>
        <v>10201.105613333671</v>
      </c>
    </row>
    <row r="44" spans="1:15">
      <c r="A44" s="64" t="s">
        <v>273</v>
      </c>
      <c r="G44" s="64" t="s">
        <v>108</v>
      </c>
      <c r="H44" s="64">
        <v>37.437129054980119</v>
      </c>
      <c r="L44" s="64" t="s">
        <v>109</v>
      </c>
      <c r="M44" s="64">
        <f>M43/33</f>
        <v>309.12441252526276</v>
      </c>
    </row>
    <row r="45" spans="1:15">
      <c r="G45" s="64" t="s">
        <v>110</v>
      </c>
      <c r="H45" s="64">
        <v>0.55063450958193982</v>
      </c>
    </row>
    <row r="46" spans="1:15" ht="31.2">
      <c r="A46" s="280" t="s">
        <v>0</v>
      </c>
      <c r="B46" s="280" t="s">
        <v>103</v>
      </c>
    </row>
    <row r="47" spans="1:15">
      <c r="A47" s="64">
        <v>2016</v>
      </c>
      <c r="B47" s="64">
        <v>16000</v>
      </c>
    </row>
    <row r="48" spans="1:15">
      <c r="A48" s="64">
        <v>2017</v>
      </c>
      <c r="B48" s="64">
        <v>16000</v>
      </c>
    </row>
    <row r="49" spans="1:25">
      <c r="A49" s="64">
        <v>2018</v>
      </c>
      <c r="B49" s="64">
        <v>17000</v>
      </c>
    </row>
    <row r="50" spans="1:25">
      <c r="A50" s="64">
        <v>2019</v>
      </c>
      <c r="B50" s="64">
        <v>18000</v>
      </c>
    </row>
    <row r="51" spans="1:25">
      <c r="A51" s="64">
        <v>2020</v>
      </c>
      <c r="B51" s="64">
        <v>20000</v>
      </c>
    </row>
    <row r="52" spans="1:25">
      <c r="A52" s="64">
        <v>2021</v>
      </c>
      <c r="B52" s="64">
        <v>22000</v>
      </c>
    </row>
    <row r="53" spans="1:25">
      <c r="A53" s="64">
        <v>2022</v>
      </c>
      <c r="B53" s="64">
        <v>25000</v>
      </c>
    </row>
    <row r="54" spans="1:25">
      <c r="A54" s="64">
        <v>2023</v>
      </c>
      <c r="B54" s="64">
        <v>28000</v>
      </c>
    </row>
    <row r="57" spans="1:25">
      <c r="A57" s="281" t="s">
        <v>111</v>
      </c>
      <c r="B57" s="282"/>
    </row>
    <row r="58" spans="1:25">
      <c r="A58" s="281" t="s">
        <v>112</v>
      </c>
      <c r="B58" s="282"/>
      <c r="F58" s="64">
        <f>H44</f>
        <v>37.437129054980119</v>
      </c>
    </row>
    <row r="59" spans="1:25">
      <c r="A59" s="281" t="s">
        <v>113</v>
      </c>
      <c r="B59" s="282"/>
      <c r="F59" s="64">
        <f>H45</f>
        <v>0.55063450958193982</v>
      </c>
    </row>
    <row r="60" spans="1:25">
      <c r="A60" s="281" t="s">
        <v>114</v>
      </c>
      <c r="B60" s="282"/>
      <c r="F60" s="64">
        <f>SUM(B47:B54)*F59-SUM(D7:D42)</f>
        <v>31102.790552274251</v>
      </c>
    </row>
    <row r="61" spans="1:25">
      <c r="A61" s="64" t="s">
        <v>115</v>
      </c>
      <c r="B61" s="282"/>
      <c r="F61" s="64">
        <f>M44</f>
        <v>309.12441252526276</v>
      </c>
    </row>
    <row r="62" spans="1:25" ht="16.2">
      <c r="A62" s="64" t="s">
        <v>116</v>
      </c>
      <c r="B62" s="274"/>
      <c r="F62" s="278">
        <f>SQRT(F60*F61)</f>
        <v>3100.7469837715025</v>
      </c>
    </row>
    <row r="63" spans="1:25">
      <c r="M63" s="91"/>
      <c r="N63" s="91"/>
      <c r="O63" s="91"/>
      <c r="P63" s="91"/>
      <c r="Q63" s="91"/>
      <c r="R63" s="91"/>
      <c r="S63" s="91"/>
      <c r="T63" s="91"/>
      <c r="U63" s="91"/>
      <c r="V63" s="91"/>
      <c r="W63" s="91"/>
      <c r="X63" s="91"/>
      <c r="Y63" s="91"/>
    </row>
    <row r="64" spans="1:25">
      <c r="M64" s="91"/>
      <c r="N64" s="91"/>
      <c r="O64" s="91"/>
      <c r="P64" s="91"/>
      <c r="Q64" s="91"/>
      <c r="R64" s="91"/>
      <c r="S64" s="91"/>
      <c r="T64" s="91"/>
      <c r="U64" s="91"/>
      <c r="V64" s="91"/>
      <c r="W64" s="91"/>
      <c r="X64" s="91"/>
      <c r="Y64" s="91"/>
    </row>
    <row r="65" spans="13:25">
      <c r="M65" s="91"/>
      <c r="N65" s="91"/>
      <c r="O65" s="91"/>
      <c r="P65" s="91"/>
      <c r="Q65" s="91"/>
      <c r="R65" s="91"/>
      <c r="S65" s="91"/>
      <c r="T65" s="91"/>
      <c r="U65" s="91"/>
      <c r="V65" s="91"/>
      <c r="W65" s="91"/>
      <c r="X65" s="91"/>
      <c r="Y65" s="91"/>
    </row>
    <row r="66" spans="13:25">
      <c r="M66" s="91"/>
      <c r="N66" s="91"/>
      <c r="O66" s="91"/>
      <c r="P66" s="91"/>
      <c r="Q66" s="91"/>
      <c r="R66" s="91"/>
      <c r="S66" s="91"/>
      <c r="T66" s="91"/>
      <c r="U66" s="91"/>
      <c r="V66" s="91"/>
      <c r="W66" s="91"/>
      <c r="X66" s="91"/>
      <c r="Y66" s="91"/>
    </row>
    <row r="67" spans="13:25">
      <c r="M67" s="91"/>
      <c r="N67" s="91"/>
      <c r="O67" s="91"/>
      <c r="P67" s="91"/>
      <c r="Q67" s="91"/>
      <c r="R67" s="91"/>
      <c r="S67" s="91"/>
      <c r="T67" s="91"/>
      <c r="U67" s="91"/>
      <c r="V67" s="91"/>
      <c r="W67" s="91"/>
      <c r="X67" s="91"/>
      <c r="Y67" s="91"/>
    </row>
    <row r="68" spans="13:25">
      <c r="M68" s="91"/>
      <c r="N68" s="91"/>
      <c r="O68" s="91"/>
      <c r="P68" s="91"/>
      <c r="Q68" s="91"/>
      <c r="R68" s="91"/>
      <c r="S68" s="91"/>
      <c r="T68" s="91"/>
      <c r="U68" s="91"/>
      <c r="V68" s="91"/>
      <c r="W68" s="91"/>
      <c r="X68" s="91"/>
      <c r="Y68" s="91"/>
    </row>
    <row r="69" spans="13:25">
      <c r="M69" s="91"/>
      <c r="N69" s="91"/>
      <c r="O69" s="91"/>
      <c r="P69" s="91"/>
      <c r="Q69" s="91"/>
      <c r="R69" s="91"/>
      <c r="S69" s="91"/>
      <c r="T69" s="91"/>
      <c r="U69" s="91"/>
      <c r="V69" s="91"/>
      <c r="W69" s="91"/>
      <c r="X69" s="91"/>
      <c r="Y69" s="91"/>
    </row>
    <row r="70" spans="13:25">
      <c r="M70" s="91"/>
      <c r="N70" s="91"/>
      <c r="O70" s="91"/>
      <c r="P70" s="91"/>
      <c r="Q70" s="91"/>
      <c r="R70" s="91"/>
      <c r="S70" s="91"/>
      <c r="T70" s="91"/>
      <c r="U70" s="91"/>
      <c r="V70" s="91"/>
      <c r="W70" s="91"/>
      <c r="X70" s="91"/>
      <c r="Y70" s="91"/>
    </row>
    <row r="71" spans="13:25">
      <c r="M71" s="91"/>
      <c r="N71" s="91"/>
      <c r="O71" s="91"/>
      <c r="P71" s="91"/>
      <c r="Q71" s="91"/>
      <c r="R71" s="91"/>
      <c r="S71" s="91"/>
      <c r="T71" s="91"/>
      <c r="U71" s="91"/>
      <c r="V71" s="91"/>
      <c r="W71" s="91"/>
      <c r="X71" s="91"/>
      <c r="Y71" s="91"/>
    </row>
    <row r="72" spans="13:25">
      <c r="M72" s="91"/>
      <c r="N72" s="91"/>
      <c r="O72" s="91"/>
      <c r="P72" s="91"/>
      <c r="Q72" s="91"/>
      <c r="R72" s="91"/>
      <c r="S72" s="91"/>
      <c r="T72" s="91"/>
      <c r="U72" s="91"/>
      <c r="V72" s="91"/>
      <c r="W72" s="91"/>
      <c r="X72" s="91"/>
      <c r="Y72" s="91"/>
    </row>
    <row r="73" spans="13:25">
      <c r="M73" s="91"/>
      <c r="N73" s="91"/>
      <c r="O73" s="91"/>
      <c r="P73" s="91"/>
      <c r="Q73" s="91"/>
      <c r="R73" s="91"/>
      <c r="S73" s="91"/>
      <c r="T73" s="91"/>
      <c r="U73" s="91"/>
      <c r="V73" s="91"/>
      <c r="W73" s="91"/>
      <c r="X73" s="91"/>
      <c r="Y73" s="91"/>
    </row>
    <row r="74" spans="13:25">
      <c r="M74" s="91"/>
      <c r="N74" s="91"/>
      <c r="O74" s="91"/>
      <c r="P74" s="91"/>
      <c r="Q74" s="91"/>
      <c r="R74" s="91"/>
      <c r="S74" s="91"/>
      <c r="T74" s="91"/>
      <c r="U74" s="91"/>
      <c r="V74" s="91"/>
      <c r="W74" s="91"/>
      <c r="X74" s="91"/>
      <c r="Y74" s="91"/>
    </row>
    <row r="75" spans="13:25">
      <c r="M75" s="91"/>
      <c r="N75" s="91"/>
      <c r="O75" s="91"/>
      <c r="P75" s="91"/>
      <c r="Q75" s="91"/>
      <c r="R75" s="91"/>
      <c r="S75" s="91"/>
      <c r="T75" s="91"/>
      <c r="U75" s="91"/>
      <c r="V75" s="91"/>
      <c r="W75" s="91"/>
      <c r="X75" s="91"/>
      <c r="Y75" s="91"/>
    </row>
    <row r="76" spans="13:25">
      <c r="M76" s="91"/>
      <c r="N76" s="91"/>
      <c r="O76" s="91"/>
      <c r="P76" s="91"/>
      <c r="Q76" s="91"/>
      <c r="R76" s="91"/>
      <c r="S76" s="91"/>
      <c r="T76" s="91"/>
      <c r="U76" s="91"/>
      <c r="V76" s="91"/>
      <c r="W76" s="91"/>
      <c r="X76" s="91"/>
      <c r="Y76" s="91"/>
    </row>
    <row r="77" spans="13:25">
      <c r="M77" s="91"/>
      <c r="N77" s="91"/>
      <c r="O77" s="91"/>
      <c r="P77" s="91"/>
      <c r="Q77" s="91"/>
      <c r="R77" s="91"/>
      <c r="S77" s="91"/>
      <c r="T77" s="91"/>
      <c r="U77" s="91"/>
      <c r="V77" s="91"/>
      <c r="W77" s="91"/>
      <c r="X77" s="91"/>
      <c r="Y77" s="91"/>
    </row>
    <row r="78" spans="13:25">
      <c r="M78" s="91"/>
      <c r="N78" s="91"/>
      <c r="O78" s="91"/>
      <c r="P78" s="91"/>
      <c r="Q78" s="91"/>
      <c r="R78" s="91"/>
      <c r="S78" s="91"/>
      <c r="T78" s="91"/>
      <c r="U78" s="91"/>
      <c r="V78" s="91"/>
      <c r="W78" s="91"/>
      <c r="X78" s="91"/>
      <c r="Y78" s="91"/>
    </row>
    <row r="79" spans="13:25">
      <c r="M79" s="91"/>
      <c r="N79" s="91"/>
      <c r="O79" s="91"/>
      <c r="P79" s="91"/>
      <c r="Q79" s="91"/>
      <c r="R79" s="91"/>
      <c r="S79" s="91"/>
      <c r="T79" s="91"/>
      <c r="U79" s="91"/>
      <c r="V79" s="91"/>
      <c r="W79" s="91"/>
      <c r="X79" s="91"/>
      <c r="Y79" s="91"/>
    </row>
    <row r="80" spans="13:25">
      <c r="M80" s="91"/>
      <c r="N80" s="91"/>
      <c r="O80" s="91"/>
      <c r="P80" s="91"/>
      <c r="Q80" s="91"/>
      <c r="R80" s="91"/>
      <c r="S80" s="91"/>
      <c r="T80" s="91"/>
      <c r="U80" s="91"/>
      <c r="V80" s="91"/>
      <c r="W80" s="91"/>
      <c r="X80" s="91"/>
      <c r="Y80" s="91"/>
    </row>
    <row r="81" spans="12:25">
      <c r="M81" s="91"/>
      <c r="N81" s="91"/>
      <c r="O81" s="91"/>
      <c r="P81" s="91"/>
      <c r="Q81" s="91"/>
      <c r="R81" s="91"/>
      <c r="S81" s="91"/>
      <c r="T81" s="91"/>
      <c r="U81" s="91"/>
      <c r="V81" s="91"/>
      <c r="W81" s="91"/>
      <c r="X81" s="91"/>
      <c r="Y81" s="91"/>
    </row>
    <row r="82" spans="12:25">
      <c r="M82" s="91"/>
      <c r="N82" s="91"/>
      <c r="O82" s="91"/>
      <c r="P82" s="91"/>
      <c r="Q82" s="91"/>
      <c r="R82" s="91"/>
      <c r="S82" s="91"/>
      <c r="T82" s="91"/>
      <c r="U82" s="91"/>
      <c r="V82" s="91"/>
      <c r="W82" s="91"/>
      <c r="X82" s="91"/>
      <c r="Y82" s="91"/>
    </row>
    <row r="83" spans="12:25">
      <c r="M83" s="91"/>
      <c r="N83" s="91"/>
      <c r="O83" s="91"/>
      <c r="P83" s="91"/>
      <c r="Q83" s="91"/>
      <c r="R83" s="91"/>
      <c r="S83" s="91"/>
      <c r="T83" s="91"/>
      <c r="U83" s="91"/>
      <c r="V83" s="91"/>
      <c r="W83" s="91"/>
      <c r="X83" s="91"/>
      <c r="Y83" s="91"/>
    </row>
    <row r="84" spans="12:25">
      <c r="M84" s="91"/>
      <c r="N84" s="91"/>
      <c r="O84" s="91"/>
      <c r="P84" s="91"/>
      <c r="Q84" s="91"/>
      <c r="R84" s="91"/>
      <c r="S84" s="91"/>
      <c r="T84" s="91"/>
      <c r="U84" s="91"/>
      <c r="V84" s="91"/>
      <c r="W84" s="91"/>
      <c r="X84" s="91"/>
      <c r="Y84" s="91"/>
    </row>
    <row r="85" spans="12:25">
      <c r="M85" s="91"/>
      <c r="N85" s="91"/>
      <c r="O85" s="91"/>
      <c r="P85" s="91"/>
      <c r="Q85" s="91"/>
      <c r="R85" s="91"/>
      <c r="S85" s="91"/>
      <c r="T85" s="91"/>
      <c r="U85" s="91"/>
      <c r="V85" s="91"/>
      <c r="W85" s="91"/>
      <c r="X85" s="91"/>
      <c r="Y85" s="91"/>
    </row>
    <row r="86" spans="12:25">
      <c r="M86" s="91"/>
      <c r="N86" s="91"/>
      <c r="O86" s="91"/>
      <c r="P86" s="91"/>
      <c r="Q86" s="91"/>
      <c r="R86" s="91"/>
      <c r="S86" s="91"/>
      <c r="T86" s="91"/>
      <c r="U86" s="91"/>
      <c r="V86" s="91"/>
      <c r="W86" s="91"/>
      <c r="X86" s="91"/>
      <c r="Y86" s="91"/>
    </row>
    <row r="87" spans="12:25">
      <c r="M87" s="91"/>
      <c r="N87" s="91"/>
      <c r="O87" s="91"/>
      <c r="P87" s="91"/>
      <c r="Q87" s="91"/>
      <c r="R87" s="91"/>
      <c r="S87" s="91"/>
      <c r="T87" s="91"/>
      <c r="U87" s="91"/>
      <c r="V87" s="91"/>
      <c r="W87" s="91"/>
      <c r="X87" s="91"/>
      <c r="Y87" s="91"/>
    </row>
    <row r="88" spans="12:25">
      <c r="M88" s="91"/>
      <c r="N88" s="91"/>
      <c r="O88" s="91"/>
      <c r="P88" s="91"/>
      <c r="Q88" s="91"/>
      <c r="R88" s="91"/>
      <c r="S88" s="91"/>
      <c r="T88" s="91"/>
      <c r="U88" s="91"/>
      <c r="V88" s="91"/>
      <c r="W88" s="91"/>
      <c r="X88" s="91"/>
      <c r="Y88" s="91"/>
    </row>
    <row r="89" spans="12:25">
      <c r="M89" s="91"/>
      <c r="N89" s="91"/>
      <c r="O89" s="91"/>
      <c r="P89" s="91"/>
      <c r="Q89" s="91"/>
      <c r="R89" s="91"/>
      <c r="S89" s="91"/>
      <c r="T89" s="91"/>
      <c r="U89" s="91"/>
      <c r="V89" s="91"/>
      <c r="W89" s="91"/>
      <c r="X89" s="91"/>
      <c r="Y89" s="91"/>
    </row>
    <row r="90" spans="12:25">
      <c r="M90" s="91"/>
      <c r="N90" s="91"/>
      <c r="O90" s="91"/>
      <c r="P90" s="91"/>
      <c r="Q90" s="91"/>
      <c r="R90" s="91"/>
      <c r="S90" s="91"/>
      <c r="T90" s="91"/>
      <c r="U90" s="91"/>
      <c r="V90" s="91"/>
      <c r="W90" s="91"/>
      <c r="X90" s="91"/>
      <c r="Y90" s="91"/>
    </row>
    <row r="91" spans="12:25">
      <c r="M91" s="91"/>
      <c r="N91" s="91"/>
      <c r="O91" s="91"/>
      <c r="P91" s="91"/>
      <c r="Q91" s="91"/>
      <c r="R91" s="91"/>
      <c r="S91" s="91"/>
      <c r="T91" s="91"/>
      <c r="U91" s="91"/>
      <c r="V91" s="91"/>
      <c r="W91" s="91"/>
      <c r="X91" s="91"/>
      <c r="Y91" s="91"/>
    </row>
    <row r="92" spans="12:25">
      <c r="M92" s="91"/>
      <c r="N92" s="91"/>
      <c r="O92" s="91"/>
      <c r="P92" s="91"/>
      <c r="Q92" s="91"/>
      <c r="R92" s="91"/>
      <c r="S92" s="91"/>
      <c r="T92" s="91"/>
      <c r="U92" s="91"/>
      <c r="V92" s="91"/>
      <c r="W92" s="91"/>
      <c r="X92" s="91"/>
      <c r="Y92" s="91"/>
    </row>
    <row r="93" spans="12:25">
      <c r="M93" s="91"/>
      <c r="N93" s="91"/>
      <c r="O93" s="91"/>
      <c r="P93" s="91"/>
      <c r="Q93" s="91"/>
      <c r="R93" s="91"/>
      <c r="S93" s="91"/>
      <c r="T93" s="91"/>
      <c r="U93" s="91"/>
      <c r="V93" s="91"/>
      <c r="W93" s="91"/>
      <c r="X93" s="91"/>
      <c r="Y93" s="91"/>
    </row>
    <row r="94" spans="12:25">
      <c r="M94" s="91"/>
      <c r="N94" s="91"/>
      <c r="O94" s="91"/>
      <c r="P94" s="91"/>
      <c r="Q94" s="91"/>
      <c r="R94" s="91"/>
      <c r="S94" s="91"/>
      <c r="T94" s="91"/>
      <c r="U94" s="91"/>
      <c r="V94" s="91"/>
      <c r="W94" s="91"/>
      <c r="X94" s="91"/>
      <c r="Y94" s="91"/>
    </row>
    <row r="95" spans="12:25">
      <c r="L95" s="91"/>
      <c r="M95" s="91"/>
      <c r="N95" s="91"/>
      <c r="O95" s="91"/>
      <c r="P95" s="91"/>
      <c r="Q95" s="91"/>
      <c r="R95" s="91"/>
      <c r="S95" s="91"/>
      <c r="T95" s="91"/>
      <c r="U95" s="91"/>
      <c r="V95" s="91"/>
      <c r="W95" s="91"/>
      <c r="X95" s="91"/>
      <c r="Y95" s="91"/>
    </row>
    <row r="96" spans="12:25">
      <c r="L96" s="91"/>
      <c r="M96" s="91"/>
      <c r="N96" s="91"/>
      <c r="O96" s="91"/>
      <c r="P96" s="91"/>
      <c r="Q96" s="91"/>
      <c r="R96" s="91"/>
      <c r="S96" s="91"/>
      <c r="T96" s="91"/>
      <c r="U96" s="91"/>
      <c r="V96" s="91"/>
      <c r="W96" s="91"/>
      <c r="X96" s="91"/>
      <c r="Y96" s="91"/>
    </row>
    <row r="97" spans="12:25">
      <c r="L97" s="91"/>
      <c r="M97" s="91"/>
      <c r="N97" s="91"/>
      <c r="O97" s="91"/>
      <c r="P97" s="91"/>
      <c r="Q97" s="91"/>
      <c r="R97" s="91"/>
      <c r="S97" s="91"/>
      <c r="T97" s="91"/>
      <c r="U97" s="91"/>
      <c r="V97" s="91"/>
      <c r="W97" s="91"/>
      <c r="X97" s="91"/>
      <c r="Y97" s="91"/>
    </row>
    <row r="98" spans="12:25">
      <c r="L98" s="91"/>
      <c r="M98" s="91"/>
      <c r="N98" s="91"/>
      <c r="O98" s="91"/>
      <c r="P98" s="91"/>
      <c r="Q98" s="91"/>
      <c r="R98" s="91"/>
      <c r="S98" s="91"/>
      <c r="T98" s="91"/>
      <c r="U98" s="91"/>
      <c r="V98" s="91"/>
      <c r="W98" s="91"/>
      <c r="X98" s="91"/>
      <c r="Y98" s="91"/>
    </row>
    <row r="99" spans="12:25">
      <c r="L99" s="91"/>
      <c r="M99" s="91"/>
      <c r="N99" s="91"/>
      <c r="O99" s="91"/>
      <c r="P99" s="91"/>
      <c r="Q99" s="91"/>
      <c r="R99" s="91"/>
      <c r="S99" s="91"/>
      <c r="T99" s="91"/>
      <c r="U99" s="91"/>
      <c r="V99" s="91"/>
      <c r="W99" s="91"/>
      <c r="X99" s="91"/>
      <c r="Y99" s="91"/>
    </row>
    <row r="100" spans="12:25">
      <c r="L100" s="91"/>
      <c r="M100" s="91"/>
      <c r="N100" s="91"/>
      <c r="O100" s="91"/>
      <c r="P100" s="91"/>
      <c r="Q100" s="91"/>
      <c r="R100" s="91"/>
      <c r="S100" s="91"/>
      <c r="T100" s="91"/>
      <c r="U100" s="91"/>
      <c r="V100" s="91"/>
      <c r="W100" s="91"/>
      <c r="X100" s="91"/>
      <c r="Y100" s="91"/>
    </row>
    <row r="101" spans="12:25">
      <c r="L101" s="91"/>
      <c r="M101" s="91"/>
      <c r="N101" s="91"/>
      <c r="O101" s="91"/>
      <c r="P101" s="91"/>
      <c r="Q101" s="91"/>
      <c r="R101" s="91"/>
      <c r="S101" s="91"/>
      <c r="T101" s="91"/>
      <c r="U101" s="91"/>
      <c r="V101" s="91"/>
      <c r="W101" s="91"/>
      <c r="X101" s="91"/>
      <c r="Y101" s="91"/>
    </row>
    <row r="102" spans="12:25">
      <c r="L102" s="91"/>
      <c r="M102" s="91"/>
      <c r="N102" s="91"/>
      <c r="O102" s="91"/>
      <c r="P102" s="91"/>
      <c r="Q102" s="91"/>
      <c r="R102" s="91"/>
      <c r="S102" s="91"/>
      <c r="T102" s="91"/>
      <c r="U102" s="91"/>
      <c r="V102" s="91"/>
      <c r="W102" s="91"/>
      <c r="X102" s="91"/>
      <c r="Y102" s="91"/>
    </row>
    <row r="103" spans="12:25">
      <c r="L103" s="91"/>
      <c r="M103" s="91"/>
      <c r="N103" s="91"/>
      <c r="O103" s="91"/>
      <c r="P103" s="91"/>
      <c r="Q103" s="91"/>
      <c r="R103" s="91"/>
      <c r="S103" s="91"/>
      <c r="T103" s="91"/>
      <c r="U103" s="91"/>
      <c r="V103" s="91"/>
      <c r="W103" s="91"/>
      <c r="X103" s="91"/>
      <c r="Y103" s="91"/>
    </row>
    <row r="104" spans="12:25">
      <c r="L104" s="91"/>
      <c r="M104" s="91"/>
      <c r="N104" s="91"/>
      <c r="O104" s="91"/>
      <c r="P104" s="91"/>
      <c r="Q104" s="91"/>
      <c r="R104" s="91"/>
      <c r="S104" s="91"/>
      <c r="T104" s="91"/>
      <c r="U104" s="91"/>
      <c r="V104" s="91"/>
      <c r="W104" s="91"/>
      <c r="X104" s="91"/>
      <c r="Y104" s="91"/>
    </row>
    <row r="105" spans="12:25">
      <c r="L105" s="91"/>
      <c r="M105" s="91"/>
      <c r="N105" s="91"/>
      <c r="O105" s="91"/>
      <c r="P105" s="91"/>
      <c r="Q105" s="91"/>
      <c r="R105" s="91"/>
      <c r="S105" s="91"/>
      <c r="T105" s="91"/>
      <c r="U105" s="91"/>
      <c r="V105" s="91"/>
      <c r="W105" s="91"/>
      <c r="X105" s="91"/>
      <c r="Y105" s="91"/>
    </row>
    <row r="106" spans="12:25">
      <c r="L106" s="91"/>
      <c r="M106" s="91"/>
      <c r="N106" s="91"/>
      <c r="O106" s="91"/>
      <c r="P106" s="91"/>
      <c r="Q106" s="91"/>
      <c r="R106" s="91"/>
      <c r="S106" s="91"/>
      <c r="T106" s="91"/>
      <c r="U106" s="91"/>
      <c r="V106" s="91"/>
      <c r="W106" s="91"/>
      <c r="X106" s="91"/>
      <c r="Y106" s="91"/>
    </row>
    <row r="107" spans="12:25">
      <c r="L107" s="91"/>
      <c r="M107" s="91"/>
      <c r="N107" s="91"/>
      <c r="O107" s="91"/>
      <c r="P107" s="91"/>
      <c r="Q107" s="91"/>
      <c r="R107" s="91"/>
      <c r="S107" s="91"/>
      <c r="T107" s="91"/>
      <c r="U107" s="91"/>
      <c r="V107" s="91"/>
      <c r="W107" s="91"/>
      <c r="X107" s="91"/>
      <c r="Y107" s="91"/>
    </row>
    <row r="108" spans="12:25">
      <c r="L108" s="91"/>
      <c r="M108" s="91"/>
      <c r="N108" s="91"/>
      <c r="O108" s="91"/>
      <c r="P108" s="91"/>
      <c r="Q108" s="91"/>
      <c r="R108" s="91"/>
      <c r="S108" s="91"/>
      <c r="T108" s="91"/>
      <c r="U108" s="91"/>
      <c r="V108" s="91"/>
      <c r="W108" s="91"/>
      <c r="X108" s="91"/>
      <c r="Y108" s="91"/>
    </row>
    <row r="109" spans="12:25">
      <c r="L109" s="91"/>
      <c r="M109" s="91"/>
      <c r="N109" s="91"/>
      <c r="O109" s="91"/>
      <c r="P109" s="91"/>
      <c r="Q109" s="91"/>
      <c r="R109" s="91"/>
      <c r="S109" s="91"/>
      <c r="T109" s="91"/>
      <c r="U109" s="91"/>
      <c r="V109" s="91"/>
      <c r="W109" s="91"/>
      <c r="X109" s="91"/>
      <c r="Y109" s="91"/>
    </row>
    <row r="110" spans="12:25">
      <c r="L110" s="91"/>
      <c r="M110" s="91"/>
      <c r="N110" s="91"/>
      <c r="O110" s="91"/>
      <c r="P110" s="91"/>
      <c r="Q110" s="91"/>
      <c r="R110" s="91"/>
      <c r="S110" s="91"/>
      <c r="T110" s="91"/>
      <c r="U110" s="91"/>
      <c r="V110" s="91"/>
      <c r="W110" s="91"/>
      <c r="X110" s="91"/>
      <c r="Y110" s="91"/>
    </row>
    <row r="111" spans="12:25">
      <c r="L111" s="91"/>
      <c r="M111" s="91"/>
      <c r="N111" s="91"/>
      <c r="O111" s="91"/>
      <c r="P111" s="91"/>
      <c r="Q111" s="91"/>
      <c r="R111" s="91"/>
      <c r="S111" s="91"/>
      <c r="T111" s="91"/>
      <c r="U111" s="91"/>
      <c r="V111" s="91"/>
      <c r="W111" s="91"/>
      <c r="X111" s="91"/>
      <c r="Y111" s="91"/>
    </row>
    <row r="112" spans="12:25">
      <c r="L112" s="91"/>
      <c r="M112" s="91"/>
      <c r="N112" s="91"/>
      <c r="O112" s="91"/>
      <c r="P112" s="91"/>
      <c r="Q112" s="91"/>
      <c r="R112" s="91"/>
      <c r="S112" s="91"/>
      <c r="T112" s="91"/>
      <c r="U112" s="91"/>
      <c r="V112" s="91"/>
      <c r="W112" s="91"/>
      <c r="X112" s="91"/>
      <c r="Y112" s="91"/>
    </row>
    <row r="113" spans="12:25">
      <c r="L113" s="91"/>
      <c r="M113" s="91"/>
      <c r="N113" s="91"/>
      <c r="O113" s="91"/>
      <c r="P113" s="91"/>
      <c r="Q113" s="91"/>
      <c r="R113" s="91"/>
      <c r="S113" s="91"/>
      <c r="T113" s="91"/>
      <c r="U113" s="91"/>
      <c r="V113" s="91"/>
      <c r="W113" s="91"/>
      <c r="X113" s="91"/>
      <c r="Y113" s="91"/>
    </row>
    <row r="114" spans="12:25">
      <c r="L114" s="91"/>
      <c r="M114" s="91"/>
      <c r="N114" s="91"/>
      <c r="O114" s="91"/>
      <c r="P114" s="91"/>
      <c r="Q114" s="91"/>
      <c r="R114" s="91"/>
      <c r="S114" s="91"/>
      <c r="T114" s="91"/>
      <c r="U114" s="91"/>
      <c r="V114" s="91"/>
      <c r="W114" s="91"/>
      <c r="X114" s="91"/>
      <c r="Y114" s="91"/>
    </row>
    <row r="115" spans="12:25">
      <c r="L115" s="91"/>
      <c r="M115" s="91"/>
      <c r="N115" s="91"/>
      <c r="O115" s="91"/>
      <c r="P115" s="91"/>
      <c r="Q115" s="91"/>
      <c r="R115" s="91"/>
      <c r="S115" s="91"/>
      <c r="T115" s="91"/>
      <c r="U115" s="91"/>
      <c r="V115" s="91"/>
      <c r="W115" s="91"/>
      <c r="X115" s="91"/>
      <c r="Y115" s="91"/>
    </row>
    <row r="116" spans="12:25">
      <c r="L116" s="91"/>
      <c r="M116" s="91"/>
      <c r="N116" s="91"/>
      <c r="O116" s="91"/>
      <c r="P116" s="91"/>
      <c r="Q116" s="91"/>
      <c r="R116" s="91"/>
      <c r="S116" s="91"/>
      <c r="T116" s="91"/>
      <c r="U116" s="91"/>
      <c r="V116" s="91"/>
      <c r="W116" s="91"/>
      <c r="X116" s="91"/>
      <c r="Y116" s="91"/>
    </row>
    <row r="117" spans="12:25">
      <c r="L117" s="91"/>
      <c r="M117" s="91"/>
      <c r="N117" s="91"/>
      <c r="O117" s="91"/>
      <c r="P117" s="91"/>
      <c r="Q117" s="91"/>
      <c r="R117" s="91"/>
      <c r="S117" s="91"/>
      <c r="T117" s="91"/>
      <c r="U117" s="91"/>
      <c r="V117" s="91"/>
      <c r="W117" s="91"/>
      <c r="X117" s="91"/>
      <c r="Y117" s="91"/>
    </row>
    <row r="118" spans="12:25">
      <c r="L118" s="91"/>
      <c r="M118" s="91"/>
      <c r="N118" s="91"/>
      <c r="O118" s="91"/>
      <c r="P118" s="91"/>
      <c r="Q118" s="91"/>
      <c r="R118" s="91"/>
      <c r="S118" s="91"/>
      <c r="T118" s="91"/>
      <c r="U118" s="91"/>
      <c r="V118" s="91"/>
      <c r="W118" s="91"/>
      <c r="X118" s="91"/>
      <c r="Y118" s="91"/>
    </row>
    <row r="119" spans="12:25">
      <c r="L119" s="91"/>
      <c r="M119" s="91"/>
      <c r="N119" s="91"/>
      <c r="O119" s="91"/>
      <c r="P119" s="91"/>
      <c r="Q119" s="91"/>
      <c r="R119" s="91"/>
      <c r="S119" s="91"/>
      <c r="T119" s="91"/>
      <c r="U119" s="91"/>
      <c r="V119" s="91"/>
      <c r="W119" s="91"/>
      <c r="X119" s="91"/>
      <c r="Y119" s="91"/>
    </row>
    <row r="120" spans="12:25">
      <c r="L120" s="91"/>
      <c r="M120" s="91"/>
      <c r="N120" s="91"/>
      <c r="O120" s="91"/>
      <c r="P120" s="91"/>
      <c r="Q120" s="91"/>
      <c r="R120" s="91"/>
      <c r="S120" s="91"/>
      <c r="T120" s="91"/>
      <c r="U120" s="91"/>
      <c r="V120" s="91"/>
      <c r="W120" s="91"/>
      <c r="X120" s="91"/>
      <c r="Y120" s="91"/>
    </row>
    <row r="121" spans="12:25">
      <c r="L121" s="91"/>
      <c r="M121" s="91"/>
      <c r="N121" s="91"/>
      <c r="O121" s="91"/>
      <c r="P121" s="91"/>
      <c r="Q121" s="91"/>
      <c r="R121" s="91"/>
      <c r="S121" s="91"/>
      <c r="T121" s="91"/>
      <c r="U121" s="91"/>
      <c r="V121" s="91"/>
      <c r="W121" s="91"/>
      <c r="X121" s="91"/>
      <c r="Y121" s="91"/>
    </row>
    <row r="122" spans="12:25">
      <c r="L122" s="91"/>
      <c r="M122" s="91"/>
      <c r="N122" s="91"/>
      <c r="O122" s="91"/>
      <c r="P122" s="91"/>
      <c r="Q122" s="91"/>
      <c r="R122" s="91"/>
      <c r="S122" s="91"/>
      <c r="T122" s="91"/>
      <c r="U122" s="91"/>
      <c r="V122" s="91"/>
      <c r="W122" s="91"/>
      <c r="X122" s="91"/>
      <c r="Y122" s="91"/>
    </row>
    <row r="123" spans="12:25">
      <c r="L123" s="91"/>
      <c r="M123" s="91"/>
      <c r="N123" s="91"/>
      <c r="O123" s="91"/>
      <c r="P123" s="91"/>
      <c r="Q123" s="91"/>
      <c r="R123" s="91"/>
      <c r="S123" s="91"/>
      <c r="T123" s="91"/>
      <c r="U123" s="91"/>
      <c r="V123" s="91"/>
      <c r="W123" s="91"/>
      <c r="X123" s="91"/>
      <c r="Y123" s="91"/>
    </row>
    <row r="124" spans="12:25">
      <c r="L124" s="91"/>
      <c r="M124" s="91"/>
      <c r="N124" s="91"/>
      <c r="O124" s="91"/>
      <c r="P124" s="91"/>
      <c r="Q124" s="91"/>
      <c r="R124" s="91"/>
      <c r="S124" s="91"/>
      <c r="T124" s="91"/>
      <c r="U124" s="91"/>
      <c r="V124" s="91"/>
      <c r="W124" s="91"/>
      <c r="X124" s="91"/>
      <c r="Y124" s="91"/>
    </row>
    <row r="131" spans="1:11">
      <c r="A131" s="91"/>
      <c r="B131" s="91"/>
      <c r="C131" s="91"/>
      <c r="D131" s="91"/>
      <c r="E131" s="91"/>
      <c r="F131" s="91"/>
      <c r="G131" s="91"/>
      <c r="H131" s="91"/>
      <c r="I131" s="91"/>
      <c r="J131" s="91"/>
      <c r="K131" s="91"/>
    </row>
    <row r="132" spans="1:11">
      <c r="A132" s="91"/>
      <c r="B132" s="91"/>
      <c r="C132" s="91"/>
      <c r="D132" s="91"/>
      <c r="E132" s="91"/>
      <c r="F132" s="91"/>
      <c r="G132" s="91"/>
      <c r="H132" s="91"/>
      <c r="I132" s="91"/>
      <c r="J132" s="91"/>
      <c r="K132" s="91"/>
    </row>
    <row r="133" spans="1:11">
      <c r="A133" s="91"/>
      <c r="B133" s="91"/>
      <c r="C133" s="91"/>
      <c r="D133" s="91"/>
      <c r="E133" s="91"/>
      <c r="F133" s="91"/>
      <c r="G133" s="91"/>
      <c r="H133" s="91"/>
      <c r="I133" s="91"/>
      <c r="J133" s="91"/>
      <c r="K133" s="91"/>
    </row>
    <row r="134" spans="1:11">
      <c r="A134" s="91"/>
      <c r="B134" s="91"/>
      <c r="C134" s="91"/>
      <c r="D134" s="91"/>
      <c r="E134" s="91"/>
      <c r="F134" s="91"/>
      <c r="G134" s="91"/>
      <c r="H134" s="91"/>
      <c r="I134" s="91"/>
      <c r="J134" s="91"/>
      <c r="K134" s="91"/>
    </row>
    <row r="135" spans="1:11">
      <c r="A135" s="91"/>
      <c r="B135" s="91"/>
      <c r="C135" s="91"/>
      <c r="D135" s="91"/>
      <c r="E135" s="91"/>
      <c r="F135" s="91"/>
      <c r="G135" s="91"/>
      <c r="H135" s="91"/>
      <c r="I135" s="91"/>
      <c r="J135" s="91"/>
      <c r="K135" s="91"/>
    </row>
    <row r="136" spans="1:11">
      <c r="A136" s="91"/>
      <c r="B136" s="91"/>
      <c r="C136" s="91"/>
      <c r="D136" s="91"/>
      <c r="E136" s="91"/>
      <c r="F136" s="91"/>
      <c r="G136" s="91"/>
      <c r="H136" s="91"/>
      <c r="I136" s="91"/>
      <c r="J136" s="91"/>
      <c r="K136" s="91"/>
    </row>
    <row r="137" spans="1:11">
      <c r="A137" s="91"/>
      <c r="B137" s="91"/>
      <c r="C137" s="91"/>
      <c r="D137" s="91"/>
      <c r="E137" s="91"/>
      <c r="F137" s="91"/>
      <c r="G137" s="91"/>
      <c r="H137" s="91"/>
      <c r="I137" s="91"/>
      <c r="J137" s="91"/>
      <c r="K137" s="91"/>
    </row>
    <row r="138" spans="1:11">
      <c r="A138" s="91"/>
      <c r="B138" s="91"/>
      <c r="C138" s="91"/>
      <c r="D138" s="91"/>
      <c r="E138" s="91"/>
      <c r="F138" s="91"/>
      <c r="G138" s="91"/>
      <c r="H138" s="91"/>
      <c r="I138" s="91"/>
      <c r="J138" s="91"/>
      <c r="K138" s="91"/>
    </row>
    <row r="139" spans="1:11">
      <c r="A139" s="91"/>
      <c r="B139" s="91"/>
      <c r="C139" s="91"/>
      <c r="D139" s="91"/>
      <c r="E139" s="91"/>
      <c r="F139" s="91"/>
      <c r="G139" s="91"/>
      <c r="H139" s="91"/>
      <c r="I139" s="91"/>
      <c r="J139" s="91"/>
      <c r="K139" s="91"/>
    </row>
    <row r="140" spans="1:11">
      <c r="A140" s="91"/>
      <c r="B140" s="91"/>
      <c r="C140" s="91"/>
      <c r="D140" s="91"/>
      <c r="E140" s="91"/>
      <c r="F140" s="91"/>
      <c r="G140" s="91"/>
      <c r="H140" s="91"/>
      <c r="I140" s="91"/>
      <c r="J140" s="91"/>
      <c r="K140" s="91"/>
    </row>
    <row r="141" spans="1:11">
      <c r="A141" s="91"/>
      <c r="B141" s="91"/>
      <c r="C141" s="91"/>
      <c r="D141" s="91"/>
      <c r="E141" s="91"/>
      <c r="F141" s="91"/>
      <c r="G141" s="91"/>
      <c r="H141" s="91"/>
    </row>
    <row r="142" spans="1:11">
      <c r="A142" s="91"/>
      <c r="B142" s="91"/>
      <c r="C142" s="91"/>
      <c r="D142" s="91"/>
      <c r="E142" s="91"/>
      <c r="F142" s="91"/>
      <c r="G142" s="91"/>
      <c r="H142" s="91"/>
    </row>
    <row r="143" spans="1:11">
      <c r="A143" s="91"/>
      <c r="B143" s="91"/>
      <c r="C143" s="91"/>
      <c r="D143" s="91"/>
      <c r="E143" s="91"/>
      <c r="F143" s="91"/>
      <c r="G143" s="91"/>
      <c r="H143" s="91"/>
    </row>
    <row r="144" spans="1:11">
      <c r="A144" s="91"/>
      <c r="B144" s="91"/>
      <c r="C144" s="91"/>
      <c r="D144" s="91"/>
      <c r="E144" s="91"/>
      <c r="F144" s="91"/>
      <c r="G144" s="91"/>
      <c r="H144" s="91"/>
    </row>
    <row r="145" spans="1:8">
      <c r="A145" s="91"/>
      <c r="B145" s="91"/>
      <c r="C145" s="91"/>
      <c r="D145" s="91"/>
      <c r="E145" s="91"/>
      <c r="F145" s="91"/>
      <c r="G145" s="91"/>
      <c r="H145" s="91"/>
    </row>
    <row r="146" spans="1:8">
      <c r="A146" s="91"/>
      <c r="B146" s="91"/>
      <c r="C146" s="91"/>
      <c r="D146" s="91"/>
      <c r="E146" s="91"/>
      <c r="F146" s="91"/>
      <c r="G146" s="91"/>
      <c r="H146" s="91"/>
    </row>
    <row r="147" spans="1:8">
      <c r="A147" s="91"/>
      <c r="B147" s="91"/>
      <c r="C147" s="91"/>
      <c r="D147" s="91"/>
      <c r="E147" s="91"/>
      <c r="F147" s="91"/>
      <c r="G147" s="91"/>
      <c r="H147" s="91"/>
    </row>
    <row r="148" spans="1:8">
      <c r="A148" s="91"/>
      <c r="B148" s="91"/>
      <c r="C148" s="91"/>
      <c r="D148" s="91"/>
      <c r="E148" s="91"/>
      <c r="F148" s="91"/>
      <c r="G148" s="91"/>
      <c r="H148" s="91"/>
    </row>
    <row r="149" spans="1:8">
      <c r="A149" s="91"/>
      <c r="B149" s="91"/>
      <c r="C149" s="91"/>
      <c r="D149" s="91"/>
      <c r="E149" s="91"/>
      <c r="F149" s="91"/>
      <c r="G149" s="91"/>
      <c r="H149" s="91"/>
    </row>
    <row r="150" spans="1:8">
      <c r="A150" s="91"/>
      <c r="B150" s="91"/>
      <c r="C150" s="91"/>
      <c r="D150" s="91"/>
      <c r="E150" s="91"/>
      <c r="F150" s="91"/>
      <c r="G150" s="91"/>
      <c r="H150" s="91"/>
    </row>
    <row r="151" spans="1:8">
      <c r="A151" s="91"/>
      <c r="B151" s="91"/>
      <c r="C151" s="91"/>
      <c r="D151" s="91"/>
      <c r="E151" s="91"/>
      <c r="F151" s="91"/>
      <c r="G151" s="91"/>
      <c r="H151" s="91"/>
    </row>
    <row r="152" spans="1:8">
      <c r="A152" s="91"/>
      <c r="B152" s="91"/>
      <c r="C152" s="91"/>
      <c r="D152" s="91"/>
      <c r="E152" s="91"/>
      <c r="F152" s="91"/>
      <c r="G152" s="91"/>
      <c r="H152" s="91"/>
    </row>
    <row r="153" spans="1:8">
      <c r="A153" s="91"/>
      <c r="B153" s="91"/>
      <c r="C153" s="91"/>
      <c r="D153" s="91"/>
      <c r="E153" s="91"/>
      <c r="F153" s="91"/>
      <c r="G153" s="91"/>
      <c r="H153" s="91"/>
    </row>
    <row r="154" spans="1:8">
      <c r="A154" s="91"/>
      <c r="B154" s="91"/>
      <c r="C154" s="91"/>
      <c r="D154" s="91"/>
      <c r="E154" s="91"/>
      <c r="F154" s="91"/>
      <c r="G154" s="91"/>
      <c r="H154" s="91"/>
    </row>
    <row r="155" spans="1:8">
      <c r="A155" s="91"/>
      <c r="B155" s="91"/>
      <c r="C155" s="91"/>
      <c r="D155" s="91"/>
      <c r="E155" s="91"/>
      <c r="F155" s="91"/>
      <c r="G155" s="91"/>
      <c r="H155" s="91"/>
    </row>
    <row r="156" spans="1:8">
      <c r="A156" s="91"/>
      <c r="B156" s="91"/>
      <c r="C156" s="91"/>
      <c r="D156" s="91"/>
      <c r="E156" s="91"/>
      <c r="F156" s="91"/>
      <c r="G156" s="91"/>
      <c r="H156" s="91"/>
    </row>
    <row r="157" spans="1:8">
      <c r="A157" s="91"/>
      <c r="B157" s="91"/>
      <c r="C157" s="91"/>
      <c r="D157" s="91"/>
      <c r="E157" s="91"/>
      <c r="F157" s="91"/>
      <c r="G157" s="91"/>
      <c r="H157" s="91"/>
    </row>
    <row r="158" spans="1:8">
      <c r="A158" s="91"/>
      <c r="B158" s="91"/>
      <c r="C158" s="91"/>
      <c r="D158" s="91"/>
      <c r="E158" s="91"/>
      <c r="F158" s="91"/>
      <c r="G158" s="91"/>
      <c r="H158" s="91"/>
    </row>
    <row r="159" spans="1:8">
      <c r="A159" s="91"/>
      <c r="B159" s="91"/>
      <c r="C159" s="91"/>
      <c r="D159" s="91"/>
      <c r="E159" s="91"/>
      <c r="F159" s="91"/>
      <c r="G159" s="91"/>
      <c r="H159" s="91"/>
    </row>
    <row r="160" spans="1:8">
      <c r="A160" s="91"/>
      <c r="B160" s="91"/>
      <c r="C160" s="91"/>
      <c r="D160" s="91"/>
      <c r="E160" s="91"/>
      <c r="F160" s="91"/>
      <c r="G160" s="91"/>
      <c r="H160" s="91"/>
    </row>
    <row r="161" spans="1:8">
      <c r="A161" s="91"/>
      <c r="B161" s="91"/>
      <c r="C161" s="91"/>
      <c r="D161" s="91"/>
      <c r="E161" s="91"/>
      <c r="F161" s="91"/>
      <c r="G161" s="91"/>
      <c r="H161" s="91"/>
    </row>
    <row r="162" spans="1:8">
      <c r="A162" s="91"/>
      <c r="B162" s="91"/>
      <c r="C162" s="91"/>
      <c r="D162" s="91"/>
      <c r="E162" s="91"/>
      <c r="F162" s="91"/>
      <c r="G162" s="91"/>
      <c r="H162" s="91"/>
    </row>
    <row r="163" spans="1:8">
      <c r="A163" s="91"/>
      <c r="B163" s="91"/>
      <c r="C163" s="91"/>
      <c r="D163" s="91"/>
      <c r="E163" s="91"/>
      <c r="F163" s="91"/>
      <c r="G163" s="91"/>
      <c r="H163" s="91"/>
    </row>
    <row r="164" spans="1:8">
      <c r="A164" s="91"/>
      <c r="B164" s="91"/>
      <c r="C164" s="91"/>
      <c r="D164" s="91"/>
      <c r="E164" s="91"/>
      <c r="F164" s="91"/>
      <c r="G164" s="91"/>
      <c r="H164" s="91"/>
    </row>
    <row r="165" spans="1:8">
      <c r="A165" s="91"/>
      <c r="B165" s="91"/>
      <c r="C165" s="91"/>
      <c r="D165" s="91"/>
      <c r="E165" s="91"/>
      <c r="F165" s="91"/>
      <c r="G165" s="91"/>
      <c r="H165" s="91"/>
    </row>
    <row r="166" spans="1:8">
      <c r="A166" s="91"/>
      <c r="B166" s="91"/>
      <c r="C166" s="91"/>
      <c r="D166" s="91"/>
      <c r="E166" s="91"/>
      <c r="F166" s="91"/>
      <c r="G166" s="91"/>
      <c r="H166" s="91"/>
    </row>
    <row r="167" spans="1:8">
      <c r="A167" s="91"/>
      <c r="B167" s="91"/>
      <c r="C167" s="91"/>
      <c r="D167" s="91"/>
      <c r="E167" s="91"/>
      <c r="F167" s="91"/>
      <c r="G167" s="91"/>
      <c r="H167" s="91"/>
    </row>
    <row r="168" spans="1:8">
      <c r="A168" s="91"/>
      <c r="B168" s="91"/>
      <c r="C168" s="91"/>
      <c r="D168" s="91"/>
      <c r="E168" s="91"/>
      <c r="F168" s="91"/>
      <c r="G168" s="91"/>
      <c r="H168" s="91"/>
    </row>
    <row r="169" spans="1:8">
      <c r="A169" s="91"/>
      <c r="B169" s="91"/>
      <c r="C169" s="91"/>
      <c r="D169" s="91"/>
      <c r="E169" s="91"/>
      <c r="F169" s="91"/>
      <c r="G169" s="91"/>
      <c r="H169" s="91"/>
    </row>
    <row r="170" spans="1:8">
      <c r="A170" s="91"/>
      <c r="B170" s="91"/>
      <c r="C170" s="91"/>
      <c r="D170" s="91"/>
      <c r="E170" s="91"/>
      <c r="F170" s="91"/>
      <c r="G170" s="91"/>
      <c r="H170" s="91"/>
    </row>
    <row r="171" spans="1:8">
      <c r="A171" s="91"/>
      <c r="B171" s="91"/>
      <c r="C171" s="91"/>
      <c r="D171" s="91"/>
      <c r="E171" s="91"/>
      <c r="F171" s="91"/>
      <c r="G171" s="91"/>
      <c r="H171" s="91"/>
    </row>
    <row r="172" spans="1:8">
      <c r="A172" s="91"/>
      <c r="B172" s="91"/>
      <c r="C172" s="91"/>
      <c r="D172" s="91"/>
      <c r="E172" s="91"/>
      <c r="F172" s="91"/>
      <c r="G172" s="91"/>
      <c r="H172" s="91"/>
    </row>
    <row r="173" spans="1:8">
      <c r="A173" s="91"/>
      <c r="B173" s="91"/>
      <c r="C173" s="91"/>
      <c r="D173" s="91"/>
      <c r="E173" s="91"/>
      <c r="F173" s="91"/>
      <c r="G173" s="91"/>
      <c r="H173" s="91"/>
    </row>
    <row r="174" spans="1:8">
      <c r="A174" s="91"/>
      <c r="B174" s="91"/>
      <c r="C174" s="91"/>
      <c r="D174" s="91"/>
      <c r="E174" s="91"/>
      <c r="F174" s="91"/>
      <c r="G174" s="91"/>
      <c r="H174" s="91"/>
    </row>
    <row r="175" spans="1:8">
      <c r="A175" s="91"/>
      <c r="B175" s="91"/>
      <c r="C175" s="91"/>
      <c r="D175" s="91"/>
      <c r="E175" s="91"/>
      <c r="F175" s="91"/>
      <c r="G175" s="91"/>
      <c r="H175" s="91"/>
    </row>
    <row r="176" spans="1:8">
      <c r="A176" s="91"/>
      <c r="B176" s="91"/>
      <c r="C176" s="91"/>
      <c r="D176" s="91"/>
      <c r="E176" s="91"/>
      <c r="F176" s="91"/>
      <c r="G176" s="91"/>
      <c r="H176" s="91"/>
    </row>
    <row r="177" spans="1:8">
      <c r="A177" s="91"/>
      <c r="B177" s="91"/>
      <c r="C177" s="91"/>
      <c r="D177" s="91"/>
      <c r="E177" s="91"/>
      <c r="F177" s="91"/>
      <c r="G177" s="91"/>
      <c r="H177" s="91"/>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6EA6D-3EA9-44BC-86EA-1D5861A0A7B8}">
  <sheetPr>
    <pageSetUpPr fitToPage="1"/>
  </sheetPr>
  <dimension ref="A1:AA152"/>
  <sheetViews>
    <sheetView zoomScaleNormal="100" workbookViewId="0"/>
  </sheetViews>
  <sheetFormatPr defaultColWidth="9.109375" defaultRowHeight="15.6"/>
  <cols>
    <col min="1" max="1" width="9.6640625" style="1" customWidth="1"/>
    <col min="2" max="3" width="12.33203125" style="1" customWidth="1"/>
    <col min="4" max="4" width="13.88671875" style="1" customWidth="1"/>
    <col min="5" max="11" width="12.33203125" style="1" customWidth="1"/>
    <col min="12" max="12" width="13.88671875" style="1" customWidth="1"/>
    <col min="13" max="13" width="12.33203125" style="1" customWidth="1"/>
    <col min="14" max="17" width="8.88671875" style="1" customWidth="1"/>
    <col min="18" max="18" width="14.44140625" style="1" customWidth="1"/>
    <col min="19" max="19" width="14.6640625" style="1" customWidth="1"/>
    <col min="20" max="20" width="13.77734375" style="1" customWidth="1"/>
    <col min="21" max="21" width="10.6640625" style="1" customWidth="1"/>
    <col min="22" max="23" width="8.88671875" style="1" customWidth="1"/>
    <col min="24" max="25" width="9.109375" style="1"/>
    <col min="26" max="27" width="11.5546875" style="1" bestFit="1" customWidth="1"/>
    <col min="28" max="16384" width="9.109375" style="1"/>
  </cols>
  <sheetData>
    <row r="1" spans="1:27" ht="15.75" customHeight="1">
      <c r="A1" s="149" t="s">
        <v>145</v>
      </c>
      <c r="B1" s="149"/>
      <c r="C1" s="84" t="s">
        <v>146</v>
      </c>
      <c r="D1" s="150"/>
      <c r="E1" s="150"/>
      <c r="F1" s="150"/>
      <c r="G1" s="150"/>
      <c r="H1" s="150"/>
      <c r="I1" s="150"/>
      <c r="J1" s="150"/>
      <c r="K1" s="150"/>
      <c r="L1" s="150"/>
      <c r="M1" s="150"/>
      <c r="N1"/>
      <c r="O1"/>
      <c r="P1"/>
      <c r="Q1"/>
      <c r="R1"/>
      <c r="S1"/>
      <c r="T1"/>
      <c r="U1"/>
      <c r="V1"/>
      <c r="W1"/>
      <c r="X1"/>
      <c r="Y1"/>
      <c r="Z1"/>
      <c r="AA1"/>
    </row>
    <row r="2" spans="1:27" ht="15.75" customHeight="1">
      <c r="A2" s="67"/>
      <c r="B2" s="67"/>
      <c r="C2" s="56"/>
      <c r="D2" s="56"/>
      <c r="E2" s="56"/>
      <c r="F2" s="56"/>
      <c r="G2" s="56"/>
      <c r="H2" s="56"/>
      <c r="I2" s="84"/>
      <c r="J2" s="84"/>
      <c r="K2" s="87"/>
      <c r="L2" s="87"/>
      <c r="M2" s="87"/>
      <c r="N2"/>
      <c r="O2"/>
      <c r="P2"/>
      <c r="Q2"/>
      <c r="R2"/>
      <c r="S2"/>
      <c r="T2"/>
      <c r="U2"/>
      <c r="V2"/>
      <c r="W2"/>
      <c r="X2"/>
      <c r="Y2"/>
      <c r="Z2"/>
      <c r="AA2"/>
    </row>
    <row r="3" spans="1:27">
      <c r="A3" s="202" t="s">
        <v>147</v>
      </c>
      <c r="B3" s="202"/>
      <c r="C3" s="202"/>
      <c r="D3" s="202"/>
      <c r="E3" s="202"/>
      <c r="F3" s="202"/>
      <c r="G3" s="202"/>
      <c r="H3" s="202"/>
      <c r="I3" s="202"/>
      <c r="J3" s="202"/>
      <c r="K3" s="202"/>
      <c r="L3" s="202"/>
      <c r="M3" s="202"/>
      <c r="X3"/>
      <c r="Y3"/>
      <c r="Z3"/>
      <c r="AA3"/>
    </row>
    <row r="4" spans="1:27">
      <c r="A4" s="207" t="s">
        <v>148</v>
      </c>
      <c r="B4" s="207"/>
      <c r="C4" s="207"/>
      <c r="D4" s="207"/>
      <c r="E4" s="207"/>
      <c r="F4" s="207"/>
      <c r="G4" s="207"/>
      <c r="H4" s="207"/>
      <c r="I4" s="207"/>
      <c r="J4" s="207"/>
      <c r="K4" s="207"/>
      <c r="L4" s="207"/>
      <c r="M4" s="207"/>
      <c r="X4"/>
      <c r="Y4"/>
      <c r="Z4"/>
      <c r="AA4"/>
    </row>
    <row r="5" spans="1:27">
      <c r="A5" s="151"/>
      <c r="B5" s="151"/>
      <c r="C5" s="151"/>
      <c r="D5" s="151"/>
      <c r="E5" s="151"/>
      <c r="F5" s="151"/>
      <c r="G5" s="151"/>
      <c r="H5" s="151"/>
      <c r="I5" s="151"/>
      <c r="J5" s="151"/>
      <c r="K5" s="151"/>
      <c r="L5" s="151"/>
      <c r="M5" s="151"/>
      <c r="X5"/>
      <c r="Y5"/>
      <c r="Z5"/>
      <c r="AA5"/>
    </row>
    <row r="6" spans="1:27" ht="15.6" customHeight="1">
      <c r="A6" s="152"/>
      <c r="B6" s="208" t="s">
        <v>149</v>
      </c>
      <c r="C6" s="210" t="s">
        <v>150</v>
      </c>
      <c r="D6" s="211"/>
      <c r="E6" s="211"/>
      <c r="F6" s="211"/>
      <c r="G6" s="211"/>
      <c r="H6" s="211"/>
      <c r="I6" s="211"/>
      <c r="J6" s="211"/>
      <c r="K6" s="211"/>
      <c r="L6" s="212"/>
      <c r="M6" s="56"/>
      <c r="X6"/>
      <c r="Y6"/>
      <c r="Z6"/>
      <c r="AA6"/>
    </row>
    <row r="7" spans="1:27">
      <c r="A7" s="152"/>
      <c r="B7" s="209"/>
      <c r="C7" s="57">
        <v>1</v>
      </c>
      <c r="D7" s="57">
        <v>2</v>
      </c>
      <c r="E7" s="57">
        <v>3</v>
      </c>
      <c r="F7" s="57">
        <v>4</v>
      </c>
      <c r="G7" s="57">
        <v>5</v>
      </c>
      <c r="H7" s="57">
        <v>6</v>
      </c>
      <c r="I7" s="57">
        <v>7</v>
      </c>
      <c r="J7" s="57">
        <v>8</v>
      </c>
      <c r="K7" s="57">
        <v>9</v>
      </c>
      <c r="L7" s="57">
        <v>10</v>
      </c>
      <c r="M7" s="56"/>
      <c r="X7"/>
      <c r="Y7"/>
      <c r="Z7"/>
      <c r="AA7"/>
    </row>
    <row r="8" spans="1:27" ht="15.75" customHeight="1">
      <c r="A8" s="153"/>
      <c r="B8" s="154">
        <v>1</v>
      </c>
      <c r="C8" s="155">
        <v>30374</v>
      </c>
      <c r="D8" s="155">
        <v>76584</v>
      </c>
      <c r="E8" s="155">
        <v>104035</v>
      </c>
      <c r="F8" s="155">
        <v>124753</v>
      </c>
      <c r="G8" s="155">
        <v>139829</v>
      </c>
      <c r="H8" s="155">
        <v>148994</v>
      </c>
      <c r="I8" s="155">
        <v>156583</v>
      </c>
      <c r="J8" s="155">
        <v>164187</v>
      </c>
      <c r="K8" s="155">
        <v>165169</v>
      </c>
      <c r="L8" s="155">
        <v>169267</v>
      </c>
      <c r="M8" s="56"/>
      <c r="X8"/>
      <c r="Y8"/>
      <c r="Z8"/>
      <c r="AA8"/>
    </row>
    <row r="9" spans="1:27" ht="18.600000000000001" customHeight="1">
      <c r="A9" s="153"/>
      <c r="B9" s="154">
        <v>2</v>
      </c>
      <c r="C9" s="155">
        <v>30346</v>
      </c>
      <c r="D9" s="155">
        <v>83030</v>
      </c>
      <c r="E9" s="155">
        <v>114913</v>
      </c>
      <c r="F9" s="155">
        <v>133802</v>
      </c>
      <c r="G9" s="155">
        <v>146265</v>
      </c>
      <c r="H9" s="155">
        <v>157740</v>
      </c>
      <c r="I9" s="155">
        <v>163287</v>
      </c>
      <c r="J9" s="155">
        <v>167517</v>
      </c>
      <c r="K9" s="155">
        <v>170685</v>
      </c>
      <c r="L9" s="155" t="s">
        <v>151</v>
      </c>
      <c r="M9" s="56"/>
      <c r="X9"/>
      <c r="Y9"/>
      <c r="Z9"/>
      <c r="AA9"/>
    </row>
    <row r="10" spans="1:27" ht="18.600000000000001" customHeight="1">
      <c r="A10" s="153"/>
      <c r="B10" s="154">
        <v>3</v>
      </c>
      <c r="C10" s="155">
        <v>35782</v>
      </c>
      <c r="D10" s="155">
        <v>93320</v>
      </c>
      <c r="E10" s="155">
        <v>131071</v>
      </c>
      <c r="F10" s="155">
        <v>145988</v>
      </c>
      <c r="G10" s="155">
        <v>160291</v>
      </c>
      <c r="H10" s="155">
        <v>171415</v>
      </c>
      <c r="I10" s="155">
        <v>179806</v>
      </c>
      <c r="J10" s="155">
        <v>185071</v>
      </c>
      <c r="K10" s="155" t="s">
        <v>151</v>
      </c>
      <c r="L10" s="155" t="s">
        <v>151</v>
      </c>
      <c r="M10" s="56"/>
      <c r="X10"/>
      <c r="Y10"/>
      <c r="Z10"/>
      <c r="AA10"/>
    </row>
    <row r="11" spans="1:27" ht="18.600000000000001" customHeight="1">
      <c r="A11" s="153"/>
      <c r="B11" s="154">
        <v>4</v>
      </c>
      <c r="C11" s="155">
        <v>32230</v>
      </c>
      <c r="D11" s="155">
        <v>87349</v>
      </c>
      <c r="E11" s="155">
        <v>124761</v>
      </c>
      <c r="F11" s="155">
        <v>148440</v>
      </c>
      <c r="G11" s="155">
        <v>163804</v>
      </c>
      <c r="H11" s="155">
        <v>175738</v>
      </c>
      <c r="I11" s="155">
        <v>184092</v>
      </c>
      <c r="J11" s="155" t="s">
        <v>151</v>
      </c>
      <c r="K11" s="155" t="s">
        <v>151</v>
      </c>
      <c r="L11" s="155" t="s">
        <v>151</v>
      </c>
      <c r="M11" s="56"/>
      <c r="X11"/>
      <c r="Y11"/>
      <c r="Z11"/>
      <c r="AA11"/>
    </row>
    <row r="12" spans="1:27" ht="18.600000000000001" customHeight="1">
      <c r="A12" s="153"/>
      <c r="B12" s="154">
        <v>5</v>
      </c>
      <c r="C12" s="155">
        <v>41583</v>
      </c>
      <c r="D12" s="155">
        <v>109196</v>
      </c>
      <c r="E12" s="155">
        <v>147524</v>
      </c>
      <c r="F12" s="155">
        <v>176075</v>
      </c>
      <c r="G12" s="155">
        <v>187492</v>
      </c>
      <c r="H12" s="155">
        <v>204788</v>
      </c>
      <c r="I12" s="155" t="s">
        <v>151</v>
      </c>
      <c r="J12" s="155" t="s">
        <v>151</v>
      </c>
      <c r="K12" s="155" t="s">
        <v>151</v>
      </c>
      <c r="L12" s="155" t="s">
        <v>151</v>
      </c>
      <c r="M12" s="56"/>
      <c r="X12"/>
      <c r="Y12"/>
      <c r="Z12"/>
      <c r="AA12"/>
    </row>
    <row r="13" spans="1:27" ht="18.600000000000001" customHeight="1">
      <c r="A13" s="153"/>
      <c r="B13" s="154">
        <v>6</v>
      </c>
      <c r="C13" s="155">
        <v>70281</v>
      </c>
      <c r="D13" s="155">
        <v>183436</v>
      </c>
      <c r="E13" s="155">
        <v>234094</v>
      </c>
      <c r="F13" s="155">
        <v>273204</v>
      </c>
      <c r="G13" s="155">
        <v>291046</v>
      </c>
      <c r="H13" s="155" t="s">
        <v>151</v>
      </c>
      <c r="I13" s="155" t="s">
        <v>151</v>
      </c>
      <c r="J13" s="155" t="s">
        <v>151</v>
      </c>
      <c r="K13" s="155" t="s">
        <v>151</v>
      </c>
      <c r="L13" s="155" t="s">
        <v>151</v>
      </c>
      <c r="M13" s="56"/>
      <c r="X13"/>
      <c r="Y13"/>
      <c r="Z13"/>
      <c r="AA13"/>
    </row>
    <row r="14" spans="1:27" ht="18.600000000000001" customHeight="1">
      <c r="A14" s="153"/>
      <c r="B14" s="154">
        <v>7</v>
      </c>
      <c r="C14" s="155">
        <v>71668</v>
      </c>
      <c r="D14" s="155">
        <v>177489</v>
      </c>
      <c r="E14" s="155">
        <v>229819</v>
      </c>
      <c r="F14" s="155">
        <v>258084</v>
      </c>
      <c r="G14" s="155" t="s">
        <v>151</v>
      </c>
      <c r="H14" s="155" t="s">
        <v>151</v>
      </c>
      <c r="I14" s="155" t="s">
        <v>151</v>
      </c>
      <c r="J14" s="155" t="s">
        <v>151</v>
      </c>
      <c r="K14" s="155" t="s">
        <v>151</v>
      </c>
      <c r="L14" s="155" t="s">
        <v>151</v>
      </c>
      <c r="M14" s="56"/>
      <c r="X14"/>
      <c r="Y14"/>
      <c r="Z14"/>
      <c r="AA14"/>
    </row>
    <row r="15" spans="1:27" ht="18.600000000000001" customHeight="1">
      <c r="A15" s="153"/>
      <c r="B15" s="154">
        <v>8</v>
      </c>
      <c r="C15" s="155">
        <v>59878</v>
      </c>
      <c r="D15" s="155">
        <v>150125</v>
      </c>
      <c r="E15" s="155">
        <v>191380</v>
      </c>
      <c r="F15" s="155" t="s">
        <v>151</v>
      </c>
      <c r="G15" s="155" t="s">
        <v>151</v>
      </c>
      <c r="H15" s="155" t="s">
        <v>151</v>
      </c>
      <c r="I15" s="155" t="s">
        <v>151</v>
      </c>
      <c r="J15" s="155" t="s">
        <v>151</v>
      </c>
      <c r="K15" s="155" t="s">
        <v>151</v>
      </c>
      <c r="L15" s="155" t="s">
        <v>151</v>
      </c>
      <c r="M15" s="56"/>
      <c r="X15"/>
      <c r="Y15"/>
      <c r="Z15"/>
      <c r="AA15"/>
    </row>
    <row r="16" spans="1:27" ht="18.600000000000001" customHeight="1">
      <c r="A16" s="153"/>
      <c r="B16" s="154">
        <v>9</v>
      </c>
      <c r="C16" s="155">
        <v>61721</v>
      </c>
      <c r="D16" s="155">
        <v>146504</v>
      </c>
      <c r="E16" s="155" t="s">
        <v>151</v>
      </c>
      <c r="F16" s="155" t="s">
        <v>151</v>
      </c>
      <c r="G16" s="155" t="s">
        <v>151</v>
      </c>
      <c r="H16" s="155" t="s">
        <v>151</v>
      </c>
      <c r="I16" s="155" t="s">
        <v>151</v>
      </c>
      <c r="J16" s="155" t="s">
        <v>151</v>
      </c>
      <c r="K16" s="155" t="s">
        <v>151</v>
      </c>
      <c r="L16" s="155" t="s">
        <v>151</v>
      </c>
      <c r="M16" s="56"/>
      <c r="X16"/>
      <c r="Y16"/>
      <c r="Z16"/>
      <c r="AA16"/>
    </row>
    <row r="17" spans="1:27" ht="18.600000000000001" customHeight="1">
      <c r="A17" s="153"/>
      <c r="B17" s="154">
        <v>10</v>
      </c>
      <c r="C17" s="155">
        <v>47807</v>
      </c>
      <c r="D17" s="155" t="s">
        <v>151</v>
      </c>
      <c r="E17" s="155" t="s">
        <v>151</v>
      </c>
      <c r="F17" s="155" t="s">
        <v>151</v>
      </c>
      <c r="G17" s="155" t="s">
        <v>151</v>
      </c>
      <c r="H17" s="155" t="s">
        <v>151</v>
      </c>
      <c r="I17" s="155" t="s">
        <v>151</v>
      </c>
      <c r="J17" s="155" t="s">
        <v>151</v>
      </c>
      <c r="K17" s="155" t="s">
        <v>151</v>
      </c>
      <c r="L17" s="155" t="s">
        <v>151</v>
      </c>
      <c r="M17" s="56"/>
      <c r="X17"/>
      <c r="Y17"/>
      <c r="Z17"/>
      <c r="AA17"/>
    </row>
    <row r="18" spans="1:27">
      <c r="A18" s="18"/>
      <c r="B18" s="18"/>
      <c r="C18" s="18"/>
      <c r="D18" s="18"/>
      <c r="E18" s="18"/>
      <c r="F18" s="18"/>
      <c r="G18" s="18"/>
      <c r="H18" s="18"/>
      <c r="I18" s="18"/>
      <c r="J18" s="18"/>
      <c r="K18" s="18"/>
      <c r="L18" s="18"/>
      <c r="M18" s="18"/>
      <c r="N18"/>
      <c r="O18"/>
      <c r="P18"/>
      <c r="Q18"/>
      <c r="R18"/>
      <c r="S18"/>
      <c r="T18"/>
      <c r="U18"/>
      <c r="V18"/>
      <c r="W18"/>
      <c r="X18"/>
      <c r="Y18"/>
      <c r="Z18"/>
      <c r="AA18"/>
    </row>
    <row r="19" spans="1:27">
      <c r="A19" s="156" t="s">
        <v>72</v>
      </c>
      <c r="B19" s="56" t="s">
        <v>152</v>
      </c>
      <c r="C19" s="56"/>
      <c r="D19" s="56"/>
      <c r="E19" s="56"/>
      <c r="F19" s="56"/>
      <c r="G19" s="56"/>
      <c r="H19" s="56"/>
      <c r="I19" s="56"/>
      <c r="J19" s="56"/>
      <c r="K19" s="56"/>
      <c r="L19" s="56"/>
      <c r="M19" s="56"/>
      <c r="N19"/>
      <c r="O19"/>
      <c r="P19"/>
      <c r="Q19"/>
      <c r="R19"/>
      <c r="S19"/>
      <c r="T19"/>
      <c r="U19"/>
      <c r="V19"/>
      <c r="W19"/>
      <c r="X19"/>
      <c r="Y19"/>
      <c r="Z19"/>
      <c r="AA19"/>
    </row>
    <row r="20" spans="1:27">
      <c r="A20" s="157"/>
      <c r="B20" s="157" t="s">
        <v>59</v>
      </c>
      <c r="C20" s="158" t="s">
        <v>153</v>
      </c>
      <c r="D20" s="56"/>
      <c r="E20" s="56"/>
      <c r="F20" s="56"/>
      <c r="G20" s="56"/>
      <c r="H20" s="56"/>
      <c r="I20" s="56"/>
      <c r="J20" s="56"/>
      <c r="K20" s="56"/>
      <c r="L20" s="56"/>
      <c r="M20" s="56"/>
      <c r="N20"/>
      <c r="O20"/>
      <c r="P20"/>
      <c r="Q20"/>
      <c r="R20"/>
      <c r="S20"/>
      <c r="T20"/>
      <c r="U20"/>
      <c r="V20"/>
      <c r="W20"/>
      <c r="X20"/>
      <c r="Y20"/>
      <c r="Z20"/>
      <c r="AA20"/>
    </row>
    <row r="21" spans="1:27" ht="16.2">
      <c r="A21" s="56"/>
      <c r="B21" s="56"/>
      <c r="C21" s="302" t="s">
        <v>22</v>
      </c>
      <c r="D21" s="56"/>
      <c r="E21" s="56"/>
      <c r="F21" s="56"/>
      <c r="G21" s="56"/>
      <c r="H21" s="56"/>
      <c r="I21" s="56"/>
      <c r="J21" s="56"/>
      <c r="K21" s="56"/>
      <c r="L21" s="56"/>
      <c r="M21" s="56"/>
      <c r="N21"/>
      <c r="O21"/>
      <c r="P21"/>
      <c r="Q21"/>
      <c r="R21"/>
      <c r="S21"/>
      <c r="T21"/>
      <c r="U21"/>
      <c r="V21"/>
      <c r="W21"/>
      <c r="X21"/>
      <c r="Y21"/>
      <c r="Z21"/>
      <c r="AA21"/>
    </row>
    <row r="22" spans="1:27">
      <c r="A22" s="64"/>
      <c r="B22" s="64"/>
      <c r="C22" s="64"/>
      <c r="D22" s="159" t="str">
        <f>C7&amp;" - "&amp;D7</f>
        <v>1 - 2</v>
      </c>
      <c r="E22" s="159" t="str">
        <f t="shared" ref="E22:L22" si="0">D7&amp;" - "&amp;E7</f>
        <v>2 - 3</v>
      </c>
      <c r="F22" s="159" t="str">
        <f t="shared" si="0"/>
        <v>3 - 4</v>
      </c>
      <c r="G22" s="159" t="str">
        <f t="shared" si="0"/>
        <v>4 - 5</v>
      </c>
      <c r="H22" s="159" t="str">
        <f t="shared" si="0"/>
        <v>5 - 6</v>
      </c>
      <c r="I22" s="159" t="str">
        <f t="shared" si="0"/>
        <v>6 - 7</v>
      </c>
      <c r="J22" s="159" t="str">
        <f t="shared" si="0"/>
        <v>7 - 8</v>
      </c>
      <c r="K22" s="159" t="str">
        <f t="shared" si="0"/>
        <v>8 - 9</v>
      </c>
      <c r="L22" s="159" t="str">
        <f t="shared" si="0"/>
        <v>9 - 10</v>
      </c>
      <c r="M22" s="64"/>
      <c r="N22"/>
      <c r="O22"/>
      <c r="P22"/>
      <c r="Q22"/>
      <c r="R22"/>
      <c r="S22"/>
      <c r="T22"/>
      <c r="U22"/>
      <c r="V22"/>
      <c r="W22"/>
      <c r="X22"/>
      <c r="Y22"/>
      <c r="Z22"/>
      <c r="AA22"/>
    </row>
    <row r="23" spans="1:27">
      <c r="A23" s="1" t="s">
        <v>153</v>
      </c>
      <c r="D23" s="200">
        <f t="shared" ref="D23:L23" ca="1" si="1">SUM(OFFSET(D8,0,0,11-D7,1))/SUM(OFFSET(C8,0,0,11-D7,1))</f>
        <v>2.5515727314843626</v>
      </c>
      <c r="E23" s="200">
        <f t="shared" ca="1" si="1"/>
        <v>1.3300972693172199</v>
      </c>
      <c r="F23" s="200">
        <f t="shared" ca="1" si="1"/>
        <v>1.1603077469787344</v>
      </c>
      <c r="G23" s="200">
        <f t="shared" ca="1" si="1"/>
        <v>1.0862698575821492</v>
      </c>
      <c r="H23" s="200">
        <f t="shared" ca="1" si="1"/>
        <v>1.0764641504561347</v>
      </c>
      <c r="I23" s="200">
        <f t="shared" ca="1" si="1"/>
        <v>1.0456974981915836</v>
      </c>
      <c r="J23" s="200">
        <f t="shared" ca="1" si="1"/>
        <v>1.0342201746731883</v>
      </c>
      <c r="K23" s="200">
        <f t="shared" ca="1" si="1"/>
        <v>1.0125111545233099</v>
      </c>
      <c r="L23" s="200">
        <f t="shared" ca="1" si="1"/>
        <v>1.0248109512075509</v>
      </c>
      <c r="N23"/>
      <c r="O23"/>
      <c r="P23"/>
      <c r="Q23"/>
      <c r="R23"/>
      <c r="S23"/>
      <c r="T23"/>
      <c r="U23"/>
      <c r="V23"/>
      <c r="W23"/>
      <c r="X23"/>
      <c r="Y23"/>
      <c r="Z23"/>
      <c r="AA23"/>
    </row>
    <row r="24" spans="1:27">
      <c r="N24"/>
      <c r="O24"/>
      <c r="P24"/>
      <c r="Q24"/>
      <c r="R24"/>
      <c r="S24"/>
      <c r="T24"/>
      <c r="U24"/>
      <c r="V24"/>
      <c r="W24"/>
      <c r="X24"/>
      <c r="Y24"/>
      <c r="Z24"/>
      <c r="AA24"/>
    </row>
    <row r="25" spans="1:27">
      <c r="A25" s="56"/>
      <c r="B25" s="156" t="s">
        <v>62</v>
      </c>
      <c r="C25" s="56" t="s">
        <v>154</v>
      </c>
      <c r="D25" s="56"/>
      <c r="E25" s="56"/>
      <c r="F25" s="56"/>
      <c r="G25" s="56"/>
      <c r="H25" s="56"/>
      <c r="I25" s="56"/>
      <c r="J25" s="56"/>
      <c r="K25" s="56"/>
      <c r="L25" s="56"/>
      <c r="M25" s="56"/>
      <c r="N25"/>
      <c r="O25"/>
      <c r="P25"/>
      <c r="Q25"/>
      <c r="R25"/>
      <c r="S25"/>
      <c r="T25"/>
      <c r="U25"/>
      <c r="V25"/>
      <c r="W25"/>
      <c r="X25"/>
      <c r="Y25"/>
      <c r="Z25"/>
      <c r="AA25"/>
    </row>
    <row r="26" spans="1:27" ht="16.2">
      <c r="A26" s="56"/>
      <c r="B26" s="56"/>
      <c r="C26" s="302" t="s">
        <v>22</v>
      </c>
      <c r="D26" s="56"/>
      <c r="E26" s="56"/>
      <c r="F26" s="56"/>
      <c r="G26" s="56"/>
      <c r="H26" s="56"/>
      <c r="I26" s="56"/>
      <c r="J26" s="56"/>
      <c r="K26" s="56"/>
      <c r="L26" s="56"/>
      <c r="M26" s="56"/>
      <c r="N26"/>
      <c r="O26"/>
      <c r="P26"/>
      <c r="Q26"/>
      <c r="R26"/>
      <c r="S26"/>
      <c r="T26"/>
      <c r="U26"/>
      <c r="V26"/>
      <c r="W26"/>
      <c r="X26"/>
      <c r="Y26"/>
      <c r="Z26"/>
      <c r="AA26"/>
    </row>
    <row r="27" spans="1:27">
      <c r="A27" s="64"/>
      <c r="B27" s="159" t="s">
        <v>155</v>
      </c>
      <c r="C27" s="159" t="s">
        <v>156</v>
      </c>
      <c r="D27" s="159">
        <f>D7</f>
        <v>2</v>
      </c>
      <c r="E27" s="159">
        <f t="shared" ref="E27:L27" si="2">E7</f>
        <v>3</v>
      </c>
      <c r="F27" s="159">
        <f t="shared" si="2"/>
        <v>4</v>
      </c>
      <c r="G27" s="159">
        <f t="shared" si="2"/>
        <v>5</v>
      </c>
      <c r="H27" s="159">
        <f t="shared" si="2"/>
        <v>6</v>
      </c>
      <c r="I27" s="159">
        <f t="shared" si="2"/>
        <v>7</v>
      </c>
      <c r="J27" s="159">
        <f t="shared" si="2"/>
        <v>8</v>
      </c>
      <c r="K27" s="159">
        <f t="shared" si="2"/>
        <v>9</v>
      </c>
      <c r="L27" s="159">
        <f t="shared" si="2"/>
        <v>10</v>
      </c>
      <c r="M27" s="64"/>
      <c r="N27"/>
      <c r="O27"/>
      <c r="P27"/>
      <c r="Q27"/>
      <c r="R27"/>
      <c r="S27"/>
      <c r="T27"/>
      <c r="U27"/>
      <c r="V27"/>
      <c r="W27"/>
      <c r="X27"/>
      <c r="Y27"/>
      <c r="Z27"/>
      <c r="AA27"/>
    </row>
    <row r="28" spans="1:27">
      <c r="B28" s="159">
        <f>B8</f>
        <v>1</v>
      </c>
      <c r="C28" s="22"/>
      <c r="D28" s="188">
        <f t="shared" ref="D28:L28" ca="1" si="3">IF(D8="","",C8*D$23)</f>
        <v>77501.470146106032</v>
      </c>
      <c r="E28" s="188">
        <f t="shared" ca="1" si="3"/>
        <v>101864.16927338997</v>
      </c>
      <c r="F28" s="188">
        <f t="shared" ca="1" si="3"/>
        <v>120712.61645693264</v>
      </c>
      <c r="G28" s="188">
        <f t="shared" ca="1" si="3"/>
        <v>135515.42354294585</v>
      </c>
      <c r="H28" s="188">
        <f t="shared" ca="1" si="3"/>
        <v>150520.90569413087</v>
      </c>
      <c r="I28" s="188">
        <f t="shared" ca="1" si="3"/>
        <v>155802.6530455568</v>
      </c>
      <c r="J28" s="188">
        <f t="shared" ca="1" si="3"/>
        <v>161941.29761085185</v>
      </c>
      <c r="K28" s="188">
        <f t="shared" ca="1" si="3"/>
        <v>166241.16892771868</v>
      </c>
      <c r="L28" s="188">
        <f t="shared" ca="1" si="3"/>
        <v>169266.99999999997</v>
      </c>
      <c r="N28"/>
      <c r="O28"/>
      <c r="P28"/>
      <c r="Q28"/>
      <c r="R28"/>
      <c r="S28"/>
      <c r="T28"/>
      <c r="U28"/>
      <c r="V28"/>
      <c r="W28"/>
      <c r="X28"/>
      <c r="Y28"/>
      <c r="Z28"/>
      <c r="AA28"/>
    </row>
    <row r="29" spans="1:27">
      <c r="B29" s="159">
        <f t="shared" ref="B29:B36" si="4">B9</f>
        <v>2</v>
      </c>
      <c r="C29" s="22"/>
      <c r="D29" s="188">
        <f t="shared" ref="D29:L29" ca="1" si="5">IF(D9="","",C9*D$23)</f>
        <v>77430.026109624465</v>
      </c>
      <c r="E29" s="188">
        <f t="shared" ca="1" si="5"/>
        <v>110437.97627140877</v>
      </c>
      <c r="F29" s="188">
        <f t="shared" ca="1" si="5"/>
        <v>133334.44412856729</v>
      </c>
      <c r="G29" s="188">
        <f t="shared" ca="1" si="5"/>
        <v>145345.07948420674</v>
      </c>
      <c r="H29" s="188">
        <f t="shared" ca="1" si="5"/>
        <v>157449.02896646655</v>
      </c>
      <c r="I29" s="188">
        <f t="shared" ca="1" si="5"/>
        <v>164948.32336474041</v>
      </c>
      <c r="J29" s="188">
        <f t="shared" ca="1" si="5"/>
        <v>168874.70966186089</v>
      </c>
      <c r="K29" s="188">
        <f t="shared" ca="1" si="5"/>
        <v>169612.83107228129</v>
      </c>
      <c r="L29" s="188" t="str">
        <f t="shared" si="5"/>
        <v/>
      </c>
      <c r="N29"/>
      <c r="O29"/>
      <c r="P29"/>
      <c r="Q29"/>
      <c r="R29"/>
      <c r="S29"/>
      <c r="T29"/>
      <c r="U29"/>
      <c r="V29"/>
      <c r="W29"/>
      <c r="X29"/>
      <c r="Y29"/>
      <c r="Z29"/>
      <c r="AA29"/>
    </row>
    <row r="30" spans="1:27">
      <c r="B30" s="159">
        <f t="shared" si="4"/>
        <v>3</v>
      </c>
      <c r="C30" s="22"/>
      <c r="D30" s="188">
        <f t="shared" ref="D30:L30" ca="1" si="6">IF(D10="","",C10*D$23)</f>
        <v>91300.375477973459</v>
      </c>
      <c r="E30" s="188">
        <f t="shared" ca="1" si="6"/>
        <v>124124.67717268296</v>
      </c>
      <c r="F30" s="188">
        <f t="shared" ca="1" si="6"/>
        <v>152082.69670424968</v>
      </c>
      <c r="G30" s="188">
        <f t="shared" ca="1" si="6"/>
        <v>158582.36396870279</v>
      </c>
      <c r="H30" s="188">
        <f t="shared" ca="1" si="6"/>
        <v>172547.5151407643</v>
      </c>
      <c r="I30" s="188">
        <f t="shared" ca="1" si="6"/>
        <v>179248.2366525103</v>
      </c>
      <c r="J30" s="188">
        <f t="shared" ca="1" si="6"/>
        <v>185958.99272728729</v>
      </c>
      <c r="K30" s="188" t="str">
        <f t="shared" si="6"/>
        <v/>
      </c>
      <c r="L30" s="188" t="str">
        <f t="shared" si="6"/>
        <v/>
      </c>
      <c r="N30"/>
      <c r="O30"/>
      <c r="P30"/>
      <c r="Q30"/>
      <c r="R30"/>
      <c r="S30"/>
      <c r="T30"/>
      <c r="U30"/>
      <c r="V30"/>
      <c r="W30"/>
      <c r="X30"/>
      <c r="Y30"/>
      <c r="Z30"/>
      <c r="AA30"/>
    </row>
    <row r="31" spans="1:27">
      <c r="B31" s="159">
        <f t="shared" si="4"/>
        <v>4</v>
      </c>
      <c r="C31" s="22"/>
      <c r="D31" s="188">
        <f t="shared" ref="D31:L31" ca="1" si="7">IF(D11="","",C11*D$23)</f>
        <v>82237.189135741006</v>
      </c>
      <c r="E31" s="188">
        <f t="shared" ca="1" si="7"/>
        <v>116182.66637758985</v>
      </c>
      <c r="F31" s="188">
        <f t="shared" ca="1" si="7"/>
        <v>144761.15482081388</v>
      </c>
      <c r="G31" s="188">
        <f t="shared" ca="1" si="7"/>
        <v>161245.89765949422</v>
      </c>
      <c r="H31" s="188">
        <f t="shared" ca="1" si="7"/>
        <v>176329.13370131669</v>
      </c>
      <c r="I31" s="188">
        <f t="shared" ca="1" si="7"/>
        <v>183768.78693719252</v>
      </c>
      <c r="J31" s="188" t="str">
        <f t="shared" si="7"/>
        <v/>
      </c>
      <c r="K31" s="188" t="str">
        <f t="shared" si="7"/>
        <v/>
      </c>
      <c r="L31" s="188" t="str">
        <f t="shared" si="7"/>
        <v/>
      </c>
      <c r="N31"/>
      <c r="O31"/>
      <c r="P31"/>
      <c r="Q31"/>
      <c r="R31"/>
      <c r="S31"/>
      <c r="T31"/>
      <c r="U31"/>
      <c r="V31"/>
      <c r="W31"/>
      <c r="X31"/>
      <c r="Y31"/>
      <c r="Z31"/>
      <c r="AA31"/>
    </row>
    <row r="32" spans="1:27">
      <c r="B32" s="159">
        <f t="shared" si="4"/>
        <v>5</v>
      </c>
      <c r="C32" s="22"/>
      <c r="D32" s="188">
        <f t="shared" ref="D32:L32" ca="1" si="8">IF(D12="","",C12*D$23)</f>
        <v>106102.04889331425</v>
      </c>
      <c r="E32" s="188">
        <f t="shared" ca="1" si="8"/>
        <v>145241.30142036316</v>
      </c>
      <c r="F32" s="188">
        <f t="shared" ca="1" si="8"/>
        <v>171173.24006529083</v>
      </c>
      <c r="G32" s="188">
        <f t="shared" ca="1" si="8"/>
        <v>191264.96517377693</v>
      </c>
      <c r="H32" s="188">
        <f t="shared" ca="1" si="8"/>
        <v>201828.41649732162</v>
      </c>
      <c r="I32" s="188" t="str">
        <f t="shared" si="8"/>
        <v/>
      </c>
      <c r="J32" s="188" t="str">
        <f t="shared" si="8"/>
        <v/>
      </c>
      <c r="K32" s="188" t="str">
        <f t="shared" si="8"/>
        <v/>
      </c>
      <c r="L32" s="188" t="str">
        <f t="shared" si="8"/>
        <v/>
      </c>
      <c r="N32"/>
      <c r="O32"/>
      <c r="P32"/>
      <c r="Q32"/>
      <c r="R32"/>
      <c r="S32"/>
      <c r="T32"/>
      <c r="U32"/>
      <c r="V32"/>
      <c r="W32"/>
      <c r="X32"/>
      <c r="Y32"/>
      <c r="Z32"/>
      <c r="AA32"/>
    </row>
    <row r="33" spans="1:27">
      <c r="B33" s="159">
        <f t="shared" si="4"/>
        <v>6</v>
      </c>
      <c r="C33" s="22"/>
      <c r="D33" s="188">
        <f t="shared" ref="D33:L33" ca="1" si="9">IF(D13="","",C13*D$23)</f>
        <v>179327.08314145249</v>
      </c>
      <c r="E33" s="188">
        <f t="shared" ca="1" si="9"/>
        <v>243987.72269447354</v>
      </c>
      <c r="F33" s="188">
        <f t="shared" ca="1" si="9"/>
        <v>271621.08172123984</v>
      </c>
      <c r="G33" s="188">
        <f t="shared" ca="1" si="9"/>
        <v>296773.2701708735</v>
      </c>
      <c r="H33" s="188" t="str">
        <f t="shared" si="9"/>
        <v/>
      </c>
      <c r="I33" s="188" t="str">
        <f t="shared" si="9"/>
        <v/>
      </c>
      <c r="J33" s="188" t="str">
        <f t="shared" si="9"/>
        <v/>
      </c>
      <c r="K33" s="188" t="str">
        <f t="shared" si="9"/>
        <v/>
      </c>
      <c r="L33" s="188" t="str">
        <f t="shared" si="9"/>
        <v/>
      </c>
      <c r="N33"/>
      <c r="O33"/>
      <c r="P33"/>
      <c r="Q33"/>
      <c r="R33"/>
      <c r="S33"/>
      <c r="T33"/>
      <c r="U33"/>
      <c r="V33"/>
      <c r="W33"/>
      <c r="X33"/>
      <c r="Y33"/>
      <c r="Z33"/>
      <c r="AA33"/>
    </row>
    <row r="34" spans="1:27">
      <c r="B34" s="159">
        <f t="shared" si="4"/>
        <v>7</v>
      </c>
      <c r="C34" s="22"/>
      <c r="D34" s="188">
        <f t="shared" ref="D34:L34" ca="1" si="10">IF(D14="","",C14*D$23)</f>
        <v>182866.11452002131</v>
      </c>
      <c r="E34" s="188">
        <f t="shared" ca="1" si="10"/>
        <v>236077.63423384406</v>
      </c>
      <c r="F34" s="188">
        <f t="shared" ca="1" si="10"/>
        <v>266660.76610290573</v>
      </c>
      <c r="G34" s="188" t="str">
        <f t="shared" si="10"/>
        <v/>
      </c>
      <c r="H34" s="188" t="str">
        <f t="shared" si="10"/>
        <v/>
      </c>
      <c r="I34" s="188" t="str">
        <f t="shared" si="10"/>
        <v/>
      </c>
      <c r="J34" s="188" t="str">
        <f t="shared" si="10"/>
        <v/>
      </c>
      <c r="K34" s="188" t="str">
        <f t="shared" si="10"/>
        <v/>
      </c>
      <c r="L34" s="188" t="str">
        <f t="shared" si="10"/>
        <v/>
      </c>
      <c r="N34"/>
      <c r="O34"/>
      <c r="P34"/>
      <c r="Q34"/>
      <c r="R34"/>
      <c r="S34"/>
      <c r="T34"/>
      <c r="U34"/>
      <c r="V34"/>
      <c r="W34"/>
      <c r="X34"/>
      <c r="Y34"/>
      <c r="Z34"/>
      <c r="AA34"/>
    </row>
    <row r="35" spans="1:27">
      <c r="B35" s="159">
        <f t="shared" si="4"/>
        <v>8</v>
      </c>
      <c r="C35" s="22"/>
      <c r="D35" s="188">
        <f t="shared" ref="D35:L35" ca="1" si="11">IF(D15="","",C15*D$23)</f>
        <v>152783.07201582065</v>
      </c>
      <c r="E35" s="188">
        <f t="shared" ca="1" si="11"/>
        <v>199680.85255624764</v>
      </c>
      <c r="F35" s="188" t="str">
        <f t="shared" si="11"/>
        <v/>
      </c>
      <c r="G35" s="188" t="str">
        <f t="shared" si="11"/>
        <v/>
      </c>
      <c r="H35" s="188" t="str">
        <f t="shared" si="11"/>
        <v/>
      </c>
      <c r="I35" s="188" t="str">
        <f t="shared" si="11"/>
        <v/>
      </c>
      <c r="J35" s="188" t="str">
        <f t="shared" si="11"/>
        <v/>
      </c>
      <c r="K35" s="188" t="str">
        <f t="shared" si="11"/>
        <v/>
      </c>
      <c r="L35" s="188" t="str">
        <f t="shared" si="11"/>
        <v/>
      </c>
      <c r="N35"/>
      <c r="O35"/>
      <c r="P35"/>
      <c r="Q35"/>
      <c r="R35"/>
      <c r="S35"/>
      <c r="T35"/>
      <c r="U35"/>
      <c r="V35"/>
      <c r="W35"/>
      <c r="X35"/>
      <c r="Y35"/>
      <c r="Z35"/>
      <c r="AA35"/>
    </row>
    <row r="36" spans="1:27">
      <c r="B36" s="159">
        <f t="shared" si="4"/>
        <v>9</v>
      </c>
      <c r="C36" s="22"/>
      <c r="D36" s="188">
        <f t="shared" ref="D36:L36" ca="1" si="12">IF(D16="","",C16*D$23)</f>
        <v>157485.62055994634</v>
      </c>
      <c r="E36" s="188" t="str">
        <f t="shared" si="12"/>
        <v/>
      </c>
      <c r="F36" s="188" t="str">
        <f t="shared" si="12"/>
        <v/>
      </c>
      <c r="G36" s="188" t="str">
        <f t="shared" si="12"/>
        <v/>
      </c>
      <c r="H36" s="188" t="str">
        <f t="shared" si="12"/>
        <v/>
      </c>
      <c r="I36" s="188" t="str">
        <f t="shared" si="12"/>
        <v/>
      </c>
      <c r="J36" s="188" t="str">
        <f t="shared" si="12"/>
        <v/>
      </c>
      <c r="K36" s="188" t="str">
        <f t="shared" si="12"/>
        <v/>
      </c>
      <c r="L36" s="188" t="str">
        <f t="shared" si="12"/>
        <v/>
      </c>
      <c r="N36"/>
      <c r="O36"/>
      <c r="P36"/>
      <c r="Q36"/>
      <c r="R36"/>
      <c r="S36"/>
      <c r="T36"/>
      <c r="U36"/>
      <c r="V36"/>
      <c r="W36"/>
      <c r="X36"/>
      <c r="Y36"/>
      <c r="Z36"/>
      <c r="AA36"/>
    </row>
    <row r="37" spans="1:27">
      <c r="N37"/>
      <c r="O37"/>
      <c r="P37"/>
      <c r="Q37"/>
      <c r="R37"/>
      <c r="S37"/>
      <c r="T37"/>
      <c r="U37"/>
      <c r="V37"/>
      <c r="W37"/>
      <c r="X37"/>
      <c r="Y37"/>
      <c r="Z37"/>
      <c r="AA37"/>
    </row>
    <row r="38" spans="1:27">
      <c r="A38" s="56" t="s">
        <v>157</v>
      </c>
      <c r="B38" s="56"/>
      <c r="C38" s="56"/>
      <c r="D38" s="56"/>
      <c r="E38" s="56"/>
      <c r="F38" s="56"/>
      <c r="G38" s="56"/>
      <c r="H38" s="56"/>
      <c r="I38" s="56"/>
      <c r="J38" s="56"/>
      <c r="K38" s="56"/>
      <c r="L38" s="56"/>
      <c r="M38" s="56"/>
      <c r="N38" s="88"/>
      <c r="O38" s="104"/>
      <c r="P38" s="104"/>
      <c r="Q38" s="104"/>
      <c r="R38" s="104"/>
      <c r="S38" s="104"/>
      <c r="T38" s="104"/>
      <c r="U38" s="104"/>
      <c r="V38" s="104"/>
      <c r="W38" s="104"/>
      <c r="X38" s="104"/>
      <c r="Y38" s="104"/>
      <c r="Z38" s="104"/>
      <c r="AA38" s="104"/>
    </row>
    <row r="39" spans="1:27">
      <c r="A39" s="156"/>
      <c r="B39" s="56"/>
      <c r="C39" s="56"/>
      <c r="D39" s="56"/>
      <c r="E39" s="56"/>
      <c r="F39" s="56"/>
      <c r="G39" s="56"/>
      <c r="H39" s="56"/>
      <c r="I39" s="56"/>
      <c r="J39" s="56"/>
      <c r="K39" s="56"/>
      <c r="L39" s="56"/>
      <c r="M39" s="56"/>
      <c r="N39" s="88"/>
      <c r="O39" s="104"/>
      <c r="P39" s="104"/>
      <c r="Q39" s="104"/>
      <c r="R39" s="104"/>
      <c r="S39" s="104"/>
      <c r="T39" s="104"/>
      <c r="U39" s="104"/>
      <c r="V39" s="104"/>
      <c r="W39" s="104"/>
      <c r="X39" s="104"/>
      <c r="Y39" s="104"/>
      <c r="Z39" s="104"/>
      <c r="AA39" s="104"/>
    </row>
    <row r="40" spans="1:27">
      <c r="A40" s="156" t="s">
        <v>81</v>
      </c>
      <c r="B40" s="56" t="s">
        <v>257</v>
      </c>
      <c r="C40" s="56"/>
      <c r="D40" s="56"/>
      <c r="E40" s="56"/>
      <c r="F40" s="56"/>
      <c r="G40" s="56"/>
      <c r="H40" s="56"/>
      <c r="I40" s="56"/>
      <c r="J40" s="56"/>
      <c r="K40" s="56"/>
      <c r="L40" s="56"/>
      <c r="M40" s="56"/>
      <c r="N40" s="88"/>
      <c r="O40" s="104"/>
      <c r="P40" s="104"/>
      <c r="Q40" s="104"/>
      <c r="R40" s="104"/>
      <c r="S40" s="104"/>
      <c r="T40" s="104"/>
      <c r="U40" s="104"/>
      <c r="V40" s="104"/>
      <c r="W40" s="104"/>
      <c r="X40" s="104"/>
      <c r="Y40" s="104"/>
      <c r="Z40" s="104"/>
      <c r="AA40" s="104"/>
    </row>
    <row r="41" spans="1:27">
      <c r="A41" s="157"/>
      <c r="B41" s="157" t="s">
        <v>59</v>
      </c>
      <c r="C41" s="158" t="s">
        <v>158</v>
      </c>
      <c r="D41" s="56"/>
      <c r="E41" s="56"/>
      <c r="F41" s="56"/>
      <c r="G41" s="56"/>
      <c r="H41" s="56"/>
      <c r="I41" s="56"/>
      <c r="J41" s="56"/>
      <c r="K41" s="56"/>
      <c r="L41" s="56"/>
      <c r="M41" s="56"/>
      <c r="N41" s="88"/>
      <c r="O41" s="104"/>
      <c r="P41" s="104"/>
      <c r="Q41" s="104"/>
      <c r="R41" s="104"/>
      <c r="S41" s="104"/>
      <c r="T41" s="104"/>
      <c r="U41" s="104"/>
      <c r="V41" s="104"/>
      <c r="W41" s="104"/>
      <c r="X41" s="104"/>
      <c r="Y41" s="104"/>
      <c r="Z41" s="104"/>
      <c r="AA41" s="104"/>
    </row>
    <row r="42" spans="1:27" ht="16.2">
      <c r="A42" s="156"/>
      <c r="B42" s="56"/>
      <c r="C42" s="283" t="s">
        <v>274</v>
      </c>
      <c r="D42" s="160"/>
      <c r="E42" s="160"/>
      <c r="F42" s="160"/>
      <c r="G42" s="160"/>
      <c r="H42" s="160"/>
      <c r="I42" s="160"/>
      <c r="J42" s="160"/>
      <c r="K42" s="160"/>
      <c r="L42" s="161"/>
      <c r="M42" s="161"/>
      <c r="N42" s="161"/>
      <c r="O42" s="161"/>
      <c r="P42" s="161"/>
      <c r="Q42" s="161"/>
      <c r="R42" s="161"/>
      <c r="S42" s="161"/>
      <c r="T42" s="161"/>
      <c r="U42" s="161"/>
      <c r="V42" s="161"/>
      <c r="W42" s="161"/>
      <c r="X42" s="161"/>
      <c r="Y42" s="161"/>
      <c r="Z42" s="161"/>
      <c r="AA42" s="161"/>
    </row>
    <row r="43" spans="1:27">
      <c r="N43"/>
      <c r="O43"/>
      <c r="P43"/>
      <c r="Q43"/>
      <c r="R43"/>
      <c r="S43"/>
      <c r="T43"/>
      <c r="U43"/>
      <c r="V43"/>
      <c r="W43"/>
      <c r="X43"/>
      <c r="Y43"/>
      <c r="Z43"/>
      <c r="AA43"/>
    </row>
    <row r="44" spans="1:27">
      <c r="A44" s="1" t="s">
        <v>250</v>
      </c>
      <c r="I44" s="1" t="s">
        <v>251</v>
      </c>
      <c r="N44"/>
      <c r="O44"/>
      <c r="P44"/>
      <c r="Q44"/>
      <c r="R44" s="1" t="s">
        <v>252</v>
      </c>
      <c r="S44"/>
      <c r="T44"/>
      <c r="U44"/>
      <c r="V44"/>
      <c r="W44"/>
      <c r="X44"/>
      <c r="Y44"/>
      <c r="Z44"/>
      <c r="AA44"/>
    </row>
    <row r="45" spans="1:27">
      <c r="N45"/>
      <c r="O45"/>
      <c r="P45"/>
      <c r="Q45"/>
      <c r="R45"/>
      <c r="S45"/>
      <c r="T45"/>
      <c r="U45"/>
      <c r="V45"/>
      <c r="W45"/>
      <c r="X45"/>
      <c r="Y45"/>
      <c r="Z45"/>
      <c r="AA45"/>
    </row>
    <row r="46" spans="1:27">
      <c r="A46" s="1" t="s">
        <v>253</v>
      </c>
      <c r="B46" s="1" t="s">
        <v>254</v>
      </c>
      <c r="I46" s="1" t="s">
        <v>254</v>
      </c>
      <c r="J46" s="1" t="s">
        <v>255</v>
      </c>
      <c r="N46"/>
      <c r="O46"/>
      <c r="P46"/>
      <c r="Q46"/>
      <c r="R46" s="1" t="s">
        <v>255</v>
      </c>
      <c r="S46" s="1" t="s">
        <v>256</v>
      </c>
      <c r="T46"/>
      <c r="U46"/>
      <c r="V46"/>
      <c r="W46"/>
      <c r="X46"/>
      <c r="Y46"/>
      <c r="Z46"/>
      <c r="AA46"/>
    </row>
    <row r="47" spans="1:27">
      <c r="A47" s="163">
        <f t="shared" ref="A47:A55" si="13">C8</f>
        <v>30374</v>
      </c>
      <c r="B47" s="163">
        <f t="shared" ref="B47:B55" si="14">D8</f>
        <v>76584</v>
      </c>
      <c r="I47" s="163">
        <f t="shared" ref="I47:J54" si="15">D8</f>
        <v>76584</v>
      </c>
      <c r="J47" s="163">
        <f t="shared" si="15"/>
        <v>104035</v>
      </c>
      <c r="N47"/>
      <c r="O47"/>
      <c r="P47"/>
      <c r="Q47"/>
      <c r="R47" s="164">
        <f t="shared" ref="R47:S53" si="16">E8</f>
        <v>104035</v>
      </c>
      <c r="S47" s="164">
        <f t="shared" si="16"/>
        <v>124753</v>
      </c>
      <c r="T47"/>
      <c r="U47"/>
      <c r="V47"/>
      <c r="W47"/>
      <c r="X47"/>
      <c r="Y47"/>
      <c r="Z47"/>
      <c r="AA47"/>
    </row>
    <row r="48" spans="1:27">
      <c r="A48" s="163">
        <f t="shared" si="13"/>
        <v>30346</v>
      </c>
      <c r="B48" s="163">
        <f t="shared" si="14"/>
        <v>83030</v>
      </c>
      <c r="I48" s="163">
        <f t="shared" si="15"/>
        <v>83030</v>
      </c>
      <c r="J48" s="163">
        <f t="shared" si="15"/>
        <v>114913</v>
      </c>
      <c r="N48"/>
      <c r="O48"/>
      <c r="P48"/>
      <c r="Q48"/>
      <c r="R48" s="164">
        <f t="shared" si="16"/>
        <v>114913</v>
      </c>
      <c r="S48" s="164">
        <f t="shared" si="16"/>
        <v>133802</v>
      </c>
      <c r="T48"/>
      <c r="U48"/>
      <c r="V48"/>
      <c r="W48"/>
      <c r="X48"/>
      <c r="Y48"/>
      <c r="Z48"/>
      <c r="AA48"/>
    </row>
    <row r="49" spans="1:27">
      <c r="A49" s="163">
        <f t="shared" si="13"/>
        <v>35782</v>
      </c>
      <c r="B49" s="163">
        <f t="shared" si="14"/>
        <v>93320</v>
      </c>
      <c r="I49" s="163">
        <f t="shared" si="15"/>
        <v>93320</v>
      </c>
      <c r="J49" s="163">
        <f t="shared" si="15"/>
        <v>131071</v>
      </c>
      <c r="N49"/>
      <c r="O49"/>
      <c r="P49"/>
      <c r="Q49"/>
      <c r="R49" s="164">
        <f t="shared" si="16"/>
        <v>131071</v>
      </c>
      <c r="S49" s="164">
        <f t="shared" si="16"/>
        <v>145988</v>
      </c>
      <c r="T49"/>
      <c r="U49"/>
      <c r="V49"/>
      <c r="W49"/>
      <c r="X49"/>
      <c r="Y49"/>
      <c r="Z49"/>
      <c r="AA49"/>
    </row>
    <row r="50" spans="1:27">
      <c r="A50" s="163">
        <f t="shared" si="13"/>
        <v>32230</v>
      </c>
      <c r="B50" s="163">
        <f t="shared" si="14"/>
        <v>87349</v>
      </c>
      <c r="I50" s="163">
        <f t="shared" si="15"/>
        <v>87349</v>
      </c>
      <c r="J50" s="163">
        <f t="shared" si="15"/>
        <v>124761</v>
      </c>
      <c r="N50"/>
      <c r="O50"/>
      <c r="P50"/>
      <c r="Q50"/>
      <c r="R50" s="164">
        <f t="shared" si="16"/>
        <v>124761</v>
      </c>
      <c r="S50" s="164">
        <f t="shared" si="16"/>
        <v>148440</v>
      </c>
      <c r="T50"/>
      <c r="U50"/>
      <c r="V50"/>
      <c r="W50"/>
      <c r="X50"/>
      <c r="Y50"/>
      <c r="Z50"/>
      <c r="AA50"/>
    </row>
    <row r="51" spans="1:27">
      <c r="A51" s="163">
        <f t="shared" si="13"/>
        <v>41583</v>
      </c>
      <c r="B51" s="163">
        <f t="shared" si="14"/>
        <v>109196</v>
      </c>
      <c r="I51" s="163">
        <f t="shared" si="15"/>
        <v>109196</v>
      </c>
      <c r="J51" s="163">
        <f t="shared" si="15"/>
        <v>147524</v>
      </c>
      <c r="N51"/>
      <c r="O51"/>
      <c r="P51"/>
      <c r="Q51"/>
      <c r="R51" s="164">
        <f t="shared" si="16"/>
        <v>147524</v>
      </c>
      <c r="S51" s="164">
        <f t="shared" si="16"/>
        <v>176075</v>
      </c>
      <c r="T51"/>
      <c r="U51"/>
      <c r="V51"/>
      <c r="W51"/>
      <c r="X51"/>
      <c r="Y51"/>
      <c r="Z51"/>
      <c r="AA51"/>
    </row>
    <row r="52" spans="1:27">
      <c r="A52" s="163">
        <f t="shared" si="13"/>
        <v>70281</v>
      </c>
      <c r="B52" s="163">
        <f t="shared" si="14"/>
        <v>183436</v>
      </c>
      <c r="I52" s="163">
        <f t="shared" si="15"/>
        <v>183436</v>
      </c>
      <c r="J52" s="163">
        <f t="shared" si="15"/>
        <v>234094</v>
      </c>
      <c r="N52"/>
      <c r="O52"/>
      <c r="P52"/>
      <c r="Q52"/>
      <c r="R52" s="164">
        <f t="shared" si="16"/>
        <v>234094</v>
      </c>
      <c r="S52" s="164">
        <f t="shared" si="16"/>
        <v>273204</v>
      </c>
      <c r="T52"/>
      <c r="U52"/>
      <c r="V52"/>
      <c r="W52"/>
      <c r="X52"/>
      <c r="Y52"/>
      <c r="Z52"/>
      <c r="AA52"/>
    </row>
    <row r="53" spans="1:27">
      <c r="A53" s="163">
        <f t="shared" si="13"/>
        <v>71668</v>
      </c>
      <c r="B53" s="163">
        <f t="shared" si="14"/>
        <v>177489</v>
      </c>
      <c r="I53" s="163">
        <f t="shared" si="15"/>
        <v>177489</v>
      </c>
      <c r="J53" s="163">
        <f t="shared" si="15"/>
        <v>229819</v>
      </c>
      <c r="N53"/>
      <c r="O53"/>
      <c r="P53"/>
      <c r="Q53"/>
      <c r="R53" s="164">
        <f t="shared" si="16"/>
        <v>229819</v>
      </c>
      <c r="S53" s="164">
        <f t="shared" si="16"/>
        <v>258084</v>
      </c>
      <c r="T53"/>
      <c r="U53"/>
      <c r="V53"/>
      <c r="W53"/>
      <c r="X53"/>
      <c r="Y53"/>
      <c r="Z53"/>
      <c r="AA53"/>
    </row>
    <row r="54" spans="1:27">
      <c r="A54" s="163">
        <f t="shared" si="13"/>
        <v>59878</v>
      </c>
      <c r="B54" s="163">
        <f t="shared" si="14"/>
        <v>150125</v>
      </c>
      <c r="I54" s="163">
        <f t="shared" si="15"/>
        <v>150125</v>
      </c>
      <c r="J54" s="163">
        <f t="shared" si="15"/>
        <v>191380</v>
      </c>
      <c r="N54"/>
      <c r="O54"/>
      <c r="P54"/>
      <c r="Q54"/>
      <c r="R54"/>
      <c r="S54"/>
      <c r="T54"/>
      <c r="U54"/>
      <c r="V54"/>
      <c r="W54"/>
      <c r="X54"/>
      <c r="Y54"/>
      <c r="Z54"/>
      <c r="AA54"/>
    </row>
    <row r="55" spans="1:27">
      <c r="A55" s="163">
        <f t="shared" si="13"/>
        <v>61721</v>
      </c>
      <c r="B55" s="163">
        <f t="shared" si="14"/>
        <v>146504</v>
      </c>
      <c r="N55"/>
      <c r="O55"/>
      <c r="P55"/>
      <c r="Q55"/>
      <c r="R55"/>
      <c r="S55"/>
      <c r="T55"/>
      <c r="U55"/>
      <c r="V55"/>
      <c r="W55"/>
      <c r="X55"/>
      <c r="Y55"/>
      <c r="Z55"/>
      <c r="AA55"/>
    </row>
    <row r="56" spans="1:27">
      <c r="B56" s="1" t="str">
        <f>D17</f>
        <v/>
      </c>
      <c r="N56"/>
      <c r="O56"/>
      <c r="P56"/>
      <c r="Q56"/>
      <c r="R56"/>
      <c r="S56"/>
      <c r="T56"/>
      <c r="U56"/>
      <c r="V56"/>
      <c r="W56"/>
      <c r="X56"/>
      <c r="Y56"/>
      <c r="Z56"/>
      <c r="AA56"/>
    </row>
    <row r="57" spans="1:27">
      <c r="N57"/>
      <c r="O57"/>
      <c r="P57"/>
      <c r="Q57"/>
      <c r="R57"/>
      <c r="S57"/>
      <c r="T57"/>
      <c r="U57"/>
      <c r="V57"/>
      <c r="W57"/>
      <c r="X57"/>
      <c r="Y57"/>
      <c r="Z57"/>
      <c r="AA57"/>
    </row>
    <row r="58" spans="1:27">
      <c r="N58"/>
      <c r="O58"/>
      <c r="P58"/>
      <c r="Q58"/>
      <c r="R58"/>
      <c r="S58"/>
      <c r="T58"/>
      <c r="U58"/>
      <c r="V58"/>
      <c r="W58"/>
      <c r="X58"/>
      <c r="Y58"/>
      <c r="Z58"/>
      <c r="AA58"/>
    </row>
    <row r="59" spans="1:27">
      <c r="N59"/>
      <c r="O59"/>
      <c r="P59"/>
      <c r="Q59"/>
      <c r="R59"/>
      <c r="S59"/>
      <c r="T59"/>
      <c r="U59"/>
      <c r="V59"/>
      <c r="W59"/>
      <c r="X59"/>
      <c r="Y59"/>
      <c r="Z59"/>
      <c r="AA59"/>
    </row>
    <row r="60" spans="1:27">
      <c r="A60" s="156"/>
      <c r="B60" s="157" t="s">
        <v>62</v>
      </c>
      <c r="C60" s="158" t="s">
        <v>261</v>
      </c>
      <c r="D60" s="56"/>
      <c r="E60" s="56"/>
      <c r="F60" s="56"/>
      <c r="G60" s="56"/>
      <c r="H60" s="56"/>
      <c r="I60" s="56"/>
      <c r="J60" s="56"/>
      <c r="K60" s="56"/>
      <c r="L60" s="56"/>
      <c r="M60" s="56"/>
      <c r="N60" s="104"/>
      <c r="O60" s="104"/>
      <c r="P60" s="104"/>
      <c r="Q60" s="104"/>
      <c r="R60" s="104"/>
      <c r="S60" s="104"/>
      <c r="T60" s="104"/>
      <c r="U60" s="104"/>
      <c r="V60" s="104"/>
      <c r="W60" s="104"/>
      <c r="X60" s="104"/>
      <c r="Y60" s="104"/>
      <c r="Z60" s="104"/>
      <c r="AA60" s="104"/>
    </row>
    <row r="61" spans="1:27" ht="16.2">
      <c r="A61" s="156"/>
      <c r="B61" s="56"/>
      <c r="C61" s="283" t="s">
        <v>274</v>
      </c>
      <c r="D61" s="160"/>
      <c r="E61" s="160"/>
      <c r="F61" s="160"/>
      <c r="G61" s="160"/>
      <c r="H61" s="160"/>
      <c r="I61" s="160"/>
      <c r="J61" s="160"/>
      <c r="K61" s="160"/>
      <c r="L61" s="161"/>
      <c r="M61" s="161"/>
      <c r="N61" s="161"/>
      <c r="O61" s="161"/>
      <c r="P61" s="161"/>
      <c r="Q61" s="161"/>
      <c r="R61" s="161"/>
      <c r="S61" s="161"/>
      <c r="T61" s="161"/>
      <c r="U61" s="161"/>
      <c r="V61" s="161"/>
      <c r="W61" s="161"/>
      <c r="X61" s="161"/>
      <c r="Y61" s="161"/>
      <c r="Z61" s="161"/>
      <c r="AA61" s="161"/>
    </row>
    <row r="62" spans="1:27">
      <c r="C62" s="191"/>
      <c r="N62"/>
      <c r="O62"/>
      <c r="P62"/>
      <c r="Q62"/>
      <c r="R62"/>
      <c r="S62"/>
      <c r="T62"/>
      <c r="U62"/>
      <c r="V62"/>
      <c r="W62"/>
      <c r="X62"/>
      <c r="Y62"/>
      <c r="Z62"/>
      <c r="AA62"/>
    </row>
    <row r="63" spans="1:27">
      <c r="A63" s="1" t="s">
        <v>258</v>
      </c>
      <c r="I63" s="1" t="s">
        <v>259</v>
      </c>
      <c r="N63"/>
      <c r="O63"/>
      <c r="P63"/>
      <c r="Q63"/>
      <c r="R63" s="1" t="s">
        <v>260</v>
      </c>
      <c r="S63"/>
      <c r="T63"/>
      <c r="U63"/>
      <c r="V63"/>
      <c r="W63"/>
      <c r="X63"/>
      <c r="Y63"/>
      <c r="Z63"/>
      <c r="AA63"/>
    </row>
    <row r="64" spans="1:27">
      <c r="N64"/>
      <c r="O64"/>
      <c r="P64"/>
      <c r="Q64"/>
      <c r="R64"/>
      <c r="S64"/>
      <c r="T64"/>
      <c r="U64"/>
      <c r="V64"/>
      <c r="W64"/>
      <c r="X64"/>
      <c r="Y64"/>
      <c r="Z64"/>
      <c r="AA64"/>
    </row>
    <row r="65" spans="1:27">
      <c r="A65" s="1" t="s">
        <v>253</v>
      </c>
      <c r="B65" s="1" t="s">
        <v>159</v>
      </c>
      <c r="I65" s="1" t="s">
        <v>254</v>
      </c>
      <c r="J65" s="1" t="s">
        <v>159</v>
      </c>
      <c r="N65"/>
      <c r="O65"/>
      <c r="P65"/>
      <c r="Q65"/>
      <c r="R65" s="1" t="s">
        <v>255</v>
      </c>
      <c r="S65" s="1" t="s">
        <v>159</v>
      </c>
      <c r="T65"/>
      <c r="U65"/>
      <c r="V65"/>
      <c r="W65"/>
      <c r="X65"/>
      <c r="Y65"/>
      <c r="Z65"/>
      <c r="AA65"/>
    </row>
    <row r="66" spans="1:27">
      <c r="A66" s="163">
        <f t="shared" ref="A66:A74" si="17">C8</f>
        <v>30374</v>
      </c>
      <c r="B66" s="192">
        <f ca="1">(D8-D28)/SQRT(A66)</f>
        <v>-5.2643038359369152</v>
      </c>
      <c r="I66" s="163">
        <f t="shared" ref="I66:I73" si="18">D8</f>
        <v>76584</v>
      </c>
      <c r="J66" s="192">
        <f ca="1">(E8-E28)/SQRT(I66)</f>
        <v>7.8443495360491529</v>
      </c>
      <c r="N66"/>
      <c r="O66"/>
      <c r="P66"/>
      <c r="Q66"/>
      <c r="R66" s="163">
        <f t="shared" ref="R66:R72" si="19">E8</f>
        <v>104035</v>
      </c>
      <c r="S66" s="192">
        <f ca="1">(F8-F28)/SQRT(R66)</f>
        <v>12.526589847748756</v>
      </c>
      <c r="T66"/>
      <c r="U66"/>
      <c r="V66"/>
      <c r="W66"/>
      <c r="X66"/>
      <c r="Y66"/>
      <c r="Z66"/>
      <c r="AA66"/>
    </row>
    <row r="67" spans="1:27">
      <c r="A67" s="163">
        <f t="shared" si="17"/>
        <v>30346</v>
      </c>
      <c r="B67" s="192">
        <f t="shared" ref="B67:B74" ca="1" si="20">(D9-D29)/SQRT(A67)</f>
        <v>32.146616954841875</v>
      </c>
      <c r="I67" s="163">
        <f t="shared" si="18"/>
        <v>83030</v>
      </c>
      <c r="J67" s="192">
        <f t="shared" ref="J67:J73" ca="1" si="21">(E9-E29)/SQRT(I67)</f>
        <v>15.530227708504553</v>
      </c>
      <c r="N67"/>
      <c r="O67"/>
      <c r="P67"/>
      <c r="Q67"/>
      <c r="R67" s="163">
        <f t="shared" si="19"/>
        <v>114913</v>
      </c>
      <c r="S67" s="192">
        <f t="shared" ref="S67:S72" ca="1" si="22">(F9-F29)/SQRT(R67)</f>
        <v>1.3792688680674361</v>
      </c>
      <c r="T67"/>
      <c r="U67"/>
      <c r="V67"/>
      <c r="W67"/>
      <c r="X67"/>
      <c r="Y67"/>
      <c r="Z67"/>
      <c r="AA67"/>
    </row>
    <row r="68" spans="1:27">
      <c r="A68" s="163">
        <f t="shared" si="17"/>
        <v>35782</v>
      </c>
      <c r="B68" s="192">
        <f t="shared" ca="1" si="20"/>
        <v>10.676731705431079</v>
      </c>
      <c r="I68" s="163">
        <f t="shared" si="18"/>
        <v>93320</v>
      </c>
      <c r="J68" s="192">
        <f t="shared" ca="1" si="21"/>
        <v>22.738802942350031</v>
      </c>
      <c r="N68"/>
      <c r="O68"/>
      <c r="P68"/>
      <c r="Q68"/>
      <c r="R68" s="163">
        <f t="shared" si="19"/>
        <v>131071</v>
      </c>
      <c r="S68" s="192">
        <f t="shared" ca="1" si="22"/>
        <v>-16.834444565503439</v>
      </c>
      <c r="T68"/>
      <c r="U68"/>
      <c r="V68"/>
      <c r="W68"/>
      <c r="X68"/>
      <c r="Y68"/>
      <c r="Z68"/>
      <c r="AA68"/>
    </row>
    <row r="69" spans="1:27">
      <c r="A69" s="163">
        <f t="shared" si="17"/>
        <v>32230</v>
      </c>
      <c r="B69" s="192">
        <f t="shared" ca="1" si="20"/>
        <v>28.473747134697071</v>
      </c>
      <c r="I69" s="163">
        <f t="shared" si="18"/>
        <v>87349</v>
      </c>
      <c r="J69" s="192">
        <f t="shared" ca="1" si="21"/>
        <v>29.025115980747142</v>
      </c>
      <c r="N69"/>
      <c r="O69"/>
      <c r="P69"/>
      <c r="Q69"/>
      <c r="R69" s="163">
        <f t="shared" si="19"/>
        <v>124761</v>
      </c>
      <c r="S69" s="192">
        <f t="shared" ca="1" si="22"/>
        <v>10.415307290338962</v>
      </c>
      <c r="T69"/>
      <c r="U69"/>
      <c r="V69"/>
      <c r="W69"/>
      <c r="X69"/>
      <c r="Y69"/>
      <c r="Z69"/>
      <c r="AA69"/>
    </row>
    <row r="70" spans="1:27">
      <c r="A70" s="163">
        <f t="shared" si="17"/>
        <v>41583</v>
      </c>
      <c r="B70" s="192">
        <f t="shared" ca="1" si="20"/>
        <v>15.172443789283584</v>
      </c>
      <c r="I70" s="163">
        <f t="shared" si="18"/>
        <v>109196</v>
      </c>
      <c r="J70" s="192">
        <f t="shared" ca="1" si="21"/>
        <v>6.907886665130321</v>
      </c>
      <c r="N70"/>
      <c r="O70"/>
      <c r="P70"/>
      <c r="Q70"/>
      <c r="R70" s="163">
        <f t="shared" si="19"/>
        <v>147524</v>
      </c>
      <c r="S70" s="192">
        <f t="shared" ca="1" si="22"/>
        <v>12.762057528928576</v>
      </c>
      <c r="T70"/>
      <c r="U70"/>
      <c r="V70"/>
      <c r="W70"/>
      <c r="X70"/>
      <c r="Y70"/>
      <c r="Z70"/>
      <c r="AA70"/>
    </row>
    <row r="71" spans="1:27">
      <c r="A71" s="163">
        <f t="shared" si="17"/>
        <v>70281</v>
      </c>
      <c r="B71" s="192">
        <f t="shared" ca="1" si="20"/>
        <v>15.499168063966833</v>
      </c>
      <c r="I71" s="163">
        <f t="shared" si="18"/>
        <v>183436</v>
      </c>
      <c r="J71" s="192">
        <f t="shared" ca="1" si="21"/>
        <v>-23.100290838266883</v>
      </c>
      <c r="N71"/>
      <c r="O71"/>
      <c r="P71"/>
      <c r="Q71"/>
      <c r="R71" s="163">
        <f t="shared" si="19"/>
        <v>234094</v>
      </c>
      <c r="S71" s="192">
        <f t="shared" ca="1" si="22"/>
        <v>3.2716237546761682</v>
      </c>
      <c r="T71"/>
      <c r="U71"/>
      <c r="V71"/>
      <c r="W71"/>
      <c r="X71"/>
      <c r="Y71"/>
      <c r="Z71"/>
      <c r="AA71"/>
    </row>
    <row r="72" spans="1:27">
      <c r="A72" s="163">
        <f t="shared" si="17"/>
        <v>71668</v>
      </c>
      <c r="B72" s="192">
        <f t="shared" ca="1" si="20"/>
        <v>-20.085684818533267</v>
      </c>
      <c r="I72" s="163">
        <f t="shared" si="18"/>
        <v>177489</v>
      </c>
      <c r="J72" s="192">
        <f t="shared" ca="1" si="21"/>
        <v>-14.855724953510448</v>
      </c>
      <c r="N72"/>
      <c r="O72"/>
      <c r="P72"/>
      <c r="Q72"/>
      <c r="R72" s="163">
        <f t="shared" si="19"/>
        <v>229819</v>
      </c>
      <c r="S72" s="192">
        <f t="shared" ca="1" si="22"/>
        <v>-17.890834624533994</v>
      </c>
      <c r="T72"/>
      <c r="U72"/>
      <c r="V72"/>
      <c r="W72"/>
      <c r="X72"/>
      <c r="Y72"/>
      <c r="Z72"/>
      <c r="AA72"/>
    </row>
    <row r="73" spans="1:27">
      <c r="A73" s="163">
        <f t="shared" si="17"/>
        <v>59878</v>
      </c>
      <c r="B73" s="192">
        <f t="shared" ca="1" si="20"/>
        <v>-10.862582809300095</v>
      </c>
      <c r="I73" s="163">
        <f t="shared" si="18"/>
        <v>150125</v>
      </c>
      <c r="J73" s="192">
        <f t="shared" ca="1" si="21"/>
        <v>-21.423784421866849</v>
      </c>
      <c r="N73"/>
      <c r="O73"/>
      <c r="P73"/>
      <c r="Q73"/>
      <c r="R73"/>
      <c r="S73"/>
      <c r="T73"/>
      <c r="U73"/>
      <c r="V73"/>
      <c r="W73"/>
      <c r="X73"/>
      <c r="Y73"/>
      <c r="Z73"/>
      <c r="AA73"/>
    </row>
    <row r="74" spans="1:27">
      <c r="A74" s="163">
        <f t="shared" si="17"/>
        <v>61721</v>
      </c>
      <c r="B74" s="192">
        <f t="shared" ca="1" si="20"/>
        <v>-44.202817963369625</v>
      </c>
      <c r="N74"/>
      <c r="O74"/>
      <c r="P74"/>
      <c r="Q74"/>
      <c r="R74"/>
      <c r="S74"/>
      <c r="T74"/>
      <c r="U74"/>
      <c r="V74"/>
      <c r="W74"/>
      <c r="X74"/>
      <c r="Y74"/>
      <c r="Z74"/>
      <c r="AA74"/>
    </row>
    <row r="75" spans="1:27">
      <c r="N75"/>
      <c r="O75"/>
      <c r="P75"/>
      <c r="Q75"/>
      <c r="R75"/>
      <c r="S75"/>
      <c r="T75"/>
      <c r="U75"/>
      <c r="V75"/>
      <c r="W75"/>
      <c r="X75"/>
      <c r="Y75"/>
      <c r="Z75"/>
      <c r="AA75"/>
    </row>
    <row r="76" spans="1:27">
      <c r="N76"/>
      <c r="O76"/>
      <c r="P76"/>
      <c r="Q76"/>
      <c r="R76"/>
      <c r="S76"/>
      <c r="T76"/>
      <c r="U76"/>
      <c r="V76"/>
      <c r="W76"/>
      <c r="X76"/>
      <c r="Y76"/>
      <c r="Z76"/>
      <c r="AA76"/>
    </row>
    <row r="77" spans="1:27">
      <c r="N77"/>
      <c r="O77"/>
      <c r="P77"/>
      <c r="Q77"/>
      <c r="R77"/>
      <c r="S77"/>
      <c r="T77"/>
      <c r="U77"/>
      <c r="V77"/>
      <c r="W77"/>
      <c r="X77"/>
      <c r="Y77"/>
      <c r="Z77"/>
      <c r="AA77"/>
    </row>
    <row r="78" spans="1:27">
      <c r="N78"/>
      <c r="O78"/>
      <c r="P78"/>
      <c r="Q78"/>
      <c r="R78"/>
      <c r="S78"/>
      <c r="T78"/>
      <c r="U78"/>
      <c r="V78"/>
      <c r="W78"/>
      <c r="X78"/>
      <c r="Y78"/>
      <c r="Z78"/>
      <c r="AA78"/>
    </row>
    <row r="79" spans="1:27">
      <c r="N79"/>
      <c r="O79"/>
      <c r="P79"/>
      <c r="Q79"/>
      <c r="R79"/>
      <c r="S79"/>
      <c r="T79"/>
      <c r="U79"/>
      <c r="V79"/>
      <c r="W79"/>
      <c r="X79"/>
      <c r="Y79"/>
      <c r="Z79"/>
      <c r="AA79"/>
    </row>
    <row r="80" spans="1:27">
      <c r="A80" s="156" t="s">
        <v>82</v>
      </c>
      <c r="B80" s="56" t="s">
        <v>160</v>
      </c>
      <c r="C80" s="56"/>
      <c r="D80" s="56"/>
      <c r="E80" s="56"/>
      <c r="F80" s="56"/>
      <c r="G80" s="56"/>
      <c r="H80" s="56"/>
      <c r="I80" s="56"/>
      <c r="J80" s="56"/>
      <c r="K80" s="56"/>
      <c r="L80" s="56"/>
      <c r="M80" s="56"/>
      <c r="N80" s="104"/>
      <c r="O80" s="104"/>
      <c r="P80" s="104"/>
      <c r="Q80" s="104"/>
      <c r="R80" s="104"/>
      <c r="S80" s="104"/>
      <c r="T80" s="104"/>
      <c r="U80" s="104"/>
      <c r="V80" s="104"/>
      <c r="W80" s="104"/>
      <c r="X80" s="104"/>
      <c r="Y80" s="104"/>
      <c r="Z80" s="104"/>
      <c r="AA80" s="104"/>
    </row>
    <row r="81" spans="1:27" ht="16.2">
      <c r="A81" s="156"/>
      <c r="B81" s="168" t="s">
        <v>22</v>
      </c>
      <c r="C81" s="56"/>
      <c r="D81" s="56"/>
      <c r="E81" s="56"/>
      <c r="F81" s="56"/>
      <c r="G81" s="56"/>
      <c r="H81" s="56"/>
      <c r="I81" s="56"/>
      <c r="J81" s="56"/>
      <c r="K81" s="56"/>
      <c r="L81" s="56"/>
      <c r="M81" s="56"/>
      <c r="N81" s="104"/>
      <c r="O81" s="104"/>
      <c r="P81" s="104"/>
      <c r="Q81" s="104"/>
      <c r="R81" s="104"/>
      <c r="S81" s="104"/>
      <c r="T81" s="104"/>
      <c r="U81" s="104"/>
      <c r="V81" s="104"/>
      <c r="W81" s="104"/>
      <c r="X81" s="104"/>
      <c r="Y81" s="104"/>
      <c r="Z81" s="104"/>
      <c r="AA81" s="104"/>
    </row>
    <row r="82" spans="1:27">
      <c r="A82" s="206" t="s">
        <v>372</v>
      </c>
      <c r="B82" s="284"/>
      <c r="C82" s="284"/>
      <c r="D82" s="284"/>
      <c r="E82" s="284"/>
      <c r="F82" s="284"/>
      <c r="G82" s="284"/>
      <c r="H82" s="284"/>
      <c r="I82" s="284"/>
      <c r="J82" s="284"/>
      <c r="K82" s="284"/>
      <c r="L82" s="284"/>
      <c r="M82" s="284"/>
      <c r="N82" s="284"/>
      <c r="O82" s="284"/>
      <c r="P82" s="284"/>
      <c r="Q82" s="284"/>
      <c r="R82" s="284"/>
      <c r="S82" s="284"/>
      <c r="T82" s="284"/>
      <c r="U82" s="284"/>
      <c r="V82"/>
      <c r="W82"/>
      <c r="X82"/>
      <c r="Y82"/>
      <c r="Z82"/>
      <c r="AA82"/>
    </row>
    <row r="83" spans="1:27">
      <c r="A83" s="284"/>
      <c r="B83" s="284"/>
      <c r="C83" s="284"/>
      <c r="D83" s="284"/>
      <c r="E83" s="284"/>
      <c r="F83" s="284"/>
      <c r="G83" s="284"/>
      <c r="H83" s="284"/>
      <c r="I83" s="284"/>
      <c r="J83" s="284"/>
      <c r="K83" s="284"/>
      <c r="L83" s="284"/>
      <c r="M83" s="284"/>
      <c r="N83" s="284"/>
      <c r="O83" s="284"/>
      <c r="P83" s="284"/>
      <c r="Q83" s="284"/>
      <c r="R83" s="284"/>
      <c r="S83" s="284"/>
      <c r="T83" s="284"/>
      <c r="U83" s="284"/>
      <c r="V83"/>
      <c r="W83"/>
      <c r="X83"/>
      <c r="Y83"/>
      <c r="Z83"/>
      <c r="AA83"/>
    </row>
    <row r="84" spans="1:27">
      <c r="A84" s="284"/>
      <c r="B84" s="284"/>
      <c r="C84" s="284"/>
      <c r="D84" s="284"/>
      <c r="E84" s="284"/>
      <c r="F84" s="284"/>
      <c r="G84" s="284"/>
      <c r="H84" s="284"/>
      <c r="I84" s="284"/>
      <c r="J84" s="284"/>
      <c r="K84" s="284"/>
      <c r="L84" s="284"/>
      <c r="M84" s="284"/>
      <c r="N84" s="284"/>
      <c r="O84" s="284"/>
      <c r="P84" s="284"/>
      <c r="Q84" s="284"/>
      <c r="R84" s="284"/>
      <c r="S84" s="284"/>
      <c r="T84" s="284"/>
      <c r="U84" s="284"/>
      <c r="V84"/>
      <c r="W84"/>
      <c r="X84"/>
      <c r="Y84"/>
      <c r="Z84"/>
      <c r="AA84"/>
    </row>
    <row r="85" spans="1:27">
      <c r="A85" s="56" t="s">
        <v>161</v>
      </c>
      <c r="B85" s="56"/>
      <c r="C85" s="56"/>
      <c r="D85" s="56"/>
      <c r="E85" s="56"/>
      <c r="F85" s="56"/>
      <c r="G85" s="56"/>
      <c r="H85" s="56"/>
      <c r="I85" s="56"/>
      <c r="J85" s="56"/>
      <c r="K85" s="56"/>
      <c r="L85" s="56"/>
      <c r="M85" s="56"/>
      <c r="N85" s="104"/>
      <c r="O85" s="104"/>
      <c r="P85" s="104"/>
      <c r="Q85" s="104"/>
      <c r="R85" s="104"/>
      <c r="S85" s="104"/>
      <c r="T85" s="104"/>
      <c r="U85" s="104"/>
      <c r="V85"/>
      <c r="W85"/>
      <c r="X85"/>
      <c r="Y85"/>
      <c r="Z85"/>
      <c r="AA85"/>
    </row>
    <row r="86" spans="1:27">
      <c r="A86" s="56"/>
      <c r="B86" s="56"/>
      <c r="C86" s="56"/>
      <c r="D86" s="56"/>
      <c r="E86" s="56"/>
      <c r="F86" s="56"/>
      <c r="G86" s="56"/>
      <c r="H86" s="56"/>
      <c r="I86" s="56"/>
      <c r="J86" s="56"/>
      <c r="K86" s="56"/>
      <c r="L86" s="56"/>
      <c r="M86" s="56"/>
      <c r="N86" s="104"/>
      <c r="O86" s="104"/>
      <c r="P86" s="104"/>
      <c r="Q86" s="104"/>
      <c r="R86" s="104"/>
      <c r="S86" s="104"/>
      <c r="T86" s="104"/>
      <c r="U86" s="104"/>
      <c r="V86"/>
      <c r="W86"/>
      <c r="X86"/>
      <c r="Y86"/>
      <c r="Z86"/>
      <c r="AA86"/>
    </row>
    <row r="87" spans="1:27">
      <c r="A87" s="156" t="s">
        <v>162</v>
      </c>
      <c r="B87" s="56" t="s">
        <v>163</v>
      </c>
      <c r="C87" s="56"/>
      <c r="D87" s="56"/>
      <c r="E87" s="56"/>
      <c r="F87" s="56"/>
      <c r="G87" s="56"/>
      <c r="H87" s="56"/>
      <c r="I87" s="56"/>
      <c r="J87" s="56"/>
      <c r="K87" s="56"/>
      <c r="L87" s="56"/>
      <c r="M87" s="56"/>
      <c r="N87" s="104"/>
      <c r="O87" s="104"/>
      <c r="P87" s="104"/>
      <c r="Q87" s="104"/>
      <c r="R87" s="104"/>
      <c r="S87" s="104"/>
      <c r="T87" s="104"/>
      <c r="U87" s="104"/>
      <c r="V87"/>
      <c r="W87"/>
      <c r="X87"/>
      <c r="Y87"/>
      <c r="Z87"/>
      <c r="AA87"/>
    </row>
    <row r="88" spans="1:27" ht="16.2">
      <c r="A88" s="156"/>
      <c r="B88" s="168" t="s">
        <v>22</v>
      </c>
      <c r="C88" s="56"/>
      <c r="D88" s="56"/>
      <c r="E88" s="56"/>
      <c r="F88" s="56"/>
      <c r="G88" s="56"/>
      <c r="H88" s="56"/>
      <c r="I88" s="56"/>
      <c r="J88" s="56"/>
      <c r="K88" s="56"/>
      <c r="L88" s="56"/>
      <c r="M88" s="56"/>
      <c r="N88" s="104"/>
      <c r="O88" s="104"/>
      <c r="P88" s="104"/>
      <c r="Q88" s="104"/>
      <c r="R88" s="104"/>
      <c r="S88" s="104"/>
      <c r="T88" s="104"/>
      <c r="U88" s="104"/>
      <c r="V88"/>
      <c r="W88"/>
      <c r="X88"/>
      <c r="Y88"/>
      <c r="Z88"/>
      <c r="AA88"/>
    </row>
    <row r="89" spans="1:27" ht="18" customHeight="1">
      <c r="A89" s="206" t="s">
        <v>275</v>
      </c>
      <c r="B89" s="284"/>
      <c r="C89" s="284"/>
      <c r="D89" s="284"/>
      <c r="E89" s="284"/>
      <c r="F89" s="284"/>
      <c r="G89" s="284"/>
      <c r="H89" s="284"/>
      <c r="I89" s="284"/>
      <c r="J89" s="284"/>
      <c r="K89" s="284"/>
      <c r="L89" s="284"/>
      <c r="M89" s="284"/>
      <c r="N89" s="284"/>
      <c r="O89" s="284"/>
      <c r="P89" s="284"/>
      <c r="Q89" s="284"/>
      <c r="R89" s="284"/>
      <c r="S89" s="284"/>
      <c r="T89" s="284"/>
      <c r="U89" s="284"/>
      <c r="V89"/>
      <c r="W89"/>
      <c r="X89"/>
      <c r="Y89"/>
      <c r="Z89"/>
      <c r="AA89"/>
    </row>
    <row r="90" spans="1:27">
      <c r="A90" s="284"/>
      <c r="B90" s="284"/>
      <c r="C90" s="284"/>
      <c r="D90" s="284"/>
      <c r="E90" s="284"/>
      <c r="F90" s="284"/>
      <c r="G90" s="284"/>
      <c r="H90" s="284"/>
      <c r="I90" s="284"/>
      <c r="J90" s="284"/>
      <c r="K90" s="284"/>
      <c r="L90" s="284"/>
      <c r="M90" s="284"/>
      <c r="N90" s="284"/>
      <c r="O90" s="284"/>
      <c r="P90" s="284"/>
      <c r="Q90" s="284"/>
      <c r="R90" s="284"/>
      <c r="S90" s="284"/>
      <c r="T90" s="284"/>
      <c r="U90" s="284"/>
      <c r="V90"/>
      <c r="W90"/>
      <c r="X90"/>
      <c r="Y90"/>
      <c r="Z90"/>
      <c r="AA90"/>
    </row>
    <row r="91" spans="1:27">
      <c r="A91" s="284"/>
      <c r="B91" s="284"/>
      <c r="C91" s="284"/>
      <c r="D91" s="284"/>
      <c r="E91" s="284"/>
      <c r="F91" s="284"/>
      <c r="G91" s="284"/>
      <c r="H91" s="284"/>
      <c r="I91" s="284"/>
      <c r="J91" s="284"/>
      <c r="K91" s="284"/>
      <c r="L91" s="284"/>
      <c r="M91" s="284"/>
      <c r="N91" s="284"/>
      <c r="O91" s="284"/>
      <c r="P91" s="284"/>
      <c r="Q91" s="284"/>
      <c r="R91" s="284"/>
      <c r="S91" s="284"/>
      <c r="T91" s="284"/>
      <c r="U91" s="284"/>
      <c r="V91"/>
      <c r="W91"/>
      <c r="X91"/>
      <c r="Y91"/>
      <c r="Z91"/>
      <c r="AA91"/>
    </row>
    <row r="92" spans="1:27">
      <c r="A92" s="56" t="s">
        <v>164</v>
      </c>
      <c r="B92" s="56"/>
      <c r="C92" s="56"/>
      <c r="D92" s="56"/>
      <c r="E92" s="56"/>
      <c r="F92" s="56"/>
      <c r="G92" s="56"/>
      <c r="H92" s="56"/>
      <c r="I92" s="56"/>
      <c r="J92" s="56"/>
      <c r="K92" s="56"/>
      <c r="L92" s="56"/>
      <c r="M92" s="56"/>
      <c r="N92" s="104"/>
      <c r="O92" s="104"/>
      <c r="P92" s="104"/>
      <c r="Q92" s="104"/>
      <c r="R92" s="104"/>
      <c r="S92" s="104"/>
      <c r="T92" s="104"/>
      <c r="U92" s="104"/>
      <c r="V92"/>
      <c r="W92"/>
      <c r="X92"/>
      <c r="Y92"/>
      <c r="Z92"/>
      <c r="AA92"/>
    </row>
    <row r="93" spans="1:27">
      <c r="A93" s="56"/>
      <c r="B93" s="56"/>
      <c r="C93" s="56"/>
      <c r="D93" s="56"/>
      <c r="E93" s="56"/>
      <c r="F93" s="56"/>
      <c r="G93" s="56"/>
      <c r="H93" s="56"/>
      <c r="I93" s="56"/>
      <c r="J93" s="56"/>
      <c r="K93" s="56"/>
      <c r="L93" s="56"/>
      <c r="M93" s="56"/>
      <c r="N93" s="104"/>
      <c r="O93" s="104"/>
      <c r="P93" s="104"/>
      <c r="Q93" s="104"/>
      <c r="R93" s="104"/>
      <c r="S93" s="104"/>
      <c r="T93" s="104"/>
      <c r="U93" s="104"/>
      <c r="V93"/>
      <c r="W93"/>
      <c r="X93"/>
      <c r="Y93"/>
      <c r="Z93"/>
      <c r="AA93"/>
    </row>
    <row r="94" spans="1:27">
      <c r="A94" s="156" t="s">
        <v>165</v>
      </c>
      <c r="B94" s="56" t="s">
        <v>166</v>
      </c>
      <c r="C94" s="56"/>
      <c r="D94" s="56"/>
      <c r="E94" s="56"/>
      <c r="F94" s="56"/>
      <c r="G94" s="56"/>
      <c r="H94" s="56"/>
      <c r="I94" s="56"/>
      <c r="J94" s="56"/>
      <c r="K94" s="56"/>
      <c r="L94" s="56"/>
      <c r="M94" s="56"/>
      <c r="N94" s="104"/>
      <c r="O94" s="104"/>
      <c r="P94" s="104"/>
      <c r="Q94" s="104"/>
      <c r="R94" s="104"/>
      <c r="S94" s="104"/>
      <c r="T94" s="104"/>
      <c r="U94" s="104"/>
      <c r="V94"/>
      <c r="W94"/>
      <c r="X94"/>
      <c r="Y94"/>
      <c r="Z94"/>
      <c r="AA94"/>
    </row>
    <row r="95" spans="1:27" ht="16.2">
      <c r="A95" s="56"/>
      <c r="B95" s="285" t="s">
        <v>276</v>
      </c>
      <c r="C95" s="160"/>
      <c r="D95" s="160"/>
      <c r="E95" s="160"/>
      <c r="F95" s="160"/>
      <c r="G95" s="160"/>
      <c r="H95" s="160"/>
      <c r="I95" s="160"/>
      <c r="J95" s="160"/>
      <c r="K95" s="161"/>
      <c r="L95" s="161"/>
      <c r="M95" s="161"/>
      <c r="N95" s="161"/>
      <c r="O95" s="161"/>
      <c r="P95" s="161"/>
      <c r="Q95" s="161"/>
      <c r="R95" s="161"/>
      <c r="S95" s="161"/>
      <c r="T95" s="161"/>
      <c r="U95" s="161"/>
    </row>
    <row r="97" spans="1:21">
      <c r="A97" s="1" t="s">
        <v>278</v>
      </c>
      <c r="H97" s="1" t="s">
        <v>279</v>
      </c>
      <c r="O97" s="1" t="s">
        <v>280</v>
      </c>
    </row>
    <row r="98" spans="1:21">
      <c r="D98" s="56" t="s">
        <v>176</v>
      </c>
      <c r="E98" s="56"/>
      <c r="F98" s="56"/>
      <c r="K98" s="56" t="s">
        <v>176</v>
      </c>
      <c r="L98" s="56"/>
      <c r="M98" s="56"/>
      <c r="R98" s="56" t="s">
        <v>176</v>
      </c>
      <c r="S98" s="56"/>
      <c r="T98" s="56"/>
    </row>
    <row r="99" spans="1:21">
      <c r="A99" s="1" t="s">
        <v>253</v>
      </c>
      <c r="B99" s="1" t="s">
        <v>100</v>
      </c>
      <c r="D99" s="286">
        <f t="array" ref="D99:E103">LINEST(B100:B108,A100:A108,TRUE,TRUE)</f>
        <v>1.3775691422911478</v>
      </c>
      <c r="E99" s="287">
        <v>8388.1910242373124</v>
      </c>
      <c r="F99" s="288"/>
      <c r="H99" s="1" t="s">
        <v>254</v>
      </c>
      <c r="I99" s="1" t="s">
        <v>100</v>
      </c>
      <c r="K99" s="286">
        <f t="array" ref="K99:L103">LINEST(I100:I107,H100:H107,TRUE,TRUE)</f>
        <v>0.1816057558070642</v>
      </c>
      <c r="L99" s="287">
        <v>17828.800622549556</v>
      </c>
      <c r="M99" s="288"/>
      <c r="O99" s="1" t="s">
        <v>255</v>
      </c>
      <c r="P99" s="1" t="s">
        <v>100</v>
      </c>
      <c r="R99" s="286">
        <f t="array" ref="R99:S103">LINEST(P100:P106,O100:O106,TRUE,TRUE)</f>
        <v>0.11808146822939147</v>
      </c>
      <c r="S99" s="287">
        <v>6552.4145463250134</v>
      </c>
      <c r="T99" s="288"/>
    </row>
    <row r="100" spans="1:21">
      <c r="A100" s="163">
        <f>C8</f>
        <v>30374</v>
      </c>
      <c r="B100" s="163">
        <f>D8-C8</f>
        <v>46210</v>
      </c>
      <c r="D100" s="289">
        <v>0.10001620313945968</v>
      </c>
      <c r="E100" s="290">
        <v>5095.7367020536121</v>
      </c>
      <c r="F100" s="291"/>
      <c r="H100" s="163">
        <f>D8</f>
        <v>76584</v>
      </c>
      <c r="I100" s="163">
        <f>E8-D8</f>
        <v>27451</v>
      </c>
      <c r="K100" s="289">
        <v>2.7934233804636471E-2</v>
      </c>
      <c r="L100" s="290">
        <v>3543.2177006210381</v>
      </c>
      <c r="M100" s="291"/>
      <c r="O100" s="163">
        <f>E8</f>
        <v>104035</v>
      </c>
      <c r="P100" s="163">
        <f>F8-E8</f>
        <v>20718</v>
      </c>
      <c r="R100" s="289">
        <v>3.9301681462527591E-2</v>
      </c>
      <c r="S100" s="290">
        <v>6409.1063448686964</v>
      </c>
      <c r="T100" s="291"/>
    </row>
    <row r="101" spans="1:21">
      <c r="A101" s="163">
        <f t="shared" ref="A101:A108" si="23">C9</f>
        <v>30346</v>
      </c>
      <c r="B101" s="163">
        <f t="shared" ref="B101:B108" si="24">D9-C9</f>
        <v>52684</v>
      </c>
      <c r="C101" s="292"/>
      <c r="D101" s="289">
        <v>0.96441429340193663</v>
      </c>
      <c r="E101" s="290">
        <v>4947.5925902686231</v>
      </c>
      <c r="F101" s="291"/>
      <c r="G101" s="292"/>
      <c r="H101" s="163">
        <f t="shared" ref="H101:H107" si="25">D9</f>
        <v>83030</v>
      </c>
      <c r="I101" s="163">
        <f t="shared" ref="I101:I107" si="26">E9-D9</f>
        <v>31883</v>
      </c>
      <c r="J101" s="292"/>
      <c r="K101" s="289">
        <v>0.87568752253855975</v>
      </c>
      <c r="L101" s="290">
        <v>3231.5644982439239</v>
      </c>
      <c r="M101" s="291"/>
      <c r="O101" s="163">
        <f t="shared" ref="O101:O106" si="27">E9</f>
        <v>114913</v>
      </c>
      <c r="P101" s="163">
        <f t="shared" ref="P101:P106" si="28">F9-E9</f>
        <v>18889</v>
      </c>
      <c r="Q101" s="292"/>
      <c r="R101" s="289">
        <v>0.64354342198784353</v>
      </c>
      <c r="S101" s="290">
        <v>5214.0780418427257</v>
      </c>
      <c r="T101" s="291"/>
    </row>
    <row r="102" spans="1:21">
      <c r="A102" s="163">
        <f t="shared" si="23"/>
        <v>35782</v>
      </c>
      <c r="B102" s="163">
        <f t="shared" si="24"/>
        <v>57538</v>
      </c>
      <c r="C102" s="292"/>
      <c r="D102" s="289">
        <v>189.70819183286713</v>
      </c>
      <c r="E102" s="290">
        <v>7</v>
      </c>
      <c r="F102" s="291"/>
      <c r="G102" s="292"/>
      <c r="H102" s="163">
        <f t="shared" si="25"/>
        <v>93320</v>
      </c>
      <c r="I102" s="163">
        <f t="shared" si="26"/>
        <v>37751</v>
      </c>
      <c r="J102" s="292"/>
      <c r="K102" s="289">
        <v>42.265468780968561</v>
      </c>
      <c r="L102" s="290">
        <v>6</v>
      </c>
      <c r="M102" s="291"/>
      <c r="O102" s="163">
        <f t="shared" si="27"/>
        <v>131071</v>
      </c>
      <c r="P102" s="163">
        <f t="shared" si="28"/>
        <v>14917</v>
      </c>
      <c r="Q102" s="292"/>
      <c r="R102" s="289">
        <v>9.0269539361102247</v>
      </c>
      <c r="S102" s="290">
        <v>5</v>
      </c>
      <c r="T102" s="291"/>
    </row>
    <row r="103" spans="1:21">
      <c r="A103" s="163">
        <f t="shared" si="23"/>
        <v>32230</v>
      </c>
      <c r="B103" s="163">
        <f t="shared" si="24"/>
        <v>55119</v>
      </c>
      <c r="C103" s="292"/>
      <c r="D103" s="293">
        <v>4643804686.9250336</v>
      </c>
      <c r="E103" s="294">
        <v>171350707.07496685</v>
      </c>
      <c r="F103" s="291"/>
      <c r="G103" s="292"/>
      <c r="H103" s="163">
        <f t="shared" si="25"/>
        <v>87349</v>
      </c>
      <c r="I103" s="163">
        <f t="shared" si="26"/>
        <v>37412</v>
      </c>
      <c r="J103" s="292"/>
      <c r="K103" s="293">
        <v>441378675.36213696</v>
      </c>
      <c r="L103" s="294">
        <v>62658054.637863018</v>
      </c>
      <c r="M103" s="291"/>
      <c r="O103" s="163">
        <f t="shared" si="27"/>
        <v>124761</v>
      </c>
      <c r="P103" s="163">
        <f t="shared" si="28"/>
        <v>23679</v>
      </c>
      <c r="Q103" s="292"/>
      <c r="R103" s="293">
        <v>245412274.58215332</v>
      </c>
      <c r="S103" s="294">
        <v>135933049.13213235</v>
      </c>
      <c r="T103" s="291"/>
    </row>
    <row r="104" spans="1:21">
      <c r="A104" s="163">
        <f t="shared" si="23"/>
        <v>41583</v>
      </c>
      <c r="B104" s="163">
        <f t="shared" si="24"/>
        <v>67613</v>
      </c>
      <c r="C104" s="292"/>
      <c r="D104" s="295"/>
      <c r="E104" s="156" t="s">
        <v>167</v>
      </c>
      <c r="F104" s="296" t="s">
        <v>168</v>
      </c>
      <c r="G104" s="292"/>
      <c r="H104" s="163">
        <f t="shared" si="25"/>
        <v>109196</v>
      </c>
      <c r="I104" s="163">
        <f t="shared" si="26"/>
        <v>38328</v>
      </c>
      <c r="J104" s="292"/>
      <c r="K104" s="295"/>
      <c r="L104" s="156" t="s">
        <v>167</v>
      </c>
      <c r="M104" s="296" t="s">
        <v>168</v>
      </c>
      <c r="O104" s="163">
        <f t="shared" si="27"/>
        <v>147524</v>
      </c>
      <c r="P104" s="163">
        <f t="shared" si="28"/>
        <v>28551</v>
      </c>
      <c r="Q104" s="292"/>
      <c r="R104" s="295"/>
      <c r="S104" s="156" t="s">
        <v>167</v>
      </c>
      <c r="T104" s="296" t="s">
        <v>168</v>
      </c>
    </row>
    <row r="105" spans="1:21">
      <c r="A105" s="163">
        <f t="shared" si="23"/>
        <v>70281</v>
      </c>
      <c r="B105" s="163">
        <f t="shared" si="24"/>
        <v>113155</v>
      </c>
      <c r="C105" s="292"/>
      <c r="D105" s="297" t="s">
        <v>169</v>
      </c>
      <c r="E105" s="290">
        <f>E99</f>
        <v>8388.1910242373124</v>
      </c>
      <c r="F105" s="298">
        <f>E100</f>
        <v>5095.7367020536121</v>
      </c>
      <c r="G105" s="292"/>
      <c r="H105" s="163">
        <f t="shared" si="25"/>
        <v>183436</v>
      </c>
      <c r="I105" s="163">
        <f t="shared" si="26"/>
        <v>50658</v>
      </c>
      <c r="J105" s="292"/>
      <c r="K105" s="297" t="s">
        <v>169</v>
      </c>
      <c r="L105" s="290">
        <f>L99</f>
        <v>17828.800622549556</v>
      </c>
      <c r="M105" s="298">
        <f>L100</f>
        <v>3543.2177006210381</v>
      </c>
      <c r="O105" s="163">
        <f t="shared" si="27"/>
        <v>234094</v>
      </c>
      <c r="P105" s="163">
        <f t="shared" si="28"/>
        <v>39110</v>
      </c>
      <c r="Q105" s="292"/>
      <c r="R105" s="297" t="s">
        <v>169</v>
      </c>
      <c r="S105" s="290">
        <f>S99</f>
        <v>6552.4145463250134</v>
      </c>
      <c r="T105" s="298">
        <f>S100</f>
        <v>6409.1063448686964</v>
      </c>
    </row>
    <row r="106" spans="1:21">
      <c r="A106" s="163">
        <f t="shared" si="23"/>
        <v>71668</v>
      </c>
      <c r="B106" s="163">
        <f t="shared" si="24"/>
        <v>105821</v>
      </c>
      <c r="C106" s="292"/>
      <c r="D106" s="299" t="s">
        <v>170</v>
      </c>
      <c r="E106" s="300">
        <f>D99</f>
        <v>1.3775691422911478</v>
      </c>
      <c r="F106" s="301">
        <f>D100</f>
        <v>0.10001620313945968</v>
      </c>
      <c r="G106" s="292"/>
      <c r="H106" s="163">
        <f t="shared" si="25"/>
        <v>177489</v>
      </c>
      <c r="I106" s="163">
        <f t="shared" si="26"/>
        <v>52330</v>
      </c>
      <c r="J106" s="292"/>
      <c r="K106" s="299" t="s">
        <v>170</v>
      </c>
      <c r="L106" s="300">
        <f>K99</f>
        <v>0.1816057558070642</v>
      </c>
      <c r="M106" s="301">
        <f>K100</f>
        <v>2.7934233804636471E-2</v>
      </c>
      <c r="O106" s="163">
        <f t="shared" si="27"/>
        <v>229819</v>
      </c>
      <c r="P106" s="163">
        <f t="shared" si="28"/>
        <v>28265</v>
      </c>
      <c r="Q106" s="292"/>
      <c r="R106" s="299" t="s">
        <v>170</v>
      </c>
      <c r="S106" s="300">
        <f>R99</f>
        <v>0.11808146822939147</v>
      </c>
      <c r="T106" s="301">
        <f>R100</f>
        <v>3.9301681462527591E-2</v>
      </c>
    </row>
    <row r="107" spans="1:21">
      <c r="A107" s="163">
        <f t="shared" si="23"/>
        <v>59878</v>
      </c>
      <c r="B107" s="163">
        <f t="shared" si="24"/>
        <v>90247</v>
      </c>
      <c r="C107" s="292"/>
      <c r="D107" s="292"/>
      <c r="E107" s="292"/>
      <c r="F107" s="292"/>
      <c r="G107" s="292"/>
      <c r="H107" s="163">
        <f t="shared" si="25"/>
        <v>150125</v>
      </c>
      <c r="I107" s="163">
        <f t="shared" si="26"/>
        <v>41255</v>
      </c>
      <c r="J107" s="292"/>
      <c r="K107" s="292"/>
      <c r="L107" s="292"/>
      <c r="M107" s="292"/>
    </row>
    <row r="108" spans="1:21">
      <c r="A108" s="163">
        <f t="shared" si="23"/>
        <v>61721</v>
      </c>
      <c r="B108" s="163">
        <f t="shared" si="24"/>
        <v>84783</v>
      </c>
      <c r="C108" s="292"/>
      <c r="D108" s="292"/>
      <c r="E108" s="292"/>
      <c r="F108" s="292"/>
      <c r="G108" s="292"/>
      <c r="J108" s="292"/>
      <c r="K108" s="292"/>
      <c r="L108" s="292"/>
      <c r="M108" s="292"/>
    </row>
    <row r="109" spans="1:21">
      <c r="C109"/>
      <c r="D109"/>
      <c r="E109"/>
      <c r="F109"/>
      <c r="G109"/>
      <c r="H109"/>
      <c r="I109"/>
      <c r="J109"/>
      <c r="K109"/>
      <c r="L109"/>
      <c r="M109"/>
      <c r="O109" s="191"/>
    </row>
    <row r="110" spans="1:21">
      <c r="A110" s="162" t="s">
        <v>171</v>
      </c>
      <c r="B110" s="213" t="s">
        <v>172</v>
      </c>
      <c r="C110" s="213"/>
      <c r="D110" s="213"/>
      <c r="E110" s="213"/>
      <c r="F110" s="213"/>
      <c r="G110" s="213"/>
      <c r="H110" s="213"/>
      <c r="I110" s="213"/>
      <c r="J110" s="213"/>
      <c r="K110" s="213"/>
      <c r="L110" s="213"/>
      <c r="M110" s="213"/>
      <c r="N110" s="18"/>
      <c r="O110" s="18"/>
      <c r="P110" s="18"/>
      <c r="Q110" s="18"/>
      <c r="R110" s="18"/>
      <c r="S110" s="18"/>
      <c r="T110" s="18"/>
      <c r="U110" s="18"/>
    </row>
    <row r="111" spans="1:21" ht="16.2">
      <c r="A111" s="162"/>
      <c r="B111" s="303" t="s">
        <v>22</v>
      </c>
      <c r="C111" s="303"/>
      <c r="D111" s="303"/>
      <c r="E111" s="303"/>
      <c r="F111" s="303"/>
      <c r="G111" s="303"/>
      <c r="H111" s="303"/>
      <c r="I111" s="303"/>
      <c r="J111" s="303"/>
      <c r="K111" s="303"/>
      <c r="L111" s="303"/>
      <c r="M111" s="303"/>
    </row>
    <row r="112" spans="1:21">
      <c r="A112" s="206" t="s">
        <v>373</v>
      </c>
      <c r="B112" s="206"/>
      <c r="C112" s="206"/>
      <c r="D112" s="206"/>
      <c r="E112" s="206"/>
      <c r="F112" s="206"/>
      <c r="G112" s="206"/>
      <c r="H112" s="206"/>
      <c r="I112" s="206"/>
      <c r="J112" s="206"/>
      <c r="K112" s="206"/>
      <c r="L112" s="206"/>
      <c r="M112" s="206"/>
    </row>
    <row r="113" spans="1:15">
      <c r="A113" s="206"/>
      <c r="B113" s="206"/>
      <c r="C113" s="206"/>
      <c r="D113" s="206"/>
      <c r="E113" s="206"/>
      <c r="F113" s="206"/>
      <c r="G113" s="206"/>
      <c r="H113" s="206"/>
      <c r="I113" s="206"/>
      <c r="J113" s="206"/>
      <c r="K113" s="206"/>
      <c r="L113" s="206"/>
      <c r="M113" s="206"/>
      <c r="O113" s="191"/>
    </row>
    <row r="114" spans="1:15">
      <c r="A114" s="206"/>
      <c r="B114" s="206"/>
      <c r="C114" s="206"/>
      <c r="D114" s="206"/>
      <c r="E114" s="206"/>
      <c r="F114" s="206"/>
      <c r="G114" s="206"/>
      <c r="H114" s="206"/>
      <c r="I114" s="206"/>
      <c r="J114" s="206"/>
      <c r="K114" s="206"/>
      <c r="L114" s="206"/>
      <c r="M114" s="206"/>
    </row>
    <row r="115" spans="1:15">
      <c r="A115" s="156" t="s">
        <v>173</v>
      </c>
      <c r="B115" s="56" t="s">
        <v>174</v>
      </c>
      <c r="C115" s="56"/>
      <c r="D115" s="104"/>
      <c r="E115" s="104"/>
      <c r="F115" s="104"/>
      <c r="G115" s="104"/>
      <c r="H115" s="104"/>
      <c r="I115" s="104"/>
      <c r="J115" s="104"/>
      <c r="K115" s="104"/>
      <c r="L115" s="104"/>
      <c r="M115" s="104"/>
    </row>
    <row r="116" spans="1:15" ht="16.2">
      <c r="A116" s="156"/>
      <c r="B116" s="303" t="s">
        <v>22</v>
      </c>
      <c r="C116" s="303"/>
      <c r="D116" s="303"/>
      <c r="E116" s="303"/>
      <c r="F116" s="303"/>
      <c r="G116" s="303"/>
      <c r="H116" s="303"/>
      <c r="I116" s="303"/>
      <c r="J116" s="303"/>
      <c r="K116" s="303"/>
      <c r="L116" s="303"/>
      <c r="M116" s="303"/>
    </row>
    <row r="117" spans="1:15">
      <c r="A117" s="22" t="s">
        <v>175</v>
      </c>
      <c r="B117"/>
      <c r="C117"/>
      <c r="D117"/>
      <c r="E117"/>
      <c r="F117"/>
      <c r="G117"/>
      <c r="H117"/>
      <c r="I117"/>
      <c r="J117"/>
      <c r="K117"/>
      <c r="L117"/>
      <c r="M117"/>
    </row>
    <row r="118" spans="1:15">
      <c r="A118"/>
      <c r="B118"/>
      <c r="C118"/>
      <c r="D118"/>
      <c r="E118"/>
      <c r="F118"/>
      <c r="G118"/>
      <c r="H118"/>
      <c r="I118"/>
      <c r="J118"/>
      <c r="K118"/>
      <c r="L118"/>
      <c r="M118"/>
    </row>
    <row r="119" spans="1:15">
      <c r="A119"/>
      <c r="B119"/>
      <c r="C119"/>
      <c r="D119"/>
      <c r="E119"/>
      <c r="F119"/>
      <c r="G119"/>
      <c r="H119"/>
      <c r="I119"/>
      <c r="J119"/>
      <c r="K119"/>
      <c r="L119"/>
      <c r="M119"/>
    </row>
    <row r="120" spans="1:15">
      <c r="A120"/>
      <c r="B120"/>
      <c r="C120"/>
      <c r="D120"/>
      <c r="E120"/>
      <c r="F120"/>
      <c r="G120"/>
      <c r="H120"/>
      <c r="I120"/>
      <c r="J120"/>
      <c r="K120"/>
      <c r="L120"/>
      <c r="M120"/>
    </row>
    <row r="121" spans="1:15">
      <c r="A121"/>
      <c r="B121"/>
      <c r="C121"/>
      <c r="D121"/>
      <c r="E121"/>
      <c r="F121"/>
      <c r="G121"/>
      <c r="H121"/>
      <c r="I121"/>
      <c r="J121"/>
      <c r="K121"/>
      <c r="L121"/>
      <c r="M121"/>
    </row>
    <row r="122" spans="1:15">
      <c r="A122"/>
      <c r="B122"/>
      <c r="C122"/>
      <c r="D122"/>
      <c r="E122"/>
      <c r="F122"/>
      <c r="G122"/>
      <c r="H122"/>
      <c r="I122"/>
      <c r="J122"/>
      <c r="K122"/>
      <c r="L122"/>
      <c r="M122"/>
    </row>
    <row r="123" spans="1:15">
      <c r="A123"/>
      <c r="B123"/>
      <c r="C123"/>
      <c r="D123"/>
      <c r="E123"/>
      <c r="F123"/>
      <c r="G123"/>
      <c r="H123"/>
      <c r="I123"/>
      <c r="J123"/>
      <c r="K123"/>
      <c r="L123"/>
      <c r="M123"/>
    </row>
    <row r="124" spans="1:15">
      <c r="A124"/>
      <c r="B124"/>
      <c r="C124"/>
      <c r="D124"/>
      <c r="E124"/>
      <c r="F124"/>
      <c r="G124"/>
      <c r="H124"/>
      <c r="I124"/>
      <c r="J124"/>
      <c r="K124"/>
      <c r="L124"/>
      <c r="M124"/>
    </row>
    <row r="125" spans="1:15">
      <c r="A125"/>
      <c r="B125"/>
      <c r="C125"/>
      <c r="D125"/>
      <c r="E125"/>
      <c r="F125"/>
      <c r="G125"/>
      <c r="H125"/>
      <c r="I125"/>
      <c r="J125"/>
      <c r="K125"/>
      <c r="L125"/>
      <c r="M125"/>
    </row>
    <row r="126" spans="1:15">
      <c r="A126"/>
      <c r="B126"/>
      <c r="C126"/>
      <c r="D126"/>
      <c r="E126"/>
      <c r="F126"/>
      <c r="G126"/>
      <c r="H126"/>
      <c r="I126"/>
      <c r="J126"/>
      <c r="K126"/>
      <c r="L126"/>
      <c r="M126"/>
    </row>
    <row r="127" spans="1:15">
      <c r="A127"/>
      <c r="B127"/>
      <c r="C127"/>
      <c r="D127"/>
      <c r="E127"/>
      <c r="F127"/>
      <c r="G127"/>
      <c r="H127"/>
      <c r="I127"/>
      <c r="J127"/>
      <c r="K127"/>
      <c r="L127"/>
      <c r="M127"/>
    </row>
    <row r="128" spans="1:15">
      <c r="A128"/>
      <c r="B128"/>
      <c r="C128"/>
      <c r="D128"/>
      <c r="E128"/>
      <c r="F128"/>
      <c r="G128"/>
      <c r="H128"/>
      <c r="I128"/>
      <c r="J128"/>
      <c r="K128"/>
      <c r="L128"/>
      <c r="M128"/>
    </row>
    <row r="129" spans="1:13">
      <c r="A129"/>
      <c r="B129"/>
      <c r="C129"/>
      <c r="D129"/>
      <c r="E129"/>
      <c r="F129"/>
      <c r="G129"/>
      <c r="H129"/>
      <c r="I129"/>
      <c r="J129"/>
      <c r="K129"/>
      <c r="L129"/>
      <c r="M129"/>
    </row>
    <row r="130" spans="1:13">
      <c r="A130"/>
      <c r="B130"/>
      <c r="C130"/>
      <c r="D130"/>
      <c r="E130"/>
      <c r="F130"/>
      <c r="G130"/>
      <c r="H130"/>
      <c r="I130"/>
      <c r="J130"/>
      <c r="K130"/>
      <c r="L130"/>
      <c r="M130"/>
    </row>
    <row r="131" spans="1:13">
      <c r="A131"/>
      <c r="B131"/>
      <c r="C131"/>
      <c r="D131"/>
      <c r="E131"/>
      <c r="F131"/>
      <c r="G131"/>
      <c r="H131"/>
      <c r="I131"/>
      <c r="J131"/>
      <c r="K131"/>
      <c r="L131"/>
    </row>
    <row r="132" spans="1:13">
      <c r="A132"/>
      <c r="B132"/>
      <c r="C132"/>
      <c r="D132"/>
      <c r="E132"/>
      <c r="F132"/>
      <c r="G132"/>
      <c r="H132"/>
      <c r="I132"/>
      <c r="J132"/>
    </row>
    <row r="133" spans="1:13">
      <c r="A133"/>
      <c r="B133"/>
      <c r="C133"/>
      <c r="D133"/>
      <c r="E133"/>
      <c r="F133"/>
      <c r="G133"/>
      <c r="H133"/>
      <c r="I133"/>
      <c r="J133"/>
    </row>
    <row r="134" spans="1:13">
      <c r="A134"/>
      <c r="B134"/>
      <c r="C134"/>
      <c r="D134"/>
      <c r="E134"/>
      <c r="F134"/>
      <c r="G134"/>
      <c r="H134"/>
      <c r="I134"/>
      <c r="J134"/>
    </row>
    <row r="135" spans="1:13">
      <c r="A135"/>
      <c r="B135"/>
      <c r="C135"/>
      <c r="D135"/>
      <c r="E135"/>
      <c r="F135"/>
      <c r="G135"/>
      <c r="H135"/>
      <c r="I135"/>
      <c r="J135"/>
    </row>
    <row r="136" spans="1:13">
      <c r="A136"/>
      <c r="B136"/>
      <c r="C136"/>
      <c r="D136"/>
      <c r="E136"/>
      <c r="F136"/>
      <c r="G136"/>
      <c r="H136"/>
      <c r="I136"/>
      <c r="J136"/>
    </row>
    <row r="137" spans="1:13">
      <c r="A137"/>
      <c r="B137"/>
      <c r="C137"/>
      <c r="D137"/>
      <c r="E137"/>
      <c r="F137"/>
      <c r="G137"/>
      <c r="H137"/>
      <c r="I137"/>
      <c r="J137"/>
    </row>
    <row r="138" spans="1:13">
      <c r="A138"/>
      <c r="B138"/>
      <c r="C138"/>
      <c r="D138"/>
      <c r="E138"/>
      <c r="F138"/>
      <c r="G138"/>
      <c r="H138"/>
      <c r="I138"/>
      <c r="J138"/>
    </row>
    <row r="139" spans="1:13">
      <c r="A139"/>
      <c r="B139"/>
      <c r="C139"/>
      <c r="D139"/>
      <c r="E139"/>
      <c r="F139"/>
      <c r="G139"/>
      <c r="H139"/>
      <c r="I139"/>
      <c r="J139"/>
    </row>
    <row r="140" spans="1:13">
      <c r="A140"/>
      <c r="B140"/>
      <c r="C140"/>
      <c r="D140"/>
      <c r="E140"/>
      <c r="F140"/>
      <c r="G140"/>
      <c r="H140"/>
      <c r="I140"/>
      <c r="J140"/>
    </row>
    <row r="141" spans="1:13">
      <c r="A141"/>
      <c r="B141"/>
      <c r="C141"/>
      <c r="D141"/>
      <c r="E141"/>
      <c r="F141"/>
      <c r="G141"/>
      <c r="H141"/>
      <c r="I141"/>
      <c r="J141"/>
    </row>
    <row r="142" spans="1:13">
      <c r="A142"/>
      <c r="B142"/>
      <c r="C142"/>
      <c r="D142"/>
      <c r="E142"/>
      <c r="F142"/>
      <c r="G142"/>
      <c r="H142"/>
      <c r="I142"/>
      <c r="J142"/>
    </row>
    <row r="143" spans="1:13">
      <c r="A143"/>
      <c r="B143"/>
      <c r="C143"/>
      <c r="D143"/>
      <c r="E143"/>
      <c r="F143"/>
      <c r="G143"/>
      <c r="H143"/>
      <c r="I143"/>
      <c r="J143"/>
    </row>
    <row r="144" spans="1:13">
      <c r="A144"/>
      <c r="B144"/>
      <c r="C144"/>
      <c r="D144"/>
      <c r="E144"/>
      <c r="F144"/>
      <c r="G144"/>
      <c r="H144"/>
      <c r="I144"/>
      <c r="J144"/>
    </row>
    <row r="145" spans="1:10">
      <c r="A145"/>
      <c r="B145"/>
      <c r="C145"/>
      <c r="D145"/>
      <c r="E145"/>
      <c r="F145"/>
      <c r="G145"/>
      <c r="H145"/>
      <c r="I145"/>
      <c r="J145"/>
    </row>
    <row r="146" spans="1:10">
      <c r="A146"/>
      <c r="B146"/>
      <c r="C146"/>
      <c r="D146"/>
      <c r="E146"/>
      <c r="F146"/>
      <c r="G146"/>
      <c r="H146"/>
      <c r="I146"/>
      <c r="J146"/>
    </row>
    <row r="147" spans="1:10">
      <c r="A147"/>
      <c r="B147"/>
      <c r="C147"/>
      <c r="D147"/>
      <c r="E147"/>
      <c r="F147"/>
      <c r="G147"/>
      <c r="H147"/>
      <c r="I147"/>
      <c r="J147"/>
    </row>
    <row r="148" spans="1:10">
      <c r="A148"/>
      <c r="B148"/>
      <c r="C148"/>
      <c r="D148"/>
      <c r="E148"/>
      <c r="F148"/>
      <c r="G148"/>
      <c r="H148"/>
      <c r="I148"/>
      <c r="J148"/>
    </row>
    <row r="149" spans="1:10">
      <c r="A149"/>
      <c r="B149"/>
      <c r="C149"/>
      <c r="D149"/>
      <c r="E149"/>
      <c r="F149"/>
      <c r="G149"/>
      <c r="H149"/>
      <c r="I149"/>
      <c r="J149"/>
    </row>
    <row r="150" spans="1:10">
      <c r="A150"/>
      <c r="B150"/>
      <c r="C150"/>
      <c r="D150"/>
      <c r="E150"/>
      <c r="F150"/>
      <c r="G150"/>
      <c r="H150"/>
      <c r="I150"/>
      <c r="J150"/>
    </row>
    <row r="151" spans="1:10">
      <c r="A151"/>
      <c r="B151"/>
      <c r="C151"/>
      <c r="D151"/>
      <c r="E151"/>
      <c r="F151"/>
      <c r="G151"/>
      <c r="H151"/>
      <c r="I151"/>
      <c r="J151"/>
    </row>
    <row r="152" spans="1:10">
      <c r="A152"/>
      <c r="B152"/>
      <c r="C152"/>
      <c r="D152"/>
      <c r="E152"/>
      <c r="F152"/>
      <c r="G152"/>
      <c r="H152"/>
      <c r="I152"/>
      <c r="J152"/>
    </row>
  </sheetData>
  <mergeCells count="10">
    <mergeCell ref="B116:M116"/>
    <mergeCell ref="A112:M114"/>
    <mergeCell ref="A3:M3"/>
    <mergeCell ref="A4:M4"/>
    <mergeCell ref="B6:B7"/>
    <mergeCell ref="C6:L6"/>
    <mergeCell ref="B110:M110"/>
    <mergeCell ref="A89:U91"/>
    <mergeCell ref="A82:U84"/>
    <mergeCell ref="B111:M111"/>
  </mergeCells>
  <pageMargins left="0.7" right="0.7" top="0.75" bottom="0.75" header="0.3" footer="0.3"/>
  <pageSetup scale="42" fitToHeight="6" orientation="landscape"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26406-7031-4F56-8006-46336CB82F4C}">
  <dimension ref="A1:M94"/>
  <sheetViews>
    <sheetView zoomScaleNormal="100" workbookViewId="0"/>
  </sheetViews>
  <sheetFormatPr defaultRowHeight="14.4"/>
  <cols>
    <col min="1" max="1" width="6.6640625" style="38" customWidth="1"/>
    <col min="2" max="10" width="12.6640625" style="38" customWidth="1"/>
    <col min="11" max="13" width="12.6640625" customWidth="1"/>
  </cols>
  <sheetData>
    <row r="1" spans="1:13" ht="18">
      <c r="A1" s="149" t="s">
        <v>277</v>
      </c>
      <c r="B1" s="149"/>
      <c r="C1" s="84" t="s">
        <v>146</v>
      </c>
      <c r="D1" s="150"/>
      <c r="E1" s="150"/>
      <c r="F1" s="150"/>
      <c r="G1" s="150"/>
      <c r="H1" s="150"/>
      <c r="I1" s="150"/>
      <c r="J1" s="150"/>
      <c r="K1" s="150"/>
      <c r="L1" s="150"/>
      <c r="M1" s="150"/>
    </row>
    <row r="2" spans="1:13" ht="16.2">
      <c r="A2" s="67"/>
      <c r="B2" s="67"/>
      <c r="C2" s="56"/>
      <c r="D2" s="56"/>
      <c r="E2" s="56"/>
      <c r="F2" s="56"/>
      <c r="G2" s="56"/>
      <c r="H2" s="56"/>
      <c r="I2" s="84"/>
      <c r="J2" s="84"/>
      <c r="K2" s="87"/>
      <c r="L2" s="87"/>
      <c r="M2" s="87"/>
    </row>
    <row r="3" spans="1:13" s="91" customFormat="1" ht="14.4" customHeight="1">
      <c r="A3" s="202" t="s">
        <v>281</v>
      </c>
      <c r="B3" s="202"/>
      <c r="C3" s="202"/>
      <c r="D3" s="202"/>
      <c r="E3" s="202"/>
      <c r="F3" s="202"/>
      <c r="G3" s="202"/>
      <c r="H3" s="202"/>
      <c r="I3" s="202"/>
      <c r="J3" s="202"/>
      <c r="K3" s="202"/>
      <c r="L3" s="202"/>
      <c r="M3" s="202"/>
    </row>
    <row r="4" spans="1:13" s="91" customFormat="1" ht="14.4" customHeight="1">
      <c r="A4" s="214"/>
      <c r="B4" s="214"/>
      <c r="C4" s="214"/>
      <c r="D4" s="214"/>
      <c r="E4" s="214"/>
      <c r="F4" s="214"/>
      <c r="G4" s="214"/>
      <c r="H4" s="214"/>
      <c r="I4" s="214"/>
      <c r="J4" s="214"/>
      <c r="K4" s="214"/>
      <c r="L4" s="214"/>
      <c r="M4" s="214"/>
    </row>
    <row r="5" spans="1:13" s="91" customFormat="1">
      <c r="A5" s="215" t="s">
        <v>126</v>
      </c>
      <c r="B5" s="215"/>
      <c r="C5" s="215" t="s">
        <v>118</v>
      </c>
      <c r="D5" s="215"/>
      <c r="E5" s="215"/>
      <c r="F5" s="123"/>
      <c r="G5" s="123"/>
      <c r="H5" s="123"/>
      <c r="I5" s="123"/>
      <c r="J5" s="123"/>
      <c r="K5" s="123"/>
      <c r="L5" s="123"/>
      <c r="M5" s="88"/>
    </row>
    <row r="6" spans="1:13" s="91" customFormat="1">
      <c r="A6" s="135" t="s">
        <v>119</v>
      </c>
      <c r="B6" s="124" t="s">
        <v>125</v>
      </c>
      <c r="C6" s="124" t="s">
        <v>121</v>
      </c>
      <c r="D6" s="124" t="s">
        <v>122</v>
      </c>
      <c r="E6" s="124" t="s">
        <v>123</v>
      </c>
      <c r="F6" s="125"/>
      <c r="G6" s="125"/>
      <c r="H6" s="125"/>
      <c r="I6" s="125"/>
      <c r="J6" s="125"/>
      <c r="K6" s="126"/>
      <c r="L6" s="126"/>
      <c r="M6" s="88"/>
    </row>
    <row r="7" spans="1:13" s="91" customFormat="1">
      <c r="A7" s="127">
        <v>1</v>
      </c>
      <c r="B7" s="138">
        <v>5.0000000000000001E-3</v>
      </c>
      <c r="C7" s="128">
        <v>40000</v>
      </c>
      <c r="D7" s="128">
        <v>20000</v>
      </c>
      <c r="E7" s="128">
        <v>10000</v>
      </c>
      <c r="F7" s="129"/>
      <c r="G7" s="139"/>
      <c r="H7" s="139"/>
      <c r="I7" s="129"/>
      <c r="J7" s="129"/>
      <c r="K7" s="88"/>
      <c r="L7" s="88"/>
      <c r="M7" s="88"/>
    </row>
    <row r="8" spans="1:13" s="91" customFormat="1">
      <c r="A8" s="127">
        <v>2</v>
      </c>
      <c r="B8" s="138">
        <v>1.0999999999999999E-2</v>
      </c>
      <c r="C8" s="128">
        <v>20000</v>
      </c>
      <c r="D8" s="128">
        <v>10000</v>
      </c>
      <c r="E8" s="128">
        <v>5000</v>
      </c>
      <c r="F8" s="129"/>
      <c r="G8" s="139"/>
      <c r="H8" s="139"/>
      <c r="I8" s="129"/>
      <c r="J8" s="129"/>
      <c r="K8" s="88"/>
      <c r="L8" s="88"/>
      <c r="M8" s="88"/>
    </row>
    <row r="9" spans="1:13" s="91" customFormat="1">
      <c r="A9" s="127">
        <v>3</v>
      </c>
      <c r="B9" s="138">
        <v>2.1000000000000001E-2</v>
      </c>
      <c r="C9" s="128">
        <v>5000</v>
      </c>
      <c r="D9" s="128">
        <v>1000</v>
      </c>
      <c r="E9" s="128">
        <v>500</v>
      </c>
      <c r="F9" s="129"/>
      <c r="G9" s="139"/>
      <c r="H9" s="139"/>
      <c r="I9" s="129"/>
      <c r="J9" s="129"/>
      <c r="K9" s="88"/>
      <c r="L9" s="88"/>
      <c r="M9" s="88"/>
    </row>
    <row r="10" spans="1:13" s="91" customFormat="1">
      <c r="A10" s="129"/>
      <c r="B10" s="129"/>
      <c r="C10" s="129"/>
      <c r="D10" s="130"/>
      <c r="E10" s="129"/>
      <c r="F10" s="129"/>
      <c r="G10" s="129"/>
      <c r="H10" s="129"/>
      <c r="I10" s="129"/>
      <c r="J10" s="129"/>
      <c r="K10" s="88"/>
      <c r="L10" s="88"/>
      <c r="M10" s="88"/>
    </row>
    <row r="11" spans="1:13" s="91" customFormat="1" ht="15.6">
      <c r="A11" s="134" t="s">
        <v>283</v>
      </c>
      <c r="B11" s="131"/>
      <c r="C11" s="131"/>
      <c r="D11" s="132"/>
      <c r="E11" s="129"/>
      <c r="F11" s="129"/>
      <c r="G11" s="129"/>
      <c r="H11" s="129"/>
      <c r="I11" s="129"/>
      <c r="J11" s="262"/>
      <c r="K11" s="263" t="s">
        <v>282</v>
      </c>
      <c r="L11" s="88"/>
      <c r="M11" s="88"/>
    </row>
    <row r="12" spans="1:13" s="91" customFormat="1" ht="15.6">
      <c r="A12" s="56" t="s">
        <v>284</v>
      </c>
      <c r="B12" s="129"/>
      <c r="C12" s="88"/>
      <c r="D12" s="132"/>
      <c r="E12" s="129"/>
      <c r="F12" s="129"/>
      <c r="G12" s="129"/>
      <c r="H12" s="129"/>
      <c r="I12" s="129"/>
      <c r="J12" s="157"/>
      <c r="K12" s="304">
        <v>2.4000000000000001E-5</v>
      </c>
      <c r="L12" s="88"/>
      <c r="M12" s="88"/>
    </row>
    <row r="13" spans="1:13" s="91" customFormat="1">
      <c r="A13" s="129"/>
      <c r="B13" s="129"/>
      <c r="C13" s="129"/>
      <c r="D13" s="132"/>
      <c r="E13" s="129"/>
      <c r="F13" s="129"/>
      <c r="G13" s="129"/>
      <c r="H13" s="129"/>
      <c r="I13" s="129"/>
      <c r="J13" s="129"/>
      <c r="K13" s="88"/>
      <c r="L13" s="88"/>
      <c r="M13" s="88"/>
    </row>
    <row r="14" spans="1:13" s="91" customFormat="1">
      <c r="A14" s="136" t="s">
        <v>127</v>
      </c>
      <c r="B14" s="129" t="s">
        <v>138</v>
      </c>
      <c r="C14" s="129"/>
      <c r="D14" s="132"/>
      <c r="E14" s="129"/>
      <c r="F14" s="129"/>
      <c r="G14" s="129"/>
      <c r="H14" s="129"/>
      <c r="I14" s="129"/>
      <c r="J14" s="129"/>
      <c r="K14" s="88"/>
      <c r="L14" s="88"/>
      <c r="M14" s="88"/>
    </row>
    <row r="15" spans="1:13" s="91" customFormat="1">
      <c r="A15" s="136"/>
      <c r="B15" s="146" t="s">
        <v>140</v>
      </c>
      <c r="C15" s="129"/>
      <c r="D15" s="132"/>
      <c r="E15" s="129"/>
      <c r="F15" s="129"/>
      <c r="G15" s="129"/>
      <c r="H15" s="129"/>
      <c r="I15" s="129"/>
      <c r="J15" s="129"/>
      <c r="K15" s="88"/>
      <c r="L15" s="88"/>
      <c r="M15" s="88"/>
    </row>
    <row r="16" spans="1:13" s="91" customFormat="1" ht="16.2">
      <c r="A16" s="136"/>
      <c r="B16" s="168" t="s">
        <v>22</v>
      </c>
      <c r="C16" s="129"/>
      <c r="D16" s="132"/>
      <c r="E16" s="129"/>
      <c r="F16" s="129"/>
      <c r="G16" s="129"/>
      <c r="H16" s="129"/>
      <c r="I16" s="129"/>
      <c r="J16" s="129"/>
      <c r="K16" s="88"/>
      <c r="L16" s="88"/>
      <c r="M16" s="88"/>
    </row>
    <row r="18" spans="1:13">
      <c r="A18" s="120" t="s">
        <v>119</v>
      </c>
      <c r="B18" s="120" t="s">
        <v>120</v>
      </c>
      <c r="C18" s="120" t="s">
        <v>121</v>
      </c>
      <c r="D18" s="120" t="s">
        <v>122</v>
      </c>
      <c r="E18" s="120" t="s">
        <v>123</v>
      </c>
      <c r="F18" s="120" t="s">
        <v>130</v>
      </c>
      <c r="H18" s="38" t="s">
        <v>262</v>
      </c>
      <c r="I18" s="38" t="s">
        <v>263</v>
      </c>
      <c r="J18" s="38" t="s">
        <v>264</v>
      </c>
    </row>
    <row r="19" spans="1:13">
      <c r="A19" s="120">
        <v>1</v>
      </c>
      <c r="B19" s="145">
        <f>B7</f>
        <v>5.0000000000000001E-3</v>
      </c>
      <c r="C19" s="141">
        <f>C7</f>
        <v>40000</v>
      </c>
      <c r="D19" s="141">
        <f>D7</f>
        <v>20000</v>
      </c>
      <c r="E19" s="141">
        <f>E7</f>
        <v>10000</v>
      </c>
      <c r="F19" s="141">
        <f>SUM(C19:E19)</f>
        <v>70000</v>
      </c>
      <c r="H19" s="108">
        <f>C19+D19</f>
        <v>60000</v>
      </c>
      <c r="I19" s="108">
        <f>C19+E19</f>
        <v>50000</v>
      </c>
      <c r="J19" s="108">
        <f>D19+E19</f>
        <v>30000</v>
      </c>
    </row>
    <row r="20" spans="1:13">
      <c r="A20" s="120">
        <v>2</v>
      </c>
      <c r="B20" s="145">
        <f>B8</f>
        <v>1.0999999999999999E-2</v>
      </c>
      <c r="C20" s="141">
        <f>C8</f>
        <v>20000</v>
      </c>
      <c r="D20" s="141">
        <f>D8</f>
        <v>10000</v>
      </c>
      <c r="E20" s="141">
        <f>E8</f>
        <v>5000</v>
      </c>
      <c r="F20" s="141">
        <f t="shared" ref="F20:F21" si="0">SUM(C20:E20)</f>
        <v>35000</v>
      </c>
      <c r="H20" s="108">
        <f t="shared" ref="H20:H21" si="1">C20+D20</f>
        <v>30000</v>
      </c>
      <c r="I20" s="108">
        <f t="shared" ref="I20:I21" si="2">C20+E20</f>
        <v>25000</v>
      </c>
      <c r="J20" s="108">
        <f t="shared" ref="J20:J21" si="3">D20+E20</f>
        <v>15000</v>
      </c>
    </row>
    <row r="21" spans="1:13">
      <c r="A21" s="120">
        <v>3</v>
      </c>
      <c r="B21" s="145">
        <f>B9</f>
        <v>2.1000000000000001E-2</v>
      </c>
      <c r="C21" s="141">
        <f>C9</f>
        <v>5000</v>
      </c>
      <c r="D21" s="141">
        <f>D9</f>
        <v>1000</v>
      </c>
      <c r="E21" s="141">
        <f>E9</f>
        <v>500</v>
      </c>
      <c r="F21" s="141">
        <f t="shared" si="0"/>
        <v>6500</v>
      </c>
      <c r="H21" s="108">
        <f t="shared" si="1"/>
        <v>6000</v>
      </c>
      <c r="I21" s="108">
        <f t="shared" si="2"/>
        <v>5500</v>
      </c>
      <c r="J21" s="108">
        <f t="shared" si="3"/>
        <v>1500</v>
      </c>
    </row>
    <row r="22" spans="1:13">
      <c r="C22" s="120"/>
      <c r="D22" s="120"/>
      <c r="E22" s="120"/>
      <c r="F22" s="120"/>
    </row>
    <row r="23" spans="1:13">
      <c r="C23" s="120" t="s">
        <v>121</v>
      </c>
      <c r="D23" s="120" t="s">
        <v>122</v>
      </c>
      <c r="E23" s="120" t="s">
        <v>123</v>
      </c>
      <c r="F23" s="120" t="s">
        <v>130</v>
      </c>
      <c r="H23" s="38" t="s">
        <v>262</v>
      </c>
      <c r="I23" s="38" t="s">
        <v>263</v>
      </c>
      <c r="J23" s="38" t="s">
        <v>264</v>
      </c>
      <c r="K23" s="38"/>
    </row>
    <row r="24" spans="1:13">
      <c r="B24" s="38" t="s">
        <v>129</v>
      </c>
      <c r="C24" s="140" cm="1">
        <f t="array" ref="C24">SUMPRODUCT(C$19:C$21,C$19:C$21,$B$19:$B$21,(1-$B$19:$B$21))</f>
        <v>12825575</v>
      </c>
      <c r="D24" s="140" cm="1">
        <f t="array" ref="D24">SUMPRODUCT(D$19:D$21,D$19:D$21,$B$19:$B$21,(1-$B$19:$B$21))</f>
        <v>3098459</v>
      </c>
      <c r="E24" s="140" cm="1">
        <f t="array" ref="E24">SUMPRODUCT(E$19:E$21,E$19:E$21,$B$19:$B$21,(1-$B$19:$B$21))</f>
        <v>774614.75</v>
      </c>
      <c r="F24" s="140" cm="1">
        <f t="array" ref="F24">SUMPRODUCT(F$19:F$21,F$19:F$21,$B$19:$B$21,(1-$B$19:$B$21))</f>
        <v>38572892.75</v>
      </c>
      <c r="H24" s="140" cm="1">
        <f t="array" ref="H24">SUMPRODUCT(H$19:H$21,H$19:H$21,$B$19:$B$21,(1-$B$19:$B$21))</f>
        <v>28441224</v>
      </c>
      <c r="I24" s="140" cm="1">
        <f t="array" ref="I24">SUMPRODUCT(I$19:I$21,I$19:I$21,$B$19:$B$21,(1-$B$19:$B$21))</f>
        <v>19858784.75</v>
      </c>
      <c r="J24" s="140" cm="1">
        <f t="array" ref="J24">SUMPRODUCT(J$19:J$21,J$19:J$21,$B$19:$B$21,(1-$B$19:$B$21))</f>
        <v>6971532.75</v>
      </c>
      <c r="K24" s="147"/>
    </row>
    <row r="25" spans="1:13">
      <c r="B25" s="38" t="s">
        <v>131</v>
      </c>
      <c r="C25" s="140">
        <f>F24-J24</f>
        <v>31601360</v>
      </c>
      <c r="D25" s="140">
        <f>F24-I24</f>
        <v>18714108</v>
      </c>
      <c r="E25" s="140">
        <f>F24-H24</f>
        <v>10131668.75</v>
      </c>
      <c r="K25" s="147"/>
    </row>
    <row r="26" spans="1:13">
      <c r="B26" s="38" t="s">
        <v>132</v>
      </c>
      <c r="C26" s="140">
        <f>C25*$K$12</f>
        <v>758.43263999999999</v>
      </c>
      <c r="D26" s="140">
        <f>D25*$K$12</f>
        <v>449.13859200000002</v>
      </c>
      <c r="E26" s="140">
        <f>E25*$K$12</f>
        <v>243.16005000000001</v>
      </c>
      <c r="K26" s="147"/>
    </row>
    <row r="27" spans="1:13">
      <c r="C27" s="110"/>
      <c r="H27" s="148"/>
    </row>
    <row r="28" spans="1:13" s="91" customFormat="1">
      <c r="A28" s="136"/>
      <c r="B28" s="146" t="s">
        <v>139</v>
      </c>
      <c r="C28" s="129"/>
      <c r="D28" s="132"/>
      <c r="E28" s="129"/>
      <c r="F28" s="129"/>
      <c r="G28" s="129"/>
      <c r="H28" s="129"/>
      <c r="I28" s="129"/>
      <c r="J28" s="129"/>
      <c r="K28" s="88"/>
      <c r="L28" s="88"/>
      <c r="M28" s="88"/>
    </row>
    <row r="29" spans="1:13" s="91" customFormat="1" ht="16.2">
      <c r="A29" s="136"/>
      <c r="B29" s="168" t="s">
        <v>22</v>
      </c>
      <c r="C29" s="129"/>
      <c r="D29" s="132"/>
      <c r="E29" s="129"/>
      <c r="F29" s="129"/>
      <c r="G29" s="129"/>
      <c r="H29" s="129"/>
      <c r="I29" s="129"/>
      <c r="J29" s="129"/>
      <c r="K29" s="88"/>
      <c r="L29" s="88"/>
      <c r="M29" s="88"/>
    </row>
    <row r="30" spans="1:13">
      <c r="A30" s="111"/>
      <c r="B30" s="112"/>
      <c r="J30" s="105"/>
      <c r="K30" s="38"/>
    </row>
    <row r="31" spans="1:13">
      <c r="A31" s="111"/>
      <c r="B31" s="112"/>
      <c r="C31" s="38" t="s">
        <v>134</v>
      </c>
      <c r="J31" s="105"/>
      <c r="K31" s="38"/>
    </row>
    <row r="32" spans="1:13">
      <c r="A32" s="111"/>
      <c r="B32" s="112"/>
      <c r="C32" s="120" t="s">
        <v>121</v>
      </c>
      <c r="D32" s="120" t="s">
        <v>122</v>
      </c>
      <c r="E32" s="120" t="s">
        <v>123</v>
      </c>
    </row>
    <row r="33" spans="1:13">
      <c r="A33" s="111"/>
      <c r="B33" s="142" t="s">
        <v>121</v>
      </c>
      <c r="C33" s="140" cm="1">
        <f t="array" ref="C33">SUMPRODUCT($B$19:$B$21,(1-$B$19:$B$21),$C$19:$C$21,C$19:C$21)</f>
        <v>12825575</v>
      </c>
      <c r="D33" s="140" cm="1">
        <f t="array" ref="D33">SUMPRODUCT($B$19:$B$21,(1-$B$19:$B$21),$C$19:$C$21,D$19:D$21)</f>
        <v>6258595</v>
      </c>
      <c r="E33" s="140" cm="1">
        <f t="array" ref="E33">SUMPRODUCT($B$19:$B$21,(1-$B$19:$B$21),$C$19:$C$21,E$19:E$21)</f>
        <v>3129297.5</v>
      </c>
    </row>
    <row r="34" spans="1:13">
      <c r="A34" s="111"/>
      <c r="B34" s="142" t="s">
        <v>122</v>
      </c>
      <c r="C34" s="140" cm="1">
        <f t="array" ref="C34">SUMPRODUCT($B$19:$B$21,(1-$B$19:$B$21),$D$19:$D$21,C$19:C$21)</f>
        <v>6258595</v>
      </c>
      <c r="D34" s="140" cm="1">
        <f t="array" ref="D34">SUMPRODUCT($B$19:$B$21,(1-$B$19:$B$21),$D$19:$D$21,D$19:D$21)</f>
        <v>3098459</v>
      </c>
      <c r="E34" s="140" cm="1">
        <f t="array" ref="E34">SUMPRODUCT($B$19:$B$21,(1-$B$19:$B$21),$D$19:$D$21,E$19:E$21)</f>
        <v>1549229.5</v>
      </c>
      <c r="H34" s="147"/>
    </row>
    <row r="35" spans="1:13">
      <c r="A35" s="111"/>
      <c r="B35" s="142" t="s">
        <v>123</v>
      </c>
      <c r="C35" s="140" cm="1">
        <f t="array" ref="C35">SUMPRODUCT($B$19:$B$21,(1-$B$19:$B$21),$E$19:$E$21,C$19:C$21)</f>
        <v>3129297.5</v>
      </c>
      <c r="D35" s="140" cm="1">
        <f t="array" ref="D35">SUMPRODUCT($B$19:$B$21,(1-$B$19:$B$21),$E$19:$E$21,D$19:D$21)</f>
        <v>1549229.5</v>
      </c>
      <c r="E35" s="140" cm="1">
        <f t="array" ref="E35">SUMPRODUCT($B$19:$B$21,(1-$B$19:$B$21),$E$19:$E$21,E$19:E$21)</f>
        <v>774614.75</v>
      </c>
      <c r="H35" s="148"/>
    </row>
    <row r="36" spans="1:13">
      <c r="A36" s="111"/>
      <c r="B36" s="112"/>
      <c r="H36" s="148"/>
      <c r="J36" s="105"/>
      <c r="K36" s="38"/>
    </row>
    <row r="37" spans="1:13">
      <c r="A37" s="111"/>
      <c r="B37" s="106"/>
      <c r="C37" s="120" t="s">
        <v>121</v>
      </c>
      <c r="D37" s="120" t="s">
        <v>122</v>
      </c>
      <c r="E37" s="120" t="s">
        <v>123</v>
      </c>
      <c r="H37" s="148"/>
    </row>
    <row r="38" spans="1:13">
      <c r="A38" s="111"/>
      <c r="B38" s="106" t="s">
        <v>133</v>
      </c>
      <c r="C38" s="143">
        <f>SUM(C33:C35)</f>
        <v>22213467.5</v>
      </c>
      <c r="D38" s="143">
        <f t="shared" ref="D38:E38" si="4">SUM(D33:D35)</f>
        <v>10906283.5</v>
      </c>
      <c r="E38" s="143">
        <f t="shared" si="4"/>
        <v>5453141.75</v>
      </c>
      <c r="H38" s="147"/>
    </row>
    <row r="39" spans="1:13">
      <c r="A39" s="111"/>
      <c r="B39" s="106" t="s">
        <v>132</v>
      </c>
      <c r="C39" s="143">
        <f>$K$12*C38</f>
        <v>533.12322000000006</v>
      </c>
      <c r="D39" s="143">
        <f>$K$12*D38</f>
        <v>261.75080400000002</v>
      </c>
      <c r="E39" s="143">
        <f>$K$12*E38</f>
        <v>130.87540200000001</v>
      </c>
      <c r="H39" s="147"/>
    </row>
    <row r="40" spans="1:13">
      <c r="A40" s="111"/>
      <c r="D40" s="114"/>
      <c r="E40" s="106"/>
      <c r="F40" s="106"/>
      <c r="G40" s="106"/>
      <c r="H40" s="106"/>
    </row>
    <row r="41" spans="1:13" s="91" customFormat="1">
      <c r="A41" s="137" t="s">
        <v>128</v>
      </c>
      <c r="B41" s="129" t="s">
        <v>135</v>
      </c>
      <c r="C41" s="129"/>
      <c r="D41" s="129"/>
      <c r="E41" s="129"/>
      <c r="F41" s="129"/>
      <c r="G41" s="129"/>
      <c r="H41" s="129"/>
      <c r="I41" s="129"/>
      <c r="J41" s="133"/>
      <c r="K41" s="129"/>
      <c r="L41" s="88"/>
      <c r="M41" s="88"/>
    </row>
    <row r="42" spans="1:13" s="91" customFormat="1" ht="16.2">
      <c r="A42" s="137"/>
      <c r="B42" s="168" t="s">
        <v>22</v>
      </c>
      <c r="C42" s="129"/>
      <c r="D42" s="129"/>
      <c r="E42" s="129"/>
      <c r="F42" s="129"/>
      <c r="G42" s="129"/>
      <c r="H42" s="129"/>
      <c r="I42" s="129"/>
      <c r="J42" s="133"/>
      <c r="K42" s="129"/>
      <c r="L42" s="88"/>
      <c r="M42" s="88"/>
    </row>
    <row r="44" spans="1:13">
      <c r="B44" s="111" t="s">
        <v>136</v>
      </c>
      <c r="D44" s="116"/>
      <c r="E44" s="144">
        <f>SUM($C$39:$E$39)</f>
        <v>925.74942600000008</v>
      </c>
      <c r="F44" s="117"/>
      <c r="G44" s="144"/>
    </row>
    <row r="45" spans="1:13">
      <c r="B45" s="111" t="s">
        <v>137</v>
      </c>
      <c r="D45" s="118"/>
      <c r="E45" s="144">
        <f>$K$12*$F$24</f>
        <v>925.74942599999997</v>
      </c>
      <c r="F45" s="119"/>
      <c r="G45" s="144"/>
      <c r="H45" s="147"/>
    </row>
    <row r="46" spans="1:13">
      <c r="B46" s="120"/>
      <c r="D46" s="118"/>
      <c r="E46" s="115" t="b">
        <f>E44=E45</f>
        <v>1</v>
      </c>
      <c r="F46" s="119"/>
      <c r="G46" s="119"/>
      <c r="H46" s="148"/>
    </row>
    <row r="47" spans="1:13">
      <c r="B47" s="111" t="s">
        <v>124</v>
      </c>
      <c r="D47" s="118"/>
      <c r="E47" s="119"/>
      <c r="F47" s="119"/>
      <c r="G47" s="119"/>
      <c r="H47" s="147"/>
    </row>
    <row r="48" spans="1:13">
      <c r="D48" s="113"/>
      <c r="E48" s="119"/>
      <c r="F48" s="119"/>
      <c r="G48" s="119"/>
    </row>
    <row r="49" spans="1:11">
      <c r="C49" s="120"/>
      <c r="D49" s="118"/>
      <c r="E49" s="119"/>
      <c r="F49" s="119"/>
      <c r="G49" s="119"/>
    </row>
    <row r="52" spans="1:11">
      <c r="B52" s="105"/>
      <c r="D52" s="108"/>
      <c r="E52" s="108"/>
      <c r="F52" s="108"/>
      <c r="G52" s="108"/>
      <c r="J52" s="105"/>
      <c r="K52" s="38"/>
    </row>
    <row r="53" spans="1:11">
      <c r="D53" s="108"/>
      <c r="E53" s="108"/>
      <c r="F53" s="108"/>
      <c r="G53" s="108"/>
    </row>
    <row r="55" spans="1:11">
      <c r="D55" s="107"/>
      <c r="E55" s="107"/>
      <c r="F55" s="107"/>
    </row>
    <row r="56" spans="1:11">
      <c r="D56" s="121"/>
      <c r="E56" s="121"/>
      <c r="F56" s="121"/>
    </row>
    <row r="57" spans="1:11">
      <c r="C57" s="122"/>
      <c r="D57" s="121"/>
      <c r="E57" s="121"/>
      <c r="F57" s="121"/>
    </row>
    <row r="58" spans="1:11">
      <c r="D58" s="121"/>
      <c r="E58" s="121"/>
      <c r="F58" s="121"/>
    </row>
    <row r="59" spans="1:11">
      <c r="D59" s="109"/>
      <c r="E59" s="109"/>
      <c r="F59" s="109"/>
    </row>
    <row r="60" spans="1:11">
      <c r="A60"/>
      <c r="B60"/>
      <c r="C60"/>
      <c r="D60"/>
      <c r="E60"/>
      <c r="F60"/>
      <c r="G60"/>
      <c r="H60"/>
      <c r="I60"/>
      <c r="J60"/>
    </row>
    <row r="61" spans="1:11">
      <c r="A61"/>
      <c r="B61"/>
      <c r="C61"/>
      <c r="D61"/>
      <c r="E61"/>
      <c r="F61"/>
      <c r="G61"/>
      <c r="H61"/>
      <c r="I61"/>
      <c r="J61"/>
    </row>
    <row r="62" spans="1:11">
      <c r="A62"/>
      <c r="B62"/>
      <c r="C62"/>
      <c r="D62"/>
      <c r="E62"/>
      <c r="F62"/>
      <c r="G62"/>
      <c r="H62"/>
      <c r="I62"/>
      <c r="J62"/>
    </row>
    <row r="63" spans="1:11">
      <c r="A63"/>
      <c r="B63"/>
      <c r="C63"/>
      <c r="D63"/>
      <c r="E63"/>
      <c r="F63"/>
      <c r="G63"/>
      <c r="H63"/>
      <c r="I63"/>
      <c r="J63"/>
    </row>
    <row r="64" spans="1:11">
      <c r="A64"/>
      <c r="B64"/>
      <c r="C64"/>
      <c r="D64"/>
      <c r="E64"/>
      <c r="F64"/>
      <c r="G64"/>
      <c r="H64"/>
      <c r="I64"/>
      <c r="J64"/>
    </row>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sheetData>
  <mergeCells count="4">
    <mergeCell ref="A4:M4"/>
    <mergeCell ref="A3:M3"/>
    <mergeCell ref="A5:B5"/>
    <mergeCell ref="C5:E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B5470-CCD4-48A1-8726-4659A97B1F1D}">
  <dimension ref="A1:M1"/>
  <sheetViews>
    <sheetView workbookViewId="0"/>
  </sheetViews>
  <sheetFormatPr defaultColWidth="8.88671875" defaultRowHeight="13.8"/>
  <cols>
    <col min="1" max="16384" width="8.88671875" style="38"/>
  </cols>
  <sheetData>
    <row r="1" spans="1:13" ht="18">
      <c r="A1" s="149" t="s">
        <v>285</v>
      </c>
      <c r="B1" s="150"/>
      <c r="C1" s="270" t="s">
        <v>271</v>
      </c>
      <c r="D1" s="271"/>
      <c r="E1" s="271"/>
      <c r="F1" s="271"/>
      <c r="G1" s="271"/>
      <c r="H1" s="271"/>
      <c r="I1" s="271"/>
      <c r="J1" s="271"/>
      <c r="K1" s="271"/>
      <c r="L1" s="272"/>
      <c r="M1" s="272"/>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642EA-1C23-498B-85DC-FCCF170CE863}">
  <dimension ref="A1:N50"/>
  <sheetViews>
    <sheetView workbookViewId="0"/>
  </sheetViews>
  <sheetFormatPr defaultColWidth="8.88671875" defaultRowHeight="13.8"/>
  <cols>
    <col min="1" max="3" width="8.88671875" style="38"/>
    <col min="4" max="4" width="12.5546875" style="38" customWidth="1"/>
    <col min="5" max="5" width="12.33203125" style="38" customWidth="1"/>
    <col min="6" max="6" width="11.6640625" style="38" customWidth="1"/>
    <col min="7" max="8" width="11.5546875" style="38" bestFit="1" customWidth="1"/>
    <col min="9" max="16384" width="8.88671875" style="38"/>
  </cols>
  <sheetData>
    <row r="1" spans="1:14" ht="18">
      <c r="A1" s="103" t="s">
        <v>286</v>
      </c>
      <c r="B1" s="103"/>
      <c r="C1" s="84" t="s">
        <v>146</v>
      </c>
      <c r="D1" s="56"/>
      <c r="E1" s="56"/>
      <c r="F1" s="56"/>
      <c r="G1" s="56"/>
      <c r="H1" s="56"/>
      <c r="I1" s="56"/>
      <c r="J1" s="56"/>
      <c r="K1" s="56"/>
      <c r="L1" s="56"/>
      <c r="M1" s="56"/>
      <c r="N1" s="95"/>
    </row>
    <row r="2" spans="1:14" ht="15.6">
      <c r="A2" s="305"/>
      <c r="B2" s="305"/>
      <c r="C2" s="305"/>
      <c r="D2" s="305"/>
      <c r="E2" s="305"/>
      <c r="F2" s="305"/>
      <c r="G2" s="305"/>
      <c r="H2" s="305"/>
      <c r="I2" s="305"/>
      <c r="J2" s="305"/>
      <c r="K2" s="305"/>
      <c r="L2" s="305"/>
      <c r="M2" s="305"/>
      <c r="N2" s="95"/>
    </row>
    <row r="3" spans="1:14" ht="15.6" customHeight="1">
      <c r="A3" s="216" t="s">
        <v>71</v>
      </c>
      <c r="B3" s="216"/>
      <c r="C3" s="216"/>
      <c r="D3" s="216"/>
      <c r="E3" s="216"/>
      <c r="F3" s="216"/>
      <c r="G3" s="216"/>
      <c r="H3" s="216"/>
      <c r="I3" s="216"/>
      <c r="J3" s="216"/>
      <c r="K3" s="216"/>
      <c r="L3" s="216"/>
      <c r="M3" s="216"/>
      <c r="N3" s="96"/>
    </row>
    <row r="4" spans="1:14" ht="15.6" customHeight="1">
      <c r="A4" s="216"/>
      <c r="B4" s="216"/>
      <c r="C4" s="216"/>
      <c r="D4" s="216"/>
      <c r="E4" s="216"/>
      <c r="F4" s="216"/>
      <c r="G4" s="216"/>
      <c r="H4" s="216"/>
      <c r="I4" s="216"/>
      <c r="J4" s="216"/>
      <c r="K4" s="216"/>
      <c r="L4" s="216"/>
      <c r="M4" s="216"/>
      <c r="N4" s="96"/>
    </row>
    <row r="5" spans="1:14">
      <c r="A5" s="54"/>
      <c r="B5" s="54"/>
      <c r="C5" s="54"/>
      <c r="D5" s="54"/>
      <c r="E5" s="54"/>
      <c r="F5" s="54"/>
      <c r="G5" s="54"/>
      <c r="H5" s="54"/>
      <c r="I5" s="54"/>
      <c r="J5" s="54"/>
      <c r="K5" s="54"/>
      <c r="L5" s="54"/>
      <c r="M5" s="54"/>
      <c r="N5" s="95"/>
    </row>
    <row r="6" spans="1:14" ht="15.6" customHeight="1">
      <c r="A6" s="306" t="s">
        <v>287</v>
      </c>
      <c r="B6" s="307"/>
      <c r="C6" s="307"/>
      <c r="D6" s="308"/>
      <c r="E6" s="309">
        <v>31.5</v>
      </c>
      <c r="F6" s="305" t="s">
        <v>45</v>
      </c>
      <c r="G6" s="54"/>
      <c r="H6" s="54"/>
      <c r="I6" s="54"/>
      <c r="J6" s="54"/>
      <c r="K6" s="54"/>
      <c r="L6" s="54"/>
      <c r="M6" s="54"/>
      <c r="N6" s="95"/>
    </row>
    <row r="7" spans="1:14" ht="15.6" customHeight="1">
      <c r="A7" s="306" t="s">
        <v>288</v>
      </c>
      <c r="B7" s="307"/>
      <c r="C7" s="307"/>
      <c r="D7" s="308"/>
      <c r="E7" s="309">
        <v>140</v>
      </c>
      <c r="F7" s="305" t="s">
        <v>45</v>
      </c>
      <c r="G7" s="54"/>
      <c r="H7" s="54"/>
      <c r="I7" s="54"/>
      <c r="J7" s="54"/>
      <c r="K7" s="54"/>
      <c r="L7" s="54"/>
      <c r="M7" s="54"/>
      <c r="N7" s="95"/>
    </row>
    <row r="8" spans="1:14" ht="15.6" customHeight="1">
      <c r="A8" s="306" t="s">
        <v>64</v>
      </c>
      <c r="B8" s="307"/>
      <c r="C8" s="307"/>
      <c r="D8" s="308"/>
      <c r="E8" s="310">
        <v>0.875</v>
      </c>
      <c r="F8" s="305"/>
      <c r="G8" s="54"/>
      <c r="H8" s="54"/>
      <c r="I8" s="54"/>
      <c r="J8" s="54"/>
      <c r="K8" s="54"/>
      <c r="L8" s="54"/>
      <c r="M8" s="54"/>
      <c r="N8" s="95"/>
    </row>
    <row r="9" spans="1:14" ht="15.6" customHeight="1">
      <c r="A9" s="306" t="s">
        <v>65</v>
      </c>
      <c r="B9" s="307"/>
      <c r="C9" s="307"/>
      <c r="D9" s="308"/>
      <c r="E9" s="309">
        <v>1.19</v>
      </c>
      <c r="F9" s="305"/>
      <c r="G9" s="54"/>
      <c r="H9" s="54"/>
      <c r="I9" s="54"/>
      <c r="J9" s="54"/>
      <c r="K9" s="54"/>
      <c r="L9" s="54"/>
      <c r="M9" s="54"/>
      <c r="N9" s="95"/>
    </row>
    <row r="10" spans="1:14" ht="15.6" customHeight="1">
      <c r="A10" s="306" t="s">
        <v>66</v>
      </c>
      <c r="B10" s="307"/>
      <c r="C10" s="307"/>
      <c r="D10" s="308"/>
      <c r="E10" s="309">
        <v>1.02</v>
      </c>
      <c r="F10" s="305"/>
      <c r="G10" s="54"/>
      <c r="H10" s="54"/>
      <c r="I10" s="54"/>
      <c r="J10" s="54"/>
      <c r="K10" s="54"/>
      <c r="L10" s="54"/>
      <c r="M10" s="54"/>
      <c r="N10" s="95"/>
    </row>
    <row r="11" spans="1:14" ht="15.6" customHeight="1">
      <c r="A11" s="54"/>
      <c r="B11" s="54"/>
      <c r="C11" s="54"/>
      <c r="D11" s="54"/>
      <c r="E11" s="54"/>
      <c r="F11" s="54"/>
      <c r="G11" s="54"/>
      <c r="H11" s="54"/>
      <c r="I11" s="54"/>
      <c r="J11" s="54"/>
      <c r="K11" s="54"/>
      <c r="L11" s="54"/>
      <c r="M11" s="54"/>
      <c r="N11" s="95"/>
    </row>
    <row r="12" spans="1:14" ht="64.95" customHeight="1">
      <c r="A12" s="223" t="s">
        <v>292</v>
      </c>
      <c r="B12" s="223"/>
      <c r="C12" s="223"/>
      <c r="D12" s="223" t="s">
        <v>289</v>
      </c>
      <c r="E12" s="223"/>
      <c r="F12" s="223"/>
      <c r="G12" s="223" t="s">
        <v>290</v>
      </c>
      <c r="H12" s="223"/>
      <c r="I12" s="223"/>
      <c r="J12" s="311" t="s">
        <v>291</v>
      </c>
      <c r="K12" s="311"/>
      <c r="L12" s="311"/>
      <c r="M12" s="54"/>
      <c r="N12" s="95"/>
    </row>
    <row r="13" spans="1:14" ht="15.6" customHeight="1">
      <c r="A13" s="227" t="s">
        <v>67</v>
      </c>
      <c r="B13" s="219"/>
      <c r="C13" s="220"/>
      <c r="D13" s="218">
        <v>0.82299999999999995</v>
      </c>
      <c r="E13" s="219"/>
      <c r="F13" s="220"/>
      <c r="G13" s="224">
        <v>2.1000000000000001E-2</v>
      </c>
      <c r="H13" s="225"/>
      <c r="I13" s="226"/>
      <c r="J13" s="224">
        <v>0.03</v>
      </c>
      <c r="K13" s="225"/>
      <c r="L13" s="226"/>
      <c r="M13" s="54"/>
      <c r="N13" s="95"/>
    </row>
    <row r="14" spans="1:14" ht="15.6" customHeight="1">
      <c r="A14" s="227" t="s">
        <v>68</v>
      </c>
      <c r="B14" s="219"/>
      <c r="C14" s="220"/>
      <c r="D14" s="218">
        <v>0.91100000000000003</v>
      </c>
      <c r="E14" s="219"/>
      <c r="F14" s="220"/>
      <c r="G14" s="224">
        <v>2.5999999999999999E-2</v>
      </c>
      <c r="H14" s="225"/>
      <c r="I14" s="226"/>
      <c r="J14" s="224">
        <v>4.5999999999999999E-2</v>
      </c>
      <c r="K14" s="225"/>
      <c r="L14" s="226"/>
      <c r="M14" s="54"/>
      <c r="N14" s="95"/>
    </row>
    <row r="15" spans="1:14" ht="15.6" customHeight="1">
      <c r="A15" s="227" t="s">
        <v>69</v>
      </c>
      <c r="B15" s="219"/>
      <c r="C15" s="220"/>
      <c r="D15" s="218">
        <v>0.97799999999999998</v>
      </c>
      <c r="E15" s="219"/>
      <c r="F15" s="220"/>
      <c r="G15" s="224">
        <v>0.03</v>
      </c>
      <c r="H15" s="225"/>
      <c r="I15" s="226"/>
      <c r="J15" s="224">
        <v>7.4999999999999997E-2</v>
      </c>
      <c r="K15" s="225"/>
      <c r="L15" s="226"/>
      <c r="M15" s="54"/>
      <c r="N15" s="95"/>
    </row>
    <row r="16" spans="1:14" ht="15.6" customHeight="1">
      <c r="A16" s="227" t="s">
        <v>70</v>
      </c>
      <c r="B16" s="219"/>
      <c r="C16" s="220"/>
      <c r="D16" s="218">
        <v>1</v>
      </c>
      <c r="E16" s="221"/>
      <c r="F16" s="222"/>
      <c r="G16" s="224">
        <v>3.2000000000000001E-2</v>
      </c>
      <c r="H16" s="225"/>
      <c r="I16" s="226"/>
      <c r="J16" s="224">
        <v>0.09</v>
      </c>
      <c r="K16" s="225"/>
      <c r="L16" s="226"/>
      <c r="M16" s="54"/>
      <c r="N16" s="95"/>
    </row>
    <row r="17" spans="1:14">
      <c r="A17" s="54"/>
      <c r="B17" s="54"/>
      <c r="C17" s="54"/>
      <c r="D17" s="54"/>
      <c r="E17" s="54"/>
      <c r="F17" s="54"/>
      <c r="G17" s="54"/>
      <c r="H17" s="54"/>
      <c r="I17" s="54"/>
      <c r="J17" s="54"/>
      <c r="K17" s="54"/>
      <c r="L17" s="54"/>
      <c r="M17" s="54"/>
      <c r="N17" s="95"/>
    </row>
    <row r="18" spans="1:14">
      <c r="A18" s="54"/>
      <c r="B18" s="54"/>
      <c r="C18" s="54"/>
      <c r="D18" s="54"/>
      <c r="E18" s="54"/>
      <c r="F18" s="54"/>
      <c r="G18" s="54"/>
      <c r="H18" s="54"/>
      <c r="I18" s="54"/>
      <c r="J18" s="54"/>
      <c r="K18" s="54"/>
      <c r="L18" s="54"/>
      <c r="M18" s="54"/>
      <c r="N18" s="95"/>
    </row>
    <row r="19" spans="1:14" s="66" customFormat="1" ht="33.6" customHeight="1">
      <c r="A19" s="65" t="s">
        <v>72</v>
      </c>
      <c r="B19" s="313" t="s">
        <v>293</v>
      </c>
      <c r="C19" s="313"/>
      <c r="D19" s="313"/>
      <c r="E19" s="313"/>
      <c r="F19" s="313"/>
      <c r="G19" s="313"/>
      <c r="H19" s="313"/>
      <c r="I19" s="313"/>
      <c r="J19" s="313"/>
      <c r="K19" s="313"/>
      <c r="L19" s="313"/>
      <c r="M19" s="313"/>
      <c r="N19" s="97"/>
    </row>
    <row r="20" spans="1:14" s="47" customFormat="1" ht="15.6" customHeight="1">
      <c r="A20" s="162"/>
      <c r="B20" s="312" t="s">
        <v>22</v>
      </c>
      <c r="C20" s="312"/>
      <c r="D20" s="312"/>
      <c r="E20" s="312"/>
      <c r="F20" s="312"/>
      <c r="G20" s="312"/>
      <c r="H20" s="312"/>
      <c r="I20" s="312"/>
      <c r="J20" s="312"/>
      <c r="K20" s="312"/>
      <c r="L20" s="312"/>
      <c r="M20" s="312"/>
      <c r="N20" s="46"/>
    </row>
    <row r="21" spans="1:14" s="47" customFormat="1" ht="13.95" customHeight="1">
      <c r="B21" s="48"/>
      <c r="C21" s="49"/>
      <c r="D21" s="48"/>
      <c r="E21" s="189"/>
      <c r="F21" s="189"/>
      <c r="G21" s="189"/>
      <c r="H21" s="189"/>
      <c r="I21" s="189"/>
    </row>
    <row r="22" spans="1:14" ht="55.2">
      <c r="C22" s="50" t="s">
        <v>79</v>
      </c>
      <c r="D22" s="43" t="s">
        <v>78</v>
      </c>
      <c r="E22" s="43" t="s">
        <v>73</v>
      </c>
      <c r="F22" s="45" t="s">
        <v>74</v>
      </c>
      <c r="G22" s="45" t="s">
        <v>75</v>
      </c>
      <c r="H22" s="50" t="s">
        <v>76</v>
      </c>
      <c r="I22" s="50" t="s">
        <v>77</v>
      </c>
    </row>
    <row r="23" spans="1:14">
      <c r="C23" s="52"/>
      <c r="D23" s="43"/>
      <c r="E23" s="43"/>
      <c r="F23" s="45"/>
      <c r="G23" s="45"/>
      <c r="H23" s="44"/>
      <c r="I23" s="44"/>
    </row>
    <row r="24" spans="1:14">
      <c r="C24" s="53">
        <f>D13</f>
        <v>0.82299999999999995</v>
      </c>
      <c r="D24" s="44">
        <f>C24-C23</f>
        <v>0.82299999999999995</v>
      </c>
      <c r="E24" s="44">
        <f>$E$8*C24</f>
        <v>0.7201249999999999</v>
      </c>
      <c r="F24" s="40">
        <f>100%-G13-J13</f>
        <v>0.94899999999999995</v>
      </c>
      <c r="G24" s="40">
        <f>(F24*E24-F23*E23)/(E24-E23)</f>
        <v>0.94900000000000007</v>
      </c>
      <c r="H24" s="51">
        <f>($E$6/$E$7)*$E$10/($E$8*D13)+$E$10*$E$9*G24</f>
        <v>1.4705908710640516</v>
      </c>
      <c r="I24" s="51">
        <f>SUMPRODUCT(D24:D$27,H24:H$27)/SUM(D24:D$27)</f>
        <v>1.3280021142857146</v>
      </c>
    </row>
    <row r="25" spans="1:14">
      <c r="C25" s="53">
        <f>D14</f>
        <v>0.91100000000000003</v>
      </c>
      <c r="D25" s="44">
        <f t="shared" ref="D25:D27" si="0">C25-C24</f>
        <v>8.8000000000000078E-2</v>
      </c>
      <c r="E25" s="44">
        <f>$E$8*C25</f>
        <v>0.79712500000000008</v>
      </c>
      <c r="F25" s="40">
        <f>100%-G14-J14</f>
        <v>0.92799999999999994</v>
      </c>
      <c r="G25" s="40">
        <f t="shared" ref="G25:G27" si="1">(F25*E25-F24*E24)/(E25-E24)</f>
        <v>0.73160227272727274</v>
      </c>
      <c r="H25" s="51">
        <f>$E$10*$E$9*G25</f>
        <v>0.88801883863636366</v>
      </c>
      <c r="I25" s="51">
        <f>SUMPRODUCT(D25:D$27,H25:H$27)/SUM(D25:D$27)</f>
        <v>0.66500467457627099</v>
      </c>
    </row>
    <row r="26" spans="1:14">
      <c r="C26" s="53">
        <f>D15</f>
        <v>0.97799999999999998</v>
      </c>
      <c r="D26" s="44">
        <f t="shared" si="0"/>
        <v>6.6999999999999948E-2</v>
      </c>
      <c r="E26" s="44">
        <f>$E$8*C26</f>
        <v>0.85575000000000001</v>
      </c>
      <c r="F26" s="40">
        <f>100%-G15-J15</f>
        <v>0.89500000000000002</v>
      </c>
      <c r="G26" s="40">
        <f t="shared" si="1"/>
        <v>0.44629850746268712</v>
      </c>
      <c r="H26" s="51">
        <f t="shared" ref="H26:H27" si="2">$E$10*$E$9*G26</f>
        <v>0.54171712835820962</v>
      </c>
      <c r="I26" s="51">
        <f>SUMPRODUCT(D26:D$27,H26:H$27)/SUM(D26:D$27)</f>
        <v>0.4444962876404488</v>
      </c>
    </row>
    <row r="27" spans="1:14">
      <c r="C27" s="53">
        <f>D16</f>
        <v>1</v>
      </c>
      <c r="D27" s="44">
        <f t="shared" si="0"/>
        <v>2.200000000000002E-2</v>
      </c>
      <c r="E27" s="44">
        <f>$E$8*C27</f>
        <v>0.875</v>
      </c>
      <c r="F27" s="40">
        <f>100%-G16-J16</f>
        <v>0.878</v>
      </c>
      <c r="G27" s="40">
        <f t="shared" si="1"/>
        <v>0.12227272727272383</v>
      </c>
      <c r="H27" s="51">
        <f t="shared" si="2"/>
        <v>0.14841463636363217</v>
      </c>
      <c r="I27" s="51">
        <f>SUMPRODUCT(D27:D$27,H27:H$27)/SUM(D27:D$27)</f>
        <v>0.14841463636363217</v>
      </c>
    </row>
    <row r="28" spans="1:14">
      <c r="D28" s="41"/>
      <c r="E28" s="42"/>
    </row>
    <row r="29" spans="1:14" ht="15.6" customHeight="1">
      <c r="A29" s="55" t="s">
        <v>81</v>
      </c>
      <c r="B29" s="217" t="s">
        <v>80</v>
      </c>
      <c r="C29" s="217"/>
      <c r="D29" s="217"/>
      <c r="E29" s="217"/>
      <c r="F29" s="217"/>
      <c r="G29" s="217"/>
      <c r="H29" s="217"/>
      <c r="I29" s="217"/>
      <c r="J29" s="217"/>
      <c r="K29" s="217"/>
      <c r="L29" s="217"/>
      <c r="M29" s="217"/>
      <c r="N29" s="98"/>
    </row>
    <row r="30" spans="1:14" ht="15.6" customHeight="1">
      <c r="A30" s="162"/>
      <c r="B30" s="312" t="s">
        <v>22</v>
      </c>
      <c r="C30" s="312"/>
      <c r="D30" s="312"/>
      <c r="E30" s="312"/>
      <c r="F30" s="312"/>
      <c r="G30" s="312"/>
      <c r="H30" s="312"/>
      <c r="I30" s="312"/>
      <c r="J30" s="312"/>
      <c r="K30" s="312"/>
      <c r="L30" s="312"/>
      <c r="M30" s="312"/>
      <c r="N30" s="98"/>
    </row>
    <row r="31" spans="1:14" ht="15.6">
      <c r="A31" s="1"/>
      <c r="B31" s="1"/>
      <c r="C31" s="1"/>
      <c r="D31" s="1"/>
      <c r="E31" s="1"/>
      <c r="F31" s="1"/>
      <c r="G31" s="1"/>
      <c r="H31" s="1"/>
      <c r="I31" s="1"/>
      <c r="J31" s="1"/>
      <c r="K31" s="1"/>
      <c r="L31" s="1"/>
      <c r="M31" s="1"/>
    </row>
    <row r="32" spans="1:14" ht="15.6">
      <c r="A32" s="1"/>
      <c r="B32" s="1" t="s">
        <v>376</v>
      </c>
      <c r="C32" s="1"/>
      <c r="D32" s="1"/>
      <c r="E32" s="1"/>
      <c r="F32" s="1"/>
      <c r="G32" s="1"/>
      <c r="H32" s="1"/>
      <c r="I32" s="1"/>
      <c r="J32" s="1"/>
      <c r="K32" s="1"/>
      <c r="L32" s="1"/>
      <c r="M32" s="1"/>
    </row>
    <row r="33" spans="1:14" ht="15.6">
      <c r="A33" s="1"/>
      <c r="B33" s="1" t="s">
        <v>375</v>
      </c>
      <c r="C33" s="1"/>
      <c r="D33" s="1"/>
      <c r="E33" s="1"/>
      <c r="F33" s="1"/>
      <c r="G33" s="1"/>
      <c r="H33" s="1"/>
      <c r="I33" s="1"/>
      <c r="J33" s="1"/>
      <c r="K33" s="1"/>
      <c r="L33" s="1"/>
      <c r="M33" s="1"/>
    </row>
    <row r="34" spans="1:14" ht="15.6">
      <c r="A34" s="1"/>
      <c r="B34" s="364" t="s">
        <v>374</v>
      </c>
      <c r="C34" s="1"/>
      <c r="D34" s="1"/>
      <c r="E34" s="1"/>
      <c r="F34" s="1"/>
      <c r="G34" s="1"/>
      <c r="H34" s="1"/>
      <c r="I34" s="1"/>
      <c r="J34" s="1"/>
      <c r="K34" s="1"/>
      <c r="L34" s="1"/>
      <c r="M34" s="1"/>
    </row>
    <row r="35" spans="1:14" ht="15.6">
      <c r="A35" s="1"/>
      <c r="B35" s="1"/>
      <c r="C35" s="1"/>
      <c r="D35" s="1"/>
      <c r="E35" s="1"/>
      <c r="F35" s="1"/>
      <c r="G35" s="1"/>
      <c r="H35" s="1"/>
      <c r="I35" s="1"/>
      <c r="J35" s="1"/>
      <c r="K35" s="1"/>
      <c r="L35" s="1"/>
      <c r="M35" s="1"/>
    </row>
    <row r="36" spans="1:14" ht="15.6" customHeight="1">
      <c r="A36" s="55" t="s">
        <v>82</v>
      </c>
      <c r="B36" s="216" t="s">
        <v>294</v>
      </c>
      <c r="C36" s="216"/>
      <c r="D36" s="216"/>
      <c r="E36" s="216"/>
      <c r="F36" s="216"/>
      <c r="G36" s="216"/>
      <c r="H36" s="216"/>
      <c r="I36" s="216"/>
      <c r="J36" s="216"/>
      <c r="K36" s="216"/>
      <c r="L36" s="216"/>
      <c r="M36" s="216"/>
      <c r="N36" s="98"/>
    </row>
    <row r="37" spans="1:14" ht="15.6" customHeight="1">
      <c r="A37" s="162"/>
      <c r="B37" s="312" t="s">
        <v>22</v>
      </c>
      <c r="C37" s="312"/>
      <c r="D37" s="312"/>
      <c r="E37" s="312"/>
      <c r="F37" s="312"/>
      <c r="G37" s="312"/>
      <c r="H37" s="312"/>
      <c r="I37" s="312"/>
      <c r="J37" s="312"/>
      <c r="K37" s="312"/>
      <c r="L37" s="312"/>
      <c r="M37" s="312"/>
    </row>
    <row r="38" spans="1:14" ht="15.6">
      <c r="A38" s="1"/>
      <c r="B38" s="1"/>
      <c r="C38" s="1"/>
      <c r="D38" s="1"/>
      <c r="E38" s="1"/>
      <c r="F38" s="1"/>
      <c r="G38" s="1"/>
      <c r="H38" s="1"/>
      <c r="I38" s="1"/>
      <c r="J38" s="1"/>
      <c r="K38" s="1"/>
      <c r="L38" s="1"/>
      <c r="M38" s="1"/>
    </row>
    <row r="39" spans="1:14" ht="15.6">
      <c r="A39" s="1"/>
      <c r="B39" s="365" t="s">
        <v>378</v>
      </c>
      <c r="C39" s="1"/>
      <c r="D39" s="1"/>
      <c r="E39" s="1"/>
      <c r="F39" s="1"/>
      <c r="G39" s="1"/>
      <c r="H39" s="1"/>
      <c r="I39" s="1"/>
      <c r="J39" s="1"/>
      <c r="K39" s="1"/>
      <c r="L39" s="1"/>
      <c r="M39" s="1"/>
    </row>
    <row r="40" spans="1:14" ht="15.6">
      <c r="A40" s="1"/>
      <c r="B40" s="365" t="s">
        <v>379</v>
      </c>
      <c r="C40" s="1"/>
      <c r="D40" s="1"/>
      <c r="E40" s="1"/>
      <c r="F40" s="1"/>
      <c r="G40" s="1"/>
      <c r="H40" s="1"/>
      <c r="I40" s="1"/>
      <c r="J40" s="1"/>
      <c r="K40" s="1"/>
      <c r="L40" s="1"/>
      <c r="M40" s="1"/>
    </row>
    <row r="41" spans="1:14" ht="15.6">
      <c r="A41" s="1"/>
      <c r="B41" s="1"/>
      <c r="C41" s="1"/>
      <c r="D41" s="1"/>
      <c r="E41" s="1"/>
      <c r="F41" s="1"/>
      <c r="G41" s="1"/>
      <c r="H41" s="1"/>
      <c r="I41" s="1"/>
      <c r="J41" s="1"/>
      <c r="K41" s="1"/>
      <c r="L41" s="1"/>
      <c r="M41" s="1"/>
    </row>
    <row r="42" spans="1:14" ht="15.6" customHeight="1">
      <c r="A42" s="55" t="s">
        <v>162</v>
      </c>
      <c r="B42" s="216" t="s">
        <v>295</v>
      </c>
      <c r="C42" s="216"/>
      <c r="D42" s="216"/>
      <c r="E42" s="216"/>
      <c r="F42" s="216"/>
      <c r="G42" s="216"/>
      <c r="H42" s="216"/>
      <c r="I42" s="216"/>
      <c r="J42" s="216"/>
      <c r="K42" s="216"/>
      <c r="L42" s="216"/>
      <c r="M42" s="216"/>
      <c r="N42" s="98"/>
    </row>
    <row r="43" spans="1:14" ht="15.6" customHeight="1">
      <c r="A43" s="162"/>
      <c r="B43" s="312" t="s">
        <v>22</v>
      </c>
      <c r="C43" s="312"/>
      <c r="D43" s="312"/>
      <c r="E43" s="312"/>
      <c r="F43" s="312"/>
      <c r="G43" s="312"/>
      <c r="H43" s="312"/>
      <c r="I43" s="312"/>
      <c r="J43" s="312"/>
      <c r="K43" s="312"/>
      <c r="L43" s="312"/>
      <c r="M43" s="312"/>
    </row>
    <row r="44" spans="1:14" ht="15.6">
      <c r="A44" s="1"/>
      <c r="B44" s="1"/>
      <c r="C44" s="1"/>
      <c r="D44" s="1"/>
      <c r="E44" s="1"/>
      <c r="F44" s="1"/>
      <c r="G44" s="1"/>
      <c r="H44" s="1"/>
      <c r="I44" s="1"/>
      <c r="J44" s="1"/>
      <c r="K44" s="1"/>
      <c r="L44" s="1"/>
      <c r="M44" s="1"/>
    </row>
    <row r="45" spans="1:14" ht="15.6">
      <c r="A45" s="1"/>
      <c r="B45" s="364" t="s">
        <v>377</v>
      </c>
      <c r="C45" s="1"/>
      <c r="D45" s="1"/>
      <c r="E45" s="1"/>
      <c r="F45" s="1"/>
      <c r="G45" s="1"/>
      <c r="H45" s="1"/>
      <c r="I45" s="1"/>
      <c r="J45" s="1"/>
      <c r="K45" s="1"/>
      <c r="L45" s="1"/>
      <c r="M45" s="1"/>
    </row>
    <row r="46" spans="1:14" ht="15.6">
      <c r="A46" s="1"/>
      <c r="B46" s="1"/>
      <c r="C46" s="1"/>
      <c r="D46" s="1"/>
      <c r="E46" s="1"/>
      <c r="F46" s="1"/>
      <c r="G46" s="1"/>
      <c r="H46" s="1"/>
      <c r="I46" s="1"/>
      <c r="J46" s="1"/>
      <c r="K46" s="1"/>
      <c r="L46" s="1"/>
      <c r="M46" s="1"/>
    </row>
    <row r="47" spans="1:14" ht="15.6">
      <c r="A47" s="1"/>
      <c r="B47" s="1"/>
      <c r="C47" s="1"/>
      <c r="D47" s="1"/>
      <c r="E47" s="1"/>
      <c r="F47" s="1"/>
      <c r="G47" s="1"/>
      <c r="H47" s="1"/>
      <c r="I47" s="1"/>
      <c r="J47" s="1"/>
      <c r="K47" s="1"/>
      <c r="L47" s="1"/>
      <c r="M47" s="1"/>
    </row>
    <row r="48" spans="1:14" ht="15.6">
      <c r="A48" s="1"/>
      <c r="B48" s="1"/>
      <c r="C48" s="1"/>
      <c r="D48" s="1"/>
      <c r="E48" s="1"/>
      <c r="F48" s="1"/>
      <c r="G48" s="1"/>
      <c r="H48" s="1"/>
      <c r="I48" s="1"/>
      <c r="J48" s="1"/>
      <c r="K48" s="1"/>
      <c r="L48" s="1"/>
      <c r="M48" s="1"/>
    </row>
    <row r="49" spans="1:13" ht="15.6">
      <c r="A49" s="1"/>
      <c r="B49" s="1"/>
      <c r="C49" s="1"/>
      <c r="D49" s="1"/>
      <c r="E49" s="1"/>
      <c r="F49" s="1"/>
      <c r="G49" s="1"/>
      <c r="H49" s="1"/>
      <c r="I49" s="1"/>
      <c r="J49" s="1"/>
      <c r="K49" s="1"/>
      <c r="L49" s="1"/>
      <c r="M49" s="1"/>
    </row>
    <row r="50" spans="1:13" ht="15.6">
      <c r="A50" s="1"/>
      <c r="B50" s="1"/>
      <c r="C50" s="1"/>
      <c r="D50" s="1"/>
      <c r="E50" s="1"/>
      <c r="F50" s="1"/>
      <c r="G50" s="1"/>
      <c r="H50" s="1"/>
      <c r="I50" s="1"/>
      <c r="J50" s="1"/>
      <c r="K50" s="1"/>
      <c r="L50" s="1"/>
      <c r="M50" s="1"/>
    </row>
  </sheetData>
  <mergeCells count="29">
    <mergeCell ref="B20:M20"/>
    <mergeCell ref="B30:M30"/>
    <mergeCell ref="B37:M37"/>
    <mergeCell ref="B43:M43"/>
    <mergeCell ref="J14:L14"/>
    <mergeCell ref="J15:L15"/>
    <mergeCell ref="J16:L16"/>
    <mergeCell ref="B19:M19"/>
    <mergeCell ref="A13:C13"/>
    <mergeCell ref="A14:C14"/>
    <mergeCell ref="A15:C15"/>
    <mergeCell ref="A16:C16"/>
    <mergeCell ref="G16:I16"/>
    <mergeCell ref="A3:M4"/>
    <mergeCell ref="B29:M29"/>
    <mergeCell ref="B36:M36"/>
    <mergeCell ref="B42:M42"/>
    <mergeCell ref="D13:F13"/>
    <mergeCell ref="D14:F14"/>
    <mergeCell ref="D15:F15"/>
    <mergeCell ref="D16:F16"/>
    <mergeCell ref="J12:L12"/>
    <mergeCell ref="G12:I12"/>
    <mergeCell ref="D12:F12"/>
    <mergeCell ref="A12:C12"/>
    <mergeCell ref="G13:I13"/>
    <mergeCell ref="G14:I14"/>
    <mergeCell ref="G15:I15"/>
    <mergeCell ref="J13:L1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36D12-6151-40FD-AEF8-E45F10BB0602}">
  <dimension ref="A1:O64"/>
  <sheetViews>
    <sheetView workbookViewId="0"/>
  </sheetViews>
  <sheetFormatPr defaultColWidth="8.6640625" defaultRowHeight="15.6"/>
  <cols>
    <col min="1" max="1" width="13.6640625" style="1" customWidth="1"/>
    <col min="2" max="2" width="17.6640625" style="1" customWidth="1"/>
    <col min="3" max="5" width="16.44140625" style="1" customWidth="1"/>
    <col min="6" max="6" width="14.88671875" style="1" customWidth="1"/>
    <col min="7" max="7" width="17.33203125" style="1" customWidth="1"/>
    <col min="8" max="8" width="13.6640625" style="1" customWidth="1"/>
    <col min="9" max="9" width="11.33203125" style="1" customWidth="1"/>
    <col min="10" max="10" width="21.6640625" style="1" customWidth="1"/>
    <col min="11" max="11" width="13" style="1" customWidth="1"/>
    <col min="12" max="12" width="14.44140625" style="1" customWidth="1"/>
    <col min="13" max="13" width="9.33203125" style="1" customWidth="1"/>
    <col min="14" max="14" width="11.33203125" style="1" customWidth="1"/>
    <col min="15" max="15" width="10.6640625" style="1" customWidth="1"/>
    <col min="16" max="16" width="10.88671875" style="1" customWidth="1"/>
    <col min="17" max="17" width="10.33203125" style="1" customWidth="1"/>
    <col min="18" max="18" width="10.109375" style="1" customWidth="1"/>
    <col min="19" max="16384" width="8.6640625" style="1"/>
  </cols>
  <sheetData>
    <row r="1" spans="1:13" ht="18">
      <c r="A1" s="103" t="s">
        <v>296</v>
      </c>
      <c r="B1" s="103"/>
      <c r="C1" s="84" t="s">
        <v>146</v>
      </c>
      <c r="D1" s="56"/>
      <c r="E1" s="56"/>
      <c r="F1" s="56"/>
      <c r="G1" s="56"/>
      <c r="H1" s="56"/>
      <c r="I1" s="56"/>
      <c r="J1" s="56"/>
      <c r="K1" s="56"/>
      <c r="L1" s="56"/>
      <c r="M1" s="56"/>
    </row>
    <row r="2" spans="1:13">
      <c r="A2" s="305"/>
      <c r="B2" s="305"/>
      <c r="C2" s="305"/>
      <c r="D2" s="305"/>
      <c r="E2" s="305"/>
      <c r="F2" s="305"/>
      <c r="G2" s="305"/>
      <c r="H2" s="305"/>
      <c r="I2" s="305"/>
      <c r="J2" s="305"/>
      <c r="K2" s="305"/>
      <c r="L2" s="305"/>
      <c r="M2" s="305"/>
    </row>
    <row r="3" spans="1:13" ht="15.6" customHeight="1">
      <c r="A3" s="213" t="s">
        <v>297</v>
      </c>
      <c r="B3" s="213"/>
      <c r="C3" s="213"/>
      <c r="D3" s="213"/>
      <c r="E3" s="213"/>
      <c r="F3" s="213"/>
      <c r="G3" s="213"/>
      <c r="H3" s="213"/>
      <c r="I3" s="213"/>
      <c r="J3" s="213"/>
      <c r="K3" s="213"/>
      <c r="L3" s="213"/>
      <c r="M3" s="213"/>
    </row>
    <row r="4" spans="1:13">
      <c r="A4" s="56"/>
      <c r="B4" s="56"/>
      <c r="C4" s="56"/>
      <c r="D4" s="56"/>
      <c r="E4" s="56"/>
      <c r="F4" s="56"/>
      <c r="G4" s="56"/>
      <c r="H4" s="56"/>
      <c r="I4" s="56"/>
      <c r="J4" s="56"/>
      <c r="K4" s="56"/>
      <c r="L4" s="56"/>
      <c r="M4" s="17"/>
    </row>
    <row r="5" spans="1:13" ht="15.6" customHeight="1">
      <c r="A5" s="234" t="s">
        <v>25</v>
      </c>
      <c r="B5" s="234" t="s">
        <v>298</v>
      </c>
      <c r="C5" s="234"/>
      <c r="D5" s="56"/>
      <c r="E5" s="56"/>
      <c r="F5" s="56"/>
      <c r="G5" s="56"/>
      <c r="H5" s="56"/>
      <c r="I5" s="56"/>
      <c r="J5" s="56"/>
      <c r="K5" s="56"/>
      <c r="L5" s="56"/>
      <c r="M5" s="17"/>
    </row>
    <row r="6" spans="1:13" ht="31.2">
      <c r="A6" s="234"/>
      <c r="B6" s="57" t="s">
        <v>299</v>
      </c>
      <c r="C6" s="57" t="s">
        <v>26</v>
      </c>
      <c r="D6" s="56"/>
      <c r="E6" s="56"/>
      <c r="F6" s="56"/>
      <c r="G6" s="56"/>
      <c r="H6" s="56"/>
      <c r="I6" s="56"/>
      <c r="J6" s="56"/>
      <c r="K6" s="56"/>
      <c r="L6" s="56"/>
      <c r="M6" s="17"/>
    </row>
    <row r="7" spans="1:13">
      <c r="A7" s="58" t="s">
        <v>27</v>
      </c>
      <c r="B7" s="190">
        <v>24</v>
      </c>
      <c r="C7" s="190">
        <v>50</v>
      </c>
      <c r="D7" s="56"/>
      <c r="E7" s="56"/>
      <c r="F7" s="56"/>
      <c r="G7" s="56"/>
      <c r="H7" s="56"/>
      <c r="I7" s="56"/>
      <c r="J7" s="56"/>
      <c r="K7" s="56"/>
      <c r="L7" s="56"/>
      <c r="M7" s="17"/>
    </row>
    <row r="8" spans="1:13">
      <c r="A8" s="58" t="s">
        <v>28</v>
      </c>
      <c r="B8" s="190">
        <v>16</v>
      </c>
      <c r="C8" s="190">
        <v>30</v>
      </c>
      <c r="D8" s="56"/>
      <c r="E8" s="56"/>
      <c r="F8" s="56"/>
      <c r="G8" s="56"/>
      <c r="H8" s="56"/>
      <c r="I8" s="56"/>
      <c r="J8" s="56"/>
      <c r="K8" s="56"/>
      <c r="L8" s="56"/>
      <c r="M8" s="17"/>
    </row>
    <row r="9" spans="1:13">
      <c r="A9" s="56"/>
      <c r="B9" s="56"/>
      <c r="C9" s="56"/>
      <c r="D9" s="56"/>
      <c r="E9" s="56"/>
      <c r="F9" s="56"/>
      <c r="G9" s="56"/>
      <c r="H9" s="56"/>
      <c r="I9" s="56"/>
      <c r="J9" s="56"/>
      <c r="K9" s="56"/>
      <c r="L9" s="56"/>
      <c r="M9" s="17"/>
    </row>
    <row r="10" spans="1:13">
      <c r="A10" s="315" t="s">
        <v>25</v>
      </c>
      <c r="B10" s="235" t="s">
        <v>29</v>
      </c>
      <c r="C10" s="236"/>
      <c r="D10" s="236"/>
      <c r="E10" s="237"/>
      <c r="F10" s="59"/>
      <c r="G10" s="59"/>
      <c r="H10" s="56"/>
      <c r="I10" s="56"/>
      <c r="J10" s="56"/>
      <c r="K10" s="56"/>
      <c r="L10" s="56"/>
      <c r="M10" s="17"/>
    </row>
    <row r="11" spans="1:13" ht="15.45" customHeight="1">
      <c r="A11" s="316"/>
      <c r="B11" s="238" t="s">
        <v>30</v>
      </c>
      <c r="C11" s="238"/>
      <c r="D11" s="238" t="s">
        <v>31</v>
      </c>
      <c r="E11" s="238"/>
      <c r="F11" s="56"/>
      <c r="G11" s="56"/>
      <c r="H11" s="56"/>
      <c r="I11" s="56"/>
      <c r="J11" s="56"/>
      <c r="K11" s="56"/>
      <c r="L11" s="56"/>
      <c r="M11" s="17"/>
    </row>
    <row r="12" spans="1:13">
      <c r="A12" s="316"/>
      <c r="B12" s="57" t="s">
        <v>39</v>
      </c>
      <c r="C12" s="57" t="s">
        <v>40</v>
      </c>
      <c r="D12" s="57" t="s">
        <v>39</v>
      </c>
      <c r="E12" s="57" t="s">
        <v>40</v>
      </c>
      <c r="F12" s="56"/>
      <c r="G12" s="56"/>
      <c r="H12" s="56"/>
      <c r="I12" s="56"/>
      <c r="J12" s="56"/>
      <c r="K12" s="56"/>
      <c r="L12" s="56"/>
      <c r="M12" s="17"/>
    </row>
    <row r="13" spans="1:13">
      <c r="A13" s="60" t="s">
        <v>27</v>
      </c>
      <c r="B13" s="61">
        <v>0.04</v>
      </c>
      <c r="C13" s="61">
        <v>0.06</v>
      </c>
      <c r="D13" s="61">
        <v>0.08</v>
      </c>
      <c r="E13" s="61">
        <v>0.05</v>
      </c>
      <c r="F13" s="56"/>
      <c r="G13" s="56"/>
      <c r="H13" s="56"/>
      <c r="I13" s="56"/>
      <c r="J13" s="56"/>
      <c r="K13" s="56"/>
      <c r="L13" s="56"/>
      <c r="M13" s="17"/>
    </row>
    <row r="14" spans="1:13">
      <c r="A14" s="60" t="s">
        <v>28</v>
      </c>
      <c r="B14" s="61">
        <v>0.1</v>
      </c>
      <c r="C14" s="61">
        <v>0.125</v>
      </c>
      <c r="D14" s="61">
        <v>0.06</v>
      </c>
      <c r="E14" s="61">
        <v>0.1</v>
      </c>
      <c r="F14" s="56"/>
      <c r="G14" s="56"/>
      <c r="H14" s="56"/>
      <c r="I14" s="56"/>
      <c r="J14" s="56"/>
      <c r="K14" s="56"/>
      <c r="L14" s="56"/>
      <c r="M14" s="17"/>
    </row>
    <row r="15" spans="1:13">
      <c r="A15" s="56"/>
      <c r="B15" s="56"/>
      <c r="C15" s="56"/>
      <c r="D15" s="56"/>
      <c r="E15" s="56"/>
      <c r="F15" s="56"/>
      <c r="G15" s="56"/>
      <c r="H15" s="56"/>
      <c r="I15" s="56"/>
      <c r="J15" s="56"/>
      <c r="K15" s="56"/>
      <c r="L15" s="56"/>
      <c r="M15" s="17"/>
    </row>
    <row r="16" spans="1:13">
      <c r="A16" s="208"/>
      <c r="B16" s="228" t="s">
        <v>32</v>
      </c>
      <c r="C16" s="229"/>
      <c r="D16" s="229"/>
      <c r="E16" s="230"/>
      <c r="F16" s="56"/>
      <c r="G16" s="56"/>
      <c r="H16" s="56"/>
      <c r="I16" s="56"/>
      <c r="J16" s="56"/>
      <c r="K16" s="56"/>
      <c r="L16" s="56"/>
      <c r="M16" s="17"/>
    </row>
    <row r="17" spans="1:13">
      <c r="A17" s="209"/>
      <c r="B17" s="314" t="s">
        <v>33</v>
      </c>
      <c r="C17" s="314" t="s">
        <v>34</v>
      </c>
      <c r="D17" s="314" t="s">
        <v>35</v>
      </c>
      <c r="E17" s="314" t="s">
        <v>36</v>
      </c>
      <c r="F17" s="56"/>
      <c r="G17" s="56"/>
      <c r="H17" s="56"/>
      <c r="I17" s="56"/>
      <c r="J17" s="56"/>
      <c r="K17" s="56"/>
      <c r="L17" s="56"/>
      <c r="M17" s="17"/>
    </row>
    <row r="18" spans="1:13">
      <c r="A18" s="58" t="s">
        <v>33</v>
      </c>
      <c r="B18" s="62">
        <v>1</v>
      </c>
      <c r="C18" s="62">
        <v>0.5</v>
      </c>
      <c r="D18" s="62">
        <v>0.25</v>
      </c>
      <c r="E18" s="62">
        <v>0</v>
      </c>
      <c r="F18" s="56"/>
      <c r="G18" s="56"/>
      <c r="H18" s="56"/>
      <c r="I18" s="56"/>
      <c r="J18" s="56"/>
      <c r="K18" s="56"/>
      <c r="L18" s="56"/>
      <c r="M18" s="17"/>
    </row>
    <row r="19" spans="1:13">
      <c r="A19" s="58" t="s">
        <v>34</v>
      </c>
      <c r="B19" s="62">
        <v>0.5</v>
      </c>
      <c r="C19" s="62">
        <v>1</v>
      </c>
      <c r="D19" s="62">
        <v>0.25</v>
      </c>
      <c r="E19" s="62">
        <v>0</v>
      </c>
      <c r="F19" s="56"/>
      <c r="G19" s="56"/>
      <c r="H19" s="56"/>
      <c r="I19" s="56"/>
      <c r="J19" s="56"/>
      <c r="K19" s="56"/>
      <c r="L19" s="56"/>
      <c r="M19" s="17"/>
    </row>
    <row r="20" spans="1:13">
      <c r="A20" s="58" t="s">
        <v>35</v>
      </c>
      <c r="B20" s="62">
        <v>0.25</v>
      </c>
      <c r="C20" s="62">
        <v>0.25</v>
      </c>
      <c r="D20" s="62">
        <v>1</v>
      </c>
      <c r="E20" s="62">
        <v>0</v>
      </c>
      <c r="F20" s="56"/>
      <c r="G20" s="56"/>
      <c r="H20" s="56"/>
      <c r="I20" s="56"/>
      <c r="J20" s="56"/>
      <c r="K20" s="56"/>
      <c r="L20" s="56"/>
      <c r="M20" s="17"/>
    </row>
    <row r="21" spans="1:13">
      <c r="A21" s="58" t="s">
        <v>36</v>
      </c>
      <c r="B21" s="62">
        <v>0</v>
      </c>
      <c r="C21" s="62">
        <v>0</v>
      </c>
      <c r="D21" s="62">
        <v>0</v>
      </c>
      <c r="E21" s="62">
        <v>1</v>
      </c>
      <c r="F21" s="56"/>
      <c r="G21" s="56"/>
      <c r="H21" s="56"/>
      <c r="I21" s="56"/>
      <c r="J21" s="56"/>
      <c r="K21" s="56"/>
      <c r="L21" s="56"/>
      <c r="M21" s="17"/>
    </row>
    <row r="22" spans="1:13">
      <c r="A22" s="56"/>
      <c r="B22" s="63"/>
      <c r="C22" s="63"/>
      <c r="D22" s="63"/>
      <c r="E22" s="63"/>
      <c r="F22" s="56"/>
      <c r="G22" s="56"/>
      <c r="H22" s="56"/>
      <c r="I22" s="56"/>
      <c r="J22" s="56"/>
      <c r="K22" s="262"/>
      <c r="L22" s="262"/>
      <c r="M22" s="263" t="s">
        <v>300</v>
      </c>
    </row>
    <row r="23" spans="1:13">
      <c r="A23" s="317" t="s">
        <v>301</v>
      </c>
      <c r="B23" s="63"/>
      <c r="C23" s="63"/>
      <c r="D23" s="63"/>
      <c r="E23" s="56"/>
      <c r="F23" s="56"/>
      <c r="G23" s="56"/>
      <c r="H23" s="56"/>
      <c r="I23" s="56"/>
      <c r="J23" s="56"/>
      <c r="K23" s="56"/>
      <c r="L23" s="56"/>
      <c r="M23" s="318">
        <v>4.4999999999999998E-2</v>
      </c>
    </row>
    <row r="24" spans="1:13">
      <c r="A24" s="56" t="s">
        <v>302</v>
      </c>
      <c r="B24" s="63"/>
      <c r="C24" s="63"/>
      <c r="D24" s="63"/>
      <c r="E24" s="63"/>
      <c r="F24" s="56"/>
      <c r="G24" s="56"/>
      <c r="H24" s="56"/>
      <c r="I24" s="56"/>
      <c r="J24" s="56"/>
      <c r="K24" s="56"/>
      <c r="L24" s="56"/>
      <c r="M24" s="17"/>
    </row>
    <row r="25" spans="1:13">
      <c r="A25" s="56" t="s">
        <v>303</v>
      </c>
      <c r="B25" s="63"/>
      <c r="C25" s="63"/>
      <c r="D25" s="63"/>
      <c r="E25" s="63"/>
      <c r="F25" s="56"/>
      <c r="G25" s="56"/>
      <c r="H25" s="56"/>
      <c r="I25" s="56"/>
      <c r="J25" s="56"/>
      <c r="K25" s="56"/>
      <c r="L25" s="56"/>
      <c r="M25" s="17"/>
    </row>
    <row r="26" spans="1:13">
      <c r="A26" s="56" t="s">
        <v>304</v>
      </c>
      <c r="B26" s="63"/>
      <c r="C26" s="63"/>
      <c r="D26" s="63"/>
      <c r="E26" s="63"/>
      <c r="F26" s="56"/>
      <c r="G26" s="56"/>
      <c r="H26" s="56"/>
      <c r="I26" s="56"/>
      <c r="J26" s="56"/>
      <c r="K26" s="262"/>
      <c r="L26" s="262"/>
      <c r="M26" s="263" t="s">
        <v>305</v>
      </c>
    </row>
    <row r="27" spans="1:13">
      <c r="A27" s="56" t="s">
        <v>306</v>
      </c>
      <c r="B27" s="63"/>
      <c r="C27" s="63"/>
      <c r="D27" s="63"/>
      <c r="E27" s="56"/>
      <c r="F27" s="56"/>
      <c r="G27" s="56"/>
      <c r="H27" s="56"/>
      <c r="I27" s="56"/>
      <c r="J27" s="56"/>
      <c r="K27" s="56"/>
      <c r="L27" s="56"/>
      <c r="M27" s="319">
        <v>0.84160000000000001</v>
      </c>
    </row>
    <row r="28" spans="1:13">
      <c r="A28" s="56"/>
      <c r="B28" s="63"/>
      <c r="C28" s="63"/>
      <c r="D28" s="63"/>
      <c r="E28" s="56"/>
      <c r="F28" s="56"/>
      <c r="G28" s="56"/>
      <c r="H28" s="56"/>
      <c r="I28" s="56"/>
      <c r="J28" s="56"/>
      <c r="K28" s="56"/>
      <c r="L28" s="56"/>
      <c r="M28" s="17"/>
    </row>
    <row r="29" spans="1:13">
      <c r="A29" s="158" t="s">
        <v>72</v>
      </c>
      <c r="B29" s="56" t="s">
        <v>307</v>
      </c>
      <c r="C29" s="56"/>
      <c r="D29" s="56"/>
      <c r="E29" s="56"/>
      <c r="F29" s="56"/>
      <c r="G29" s="56"/>
      <c r="H29" s="56"/>
      <c r="I29" s="56"/>
      <c r="J29" s="56"/>
      <c r="K29" s="56"/>
      <c r="L29" s="56"/>
      <c r="M29" s="17"/>
    </row>
    <row r="30" spans="1:13" ht="16.2">
      <c r="A30" s="162"/>
      <c r="B30" s="312" t="s">
        <v>22</v>
      </c>
      <c r="C30" s="312"/>
      <c r="D30" s="312"/>
      <c r="E30" s="312"/>
      <c r="F30" s="312"/>
      <c r="G30" s="312"/>
      <c r="H30" s="312"/>
      <c r="I30" s="312"/>
      <c r="J30" s="312"/>
      <c r="K30" s="312"/>
      <c r="L30" s="312"/>
      <c r="M30" s="312"/>
    </row>
    <row r="31" spans="1:13" ht="19.95" customHeight="1">
      <c r="A31" s="320" t="s">
        <v>380</v>
      </c>
      <c r="B31" s="321"/>
      <c r="C31" s="321"/>
      <c r="D31" s="321"/>
      <c r="E31" s="321"/>
      <c r="F31" s="321"/>
      <c r="G31" s="321"/>
      <c r="H31" s="321"/>
      <c r="I31" s="321"/>
      <c r="J31" s="321"/>
      <c r="K31" s="321"/>
      <c r="L31" s="321"/>
      <c r="M31" s="321"/>
    </row>
    <row r="32" spans="1:13" ht="19.95" customHeight="1">
      <c r="A32" s="321"/>
      <c r="B32" s="321"/>
      <c r="C32" s="321"/>
      <c r="D32" s="321"/>
      <c r="E32" s="321"/>
      <c r="F32" s="321"/>
      <c r="G32" s="321"/>
      <c r="H32" s="321"/>
      <c r="I32" s="321"/>
      <c r="J32" s="321"/>
      <c r="K32" s="321"/>
      <c r="L32" s="321"/>
      <c r="M32" s="321"/>
    </row>
    <row r="33" spans="1:15" ht="19.95" customHeight="1">
      <c r="A33" s="321"/>
      <c r="B33" s="321"/>
      <c r="C33" s="321"/>
      <c r="D33" s="321"/>
      <c r="E33" s="321"/>
      <c r="F33" s="321"/>
      <c r="G33" s="321"/>
      <c r="H33" s="321"/>
      <c r="I33" s="321"/>
      <c r="J33" s="321"/>
      <c r="K33" s="321"/>
      <c r="L33" s="321"/>
      <c r="M33" s="321"/>
    </row>
    <row r="34" spans="1:15" s="64" customFormat="1">
      <c r="A34" s="158" t="s">
        <v>81</v>
      </c>
      <c r="B34" s="56" t="s">
        <v>308</v>
      </c>
      <c r="C34" s="56"/>
      <c r="D34" s="56"/>
      <c r="E34" s="56"/>
      <c r="F34" s="56"/>
      <c r="G34" s="56"/>
      <c r="H34" s="56"/>
      <c r="I34" s="56"/>
      <c r="J34" s="56"/>
      <c r="K34" s="56"/>
      <c r="L34" s="56"/>
      <c r="M34" s="56"/>
      <c r="N34" s="1"/>
      <c r="O34" s="1"/>
    </row>
    <row r="35" spans="1:15" s="64" customFormat="1" ht="15.45" customHeight="1">
      <c r="A35" s="158"/>
      <c r="B35" s="56" t="s">
        <v>309</v>
      </c>
      <c r="C35" s="56"/>
      <c r="D35" s="56"/>
      <c r="E35" s="56"/>
      <c r="F35" s="56"/>
      <c r="G35" s="56"/>
      <c r="H35" s="56"/>
      <c r="I35" s="56"/>
      <c r="J35" s="56"/>
      <c r="K35" s="56"/>
      <c r="L35" s="56"/>
      <c r="M35" s="56"/>
      <c r="N35" s="1"/>
      <c r="O35" s="1"/>
    </row>
    <row r="36" spans="1:15" s="64" customFormat="1" ht="15.45" customHeight="1">
      <c r="A36" s="56"/>
      <c r="B36" s="312" t="s">
        <v>22</v>
      </c>
      <c r="C36" s="312"/>
      <c r="D36" s="312"/>
      <c r="E36" s="312"/>
      <c r="F36" s="312"/>
      <c r="G36" s="312"/>
      <c r="H36" s="312"/>
      <c r="I36" s="312"/>
      <c r="J36" s="312"/>
      <c r="K36" s="312"/>
      <c r="L36" s="312"/>
      <c r="M36" s="312"/>
      <c r="N36" s="1"/>
      <c r="O36" s="1"/>
    </row>
    <row r="37" spans="1:15" ht="15.45" customHeight="1">
      <c r="F37" s="21"/>
      <c r="M37" s="22"/>
    </row>
    <row r="38" spans="1:15">
      <c r="B38" s="231" t="s">
        <v>37</v>
      </c>
      <c r="C38" s="232"/>
      <c r="D38" s="233"/>
    </row>
    <row r="39" spans="1:15">
      <c r="B39" s="23" t="s">
        <v>38</v>
      </c>
      <c r="C39" s="24" t="s">
        <v>39</v>
      </c>
      <c r="D39" s="24" t="s">
        <v>40</v>
      </c>
    </row>
    <row r="40" spans="1:15">
      <c r="B40" s="25" t="s">
        <v>27</v>
      </c>
      <c r="C40" s="26">
        <f>(B13*B7)^2</f>
        <v>0.92159999999999997</v>
      </c>
      <c r="D40" s="26">
        <f>(C13*C7)^2</f>
        <v>9</v>
      </c>
    </row>
    <row r="41" spans="1:15">
      <c r="B41" s="25" t="s">
        <v>28</v>
      </c>
      <c r="C41" s="26">
        <f>(B14*B8)^2</f>
        <v>2.5600000000000005</v>
      </c>
      <c r="D41" s="26">
        <f>(C14*C8)^2</f>
        <v>14.0625</v>
      </c>
    </row>
    <row r="43" spans="1:15">
      <c r="B43" s="27"/>
      <c r="C43" s="201" t="s">
        <v>41</v>
      </c>
    </row>
    <row r="44" spans="1:15">
      <c r="B44" s="322" t="s">
        <v>42</v>
      </c>
      <c r="C44" s="20">
        <f>B19*B13*C13*B7*C7</f>
        <v>1.44</v>
      </c>
    </row>
    <row r="45" spans="1:15">
      <c r="B45" s="322" t="s">
        <v>43</v>
      </c>
      <c r="C45" s="20">
        <f>B20*B13*B14*B7*B8</f>
        <v>0.38400000000000001</v>
      </c>
    </row>
    <row r="46" spans="1:15">
      <c r="B46" s="323" t="s">
        <v>44</v>
      </c>
      <c r="C46" s="28">
        <f>C20*C13*B14*C7*B8</f>
        <v>1.2</v>
      </c>
    </row>
    <row r="48" spans="1:15" ht="15.45" customHeight="1">
      <c r="B48" s="325">
        <f>SQRT(SUM(C40:D41)+2*SUM(C44:C46))/SUM(B7:C8)</f>
        <v>4.75745759600417E-2</v>
      </c>
      <c r="F48" s="21"/>
      <c r="M48" s="22"/>
    </row>
    <row r="49" spans="1:15" ht="15.45" customHeight="1">
      <c r="F49" s="21"/>
      <c r="M49" s="22"/>
    </row>
    <row r="50" spans="1:15" s="64" customFormat="1">
      <c r="A50" s="56"/>
      <c r="B50" s="56" t="s">
        <v>310</v>
      </c>
      <c r="C50" s="56"/>
      <c r="D50" s="56"/>
      <c r="E50" s="56"/>
      <c r="F50" s="56"/>
      <c r="G50" s="56"/>
      <c r="H50" s="56"/>
      <c r="I50" s="56"/>
      <c r="J50" s="56"/>
      <c r="K50" s="56"/>
      <c r="L50" s="56"/>
      <c r="M50" s="56"/>
      <c r="N50" s="1"/>
      <c r="O50" s="1"/>
    </row>
    <row r="51" spans="1:15" s="64" customFormat="1" ht="16.2">
      <c r="A51" s="56"/>
      <c r="B51" s="312" t="s">
        <v>22</v>
      </c>
      <c r="C51" s="312"/>
      <c r="D51" s="312"/>
      <c r="E51" s="312"/>
      <c r="F51" s="312"/>
      <c r="G51" s="312"/>
      <c r="H51" s="312"/>
      <c r="I51" s="312"/>
      <c r="J51" s="312"/>
      <c r="K51" s="312"/>
      <c r="L51" s="312"/>
      <c r="M51" s="312"/>
      <c r="N51" s="1"/>
      <c r="O51" s="1"/>
    </row>
    <row r="52" spans="1:15" s="64" customFormat="1">
      <c r="A52" s="1"/>
      <c r="C52" s="1"/>
      <c r="D52" s="1"/>
      <c r="E52" s="1"/>
      <c r="F52" s="21"/>
      <c r="G52" s="1"/>
      <c r="H52" s="1"/>
      <c r="I52" s="1"/>
      <c r="J52" s="1"/>
      <c r="K52" s="1"/>
      <c r="L52" s="1"/>
      <c r="M52" s="22"/>
      <c r="N52" s="1"/>
      <c r="O52" s="1"/>
    </row>
    <row r="53" spans="1:15">
      <c r="B53" s="325">
        <f>SQRT((B7*D13)^2+(B8*D14)^2+(C7*E13)^2+(C8*E14)^2)/SUM(B7:C8)</f>
        <v>3.7135263265227807E-2</v>
      </c>
    </row>
    <row r="54" spans="1:15">
      <c r="F54" s="21"/>
      <c r="M54" s="22"/>
    </row>
    <row r="55" spans="1:15">
      <c r="A55" s="56"/>
      <c r="B55" s="56" t="s">
        <v>311</v>
      </c>
      <c r="C55" s="56"/>
      <c r="D55" s="56"/>
      <c r="E55" s="56"/>
      <c r="F55" s="56"/>
      <c r="G55" s="56"/>
      <c r="H55" s="56"/>
      <c r="I55" s="56"/>
      <c r="J55" s="56"/>
      <c r="K55" s="56"/>
      <c r="L55" s="56"/>
      <c r="M55" s="56"/>
    </row>
    <row r="56" spans="1:15" ht="16.2">
      <c r="A56" s="56"/>
      <c r="B56" s="312" t="s">
        <v>22</v>
      </c>
      <c r="C56" s="312"/>
      <c r="D56" s="312"/>
      <c r="E56" s="312"/>
      <c r="F56" s="312"/>
      <c r="G56" s="312"/>
      <c r="H56" s="312"/>
      <c r="I56" s="312"/>
      <c r="J56" s="312"/>
      <c r="K56" s="312"/>
      <c r="L56" s="312"/>
      <c r="M56" s="312"/>
    </row>
    <row r="57" spans="1:15">
      <c r="F57" s="21"/>
      <c r="M57" s="22"/>
    </row>
    <row r="58" spans="1:15">
      <c r="B58" s="325">
        <f>SQRT((M23^2+B48^2+B53^2))</f>
        <v>7.528192383006399E-2</v>
      </c>
    </row>
    <row r="59" spans="1:15">
      <c r="F59" s="21"/>
      <c r="M59" s="22"/>
    </row>
    <row r="60" spans="1:15">
      <c r="A60" s="56"/>
      <c r="B60" s="56" t="s">
        <v>312</v>
      </c>
      <c r="C60" s="56"/>
      <c r="D60" s="56"/>
      <c r="E60" s="56"/>
      <c r="F60" s="56"/>
      <c r="G60" s="56"/>
      <c r="H60" s="56"/>
      <c r="I60" s="56"/>
      <c r="J60" s="56"/>
      <c r="K60" s="56"/>
      <c r="L60" s="56"/>
      <c r="M60" s="56"/>
    </row>
    <row r="61" spans="1:15" ht="16.2">
      <c r="A61" s="56"/>
      <c r="B61" s="312" t="s">
        <v>22</v>
      </c>
      <c r="C61" s="312"/>
      <c r="D61" s="312"/>
      <c r="E61" s="312"/>
      <c r="F61" s="312"/>
      <c r="G61" s="312"/>
      <c r="H61" s="312"/>
      <c r="I61" s="312"/>
      <c r="J61" s="312"/>
      <c r="K61" s="312"/>
      <c r="L61" s="312"/>
      <c r="M61" s="312"/>
    </row>
    <row r="62" spans="1:15">
      <c r="F62" s="21"/>
      <c r="M62" s="22"/>
    </row>
    <row r="63" spans="1:15">
      <c r="B63" s="324">
        <f>B58*M27*SUM(B7:C8)</f>
        <v>7.6028720514458223</v>
      </c>
    </row>
    <row r="64" spans="1:15">
      <c r="F64" s="21"/>
      <c r="M64" s="22"/>
    </row>
  </sheetData>
  <mergeCells count="16">
    <mergeCell ref="B51:M51"/>
    <mergeCell ref="B56:M56"/>
    <mergeCell ref="B61:M61"/>
    <mergeCell ref="A3:M3"/>
    <mergeCell ref="A16:A17"/>
    <mergeCell ref="B16:E16"/>
    <mergeCell ref="B38:D38"/>
    <mergeCell ref="A5:A6"/>
    <mergeCell ref="B5:C5"/>
    <mergeCell ref="A10:A12"/>
    <mergeCell ref="B10:E10"/>
    <mergeCell ref="B11:C11"/>
    <mergeCell ref="D11:E11"/>
    <mergeCell ref="B30:M30"/>
    <mergeCell ref="A31:M33"/>
    <mergeCell ref="B36:M3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E34BB-35F8-4E70-96FE-7F5C5A902D9F}">
  <dimension ref="A1:M49"/>
  <sheetViews>
    <sheetView workbookViewId="0"/>
  </sheetViews>
  <sheetFormatPr defaultColWidth="8.88671875" defaultRowHeight="14.4"/>
  <cols>
    <col min="1" max="1" width="8.88671875" style="30"/>
    <col min="2" max="2" width="16.109375" style="30" customWidth="1"/>
    <col min="3" max="11" width="15.6640625" style="30" customWidth="1"/>
    <col min="12" max="16384" width="8.88671875" style="30"/>
  </cols>
  <sheetData>
    <row r="1" spans="1:13" ht="18">
      <c r="A1" s="103" t="s">
        <v>313</v>
      </c>
      <c r="B1" s="71"/>
      <c r="C1" s="84" t="s">
        <v>146</v>
      </c>
      <c r="D1" s="56"/>
      <c r="E1" s="56"/>
      <c r="F1" s="56"/>
      <c r="G1" s="56"/>
      <c r="H1" s="56"/>
      <c r="I1" s="56"/>
      <c r="J1" s="56"/>
      <c r="K1" s="56"/>
      <c r="L1" s="56"/>
      <c r="M1" s="56"/>
    </row>
    <row r="2" spans="1:13" s="326" customFormat="1" ht="16.2">
      <c r="A2" s="71"/>
      <c r="B2" s="71"/>
      <c r="C2" s="84"/>
      <c r="D2" s="56"/>
      <c r="E2" s="56"/>
      <c r="F2" s="56"/>
      <c r="G2" s="56"/>
      <c r="H2" s="56"/>
      <c r="I2" s="56"/>
      <c r="J2" s="56"/>
      <c r="K2" s="56"/>
      <c r="L2" s="56"/>
      <c r="M2" s="56"/>
    </row>
    <row r="3" spans="1:13" s="326" customFormat="1" ht="16.2">
      <c r="A3" s="56" t="s">
        <v>314</v>
      </c>
      <c r="B3" s="71"/>
      <c r="C3" s="84"/>
      <c r="D3" s="56"/>
      <c r="E3" s="56"/>
      <c r="F3" s="56"/>
      <c r="G3" s="56"/>
      <c r="H3" s="56"/>
      <c r="I3" s="56"/>
      <c r="J3" s="56"/>
      <c r="K3" s="56"/>
      <c r="L3" s="56"/>
      <c r="M3" s="56"/>
    </row>
    <row r="4" spans="1:13" s="326" customFormat="1" ht="15.6">
      <c r="A4" s="305"/>
      <c r="B4" s="305"/>
      <c r="C4" s="305"/>
      <c r="D4" s="305"/>
      <c r="E4" s="305"/>
      <c r="F4" s="305"/>
      <c r="G4" s="305"/>
      <c r="H4" s="305"/>
      <c r="I4" s="305"/>
      <c r="J4" s="305"/>
      <c r="K4" s="305"/>
      <c r="L4" s="305"/>
      <c r="M4" s="305"/>
    </row>
    <row r="5" spans="1:13" s="326" customFormat="1" ht="15.6" customHeight="1">
      <c r="A5" s="162" t="s">
        <v>72</v>
      </c>
      <c r="B5" s="313" t="s">
        <v>315</v>
      </c>
      <c r="C5" s="313"/>
      <c r="D5" s="313"/>
      <c r="E5" s="313"/>
      <c r="F5" s="313"/>
      <c r="G5" s="313"/>
      <c r="H5" s="313"/>
      <c r="I5" s="313"/>
      <c r="J5" s="313"/>
      <c r="K5" s="313"/>
      <c r="L5" s="313"/>
      <c r="M5" s="313"/>
    </row>
    <row r="6" spans="1:13" s="326" customFormat="1" ht="16.2">
      <c r="A6" s="162"/>
      <c r="B6" s="312" t="s">
        <v>22</v>
      </c>
      <c r="C6" s="312"/>
      <c r="D6" s="312"/>
      <c r="E6" s="312"/>
      <c r="F6" s="312"/>
      <c r="G6" s="312"/>
      <c r="H6" s="312"/>
      <c r="I6" s="312"/>
      <c r="J6" s="312"/>
      <c r="K6" s="312"/>
      <c r="L6" s="312"/>
      <c r="M6" s="312"/>
    </row>
    <row r="7" spans="1:13" s="326" customFormat="1" ht="15.6">
      <c r="A7" s="206" t="s">
        <v>381</v>
      </c>
      <c r="B7" s="206"/>
      <c r="C7" s="206"/>
      <c r="D7" s="206"/>
      <c r="E7" s="206"/>
      <c r="F7" s="206"/>
      <c r="G7" s="206"/>
      <c r="H7" s="206"/>
      <c r="I7" s="206"/>
      <c r="J7" s="206"/>
      <c r="K7" s="206"/>
      <c r="L7" s="206"/>
      <c r="M7" s="206"/>
    </row>
    <row r="8" spans="1:13" s="326" customFormat="1" ht="15.6">
      <c r="A8" s="206"/>
      <c r="B8" s="206"/>
      <c r="C8" s="206"/>
      <c r="D8" s="206"/>
      <c r="E8" s="206"/>
      <c r="F8" s="206"/>
      <c r="G8" s="206"/>
      <c r="H8" s="206"/>
      <c r="I8" s="206"/>
      <c r="J8" s="206"/>
      <c r="K8" s="206"/>
      <c r="L8" s="206"/>
      <c r="M8" s="206"/>
    </row>
    <row r="9" spans="1:13" s="326" customFormat="1" ht="15.6">
      <c r="A9" s="206"/>
      <c r="B9" s="206"/>
      <c r="C9" s="206"/>
      <c r="D9" s="206"/>
      <c r="E9" s="206"/>
      <c r="F9" s="206"/>
      <c r="G9" s="206"/>
      <c r="H9" s="206"/>
      <c r="I9" s="206"/>
      <c r="J9" s="206"/>
      <c r="K9" s="206"/>
      <c r="L9" s="206"/>
      <c r="M9" s="206"/>
    </row>
    <row r="10" spans="1:13" s="326" customFormat="1" ht="15.6" customHeight="1">
      <c r="A10" s="313" t="s">
        <v>316</v>
      </c>
      <c r="B10" s="313"/>
      <c r="C10" s="313"/>
      <c r="D10" s="313"/>
      <c r="E10" s="313"/>
      <c r="F10" s="313"/>
      <c r="G10" s="313"/>
      <c r="H10" s="313"/>
      <c r="I10" s="313"/>
      <c r="J10" s="313"/>
      <c r="K10" s="313"/>
      <c r="L10" s="313"/>
      <c r="M10" s="313"/>
    </row>
    <row r="11" spans="1:13" s="326" customFormat="1" ht="15.6" customHeight="1">
      <c r="A11" s="82"/>
      <c r="B11" s="82"/>
      <c r="C11" s="82"/>
      <c r="D11" s="82"/>
      <c r="E11" s="82"/>
      <c r="F11" s="82"/>
      <c r="G11" s="82"/>
      <c r="H11" s="82"/>
      <c r="I11" s="82"/>
      <c r="J11" s="82"/>
      <c r="K11" s="82"/>
      <c r="L11" s="82"/>
      <c r="M11" s="82"/>
    </row>
    <row r="12" spans="1:13" s="326" customFormat="1" ht="15.6">
      <c r="A12" s="162" t="s">
        <v>81</v>
      </c>
      <c r="B12" s="313" t="s">
        <v>317</v>
      </c>
      <c r="C12" s="313"/>
      <c r="D12" s="313"/>
      <c r="E12" s="313"/>
      <c r="F12" s="313"/>
      <c r="G12" s="313"/>
      <c r="H12" s="313"/>
      <c r="I12" s="313"/>
      <c r="J12" s="313"/>
      <c r="K12" s="313"/>
      <c r="L12" s="313"/>
      <c r="M12" s="313"/>
    </row>
    <row r="13" spans="1:13" s="326" customFormat="1" ht="16.2">
      <c r="A13" s="162"/>
      <c r="B13" s="312" t="s">
        <v>22</v>
      </c>
      <c r="C13" s="312"/>
      <c r="D13" s="312"/>
      <c r="E13" s="312"/>
      <c r="F13" s="312"/>
      <c r="G13" s="312"/>
      <c r="H13" s="312"/>
      <c r="I13" s="312"/>
      <c r="J13" s="312"/>
      <c r="K13" s="312"/>
      <c r="L13" s="312"/>
      <c r="M13" s="312"/>
    </row>
    <row r="14" spans="1:13" s="326" customFormat="1" ht="15.6">
      <c r="A14" s="206" t="s">
        <v>382</v>
      </c>
      <c r="B14" s="206"/>
      <c r="C14" s="206"/>
      <c r="D14" s="206"/>
      <c r="E14" s="206"/>
      <c r="F14" s="206"/>
      <c r="G14" s="206"/>
      <c r="H14" s="206"/>
      <c r="I14" s="206"/>
      <c r="J14" s="206"/>
      <c r="K14" s="206"/>
      <c r="L14" s="206"/>
      <c r="M14" s="206"/>
    </row>
    <row r="15" spans="1:13" s="326" customFormat="1" ht="15.6">
      <c r="A15" s="206"/>
      <c r="B15" s="206"/>
      <c r="C15" s="206"/>
      <c r="D15" s="206"/>
      <c r="E15" s="206"/>
      <c r="F15" s="206"/>
      <c r="G15" s="206"/>
      <c r="H15" s="206"/>
      <c r="I15" s="206"/>
      <c r="J15" s="206"/>
      <c r="K15" s="206"/>
      <c r="L15" s="206"/>
      <c r="M15" s="206"/>
    </row>
    <row r="16" spans="1:13" s="326" customFormat="1" ht="15.6">
      <c r="A16" s="206"/>
      <c r="B16" s="206"/>
      <c r="C16" s="206"/>
      <c r="D16" s="206"/>
      <c r="E16" s="206"/>
      <c r="F16" s="206"/>
      <c r="G16" s="206"/>
      <c r="H16" s="206"/>
      <c r="I16" s="206"/>
      <c r="J16" s="206"/>
      <c r="K16" s="206"/>
      <c r="L16" s="206"/>
      <c r="M16" s="206"/>
    </row>
    <row r="17" spans="1:13" s="326" customFormat="1" ht="15.6" customHeight="1">
      <c r="A17" s="313" t="s">
        <v>318</v>
      </c>
      <c r="B17" s="313"/>
      <c r="C17" s="313"/>
      <c r="D17" s="313"/>
      <c r="E17" s="313"/>
      <c r="F17" s="313"/>
      <c r="G17" s="313"/>
      <c r="H17" s="313"/>
      <c r="I17" s="313"/>
      <c r="J17" s="313"/>
      <c r="K17" s="313"/>
      <c r="L17" s="313"/>
      <c r="M17" s="313"/>
    </row>
    <row r="18" spans="1:13" s="326" customFormat="1" ht="15.6" customHeight="1">
      <c r="A18" s="313"/>
      <c r="B18" s="313"/>
      <c r="C18" s="313"/>
      <c r="D18" s="313"/>
      <c r="E18" s="313"/>
      <c r="F18" s="313"/>
      <c r="G18" s="313"/>
      <c r="H18" s="313"/>
      <c r="I18" s="313"/>
      <c r="J18" s="313"/>
      <c r="K18" s="313"/>
      <c r="L18" s="313"/>
      <c r="M18" s="313"/>
    </row>
    <row r="19" spans="1:13" s="326" customFormat="1" ht="15.6">
      <c r="A19" s="67" t="s">
        <v>319</v>
      </c>
      <c r="B19" s="67"/>
      <c r="C19" s="67"/>
      <c r="D19" s="67"/>
      <c r="E19" s="67"/>
      <c r="F19" s="67"/>
      <c r="G19" s="67"/>
      <c r="H19" s="67"/>
      <c r="I19" s="67"/>
      <c r="J19" s="67"/>
      <c r="K19" s="327"/>
      <c r="L19" s="328" t="s">
        <v>320</v>
      </c>
      <c r="M19" s="327"/>
    </row>
    <row r="20" spans="1:13" s="326" customFormat="1" ht="15.6">
      <c r="A20" s="329" t="s">
        <v>321</v>
      </c>
      <c r="B20" s="67"/>
      <c r="C20" s="67"/>
      <c r="D20" s="67"/>
      <c r="E20" s="67"/>
      <c r="F20" s="67"/>
      <c r="G20" s="67"/>
      <c r="H20" s="67"/>
      <c r="I20" s="327"/>
      <c r="J20" s="330" t="s">
        <v>322</v>
      </c>
      <c r="K20" s="331">
        <v>300</v>
      </c>
      <c r="L20" s="331" t="s">
        <v>323</v>
      </c>
      <c r="M20" s="331">
        <v>400</v>
      </c>
    </row>
    <row r="21" spans="1:13" s="326" customFormat="1" ht="15.6">
      <c r="A21" s="329" t="s">
        <v>324</v>
      </c>
      <c r="B21" s="67"/>
      <c r="C21" s="67"/>
      <c r="D21" s="67"/>
      <c r="E21" s="67"/>
      <c r="F21" s="67"/>
      <c r="G21" s="67"/>
      <c r="H21" s="67"/>
      <c r="I21" s="67"/>
      <c r="J21" s="327"/>
      <c r="K21" s="330" t="s">
        <v>325</v>
      </c>
      <c r="L21" s="332" t="s">
        <v>56</v>
      </c>
      <c r="M21" s="332">
        <v>48</v>
      </c>
    </row>
    <row r="22" spans="1:13" s="326" customFormat="1" ht="15.6">
      <c r="A22" s="67"/>
      <c r="B22" s="67"/>
      <c r="C22" s="67"/>
      <c r="D22" s="67"/>
      <c r="E22" s="67"/>
      <c r="F22" s="67"/>
      <c r="G22" s="67"/>
      <c r="H22" s="67"/>
      <c r="I22" s="67"/>
      <c r="J22" s="67"/>
      <c r="K22" s="67"/>
      <c r="L22" s="67"/>
      <c r="M22" s="67"/>
    </row>
    <row r="23" spans="1:13" s="326" customFormat="1" ht="46.8">
      <c r="A23" s="67"/>
      <c r="B23" s="57" t="s">
        <v>53</v>
      </c>
      <c r="C23" s="57" t="s">
        <v>46</v>
      </c>
      <c r="D23" s="67"/>
      <c r="E23" s="67"/>
      <c r="F23" s="67"/>
      <c r="G23" s="67"/>
      <c r="H23" s="67"/>
      <c r="I23" s="67"/>
      <c r="J23" s="67"/>
      <c r="K23" s="67"/>
      <c r="L23" s="67"/>
      <c r="M23" s="67"/>
    </row>
    <row r="24" spans="1:13" s="326" customFormat="1" ht="15.6">
      <c r="A24" s="67"/>
      <c r="B24" s="69">
        <v>0</v>
      </c>
      <c r="C24" s="70">
        <f>100%-SUM(C25:C28)</f>
        <v>0.94</v>
      </c>
      <c r="D24" s="67"/>
      <c r="E24" s="67"/>
      <c r="F24" s="67"/>
      <c r="G24" s="67"/>
      <c r="H24" s="67"/>
      <c r="I24" s="67"/>
      <c r="J24" s="67"/>
      <c r="K24" s="67"/>
      <c r="L24" s="67"/>
      <c r="M24" s="67"/>
    </row>
    <row r="25" spans="1:13" s="326" customFormat="1" ht="15.6">
      <c r="A25" s="67"/>
      <c r="B25" s="69">
        <v>50</v>
      </c>
      <c r="C25" s="70">
        <v>3.3000000000000002E-2</v>
      </c>
      <c r="D25" s="67"/>
      <c r="E25" s="67"/>
      <c r="F25" s="67"/>
      <c r="G25" s="67"/>
      <c r="H25" s="67"/>
      <c r="I25" s="67"/>
      <c r="J25" s="67"/>
      <c r="K25" s="67"/>
      <c r="L25" s="67"/>
      <c r="M25" s="67"/>
    </row>
    <row r="26" spans="1:13" s="326" customFormat="1" ht="15.6">
      <c r="A26" s="67"/>
      <c r="B26" s="69">
        <v>100</v>
      </c>
      <c r="C26" s="70">
        <v>1.6E-2</v>
      </c>
      <c r="D26" s="67"/>
      <c r="E26" s="67"/>
      <c r="F26" s="67"/>
      <c r="G26" s="67"/>
      <c r="H26" s="67"/>
      <c r="I26" s="67"/>
      <c r="J26" s="67"/>
      <c r="K26" s="67"/>
      <c r="L26" s="67"/>
      <c r="M26" s="67"/>
    </row>
    <row r="27" spans="1:13" s="326" customFormat="1" ht="15.6">
      <c r="A27" s="67"/>
      <c r="B27" s="69">
        <v>200</v>
      </c>
      <c r="C27" s="70">
        <v>8.0000000000000002E-3</v>
      </c>
      <c r="D27" s="67"/>
      <c r="E27" s="67"/>
      <c r="F27" s="67"/>
      <c r="G27" s="67"/>
      <c r="H27" s="67"/>
      <c r="I27" s="67"/>
      <c r="J27" s="67"/>
      <c r="K27" s="67"/>
      <c r="L27" s="67"/>
      <c r="M27" s="67"/>
    </row>
    <row r="28" spans="1:13" s="326" customFormat="1" ht="15.6">
      <c r="A28" s="67"/>
      <c r="B28" s="69">
        <v>300</v>
      </c>
      <c r="C28" s="70">
        <v>3.0000000000000001E-3</v>
      </c>
      <c r="D28" s="67"/>
      <c r="E28" s="67"/>
      <c r="F28" s="67"/>
      <c r="G28" s="67"/>
      <c r="H28" s="67"/>
      <c r="I28" s="67"/>
      <c r="J28" s="67"/>
      <c r="K28" s="67"/>
      <c r="L28" s="67"/>
      <c r="M28" s="67"/>
    </row>
    <row r="29" spans="1:13" s="326" customFormat="1" ht="15.6">
      <c r="A29" s="67"/>
      <c r="B29" s="67"/>
      <c r="C29" s="67"/>
      <c r="D29" s="67"/>
      <c r="E29" s="67"/>
      <c r="F29" s="67"/>
      <c r="G29" s="67"/>
      <c r="H29" s="67"/>
      <c r="I29" s="67"/>
      <c r="J29" s="67"/>
      <c r="K29" s="67"/>
      <c r="L29" s="67"/>
      <c r="M29" s="67"/>
    </row>
    <row r="30" spans="1:13" s="326" customFormat="1" ht="15.6">
      <c r="A30" s="162" t="s">
        <v>82</v>
      </c>
      <c r="B30" s="313" t="s">
        <v>326</v>
      </c>
      <c r="C30" s="313"/>
      <c r="D30" s="313"/>
      <c r="E30" s="313"/>
      <c r="F30" s="313"/>
      <c r="G30" s="313"/>
      <c r="H30" s="313"/>
      <c r="I30" s="313"/>
      <c r="J30" s="313"/>
      <c r="K30" s="313"/>
      <c r="L30" s="313"/>
      <c r="M30" s="313"/>
    </row>
    <row r="31" spans="1:13" s="326" customFormat="1" ht="16.2" customHeight="1">
      <c r="A31" s="162"/>
      <c r="B31" s="312" t="s">
        <v>22</v>
      </c>
      <c r="C31" s="312"/>
      <c r="D31" s="312"/>
      <c r="E31" s="312"/>
      <c r="F31" s="312"/>
      <c r="G31" s="312"/>
      <c r="H31" s="312"/>
      <c r="I31" s="333"/>
      <c r="J31" s="333"/>
      <c r="K31" s="333"/>
      <c r="L31" s="334" t="s">
        <v>55</v>
      </c>
      <c r="M31" s="331">
        <v>4</v>
      </c>
    </row>
    <row r="32" spans="1:13" s="335" customFormat="1" ht="15.6"/>
    <row r="33" spans="1:7" s="335" customFormat="1" ht="46.8">
      <c r="B33" s="31" t="s">
        <v>53</v>
      </c>
      <c r="C33" s="31" t="s">
        <v>46</v>
      </c>
      <c r="D33" s="32" t="s">
        <v>47</v>
      </c>
      <c r="E33" s="31" t="s">
        <v>48</v>
      </c>
      <c r="F33" s="31" t="s">
        <v>49</v>
      </c>
    </row>
    <row r="34" spans="1:7" s="335" customFormat="1" ht="15.6">
      <c r="B34" s="33">
        <f>B24</f>
        <v>0</v>
      </c>
      <c r="C34" s="34">
        <f>C24</f>
        <v>0.94</v>
      </c>
      <c r="D34" s="35">
        <f>SUM(C$34:C34)</f>
        <v>0.94</v>
      </c>
      <c r="E34" s="36">
        <f>1-(1-D34)^0.5</f>
        <v>0.75505102572168203</v>
      </c>
      <c r="F34" s="36">
        <f>E34</f>
        <v>0.75505102572168203</v>
      </c>
    </row>
    <row r="35" spans="1:7" s="335" customFormat="1" ht="15.6">
      <c r="B35" s="33">
        <f>B25</f>
        <v>50</v>
      </c>
      <c r="C35" s="34">
        <f>C25</f>
        <v>3.3000000000000002E-2</v>
      </c>
      <c r="D35" s="35">
        <f>SUM(C$34:C35)</f>
        <v>0.97299999999999998</v>
      </c>
      <c r="E35" s="36">
        <f t="shared" ref="E35:E38" si="0">1-(1-D35)^0.5</f>
        <v>0.83568323274845013</v>
      </c>
      <c r="F35" s="36">
        <f>E35-E34</f>
        <v>8.0632207026768099E-2</v>
      </c>
    </row>
    <row r="36" spans="1:7" s="335" customFormat="1" ht="15.6">
      <c r="B36" s="33">
        <f>B26</f>
        <v>100</v>
      </c>
      <c r="C36" s="34">
        <f>C26</f>
        <v>1.6E-2</v>
      </c>
      <c r="D36" s="35">
        <f>SUM(C$34:C36)</f>
        <v>0.98899999999999999</v>
      </c>
      <c r="E36" s="36">
        <f t="shared" si="0"/>
        <v>0.89511911518298481</v>
      </c>
      <c r="F36" s="36">
        <f t="shared" ref="F36:F38" si="1">E36-E35</f>
        <v>5.9435882434534681E-2</v>
      </c>
    </row>
    <row r="37" spans="1:7" s="335" customFormat="1" ht="15.6">
      <c r="B37" s="33">
        <f>B27</f>
        <v>200</v>
      </c>
      <c r="C37" s="34">
        <f>C27</f>
        <v>8.0000000000000002E-3</v>
      </c>
      <c r="D37" s="35">
        <f>SUM(C$34:C37)</f>
        <v>0.997</v>
      </c>
      <c r="E37" s="36">
        <f t="shared" si="0"/>
        <v>0.94522774424948341</v>
      </c>
      <c r="F37" s="36">
        <f t="shared" si="1"/>
        <v>5.01086290664986E-2</v>
      </c>
    </row>
    <row r="38" spans="1:7" s="335" customFormat="1" ht="15.6">
      <c r="B38" s="33">
        <f>B28</f>
        <v>300</v>
      </c>
      <c r="C38" s="34">
        <f>C28</f>
        <v>3.0000000000000001E-3</v>
      </c>
      <c r="D38" s="35">
        <f>SUM(C$34:C38)</f>
        <v>1</v>
      </c>
      <c r="E38" s="36">
        <f t="shared" si="0"/>
        <v>1</v>
      </c>
      <c r="F38" s="36">
        <f t="shared" si="1"/>
        <v>5.4772255750516585E-2</v>
      </c>
    </row>
    <row r="39" spans="1:7" s="335" customFormat="1" ht="15.6">
      <c r="B39" s="29"/>
      <c r="C39" s="29"/>
      <c r="D39" s="29"/>
      <c r="E39" s="29"/>
      <c r="F39" s="29"/>
    </row>
    <row r="40" spans="1:7" s="335" customFormat="1" ht="15.6">
      <c r="B40" s="29"/>
      <c r="C40" s="29"/>
      <c r="D40" s="29"/>
      <c r="E40" s="29"/>
      <c r="F40" s="29"/>
    </row>
    <row r="41" spans="1:7" s="335" customFormat="1" ht="15.6">
      <c r="B41" s="29" t="s">
        <v>50</v>
      </c>
      <c r="C41" s="337">
        <f>SUMPRODUCT(B34:B38,C34:C38)</f>
        <v>5.75</v>
      </c>
      <c r="D41" s="29"/>
      <c r="E41" s="29"/>
      <c r="F41" s="339"/>
    </row>
    <row r="42" spans="1:7" s="335" customFormat="1" ht="15.6">
      <c r="B42" s="29" t="s">
        <v>51</v>
      </c>
      <c r="C42" s="337">
        <f>SUMPRODUCT(B34:B38,F34:F38)</f>
        <v>36.428601133246573</v>
      </c>
      <c r="D42" s="29"/>
      <c r="E42" s="29"/>
      <c r="F42" s="339"/>
    </row>
    <row r="43" spans="1:7" s="335" customFormat="1" ht="15.6">
      <c r="B43" s="29" t="s">
        <v>52</v>
      </c>
      <c r="C43" s="337">
        <f>C42-C41</f>
        <v>30.678601133246573</v>
      </c>
      <c r="D43" s="29"/>
      <c r="E43" s="29"/>
      <c r="F43" s="340"/>
    </row>
    <row r="44" spans="1:7" s="335" customFormat="1" ht="15.6">
      <c r="B44" s="29" t="s">
        <v>54</v>
      </c>
      <c r="C44" s="337">
        <f>M31*C43</f>
        <v>122.71440453298629</v>
      </c>
      <c r="D44" s="338"/>
      <c r="E44" s="29"/>
      <c r="F44" s="339"/>
    </row>
    <row r="45" spans="1:7" s="335" customFormat="1" ht="15.6">
      <c r="B45" s="29"/>
      <c r="C45" s="338"/>
      <c r="D45" s="338"/>
      <c r="E45" s="29"/>
      <c r="F45" s="339"/>
    </row>
    <row r="46" spans="1:7" s="335" customFormat="1" ht="15.6">
      <c r="B46" s="29" t="s">
        <v>57</v>
      </c>
      <c r="C46" s="338" t="b">
        <f>C44&gt;M28</f>
        <v>1</v>
      </c>
      <c r="D46" s="338" t="str">
        <f>IF(C46,"contract passes the risk transfer test", "contract fails the risk transfer test")</f>
        <v>contract passes the risk transfer test</v>
      </c>
      <c r="E46" s="29"/>
      <c r="F46" s="339"/>
    </row>
    <row r="47" spans="1:7" s="335" customFormat="1" ht="15.6"/>
    <row r="48" spans="1:7">
      <c r="A48" s="336"/>
      <c r="B48" s="336"/>
      <c r="C48" s="336"/>
      <c r="D48" s="336"/>
      <c r="E48" s="336"/>
      <c r="F48" s="336"/>
      <c r="G48" s="336"/>
    </row>
    <row r="49" spans="1:7">
      <c r="A49" s="336"/>
      <c r="B49" s="336"/>
      <c r="C49" s="336"/>
      <c r="D49" s="336"/>
      <c r="E49" s="336"/>
      <c r="F49" s="336"/>
      <c r="G49" s="336"/>
    </row>
  </sheetData>
  <mergeCells count="10">
    <mergeCell ref="A14:M16"/>
    <mergeCell ref="A17:M18"/>
    <mergeCell ref="B30:M30"/>
    <mergeCell ref="B31:H31"/>
    <mergeCell ref="B5:M5"/>
    <mergeCell ref="B6:M6"/>
    <mergeCell ref="A7:M9"/>
    <mergeCell ref="A10:M10"/>
    <mergeCell ref="B12:M12"/>
    <mergeCell ref="B13:M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Q01</vt:lpstr>
      <vt:lpstr>Q02</vt:lpstr>
      <vt:lpstr>Q03</vt:lpstr>
      <vt:lpstr>Q04</vt:lpstr>
      <vt:lpstr>Q05</vt:lpstr>
      <vt:lpstr>Q06</vt:lpstr>
      <vt:lpstr>Q07</vt:lpstr>
      <vt:lpstr>Q08</vt:lpstr>
      <vt:lpstr>Q09</vt:lpstr>
      <vt:lpstr>Q10</vt:lpstr>
      <vt:lpstr>Q011</vt:lpstr>
      <vt:lpstr>Q12</vt:lpstr>
      <vt:lpstr>Q13</vt:lpstr>
    </vt:vector>
  </TitlesOfParts>
  <Company>Anthem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Shao, Jing</dc:creator>
  <cp:lastModifiedBy>Anthony Cappelletti</cp:lastModifiedBy>
  <cp:lastPrinted>2024-05-18T20:34:01Z</cp:lastPrinted>
  <dcterms:created xsi:type="dcterms:W3CDTF">2022-12-05T16:07:54Z</dcterms:created>
  <dcterms:modified xsi:type="dcterms:W3CDTF">2024-08-01T18:47:53Z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