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M:\Education\Exams\0-Examinations\Exams\2024\Spring 24\"/>
    </mc:Choice>
  </mc:AlternateContent>
  <xr:revisionPtr revIDLastSave="0" documentId="8_{F07B109E-502C-4129-9657-8E54511EDB52}" xr6:coauthVersionLast="47" xr6:coauthVersionMax="47" xr10:uidLastSave="{00000000-0000-0000-0000-000000000000}"/>
  <bookViews>
    <workbookView xWindow="4644" yWindow="3048" windowWidth="17280" windowHeight="8964" tabRatio="874" xr2:uid="{00000000-000D-0000-FFFF-FFFF00000000}"/>
  </bookViews>
  <sheets>
    <sheet name="Navigation &amp; Instructions" sheetId="46" r:id="rId1"/>
    <sheet name="Q2_a" sheetId="34" r:id="rId2"/>
    <sheet name="Q2_c" sheetId="35" r:id="rId3"/>
    <sheet name="Q3_c" sheetId="36" r:id="rId4"/>
    <sheet name="Q4_c" sheetId="37" r:id="rId5"/>
    <sheet name="Q5_b" sheetId="38" r:id="rId6"/>
    <sheet name="Q5_c" sheetId="39" r:id="rId7"/>
    <sheet name="Q6_Statement of Operations" sheetId="40" r:id="rId8"/>
    <sheet name="Q6_Stmt. of Financial Position" sheetId="41" r:id="rId9"/>
    <sheet name="Q6_a" sheetId="42" r:id="rId10"/>
    <sheet name="Q6_c_Activity" sheetId="43" r:id="rId11"/>
    <sheet name="Q6_c_Liquidity" sheetId="44" r:id="rId12"/>
    <sheet name="Q7_b" sheetId="45" r:id="rId13"/>
    <sheet name="Case Study Exhibits --&gt;" sheetId="20" r:id="rId14"/>
    <sheet name="BJA Sect 2.7 Exh A" sheetId="21" r:id="rId15"/>
    <sheet name="BJA Sect 2.7 Exh B" sheetId="22" r:id="rId16"/>
    <sheet name="BJA Sect 2.7 Exh C" sheetId="23" r:id="rId17"/>
    <sheet name="BJT Sect 3.5 Exh A" sheetId="24" r:id="rId18"/>
    <sheet name="BJT Sect 3.5 Exh B" sheetId="25" r:id="rId19"/>
    <sheet name="BJT Sect 3.5 Exh C" sheetId="26" r:id="rId20"/>
    <sheet name="Frenz Sect 4.5 Exh B" sheetId="27" r:id="rId21"/>
    <sheet name="Big Ben Sect 5.5 IS" sheetId="28" r:id="rId22"/>
    <sheet name="Big Ben Sect 5.5 BS" sheetId="29" r:id="rId23"/>
    <sheet name="Darwin Sect 6.8 Exh A" sheetId="30" r:id="rId24"/>
    <sheet name="Darwin Sect 6.8 Exh B" sheetId="31" r:id="rId25"/>
    <sheet name="Snappy Sect 7.4" sheetId="32" r:id="rId26"/>
    <sheet name="SEA Sect 8.6" sheetId="33" r:id="rId27"/>
  </sheets>
  <externalReferences>
    <externalReference r:id="rId28"/>
    <externalReference r:id="rId29"/>
    <externalReference r:id="rId30"/>
    <externalReference r:id="rId31"/>
  </externalReferences>
  <definedNames>
    <definedName name="_xlnm._FilterDatabase" localSheetId="3" hidden="1">Q3_c!$J$11:$K$11</definedName>
    <definedName name="CognitiveLevels">'[1]syllabus list'!$C$71:$C$74</definedName>
    <definedName name="FD_Multiple">[2]Inputs!$B$4</definedName>
    <definedName name="LOList">'[1]syllabus list'!$A$70:$A$88</definedName>
    <definedName name="new">#REF!</definedName>
    <definedName name="Q_sources">[3]sample1!$B$9:$B$18</definedName>
    <definedName name="Start_Year">'[4]Inputs and Risk Scenarios'!$M$1</definedName>
    <definedName name="SyllabusListing">'[1]syllabus list'!$B$4:$B$67</definedName>
    <definedName name="Year1">[2]Inputs!$B$1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6" l="1"/>
  <c r="N4" i="42" l="1"/>
  <c r="N3" i="42"/>
  <c r="N2" i="42"/>
  <c r="C16" i="46" l="1"/>
  <c r="C15" i="46"/>
  <c r="C14" i="46"/>
  <c r="C13" i="46"/>
  <c r="C12" i="46"/>
  <c r="C11" i="46"/>
  <c r="C9" i="46"/>
  <c r="C8" i="46"/>
  <c r="C7" i="46"/>
  <c r="C6" i="46"/>
  <c r="C5" i="46"/>
  <c r="C4" i="46"/>
  <c r="B29" i="41" l="1"/>
  <c r="B35" i="41" s="1"/>
  <c r="B9" i="41"/>
  <c r="B15" i="41" s="1"/>
  <c r="B22" i="41" s="1"/>
  <c r="B32" i="40"/>
  <c r="B21" i="40"/>
  <c r="B7" i="40"/>
  <c r="I11" i="36"/>
  <c r="I12" i="36" s="1"/>
  <c r="I13" i="36" s="1"/>
  <c r="I14" i="36" s="1"/>
  <c r="I15" i="36" s="1"/>
  <c r="I16" i="36" s="1"/>
  <c r="I17" i="36" s="1"/>
  <c r="I18" i="36" s="1"/>
  <c r="I19" i="36" s="1"/>
  <c r="I20" i="36" s="1"/>
  <c r="I21" i="36" s="1"/>
  <c r="I22" i="36" s="1"/>
  <c r="I23" i="36" s="1"/>
  <c r="I24" i="36" s="1"/>
  <c r="I25" i="36" s="1"/>
  <c r="I26" i="36" s="1"/>
  <c r="I27" i="36" s="1"/>
  <c r="I28" i="36" s="1"/>
  <c r="I29" i="36" s="1"/>
  <c r="I30" i="36" s="1"/>
  <c r="I31" i="36" s="1"/>
  <c r="I32" i="36" s="1"/>
  <c r="I33" i="36" s="1"/>
  <c r="I34" i="36" s="1"/>
  <c r="I35" i="36" s="1"/>
  <c r="I36" i="36" s="1"/>
  <c r="I37" i="36" s="1"/>
  <c r="I38" i="36" s="1"/>
  <c r="I39" i="36" s="1"/>
  <c r="I40" i="36" s="1"/>
  <c r="I41" i="36" s="1"/>
  <c r="I42" i="36" s="1"/>
  <c r="I43" i="36" s="1"/>
  <c r="I44" i="36" s="1"/>
  <c r="I45" i="36" s="1"/>
  <c r="I46" i="36" s="1"/>
  <c r="I47" i="36" s="1"/>
  <c r="I48" i="36" s="1"/>
  <c r="I49" i="36" s="1"/>
  <c r="I50" i="36" s="1"/>
  <c r="I51" i="36" s="1"/>
  <c r="I52" i="36" s="1"/>
  <c r="I53" i="36" s="1"/>
  <c r="I54" i="36" s="1"/>
  <c r="I55" i="36" s="1"/>
  <c r="I56" i="36" s="1"/>
  <c r="I57" i="36" s="1"/>
  <c r="I58" i="36" s="1"/>
  <c r="I59" i="36" s="1"/>
  <c r="I60" i="36" s="1"/>
  <c r="I61" i="36" s="1"/>
  <c r="I62" i="36" s="1"/>
  <c r="I63" i="36" s="1"/>
  <c r="I64" i="36" s="1"/>
  <c r="I65" i="36" s="1"/>
  <c r="I66" i="36" s="1"/>
  <c r="I67" i="36" s="1"/>
  <c r="I68" i="36" s="1"/>
  <c r="I69" i="36" s="1"/>
  <c r="I70" i="36" s="1"/>
  <c r="I71" i="36" s="1"/>
  <c r="I72" i="36" s="1"/>
  <c r="I73" i="36" s="1"/>
  <c r="I74" i="36" s="1"/>
  <c r="I75" i="36" s="1"/>
  <c r="I76" i="36" s="1"/>
  <c r="I77" i="36" s="1"/>
  <c r="I78" i="36" s="1"/>
  <c r="I79" i="36" s="1"/>
  <c r="I80" i="36" s="1"/>
  <c r="I81" i="36" s="1"/>
  <c r="I82" i="36" s="1"/>
  <c r="I83" i="36" s="1"/>
  <c r="I84" i="36" s="1"/>
  <c r="I85" i="36" s="1"/>
  <c r="I86" i="36" s="1"/>
  <c r="I87" i="36" s="1"/>
  <c r="I88" i="36" s="1"/>
  <c r="I89" i="36" s="1"/>
  <c r="I90" i="36" s="1"/>
  <c r="I91" i="36" s="1"/>
  <c r="I92" i="36" s="1"/>
  <c r="I93" i="36" s="1"/>
  <c r="I94" i="36" s="1"/>
  <c r="I95" i="36" s="1"/>
  <c r="I96" i="36" s="1"/>
  <c r="I97" i="36" s="1"/>
  <c r="I98" i="36" s="1"/>
  <c r="I99" i="36" s="1"/>
  <c r="I100" i="36" s="1"/>
  <c r="I101" i="36" s="1"/>
  <c r="I102" i="36" s="1"/>
  <c r="I103" i="36" s="1"/>
  <c r="I104" i="36" s="1"/>
  <c r="I105" i="36" s="1"/>
  <c r="I106" i="36" s="1"/>
  <c r="I107" i="36" s="1"/>
  <c r="I108" i="36" s="1"/>
  <c r="I109" i="36" s="1"/>
  <c r="I110" i="36" s="1"/>
  <c r="I111" i="36" s="1"/>
  <c r="I112" i="36" s="1"/>
  <c r="I113" i="36" s="1"/>
  <c r="I114" i="36" s="1"/>
  <c r="I115" i="36" s="1"/>
  <c r="I116" i="36" s="1"/>
  <c r="I117" i="36" s="1"/>
  <c r="I118" i="36" s="1"/>
  <c r="I119" i="36" s="1"/>
  <c r="I120" i="36" s="1"/>
  <c r="I121" i="36" s="1"/>
  <c r="I122" i="36" s="1"/>
  <c r="I123" i="36" s="1"/>
  <c r="I124" i="36" s="1"/>
  <c r="I125" i="36" s="1"/>
  <c r="I126" i="36" s="1"/>
  <c r="I127" i="36" s="1"/>
  <c r="I128" i="36" s="1"/>
  <c r="I129" i="36" s="1"/>
  <c r="I130" i="36" s="1"/>
  <c r="I131" i="36" s="1"/>
  <c r="I132" i="36" s="1"/>
  <c r="I133" i="36" s="1"/>
  <c r="I134" i="36" s="1"/>
  <c r="I135" i="36" s="1"/>
  <c r="I136" i="36" s="1"/>
  <c r="I137" i="36" s="1"/>
  <c r="I138" i="36" s="1"/>
  <c r="I139" i="36" s="1"/>
  <c r="I140" i="36" s="1"/>
  <c r="I141" i="36" s="1"/>
  <c r="I142" i="36" s="1"/>
  <c r="I143" i="36" s="1"/>
  <c r="I144" i="36" s="1"/>
  <c r="I145" i="36" s="1"/>
  <c r="I146" i="36" s="1"/>
  <c r="I147" i="36" s="1"/>
  <c r="I148" i="36" s="1"/>
  <c r="I149" i="36" s="1"/>
  <c r="I150" i="36" s="1"/>
  <c r="I151" i="36" s="1"/>
  <c r="I152" i="36" s="1"/>
  <c r="I153" i="36" s="1"/>
  <c r="I154" i="36" s="1"/>
  <c r="I155" i="36" s="1"/>
  <c r="I156" i="36" s="1"/>
  <c r="I157" i="36" s="1"/>
  <c r="I158" i="36" s="1"/>
  <c r="I159" i="36" s="1"/>
  <c r="I160" i="36" s="1"/>
  <c r="I161" i="36" s="1"/>
  <c r="I162" i="36" s="1"/>
  <c r="I163" i="36" s="1"/>
  <c r="I164" i="36" s="1"/>
  <c r="I165" i="36" s="1"/>
  <c r="I166" i="36" s="1"/>
  <c r="I167" i="36" s="1"/>
  <c r="I168" i="36" s="1"/>
  <c r="I169" i="36" s="1"/>
  <c r="I170" i="36" s="1"/>
  <c r="I171" i="36" s="1"/>
  <c r="I172" i="36" s="1"/>
  <c r="I173" i="36" s="1"/>
  <c r="I174" i="36" s="1"/>
  <c r="I175" i="36" s="1"/>
  <c r="I176" i="36" s="1"/>
  <c r="I177" i="36" s="1"/>
  <c r="I178" i="36" s="1"/>
  <c r="I179" i="36" s="1"/>
  <c r="I180" i="36" s="1"/>
  <c r="I181" i="36" s="1"/>
  <c r="I182" i="36" s="1"/>
  <c r="I183" i="36" s="1"/>
  <c r="I184" i="36" s="1"/>
  <c r="I185" i="36" s="1"/>
  <c r="I186" i="36" s="1"/>
  <c r="I187" i="36" s="1"/>
  <c r="I188" i="36" s="1"/>
  <c r="I189" i="36" s="1"/>
  <c r="I190" i="36" s="1"/>
  <c r="I191" i="36" s="1"/>
  <c r="I192" i="36" s="1"/>
  <c r="I193" i="36" s="1"/>
  <c r="I194" i="36" s="1"/>
  <c r="I195" i="36" s="1"/>
  <c r="I196" i="36" s="1"/>
  <c r="I197" i="36" s="1"/>
  <c r="I198" i="36" s="1"/>
  <c r="I199" i="36" s="1"/>
  <c r="I200" i="36" s="1"/>
  <c r="I201" i="36" s="1"/>
  <c r="I202" i="36" s="1"/>
  <c r="I203" i="36" s="1"/>
  <c r="I204" i="36" s="1"/>
  <c r="I205" i="36" s="1"/>
  <c r="I206" i="36" s="1"/>
  <c r="I207" i="36" s="1"/>
  <c r="I208" i="36" s="1"/>
  <c r="I209" i="36" s="1"/>
  <c r="I210" i="36" s="1"/>
  <c r="I211" i="36" s="1"/>
  <c r="I212" i="36" s="1"/>
  <c r="I213" i="36" s="1"/>
  <c r="I214" i="36" s="1"/>
  <c r="I215" i="36" s="1"/>
  <c r="I216" i="36" s="1"/>
  <c r="I217" i="36" s="1"/>
  <c r="I218" i="36" s="1"/>
  <c r="I219" i="36" s="1"/>
  <c r="I220" i="36" s="1"/>
  <c r="I221" i="36" s="1"/>
  <c r="I222" i="36" s="1"/>
  <c r="I223" i="36" s="1"/>
  <c r="I224" i="36" s="1"/>
  <c r="I225" i="36" s="1"/>
  <c r="I226" i="36" s="1"/>
  <c r="I227" i="36" s="1"/>
  <c r="I228" i="36" s="1"/>
  <c r="I229" i="36" s="1"/>
  <c r="I230" i="36" s="1"/>
  <c r="I231" i="36" s="1"/>
  <c r="I232" i="36" s="1"/>
  <c r="I233" i="36" s="1"/>
  <c r="I234" i="36" s="1"/>
  <c r="I235" i="36" s="1"/>
  <c r="I236" i="36" s="1"/>
  <c r="I237" i="36" s="1"/>
  <c r="I238" i="36" s="1"/>
  <c r="I239" i="36" s="1"/>
  <c r="I240" i="36" s="1"/>
  <c r="I241" i="36" s="1"/>
  <c r="I242" i="36" s="1"/>
  <c r="I243" i="36" s="1"/>
  <c r="I244" i="36" s="1"/>
  <c r="I245" i="36" s="1"/>
  <c r="I246" i="36" s="1"/>
  <c r="I247" i="36" s="1"/>
  <c r="I248" i="36" s="1"/>
  <c r="I249" i="36" s="1"/>
  <c r="I250" i="36" s="1"/>
  <c r="I251" i="36" s="1"/>
  <c r="I252" i="36" s="1"/>
  <c r="I253" i="36" s="1"/>
  <c r="I254" i="36" s="1"/>
  <c r="I255" i="36" s="1"/>
  <c r="I256" i="36" s="1"/>
  <c r="I257" i="36" s="1"/>
  <c r="I258" i="36" s="1"/>
  <c r="I259" i="36" s="1"/>
  <c r="I260" i="36" s="1"/>
  <c r="H28" i="35"/>
  <c r="G28" i="35"/>
  <c r="D28" i="35"/>
  <c r="H27" i="35"/>
  <c r="G27" i="35"/>
  <c r="K26" i="35"/>
  <c r="F26" i="35"/>
  <c r="E26" i="35"/>
  <c r="C26" i="35"/>
  <c r="F25" i="35"/>
  <c r="E25" i="35"/>
  <c r="D25" i="35"/>
  <c r="C25" i="35"/>
  <c r="G17" i="34"/>
  <c r="B22" i="40" l="1"/>
  <c r="B33" i="40" s="1"/>
  <c r="B35" i="40" s="1"/>
  <c r="B41" i="41" s="1"/>
  <c r="B42" i="41" s="1"/>
  <c r="B43" i="41" s="1"/>
</calcChain>
</file>

<file path=xl/sharedStrings.xml><?xml version="1.0" encoding="utf-8"?>
<sst xmlns="http://schemas.openxmlformats.org/spreadsheetml/2006/main" count="1237" uniqueCount="787">
  <si>
    <t>Interest</t>
  </si>
  <si>
    <t>Total</t>
  </si>
  <si>
    <t>Sales</t>
  </si>
  <si>
    <t>Cost of Sales</t>
  </si>
  <si>
    <t>Operating Income</t>
  </si>
  <si>
    <t>Depreciation</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</si>
  <si>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</si>
  <si>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</si>
  <si>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</si>
  <si>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</si>
  <si>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</si>
  <si>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</si>
  <si>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</si>
  <si>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</si>
  <si>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</si>
  <si>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</si>
  <si>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</si>
  <si>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</si>
  <si>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</si>
  <si>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</si>
  <si>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</si>
  <si>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</si>
  <si>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</si>
  <si>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</si>
  <si>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</si>
  <si>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</si>
  <si>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</si>
  <si>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</si>
  <si>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</si>
  <si>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</si>
  <si>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</si>
  <si>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</si>
  <si>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</si>
  <si>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</si>
  <si>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</si>
  <si>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</si>
  <si>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</si>
  <si>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</si>
  <si>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</si>
  <si>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</si>
  <si>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</si>
  <si>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</si>
  <si>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</si>
  <si>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</si>
  <si>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</si>
  <si>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</si>
  <si>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</si>
  <si>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</si>
  <si>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</si>
  <si>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</si>
  <si>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</si>
  <si>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</si>
  <si>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</si>
  <si>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</si>
  <si>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</si>
  <si>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</si>
  <si>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</si>
  <si>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</si>
  <si>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</si>
  <si>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</si>
  <si>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</si>
  <si>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</si>
  <si>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</si>
  <si>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</si>
  <si>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</si>
  <si>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</si>
  <si>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</si>
  <si>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</si>
  <si>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</si>
  <si>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</si>
  <si>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</si>
  <si>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</si>
  <si>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</si>
  <si>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</si>
  <si>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</si>
  <si>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</si>
  <si>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</si>
  <si>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</si>
  <si>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</si>
  <si>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</si>
  <si>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</si>
  <si>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</si>
  <si>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</si>
  <si>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</si>
  <si>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</si>
  <si>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</si>
  <si>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</si>
  <si>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</si>
  <si>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</si>
  <si>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</si>
  <si>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</si>
  <si>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</si>
  <si>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</si>
  <si>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</si>
  <si>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</si>
  <si>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</si>
  <si>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</si>
  <si>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</si>
  <si>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</si>
  <si>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</si>
  <si>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</si>
  <si>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</si>
  <si>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</si>
  <si>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</si>
  <si>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</si>
  <si>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</si>
  <si>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</si>
  <si>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</si>
  <si>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</si>
  <si>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</si>
  <si>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</si>
  <si>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</si>
  <si>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</si>
  <si>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</si>
  <si>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</si>
  <si>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</si>
  <si>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</si>
  <si>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</si>
  <si>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</si>
  <si>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</si>
  <si>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</si>
  <si>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</si>
  <si>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</si>
  <si>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</si>
  <si>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</si>
  <si>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</si>
  <si>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</si>
  <si>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</si>
  <si>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</si>
  <si>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</si>
  <si>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</si>
  <si>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</si>
  <si>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</si>
  <si>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</si>
  <si>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</si>
  <si>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</si>
  <si>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</si>
  <si>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</si>
  <si>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</si>
  <si>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</si>
  <si>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</si>
  <si>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</si>
  <si>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</si>
  <si>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</si>
  <si>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</si>
  <si>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</si>
  <si>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</si>
  <si>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</si>
  <si>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</si>
  <si>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</si>
  <si>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</si>
  <si>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</si>
  <si>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</si>
  <si>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</si>
  <si>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</si>
  <si>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</si>
  <si>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</si>
  <si>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</si>
  <si>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</si>
  <si>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</si>
  <si>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</si>
  <si>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</si>
  <si>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</si>
  <si>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</si>
  <si>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</si>
  <si>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</si>
  <si>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</si>
  <si>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</si>
  <si>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</si>
  <si>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</si>
  <si>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</si>
  <si>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</si>
  <si>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</si>
  <si>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</si>
  <si>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</si>
  <si>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</si>
  <si>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</si>
  <si>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</si>
  <si>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</si>
  <si>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</si>
  <si>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</si>
  <si>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</si>
  <si>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</si>
  <si>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</si>
  <si>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</si>
  <si>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</si>
  <si>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</si>
  <si>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</si>
  <si>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</si>
  <si>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</si>
  <si>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</si>
  <si>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</si>
  <si>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</si>
  <si>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</si>
  <si>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</si>
  <si>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</si>
  <si>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</si>
  <si>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</si>
  <si>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</si>
  <si>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</si>
  <si>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</si>
  <si>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</si>
  <si>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</si>
  <si>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</si>
  <si>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</si>
  <si>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</si>
  <si>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</si>
  <si>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</si>
  <si>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</si>
  <si>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</si>
  <si>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</si>
  <si>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</si>
  <si>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</si>
  <si>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</si>
  <si>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</si>
  <si>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</si>
  <si>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</si>
  <si>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</si>
  <si>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</si>
  <si>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Operating Activites: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</si>
  <si>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</si>
  <si>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</si>
  <si>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</si>
  <si>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</si>
  <si>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</si>
  <si>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</si>
  <si>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</si>
  <si>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</si>
  <si>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</si>
  <si>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</si>
  <si>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</si>
  <si>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</si>
  <si>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</si>
  <si>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</si>
  <si>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</si>
  <si>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</si>
  <si>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</si>
  <si>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</si>
  <si>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</si>
  <si>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</si>
  <si>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</si>
  <si>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</si>
  <si>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</si>
  <si>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</si>
  <si>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</si>
  <si>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</si>
  <si>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</si>
  <si>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</si>
  <si>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</si>
  <si>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</si>
  <si>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</si>
  <si>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</si>
  <si>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</si>
  <si>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</si>
  <si>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</si>
  <si>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</si>
  <si>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</si>
  <si>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</si>
  <si>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</si>
  <si>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</si>
  <si>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</si>
  <si>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</si>
  <si>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</si>
  <si>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</si>
  <si>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</si>
  <si>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</si>
  <si>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</si>
  <si>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</si>
  <si>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</si>
  <si>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</si>
  <si>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</si>
  <si>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</si>
  <si>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</si>
  <si>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</si>
  <si>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</si>
  <si>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</si>
  <si>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</si>
  <si>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</si>
  <si>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</si>
  <si>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</si>
  <si>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</si>
  <si>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</si>
  <si>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</si>
  <si>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</si>
  <si>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</si>
  <si>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</si>
  <si>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</si>
  <si>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</si>
  <si>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</si>
  <si>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</si>
  <si>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</si>
  <si>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</si>
  <si>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</si>
  <si>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</si>
  <si>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Total  equity</t>
  </si>
  <si>
    <t>Total liabilities and equity</t>
  </si>
  <si>
    <t>DARWIN</t>
  </si>
  <si>
    <t>Financial Data: Management Accounting Income Statements (in 000s)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</si>
  <si>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</si>
  <si>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</si>
  <si>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</si>
  <si>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</si>
  <si>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</si>
  <si>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</si>
  <si>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</si>
  <si>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</si>
  <si>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</si>
  <si>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</si>
  <si>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</si>
  <si>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</si>
  <si>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</si>
  <si>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</si>
  <si>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</si>
  <si>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</si>
  <si>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</si>
  <si>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</si>
  <si>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</si>
  <si>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</si>
  <si>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</si>
  <si>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</si>
  <si>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Traditional Life</t>
  </si>
  <si>
    <t>Term</t>
  </si>
  <si>
    <t>Corp</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</si>
  <si>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</si>
  <si>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</si>
  <si>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</si>
  <si>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</si>
  <si>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</si>
  <si>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</si>
  <si>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</si>
  <si>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</si>
  <si>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</si>
  <si>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</si>
  <si>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</si>
  <si>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</si>
  <si>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</si>
  <si>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</si>
  <si>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</si>
  <si>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</si>
  <si>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</si>
  <si>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</si>
  <si>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</si>
  <si>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</si>
  <si>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</si>
  <si>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</si>
  <si>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</si>
  <si>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</si>
  <si>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</si>
  <si>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</si>
  <si>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</si>
  <si>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</si>
  <si>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</si>
  <si>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</si>
  <si>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</si>
  <si>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</si>
  <si>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</si>
  <si>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</si>
  <si>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</si>
  <si>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</si>
  <si>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</si>
  <si>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</si>
  <si>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</si>
  <si>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</si>
  <si>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</si>
  <si>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</si>
  <si>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</si>
  <si>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</si>
  <si>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</si>
  <si>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</si>
  <si>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</si>
  <si>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</si>
  <si>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</si>
  <si>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</si>
  <si>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</si>
  <si>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</si>
  <si>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</si>
  <si>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Projected</t>
  </si>
  <si>
    <t>Actual</t>
  </si>
  <si>
    <t>Proj 2023</t>
  </si>
  <si>
    <t>Big Ben – Annual Report 2022</t>
  </si>
  <si>
    <t>Projected 
Dec 31, 2023</t>
  </si>
  <si>
    <t>Additional equity components</t>
  </si>
  <si>
    <t>Noncontrolling interests</t>
  </si>
  <si>
    <t>Note:  Years 2020-2022 are actual results and years 2023-2025 are forecasts.</t>
  </si>
  <si>
    <t>Dec 31, 2022</t>
  </si>
  <si>
    <t>Dec 31, 2021</t>
  </si>
  <si>
    <t>Dec 31, 2020</t>
  </si>
  <si>
    <t>Question 2 (a)</t>
  </si>
  <si>
    <t>Company XYZ has a team of sales professionals who travel to various customers. XYZ is considering the following two business travel options for its sales professionals:</t>
  </si>
  <si>
    <r>
      <t>I.</t>
    </r>
    <r>
      <rPr>
        <b/>
        <sz val="7"/>
        <color rgb="FF0070C0"/>
        <rFont val="Times New Roman"/>
        <family val="1"/>
      </rPr>
      <t>                </t>
    </r>
    <r>
      <rPr>
        <b/>
        <sz val="11"/>
        <color rgb="FF0070C0"/>
        <rFont val="Calibri"/>
        <family val="2"/>
        <scheme val="minor"/>
      </rPr>
      <t>Purchase cars for $35,000 each</t>
    </r>
  </si>
  <si>
    <r>
      <t>II.</t>
    </r>
    <r>
      <rPr>
        <b/>
        <sz val="7"/>
        <color rgb="FF0070C0"/>
        <rFont val="Times New Roman"/>
        <family val="1"/>
      </rPr>
      <t xml:space="preserve">               </t>
    </r>
    <r>
      <rPr>
        <b/>
        <sz val="11"/>
        <color rgb="FF0070C0"/>
        <rFont val="Calibri"/>
        <family val="2"/>
        <scheme val="minor"/>
      </rPr>
      <t>Reimburse the sales professionals $0.85 per mile for use of their personal vehicles</t>
    </r>
  </si>
  <si>
    <t>The company has made the following assumptions:</t>
  </si>
  <si>
    <r>
      <t>·</t>
    </r>
    <r>
      <rPr>
        <b/>
        <sz val="7"/>
        <color rgb="FF0070C0"/>
        <rFont val="Times New Roman"/>
        <family val="1"/>
      </rPr>
      <t xml:space="preserve">        </t>
    </r>
    <r>
      <rPr>
        <b/>
        <sz val="11"/>
        <color rgb="FF0070C0"/>
        <rFont val="Calibri"/>
        <family val="2"/>
        <scheme val="minor"/>
      </rPr>
      <t>The annual interest rate is fixed at 5%.</t>
    </r>
  </si>
  <si>
    <r>
      <t>·</t>
    </r>
    <r>
      <rPr>
        <b/>
        <sz val="7"/>
        <color rgb="FF0070C0"/>
        <rFont val="Times New Roman"/>
        <family val="1"/>
      </rPr>
      <t xml:space="preserve">        </t>
    </r>
    <r>
      <rPr>
        <b/>
        <sz val="11"/>
        <color rgb="FF0070C0"/>
        <rFont val="Calibri"/>
        <family val="2"/>
        <scheme val="minor"/>
      </rPr>
      <t>Gasoline costs are $0.10 per mile.</t>
    </r>
  </si>
  <si>
    <r>
      <t>·</t>
    </r>
    <r>
      <rPr>
        <b/>
        <sz val="7"/>
        <color rgb="FF0070C0"/>
        <rFont val="Times New Roman"/>
        <family val="1"/>
      </rPr>
      <t xml:space="preserve">        </t>
    </r>
    <r>
      <rPr>
        <b/>
        <sz val="11"/>
        <color rgb="FF0070C0"/>
        <rFont val="Calibri"/>
        <family val="2"/>
        <scheme val="minor"/>
      </rPr>
      <t>A car is expected to last 100,000 miles or 5 years, whichever comes first. Assume that this car has no salvage value.</t>
    </r>
  </si>
  <si>
    <r>
      <t>·</t>
    </r>
    <r>
      <rPr>
        <b/>
        <sz val="7"/>
        <color rgb="FF0070C0"/>
        <rFont val="Times New Roman"/>
        <family val="1"/>
      </rPr>
      <t xml:space="preserve">        </t>
    </r>
    <r>
      <rPr>
        <b/>
        <sz val="11"/>
        <color rgb="FF0070C0"/>
        <rFont val="Calibri"/>
        <family val="2"/>
        <scheme val="minor"/>
      </rPr>
      <t>Cars are purchased at the beginning of the year. Reimbursements and gasoline costs are paid at the end of the year.</t>
    </r>
  </si>
  <si>
    <t>Buy cars</t>
  </si>
  <si>
    <t>Reimburse mileage</t>
  </si>
  <si>
    <t>Car price</t>
  </si>
  <si>
    <t>Car purchase (one time)</t>
  </si>
  <si>
    <t>Reimbursement</t>
  </si>
  <si>
    <t>per mile</t>
  </si>
  <si>
    <t>Reimbursement per year</t>
  </si>
  <si>
    <t>Gasoline</t>
  </si>
  <si>
    <t>Interest rate</t>
  </si>
  <si>
    <t>1/(1+i)</t>
  </si>
  <si>
    <t>Time horizon</t>
  </si>
  <si>
    <t>years</t>
  </si>
  <si>
    <t>Miles per year</t>
  </si>
  <si>
    <t xml:space="preserve">(a) Calculate the cost of business travel for one sales professional using the equivalent annual benefit method </t>
  </si>
  <si>
    <t>under each of options I and II, assuming a sales professional averages 20,000 miles annually. Show your work.</t>
  </si>
  <si>
    <t>Calculation results here:</t>
  </si>
  <si>
    <t>Option I</t>
  </si>
  <si>
    <t>Option II</t>
  </si>
  <si>
    <t>NPV</t>
  </si>
  <si>
    <t>Equivalent Annual Benefit</t>
  </si>
  <si>
    <t>Additional work space here:</t>
  </si>
  <si>
    <t>Question 2 (c)</t>
  </si>
  <si>
    <r>
      <t>I.</t>
    </r>
    <r>
      <rPr>
        <b/>
        <sz val="7"/>
        <color rgb="FF0070C0"/>
        <rFont val="Times New Roman"/>
        <family val="1"/>
      </rPr>
      <t xml:space="preserve">                 </t>
    </r>
    <r>
      <rPr>
        <b/>
        <sz val="11"/>
        <color rgb="FF0070C0"/>
        <rFont val="Calibri"/>
        <family val="2"/>
        <scheme val="minor"/>
      </rPr>
      <t>Purchase cars for $35,000 each</t>
    </r>
  </si>
  <si>
    <t>XYZ has an option to wait by reimbursing mileage for the first year. Assume the following:</t>
  </si>
  <si>
    <r>
      <t>·</t>
    </r>
    <r>
      <rPr>
        <b/>
        <sz val="7"/>
        <color rgb="FF0070C0"/>
        <rFont val="Times New Roman"/>
        <family val="1"/>
      </rPr>
      <t xml:space="preserve">        </t>
    </r>
    <r>
      <rPr>
        <b/>
        <sz val="11"/>
        <color rgb="FF0070C0"/>
        <rFont val="Calibri"/>
        <family val="2"/>
        <scheme val="minor"/>
      </rPr>
      <t>There is a 50% chance the sales professional drives 5,000 miles per year, and a 50% chance the sales professional drives 25,000 miles per year.</t>
    </r>
  </si>
  <si>
    <r>
      <t>·</t>
    </r>
    <r>
      <rPr>
        <b/>
        <sz val="7"/>
        <color rgb="FF0070C0"/>
        <rFont val="Times New Roman"/>
        <family val="1"/>
      </rPr>
      <t xml:space="preserve">        </t>
    </r>
    <r>
      <rPr>
        <b/>
        <sz val="11"/>
        <color rgb="FF0070C0"/>
        <rFont val="Calibri"/>
        <family val="2"/>
        <scheme val="minor"/>
      </rPr>
      <t>At the end of the first year, you will know with certainty whether the sales professional will drive 5,000 or 25,000 miles per year each subsequent year. It will match the number of miles driven in the first year.</t>
    </r>
  </si>
  <si>
    <r>
      <t>·</t>
    </r>
    <r>
      <rPr>
        <b/>
        <sz val="7"/>
        <color rgb="FF0070C0"/>
        <rFont val="Times New Roman"/>
        <family val="1"/>
      </rPr>
      <t xml:space="preserve">        </t>
    </r>
    <r>
      <rPr>
        <b/>
        <sz val="11"/>
        <color rgb="FF0070C0"/>
        <rFont val="Calibri"/>
        <family val="2"/>
        <scheme val="minor"/>
      </rPr>
      <t>At the end of the first year a new car will cost $38,000.</t>
    </r>
  </si>
  <si>
    <t>Calculate option value by working through chart below:</t>
  </si>
  <si>
    <t>Car Price This Year</t>
  </si>
  <si>
    <t>Decision</t>
  </si>
  <si>
    <t>Wait-Reimburse</t>
  </si>
  <si>
    <t>Wait-Buy</t>
  </si>
  <si>
    <t>Reimburse now</t>
  </si>
  <si>
    <t>Buy now</t>
  </si>
  <si>
    <t>Car Price Next Year</t>
  </si>
  <si>
    <t>Car purchase (first year)</t>
  </si>
  <si>
    <t>Car purchase (second year)</t>
  </si>
  <si>
    <t>Reimbursement (first year)</t>
  </si>
  <si>
    <t>Reimbursement (years 2-5)</t>
  </si>
  <si>
    <t>Gasoline (first year)</t>
  </si>
  <si>
    <t>Gasoline (years 2-5)</t>
  </si>
  <si>
    <t>5-year NPV</t>
  </si>
  <si>
    <t>Wait</t>
  </si>
  <si>
    <t>Buy Now</t>
  </si>
  <si>
    <t>Reimburse Now</t>
  </si>
  <si>
    <t>Value of real option</t>
  </si>
  <si>
    <t>Additional commentary or work here:</t>
  </si>
  <si>
    <t xml:space="preserve">Question 3 (c) </t>
  </si>
  <si>
    <t>John proposes a standard normal model with Rosenblatt Transformation for back testing.</t>
  </si>
  <si>
    <t>(c)-(i) Perform the Rosenblatt Transformation on the data provided below. Show your work.</t>
  </si>
  <si>
    <t>Data Source (251 Days)</t>
  </si>
  <si>
    <t>Perform the Rosenblatt Transformation below:</t>
  </si>
  <si>
    <t>(c)-(ii) Determine if the null hypothesis can be accepted. Justify your answer.</t>
  </si>
  <si>
    <t>Date</t>
  </si>
  <si>
    <t>Close/Last</t>
  </si>
  <si>
    <t>High</t>
  </si>
  <si>
    <t>Low</t>
  </si>
  <si>
    <t>P/L Forecasted Mean</t>
  </si>
  <si>
    <t>P/L Forecasted Volatility</t>
  </si>
  <si>
    <t>P/L</t>
  </si>
  <si>
    <t>Normal CDF Value</t>
  </si>
  <si>
    <t>Sorted P/L</t>
  </si>
  <si>
    <t>Sorted Normal CDF Value</t>
  </si>
  <si>
    <t>Define the null hypothesis and alternative hypothesis below.</t>
  </si>
  <si>
    <t>H0</t>
  </si>
  <si>
    <t>H1</t>
  </si>
  <si>
    <t>Determine if the null hypothesis can be accepted and justify your answer in box below.</t>
  </si>
  <si>
    <t>02/28/2023</t>
  </si>
  <si>
    <t>02/27/2023</t>
  </si>
  <si>
    <t>02/24/2023</t>
  </si>
  <si>
    <t>02/23/2023</t>
  </si>
  <si>
    <t>02/22/2023</t>
  </si>
  <si>
    <t>02/21/2023</t>
  </si>
  <si>
    <t>02/17/2023</t>
  </si>
  <si>
    <t>02/16/2023</t>
  </si>
  <si>
    <t>02/15/2023</t>
  </si>
  <si>
    <t>02/14/2023</t>
  </si>
  <si>
    <t>02/13/2023</t>
  </si>
  <si>
    <t>01/31/2023</t>
  </si>
  <si>
    <t>01/30/2023</t>
  </si>
  <si>
    <t>01/27/2023</t>
  </si>
  <si>
    <t>01/26/2023</t>
  </si>
  <si>
    <t>01/25/2023</t>
  </si>
  <si>
    <t>01/24/2023</t>
  </si>
  <si>
    <t>01/23/2023</t>
  </si>
  <si>
    <t>01/20/2023</t>
  </si>
  <si>
    <t>01/19/2023</t>
  </si>
  <si>
    <t>01/18/2023</t>
  </si>
  <si>
    <t>01/17/2023</t>
  </si>
  <si>
    <t>01/13/2023</t>
  </si>
  <si>
    <t>12/30/2022</t>
  </si>
  <si>
    <t>12/29/2022</t>
  </si>
  <si>
    <t>12/28/2022</t>
  </si>
  <si>
    <t>12/27/2022</t>
  </si>
  <si>
    <t>12/23/2022</t>
  </si>
  <si>
    <t>12/22/2022</t>
  </si>
  <si>
    <t>12/21/2022</t>
  </si>
  <si>
    <t>12/20/2022</t>
  </si>
  <si>
    <t>12/19/2022</t>
  </si>
  <si>
    <t>12/16/2022</t>
  </si>
  <si>
    <t>12/15/2022</t>
  </si>
  <si>
    <t>12/14/2022</t>
  </si>
  <si>
    <t>12/13/2022</t>
  </si>
  <si>
    <t>11/30/2022</t>
  </si>
  <si>
    <t>11/29/2022</t>
  </si>
  <si>
    <t>11/28/2022</t>
  </si>
  <si>
    <t>11/25/2022</t>
  </si>
  <si>
    <t>11/23/2022</t>
  </si>
  <si>
    <t>11/22/2022</t>
  </si>
  <si>
    <t>11/21/2022</t>
  </si>
  <si>
    <t>11/18/2022</t>
  </si>
  <si>
    <t>11/17/2022</t>
  </si>
  <si>
    <t>11/16/2022</t>
  </si>
  <si>
    <t>11/15/2022</t>
  </si>
  <si>
    <t>11/14/2022</t>
  </si>
  <si>
    <t>10/31/2022</t>
  </si>
  <si>
    <t>10/28/2022</t>
  </si>
  <si>
    <t>10/27/2022</t>
  </si>
  <si>
    <t>10/26/2022</t>
  </si>
  <si>
    <t>10/25/2022</t>
  </si>
  <si>
    <t>10/24/2022</t>
  </si>
  <si>
    <t>10/21/2022</t>
  </si>
  <si>
    <t>10/20/2022</t>
  </si>
  <si>
    <t>10/19/2022</t>
  </si>
  <si>
    <t>10/18/2022</t>
  </si>
  <si>
    <t>10/17/2022</t>
  </si>
  <si>
    <t>10/14/2022</t>
  </si>
  <si>
    <t>10/13/2022</t>
  </si>
  <si>
    <t>09/30/2022</t>
  </si>
  <si>
    <t>09/29/2022</t>
  </si>
  <si>
    <t>09/28/2022</t>
  </si>
  <si>
    <t>09/27/2022</t>
  </si>
  <si>
    <t>09/26/2022</t>
  </si>
  <si>
    <t>09/23/2022</t>
  </si>
  <si>
    <t>09/22/2022</t>
  </si>
  <si>
    <t>09/21/2022</t>
  </si>
  <si>
    <t>09/20/2022</t>
  </si>
  <si>
    <t>09/19/2022</t>
  </si>
  <si>
    <t>09/16/2022</t>
  </si>
  <si>
    <t>09/15/2022</t>
  </si>
  <si>
    <t>09/14/2022</t>
  </si>
  <si>
    <t>09/13/2022</t>
  </si>
  <si>
    <t>08/31/2022</t>
  </si>
  <si>
    <t>08/30/2022</t>
  </si>
  <si>
    <t>08/29/2022</t>
  </si>
  <si>
    <t>08/26/2022</t>
  </si>
  <si>
    <t>08/25/2022</t>
  </si>
  <si>
    <t>08/24/2022</t>
  </si>
  <si>
    <t>08/23/2022</t>
  </si>
  <si>
    <t>08/22/2022</t>
  </si>
  <si>
    <t>08/19/2022</t>
  </si>
  <si>
    <t>08/18/2022</t>
  </si>
  <si>
    <t>08/17/2022</t>
  </si>
  <si>
    <t>08/16/2022</t>
  </si>
  <si>
    <t>08/15/2022</t>
  </si>
  <si>
    <t>07/29/2022</t>
  </si>
  <si>
    <t>07/28/2022</t>
  </si>
  <si>
    <t>07/27/2022</t>
  </si>
  <si>
    <t>07/26/2022</t>
  </si>
  <si>
    <t>07/25/2022</t>
  </si>
  <si>
    <t>07/22/2022</t>
  </si>
  <si>
    <t>07/21/2022</t>
  </si>
  <si>
    <t>07/20/2022</t>
  </si>
  <si>
    <t>07/19/2022</t>
  </si>
  <si>
    <t>07/18/2022</t>
  </si>
  <si>
    <t>07/15/2022</t>
  </si>
  <si>
    <t>07/14/2022</t>
  </si>
  <si>
    <t>07/13/2022</t>
  </si>
  <si>
    <t>06/30/2022</t>
  </si>
  <si>
    <t>06/29/2022</t>
  </si>
  <si>
    <t>06/28/2022</t>
  </si>
  <si>
    <t>06/27/2022</t>
  </si>
  <si>
    <t>06/24/2022</t>
  </si>
  <si>
    <t>06/23/2022</t>
  </si>
  <si>
    <t>06/22/2022</t>
  </si>
  <si>
    <t>06/21/2022</t>
  </si>
  <si>
    <t>06/17/2022</t>
  </si>
  <si>
    <t>06/16/2022</t>
  </si>
  <si>
    <t>06/15/2022</t>
  </si>
  <si>
    <t>06/14/2022</t>
  </si>
  <si>
    <t>06/13/2022</t>
  </si>
  <si>
    <t>05/31/2022</t>
  </si>
  <si>
    <t>05/27/2022</t>
  </si>
  <si>
    <t>05/26/2022</t>
  </si>
  <si>
    <t>05/25/2022</t>
  </si>
  <si>
    <t>05/24/2022</t>
  </si>
  <si>
    <t>05/23/2022</t>
  </si>
  <si>
    <t>05/20/2022</t>
  </si>
  <si>
    <t>05/19/2022</t>
  </si>
  <si>
    <t>05/18/2022</t>
  </si>
  <si>
    <t>05/17/2022</t>
  </si>
  <si>
    <t>05/16/2022</t>
  </si>
  <si>
    <t>05/13/2022</t>
  </si>
  <si>
    <t>04/29/2022</t>
  </si>
  <si>
    <t>04/28/2022</t>
  </si>
  <si>
    <t>04/27/2022</t>
  </si>
  <si>
    <t>04/26/2022</t>
  </si>
  <si>
    <t>04/25/2022</t>
  </si>
  <si>
    <t>04/22/2022</t>
  </si>
  <si>
    <t>04/21/2022</t>
  </si>
  <si>
    <t>04/20/2022</t>
  </si>
  <si>
    <t>04/19/2022</t>
  </si>
  <si>
    <t>04/18/2022</t>
  </si>
  <si>
    <t>04/14/2022</t>
  </si>
  <si>
    <t>04/13/2022</t>
  </si>
  <si>
    <t>03/31/2022</t>
  </si>
  <si>
    <t>03/30/2022</t>
  </si>
  <si>
    <t>03/29/2022</t>
  </si>
  <si>
    <t>03/28/2022</t>
  </si>
  <si>
    <t>03/25/2022</t>
  </si>
  <si>
    <t>03/24/2022</t>
  </si>
  <si>
    <t>03/23/2022</t>
  </si>
  <si>
    <t>03/22/2022</t>
  </si>
  <si>
    <t>03/21/2022</t>
  </si>
  <si>
    <t>03/18/2022</t>
  </si>
  <si>
    <t>03/17/2022</t>
  </si>
  <si>
    <t>03/16/2022</t>
  </si>
  <si>
    <t>03/15/2022</t>
  </si>
  <si>
    <t>03/14/2022</t>
  </si>
  <si>
    <t xml:space="preserve">Question 4 (c) </t>
  </si>
  <si>
    <t>Frenz’s procurement department wants to develop a comprehensive view of the supply chain vulnerabilities, focusing on the following two risks:</t>
  </si>
  <si>
    <r>
      <t>A.</t>
    </r>
    <r>
      <rPr>
        <b/>
        <sz val="7"/>
        <color rgb="FF0070C0"/>
        <rFont val="Times New Roman"/>
        <family val="1"/>
      </rPr>
      <t xml:space="preserve">     </t>
    </r>
    <r>
      <rPr>
        <b/>
        <sz val="11"/>
        <color rgb="FF0070C0"/>
        <rFont val="Calibri"/>
        <family val="2"/>
        <scheme val="minor"/>
      </rPr>
      <t>Risk of absolute shortage</t>
    </r>
  </si>
  <si>
    <r>
      <t>B.</t>
    </r>
    <r>
      <rPr>
        <b/>
        <sz val="7"/>
        <color rgb="FF0070C0"/>
        <rFont val="Times New Roman"/>
        <family val="1"/>
      </rPr>
      <t xml:space="preserve">     </t>
    </r>
    <r>
      <rPr>
        <b/>
        <sz val="11"/>
        <color rgb="FF0070C0"/>
        <rFont val="Calibri"/>
        <family val="2"/>
        <scheme val="minor"/>
      </rPr>
      <t>Risk of supplier defaults</t>
    </r>
  </si>
  <si>
    <t xml:space="preserve">The procurement department wants to conduct an analysis of Frenz’s primary suppliers for five key ingredients (coffee, tea, cups, straws, and dairy products). </t>
  </si>
  <si>
    <t>The analysis will prioritize the risks by assigning a number from 1 to 3, where:</t>
  </si>
  <si>
    <t xml:space="preserve">1 is the highest risk and requires immediate action, </t>
  </si>
  <si>
    <t xml:space="preserve">2 is moderate risk requiring a mitigation strategy in the medium term, and </t>
  </si>
  <si>
    <t xml:space="preserve">3 is the lowest risk. </t>
  </si>
  <si>
    <t>For each supplier:</t>
  </si>
  <si>
    <t>(c)-(i) Assign a risk priority from 1 to 3 for each risk A and B in the Excel chart below:</t>
  </si>
  <si>
    <t>Supplier</t>
  </si>
  <si>
    <t>Risk A: Absolute Shortage</t>
  </si>
  <si>
    <t>Risk B: Supplier Default</t>
  </si>
  <si>
    <t>XYZ Coffee Grower</t>
  </si>
  <si>
    <t>QRS Tea</t>
  </si>
  <si>
    <t>Why Paper Cups?</t>
  </si>
  <si>
    <t>Big Straw</t>
  </si>
  <si>
    <t>Small Dairy</t>
  </si>
  <si>
    <t>(c)-(ii)  Justify your prioritizations in (i) using information from Section 4.3 from the Case Study.</t>
  </si>
  <si>
    <t>Question 5 (b)</t>
  </si>
  <si>
    <t xml:space="preserve">Company KNO back-tested a revised accelerated underwriting (AUW) platform against the 5,000 applications scored by its original platform. </t>
  </si>
  <si>
    <t xml:space="preserve">The AUW platform classifies applicants into one of six categories below for Non Tobacco (NT), Tobacco (Tob), and full underwriting (Full UW). </t>
  </si>
  <si>
    <t>Relative mortality shows the mortality of each risk class relative to the NT Risk Class 3. Performance results are in the matrix below:</t>
  </si>
  <si>
    <t>Prediction using revised AUW platform</t>
  </si>
  <si>
    <t>Relative 
Mortality</t>
  </si>
  <si>
    <t>NT Risk 
Class 1</t>
  </si>
  <si>
    <t>NT Risk 
Class 2</t>
  </si>
  <si>
    <t>NT Risk 
Class 3</t>
  </si>
  <si>
    <t>Tob Risk 
Class 1</t>
  </si>
  <si>
    <t>Tob Risk 
Class 2</t>
  </si>
  <si>
    <t>Full UW</t>
  </si>
  <si>
    <t>total</t>
  </si>
  <si>
    <t>Target=
 Original AUW Platform</t>
  </si>
  <si>
    <t>NT Risk Class 1</t>
  </si>
  <si>
    <t>NT Risk Class 2</t>
  </si>
  <si>
    <t>NT Risk Class 3</t>
  </si>
  <si>
    <t>Tob Risk Class 1</t>
  </si>
  <si>
    <t>Tob Risk Class 2</t>
  </si>
  <si>
    <t>Rated</t>
  </si>
  <si>
    <t>Decline</t>
  </si>
  <si>
    <t xml:space="preserve">ROC Index </t>
  </si>
  <si>
    <t>(b)(i) Calculate the accuracy and average class accuracy. Show your work.</t>
  </si>
  <si>
    <t>Final answer here:</t>
  </si>
  <si>
    <t>Calculation work space:</t>
  </si>
  <si>
    <t>Accuracy</t>
  </si>
  <si>
    <t>Average Class Accuracy</t>
  </si>
  <si>
    <t>(b)(ii) Evaluate each of the performance measures in (i) vs a 79% ROC index.</t>
  </si>
  <si>
    <t xml:space="preserve">Question 5 (c) </t>
  </si>
  <si>
    <t>KNO uses mortality slippage to measure the cost of misclassification.</t>
  </si>
  <si>
    <t>Assume:</t>
  </si>
  <si>
    <t>100% of all classifications better than target will stay.</t>
  </si>
  <si>
    <t>70% of all classifications one class worse than target will go to competitors.</t>
  </si>
  <si>
    <t>100% of all classifications two classes worse than target will go to competitors.</t>
  </si>
  <si>
    <t>Using the following mortality slippage cost table:</t>
  </si>
  <si>
    <t>Copied from part (b) stem:</t>
  </si>
  <si>
    <t>Mortality slippage cost/policy</t>
  </si>
  <si>
    <t>Profit/policy</t>
  </si>
  <si>
    <t xml:space="preserve">(c)(i) Construct the gain/loss matrix of the misclassifications. Show your work. </t>
  </si>
  <si>
    <t>(c)(ii) Analyze the components of the gain/loss.</t>
  </si>
  <si>
    <t>Enter final answer here:</t>
  </si>
  <si>
    <t>Total gain/loss:</t>
  </si>
  <si>
    <t>Calculation details here:</t>
  </si>
  <si>
    <t>(c)(iii) Evaluate the overall performance of the revised AUW platform.</t>
  </si>
  <si>
    <t>12/31/2023
Forecast</t>
  </si>
  <si>
    <t>12/31/2022
Actual</t>
  </si>
  <si>
    <t>12/31/2021
Actual</t>
  </si>
  <si>
    <t>12/31/2020
Actual</t>
  </si>
  <si>
    <t xml:space="preserve"> </t>
  </si>
  <si>
    <t>Cost of aircraft fuel sold</t>
  </si>
  <si>
    <t xml:space="preserve">Cost of spare and upplies used </t>
  </si>
  <si>
    <t xml:space="preserve">Foreign exchange gain(loss)                                            </t>
  </si>
  <si>
    <t xml:space="preserve">Interest capitalized                                                           </t>
  </si>
  <si>
    <t>Net financing expense relating to employee benefits</t>
  </si>
  <si>
    <t>Loss on financial instruments recorded at fair value</t>
  </si>
  <si>
    <t xml:space="preserve">Other                                                                                    </t>
  </si>
  <si>
    <t xml:space="preserve">Net income (loss)                                                               </t>
  </si>
  <si>
    <t>N/A</t>
  </si>
  <si>
    <t>Total cash &amp; Short-term investments</t>
  </si>
  <si>
    <t xml:space="preserve">Total current assets                                         </t>
  </si>
  <si>
    <t xml:space="preserve">Property and equipment                                 </t>
  </si>
  <si>
    <t xml:space="preserve">Deferred tax assets                                          </t>
  </si>
  <si>
    <t xml:space="preserve">Goodwill                                                           </t>
  </si>
  <si>
    <t xml:space="preserve">Total assets                                                       </t>
  </si>
  <si>
    <t xml:space="preserve">Long-term debt and finance leases               </t>
  </si>
  <si>
    <t xml:space="preserve">Deferred tax liabilities                                     </t>
  </si>
  <si>
    <t xml:space="preserve">Total liabilities                                                  </t>
  </si>
  <si>
    <t>Question 6 (a)</t>
  </si>
  <si>
    <t xml:space="preserve"> The initial estimates are shown in tabs Q6_Statement of Operations, Q6_Stmt. of Financial Position, and the table below.</t>
  </si>
  <si>
    <t xml:space="preserve">Enter the TBD elements highlighted in yellow. </t>
  </si>
  <si>
    <t xml:space="preserve">Defererred Tax Assets and Liabilities shown in Note 7 </t>
  </si>
  <si>
    <t>(a)-(i) Explain why the amounts of the deferred tax assets and liabilities displayed in the balance sheet are different from Note 7.</t>
  </si>
  <si>
    <t>(USD in millions)</t>
  </si>
  <si>
    <t>12/31/23 (F)</t>
  </si>
  <si>
    <t>12/31/22 (A)</t>
  </si>
  <si>
    <t>12/31/21 (A)</t>
  </si>
  <si>
    <t>Deferred Tax Assets</t>
  </si>
  <si>
    <t>Deferred Tax Liabilities</t>
  </si>
  <si>
    <t>Deferred Tax Asset Assets and Liabilities shown in the balance sheet</t>
  </si>
  <si>
    <t>Income Tax shown in the statement of operations</t>
  </si>
  <si>
    <t>Current Income Tax</t>
  </si>
  <si>
    <r>
      <t>(a)-(ii) Calculate the TBD elements in the table</t>
    </r>
    <r>
      <rPr>
        <b/>
        <sz val="11"/>
        <color rgb="FF0070C0"/>
        <rFont val="Calibri"/>
        <family val="2"/>
        <scheme val="minor"/>
      </rPr>
      <t>. Show your work.</t>
    </r>
    <r>
      <rPr>
        <b/>
        <sz val="11"/>
        <color rgb="FF0070C0"/>
        <rFont val="Symbol"/>
        <family val="1"/>
        <charset val="2"/>
      </rPr>
      <t/>
    </r>
  </si>
  <si>
    <t>Deferred Income Tax</t>
  </si>
  <si>
    <t xml:space="preserve">TBD </t>
  </si>
  <si>
    <r>
      <t>Enter the final values in the forecast column of the table (</t>
    </r>
    <r>
      <rPr>
        <b/>
        <sz val="11"/>
        <color rgb="FFFF0000"/>
        <rFont val="Symbol"/>
        <family val="1"/>
        <charset val="2"/>
      </rPr>
      <t>¬</t>
    </r>
    <r>
      <rPr>
        <b/>
        <sz val="11"/>
        <color rgb="FFFF0000"/>
        <rFont val="Calibri"/>
        <family val="2"/>
      </rPr>
      <t>)</t>
    </r>
    <r>
      <rPr>
        <b/>
        <sz val="11"/>
        <color rgb="FFFF0000"/>
        <rFont val="Calibri"/>
        <family val="2"/>
        <scheme val="minor"/>
      </rPr>
      <t>. Put calculation details below.</t>
    </r>
  </si>
  <si>
    <t>Income Tax (Expense) Recovery</t>
  </si>
  <si>
    <t>TBD</t>
  </si>
  <si>
    <t>Effective Tax Rate</t>
  </si>
  <si>
    <t>Income before Taxes</t>
  </si>
  <si>
    <t>Satutory Tax Rate</t>
  </si>
  <si>
    <t>Income Taxes before the adjustment to tax Basis</t>
  </si>
  <si>
    <t>Adjustment</t>
  </si>
  <si>
    <t xml:space="preserve">Question 6 (c)(i-iii) for I. Activity </t>
  </si>
  <si>
    <t xml:space="preserve">Based on the 2023 forecast, you are asked to follow the financial analysis framework and </t>
  </si>
  <si>
    <t>I. Activity</t>
  </si>
  <si>
    <t>(c)(i) Recommend a quantifiable financial ratio for I above.  Justify your recommendation.</t>
  </si>
  <si>
    <t>(c)(ii) Calculate the ratio you recommended in (i) for each of 2021, 2022 and 2023. Show your work.</t>
  </si>
  <si>
    <t>(c)(iii) Interpret the results in (ii).</t>
  </si>
  <si>
    <t>Question 6 (c)(i-iii) for II. Liquidity</t>
  </si>
  <si>
    <t>II. Liquidity</t>
  </si>
  <si>
    <t>(c)(i) Recommend a quantifiable financial ratio for II above.  Justify your recommendation.</t>
  </si>
  <si>
    <t>Question 7 (b)</t>
  </si>
  <si>
    <t>Relevant financial information for the acquisition is shown below:</t>
  </si>
  <si>
    <t>Bulleted information at left provided in tabular form:</t>
  </si>
  <si>
    <r>
      <t>·</t>
    </r>
    <r>
      <rPr>
        <b/>
        <sz val="7"/>
        <color rgb="FF0070C0"/>
        <rFont val="Times New Roman"/>
        <family val="1"/>
      </rPr>
      <t xml:space="preserve">        </t>
    </r>
    <r>
      <rPr>
        <b/>
        <sz val="11"/>
        <color rgb="FF0070C0"/>
        <rFont val="Calibri"/>
        <family val="2"/>
        <scheme val="minor"/>
      </rPr>
      <t>Epoch Assets = $1.35 Billion</t>
    </r>
  </si>
  <si>
    <t>Epoch Assets</t>
  </si>
  <si>
    <r>
      <t>·</t>
    </r>
    <r>
      <rPr>
        <b/>
        <sz val="7"/>
        <color rgb="FF0070C0"/>
        <rFont val="Times New Roman"/>
        <family val="1"/>
      </rPr>
      <t xml:space="preserve">        </t>
    </r>
    <r>
      <rPr>
        <b/>
        <sz val="11"/>
        <color rgb="FF0070C0"/>
        <rFont val="Calibri"/>
        <family val="2"/>
        <scheme val="minor"/>
      </rPr>
      <t>Epoch Liabilities = $1.11 Billion</t>
    </r>
  </si>
  <si>
    <t>Epoch Liabilities</t>
  </si>
  <si>
    <r>
      <t>·</t>
    </r>
    <r>
      <rPr>
        <b/>
        <sz val="7"/>
        <color rgb="FF0070C0"/>
        <rFont val="Times New Roman"/>
        <family val="1"/>
      </rPr>
      <t xml:space="preserve">        </t>
    </r>
    <r>
      <rPr>
        <b/>
        <sz val="11"/>
        <color rgb="FF0070C0"/>
        <rFont val="Calibri"/>
        <family val="2"/>
        <scheme val="minor"/>
      </rPr>
      <t>Acquisition Synergies Per Year (first 3 years) = $9.5 million</t>
    </r>
  </si>
  <si>
    <t>Acquisition Synergies</t>
  </si>
  <si>
    <r>
      <t>·</t>
    </r>
    <r>
      <rPr>
        <b/>
        <sz val="7"/>
        <color rgb="FF0070C0"/>
        <rFont val="Times New Roman"/>
        <family val="1"/>
      </rPr>
      <t xml:space="preserve">        </t>
    </r>
    <r>
      <rPr>
        <b/>
        <sz val="11"/>
        <color rgb="FF0070C0"/>
        <rFont val="Calibri"/>
        <family val="2"/>
        <scheme val="minor"/>
      </rPr>
      <t>Assume all cash flows happen at the beginning of the year.</t>
    </r>
  </si>
  <si>
    <t>Offer as % Book Value</t>
  </si>
  <si>
    <r>
      <t>·</t>
    </r>
    <r>
      <rPr>
        <b/>
        <sz val="7"/>
        <color rgb="FF0070C0"/>
        <rFont val="Times New Roman"/>
        <family val="1"/>
      </rPr>
      <t xml:space="preserve">        </t>
    </r>
    <r>
      <rPr>
        <b/>
        <sz val="11"/>
        <color rgb="FF0070C0"/>
        <rFont val="Calibri"/>
        <family val="2"/>
        <scheme val="minor"/>
      </rPr>
      <t>BGPEF has offered 110% of book value to acquire Epoch.</t>
    </r>
  </si>
  <si>
    <t>WACC</t>
  </si>
  <si>
    <r>
      <t>·</t>
    </r>
    <r>
      <rPr>
        <b/>
        <sz val="7"/>
        <color rgb="FF0070C0"/>
        <rFont val="Times New Roman"/>
        <family val="1"/>
      </rPr>
      <t xml:space="preserve">        </t>
    </r>
    <r>
      <rPr>
        <b/>
        <sz val="11"/>
        <color rgb="FF0070C0"/>
        <rFont val="Calibri"/>
        <family val="2"/>
        <scheme val="minor"/>
      </rPr>
      <t>BGPEF uses a weighted-average cost of capital (WACC) of 5%.</t>
    </r>
  </si>
  <si>
    <t>(b) Assess the proposed acquisition price. Show your work.</t>
  </si>
  <si>
    <t>Calculate the following:</t>
  </si>
  <si>
    <t>Book Value</t>
  </si>
  <si>
    <t>Premium</t>
  </si>
  <si>
    <t>PV Synergies</t>
  </si>
  <si>
    <t>Assessment and calculation details here:</t>
  </si>
  <si>
    <t>Question Templates:</t>
  </si>
  <si>
    <t>Case Study Exhibits:</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</si>
  <si>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</si>
  <si>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</si>
  <si>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</si>
  <si>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</si>
  <si>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</si>
  <si>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</si>
  <si>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</si>
  <si>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</si>
  <si>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</si>
  <si>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</si>
  <si>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Question 5(c)</t>
  </si>
  <si>
    <t>How to use this Navigation sheet:</t>
  </si>
  <si>
    <t>Question 6(a)</t>
  </si>
  <si>
    <t xml:space="preserve">Links to each question template and case study exhibit/table worksheet can be found on this sheet. 
To go to any one template or case study item, hover the cursor over the desired worksheet and click that worksheet name. 
In cell N1 of every other worksheet is a link to this navigation sheet. Clicking it will return you here. 
When needing to copy information, tables, or data from one sheet to another, you can copy the area needed, click the navigation link to come back to this sheet, and then click the link for the destination worksheet and paste in that worksheet.  </t>
  </si>
  <si>
    <t>Question 7(b)</t>
  </si>
  <si>
    <t>Navigation</t>
  </si>
  <si>
    <t>Question 2(a)</t>
  </si>
  <si>
    <t>Question 2(c)</t>
  </si>
  <si>
    <t>Question 3(c)</t>
  </si>
  <si>
    <t>Question 4(c)</t>
  </si>
  <si>
    <t>Question 5(b)</t>
  </si>
  <si>
    <t>Question 6 Statement of Operations</t>
  </si>
  <si>
    <t>Question 6 Stmt. of Financial Position</t>
  </si>
  <si>
    <t>Question 6(c) Activity</t>
  </si>
  <si>
    <t>Question 6(c) Liquidity</t>
  </si>
  <si>
    <t>Blue Jay Air (BJA) completed an initial estimate of its 2023 forecast in June 2023, including the deferred tax assets and liabilities per note 7 of the BJA financial statements (Case Study 2.7).</t>
  </si>
  <si>
    <t>BJA’s risk management Guiding Principles and Specific Risk Tolerances to examine:</t>
  </si>
  <si>
    <t>(c) Calculate the value of the real option to wait by reimbursing mileage for the first year, assuming a time horizon of 5 years from today (i.e., 4 years from the potential future purchase date). Show your work.</t>
  </si>
  <si>
    <t>BJA’s risk management Guiding Principles and Specific Risk Tolerances (Case Study Section 2.4) to examine: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</si>
</sst>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mmm\ dd\,\ yyyy"/>
    <numFmt numFmtId="167" formatCode="_(* #,##0.0_);_(* \(#,##0.0\);_(* &quot;-&quot;??_);_(@_)"/>
    <numFmt numFmtId="168" formatCode="[$$-409]#,##0.00"/>
    <numFmt numFmtId="169" formatCode="_(* #,##0.0000_);_(* \(#,##0.0000\);_(* &quot;-&quot;??_);_(@_)"/>
    <numFmt numFmtId="170" formatCode="_(* #,##0.00000_);_(* \(#,##0.00000\);_(* &quot;-&quot;??_);_(@_)"/>
    <numFmt numFmtId="171" formatCode="&quot;$&quot;#,##0.00;[Red]\-&quot;$&quot;#,##0.00"/>
    <numFmt numFmtId="172" formatCode="#,##0.000"/>
    <numFmt numFmtId="173" formatCode="0.0%"/>
    <numFmt numFmtId="174" formatCode="mm/dd/yy;@"/>
  </numFmts>
  <fonts count="7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sz val="10"/>
      <color theme="1"/>
      <name val="Calibri"/>
      <family val="2"/>
      <scheme val="minor"/>
    </font>
    <font>
      <b/>
      <sz val="12"/>
      <color rgb="FF000000"/>
      <name val="Calibri"/>
      <family val="2"/>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u/>
      <sz val="11"/>
      <color theme="10"/>
      <name val="Calibri"/>
      <family val="2"/>
      <scheme val="minor"/>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4"/>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u/>
      <sz val="11"/>
      <name val="Calibri"/>
      <family val="2"/>
      <scheme val="minor"/>
    </font>
    <font>
      <b/>
      <sz val="14"/>
      <color rgb="FF000000"/>
      <name val="Calibri"/>
      <family val="2"/>
    </font>
    <font>
      <b/>
      <sz val="10"/>
      <color rgb="FF000000"/>
      <name val="Calibri"/>
      <family val="2"/>
    </font>
    <font>
      <i/>
      <sz val="10"/>
      <color rgb="FF000000"/>
      <name val="Calibri"/>
      <family val="2"/>
    </font>
    <font>
      <sz val="10"/>
      <color rgb="FF000000"/>
      <name val="Calibri"/>
      <family val="2"/>
    </font>
    <font>
      <sz val="12"/>
      <color rgb="FF000000"/>
      <name val="Calibri"/>
      <family val="2"/>
    </font>
    <font>
      <sz val="10"/>
      <name val="Arial"/>
      <family val="2"/>
    </font>
    <font>
      <u/>
      <sz val="10"/>
      <color indexed="12"/>
      <name val="Arial"/>
      <family val="2"/>
    </font>
    <font>
      <sz val="10"/>
      <color indexed="8"/>
      <name val="Arial"/>
      <family val="2"/>
    </font>
    <font>
      <sz val="10"/>
      <name val="MS Sans Serif"/>
      <family val="2"/>
    </font>
    <font>
      <sz val="10"/>
      <name val="Univers Condensed"/>
      <family val="2"/>
    </font>
    <font>
      <sz val="11"/>
      <color rgb="FFFF0000"/>
      <name val="Calibri"/>
      <family val="2"/>
      <scheme val="minor"/>
    </font>
    <font>
      <b/>
      <sz val="12"/>
      <color rgb="FF0070C0"/>
      <name val="Calibri"/>
      <family val="2"/>
      <scheme val="minor"/>
    </font>
    <font>
      <b/>
      <sz val="11"/>
      <color rgb="FF0070C0"/>
      <name val="Calibri"/>
      <family val="2"/>
      <scheme val="minor"/>
    </font>
    <font>
      <b/>
      <sz val="7"/>
      <color rgb="FF0070C0"/>
      <name val="Times New Roman"/>
      <family val="1"/>
    </font>
    <font>
      <b/>
      <sz val="11"/>
      <color rgb="FF0070C0"/>
      <name val="Symbol"/>
      <family val="1"/>
      <charset val="2"/>
    </font>
    <font>
      <sz val="11"/>
      <color rgb="FF0070C0"/>
      <name val="Symbol"/>
      <family val="1"/>
      <charset val="2"/>
    </font>
    <font>
      <sz val="11"/>
      <color rgb="FF0070C0"/>
      <name val="Calibri"/>
      <family val="2"/>
      <scheme val="minor"/>
    </font>
    <font>
      <b/>
      <sz val="11"/>
      <color rgb="FFFF0000"/>
      <name val="Calibri"/>
      <family val="2"/>
      <scheme val="minor"/>
    </font>
    <font>
      <b/>
      <u/>
      <sz val="11"/>
      <color theme="1"/>
      <name val="Calibri"/>
      <family val="2"/>
      <scheme val="minor"/>
    </font>
    <font>
      <b/>
      <sz val="11"/>
      <color rgb="FF000000"/>
      <name val="Calibri"/>
      <family val="2"/>
      <scheme val="minor"/>
    </font>
    <font>
      <sz val="12"/>
      <name val="Calibri"/>
      <family val="2"/>
      <scheme val="minor"/>
    </font>
    <font>
      <b/>
      <sz val="11"/>
      <color rgb="FFFF0000"/>
      <name val="Symbol"/>
      <family val="1"/>
      <charset val="2"/>
    </font>
    <font>
      <b/>
      <sz val="11"/>
      <color rgb="FFFF0000"/>
      <name val="Calibri"/>
      <family val="2"/>
    </font>
    <font>
      <b/>
      <sz val="12"/>
      <color rgb="FFFF0000"/>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s>
  <cellStyleXfs count="14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0" applyNumberFormat="0" applyAlignment="0" applyProtection="0"/>
    <xf numFmtId="0" fontId="10" fillId="21" borderId="11" applyNumberFormat="0" applyAlignment="0" applyProtection="0"/>
    <xf numFmtId="165" fontId="1"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7" borderId="10" applyNumberFormat="0" applyAlignment="0" applyProtection="0"/>
    <xf numFmtId="0" fontId="19" fillId="0" borderId="15" applyNumberFormat="0" applyFill="0" applyAlignment="0" applyProtection="0"/>
    <xf numFmtId="0" fontId="20" fillId="22" borderId="0" applyNumberFormat="0" applyBorder="0" applyAlignment="0" applyProtection="0"/>
    <xf numFmtId="0" fontId="1" fillId="0" borderId="0"/>
    <xf numFmtId="0" fontId="21" fillId="0" borderId="0" applyNumberFormat="0" applyFill="0" applyBorder="0" applyProtection="0">
      <alignment vertical="top" wrapText="1"/>
    </xf>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23" borderId="16" applyNumberFormat="0" applyFont="0" applyAlignment="0" applyProtection="0"/>
    <xf numFmtId="0" fontId="22" fillId="20" borderId="17" applyNumberFormat="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0" applyNumberFormat="0" applyFill="0" applyBorder="0" applyAlignment="0" applyProtection="0"/>
    <xf numFmtId="0" fontId="27" fillId="0" borderId="0"/>
    <xf numFmtId="0" fontId="34" fillId="0" borderId="0" applyNumberFormat="0" applyFill="0" applyBorder="0" applyAlignment="0" applyProtection="0"/>
    <xf numFmtId="0" fontId="59" fillId="0" borderId="0"/>
    <xf numFmtId="0" fontId="60"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62" fillId="0" borderId="0"/>
    <xf numFmtId="0" fontId="63" fillId="0" borderId="0">
      <alignment vertical="top"/>
    </xf>
    <xf numFmtId="0" fontId="62" fillId="0" borderId="0"/>
    <xf numFmtId="0" fontId="62" fillId="0" borderId="0"/>
    <xf numFmtId="0" fontId="62" fillId="0" borderId="0"/>
    <xf numFmtId="0" fontId="62" fillId="0" borderId="0"/>
    <xf numFmtId="0" fontId="61" fillId="0" borderId="0">
      <alignment vertical="top"/>
    </xf>
    <xf numFmtId="0" fontId="11" fillId="0" borderId="0"/>
    <xf numFmtId="168" fontId="11" fillId="0" borderId="0"/>
    <xf numFmtId="0" fontId="6" fillId="0" borderId="0"/>
    <xf numFmtId="0" fontId="11" fillId="0" borderId="0"/>
    <xf numFmtId="0" fontId="61" fillId="0" borderId="0">
      <alignment vertical="top"/>
    </xf>
    <xf numFmtId="0" fontId="61" fillId="0" borderId="0">
      <alignment vertical="top"/>
    </xf>
    <xf numFmtId="0" fontId="63" fillId="0" borderId="0">
      <alignment vertical="top"/>
    </xf>
    <xf numFmtId="0" fontId="63" fillId="0" borderId="0">
      <alignment vertical="top"/>
    </xf>
    <xf numFmtId="0" fontId="63" fillId="0" borderId="0">
      <alignment vertical="top"/>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61" fillId="0" borderId="0"/>
    <xf numFmtId="9" fontId="6" fillId="0" borderId="0" applyFont="0" applyFill="0" applyBorder="0" applyAlignment="0" applyProtection="0"/>
    <xf numFmtId="0" fontId="11" fillId="0" borderId="0"/>
    <xf numFmtId="0" fontId="11" fillId="0" borderId="0"/>
    <xf numFmtId="9" fontId="59" fillId="0" borderId="0" applyFont="0" applyFill="0" applyBorder="0" applyAlignment="0" applyProtection="0"/>
  </cellStyleXfs>
  <cellXfs count="314">
    <xf numFmtId="0" fontId="0" fillId="0" borderId="0" xfId="0"/>
    <xf numFmtId="0" fontId="0" fillId="0" borderId="0" xfId="0" applyAlignment="1">
      <alignment horizontal="center"/>
    </xf>
    <xf numFmtId="164" fontId="0" fillId="0" borderId="0" xfId="1" applyNumberFormat="1" applyFont="1"/>
    <xf numFmtId="0" fontId="0" fillId="24" borderId="0" xfId="0" applyFill="1"/>
    <xf numFmtId="0" fontId="2" fillId="0" borderId="0" xfId="0" applyFont="1"/>
    <xf numFmtId="0" fontId="0" fillId="0" borderId="0" xfId="0" applyAlignment="1">
      <alignment horizontal="left"/>
    </xf>
    <xf numFmtId="0" fontId="28" fillId="0" borderId="0" xfId="0" applyFont="1"/>
    <xf numFmtId="0" fontId="2" fillId="0" borderId="9" xfId="0" applyFont="1" applyBorder="1"/>
    <xf numFmtId="164" fontId="0" fillId="0" borderId="9" xfId="1" applyNumberFormat="1" applyFont="1" applyBorder="1"/>
    <xf numFmtId="0" fontId="0" fillId="0" borderId="9" xfId="0" applyBorder="1"/>
    <xf numFmtId="0" fontId="27" fillId="0" borderId="0" xfId="0" applyFont="1"/>
    <xf numFmtId="3" fontId="0" fillId="0" borderId="0" xfId="0" applyNumberFormat="1"/>
    <xf numFmtId="0" fontId="31" fillId="0" borderId="0" xfId="0" applyFont="1"/>
    <xf numFmtId="1" fontId="0" fillId="0" borderId="0" xfId="0" applyNumberFormat="1"/>
    <xf numFmtId="15" fontId="0" fillId="0" borderId="0" xfId="0" applyNumberFormat="1"/>
    <xf numFmtId="37" fontId="0" fillId="0" borderId="0" xfId="0" applyNumberFormat="1"/>
    <xf numFmtId="0" fontId="4" fillId="0" borderId="0" xfId="0" applyFont="1"/>
    <xf numFmtId="0" fontId="0" fillId="0" borderId="9" xfId="0" applyBorder="1" applyAlignment="1">
      <alignment horizontal="right" wrapText="1"/>
    </xf>
    <xf numFmtId="0" fontId="35" fillId="0" borderId="0" xfId="0" applyFont="1"/>
    <xf numFmtId="0" fontId="37" fillId="0" borderId="0" xfId="0" applyFont="1"/>
    <xf numFmtId="0" fontId="41" fillId="0" borderId="0" xfId="0" applyFont="1"/>
    <xf numFmtId="0" fontId="42" fillId="25" borderId="24" xfId="0" applyFont="1" applyFill="1" applyBorder="1" applyAlignment="1">
      <alignment horizontal="right" wrapText="1"/>
    </xf>
    <xf numFmtId="0" fontId="44" fillId="25" borderId="24" xfId="0" applyFont="1" applyFill="1" applyBorder="1" applyAlignment="1">
      <alignment horizontal="right" wrapText="1"/>
    </xf>
    <xf numFmtId="0" fontId="45" fillId="0" borderId="0" xfId="0" applyFont="1"/>
    <xf numFmtId="0" fontId="0" fillId="0" borderId="25" xfId="0" applyBorder="1"/>
    <xf numFmtId="0" fontId="35" fillId="0" borderId="25" xfId="0" applyFont="1" applyBorder="1"/>
    <xf numFmtId="3" fontId="35" fillId="0" borderId="0" xfId="0" applyNumberFormat="1" applyFont="1"/>
    <xf numFmtId="0" fontId="11" fillId="0" borderId="0" xfId="0" applyFont="1"/>
    <xf numFmtId="0" fontId="11" fillId="0" borderId="26" xfId="0" applyFont="1" applyBorder="1"/>
    <xf numFmtId="0" fontId="11" fillId="0" borderId="27" xfId="0" applyFont="1" applyBorder="1"/>
    <xf numFmtId="0" fontId="45" fillId="0" borderId="28" xfId="0" applyFont="1" applyBorder="1"/>
    <xf numFmtId="3" fontId="11" fillId="0" borderId="0" xfId="0" applyNumberFormat="1" applyFont="1"/>
    <xf numFmtId="164" fontId="11" fillId="0" borderId="0" xfId="1" applyNumberFormat="1" applyFont="1" applyBorder="1" applyAlignment="1"/>
    <xf numFmtId="0" fontId="40" fillId="0" borderId="0" xfId="0" applyFont="1" applyAlignment="1">
      <alignment horizontal="center"/>
    </xf>
    <xf numFmtId="0" fontId="43" fillId="0" borderId="0" xfId="0" applyFont="1"/>
    <xf numFmtId="0" fontId="50" fillId="0" borderId="0" xfId="0" applyFont="1"/>
    <xf numFmtId="10" fontId="43" fillId="0" borderId="0" xfId="2" applyNumberFormat="1" applyFont="1"/>
    <xf numFmtId="0" fontId="49" fillId="0" borderId="0" xfId="0" applyFont="1" applyAlignment="1">
      <alignment horizontal="center"/>
    </xf>
    <xf numFmtId="3" fontId="50" fillId="0" borderId="0" xfId="0" applyNumberFormat="1" applyFont="1" applyAlignment="1">
      <alignment horizontal="right" vertical="center"/>
    </xf>
    <xf numFmtId="164" fontId="50" fillId="0" borderId="0" xfId="0" applyNumberFormat="1" applyFont="1"/>
    <xf numFmtId="0" fontId="2" fillId="0" borderId="0" xfId="0" applyFont="1" applyAlignment="1">
      <alignment horizontal="left"/>
    </xf>
    <xf numFmtId="0" fontId="0" fillId="0" borderId="9" xfId="0" applyBorder="1" applyAlignment="1">
      <alignment horizontal="left"/>
    </xf>
    <xf numFmtId="0" fontId="2" fillId="0" borderId="9" xfId="1" applyNumberFormat="1" applyFont="1" applyBorder="1"/>
    <xf numFmtId="3" fontId="0" fillId="0" borderId="9" xfId="0" applyNumberFormat="1" applyBorder="1"/>
    <xf numFmtId="0" fontId="2" fillId="0" borderId="9" xfId="0" applyFont="1" applyBorder="1" applyAlignment="1">
      <alignment horizontal="left"/>
    </xf>
    <xf numFmtId="3" fontId="2" fillId="0" borderId="9" xfId="0" applyNumberFormat="1" applyFont="1" applyBorder="1"/>
    <xf numFmtId="164" fontId="0" fillId="0" borderId="9" xfId="1" applyNumberFormat="1" applyFont="1" applyBorder="1" applyAlignment="1">
      <alignment horizontal="right"/>
    </xf>
    <xf numFmtId="0" fontId="0" fillId="0" borderId="9" xfId="0" applyBorder="1" applyAlignment="1">
      <alignment horizontal="right"/>
    </xf>
    <xf numFmtId="164" fontId="2" fillId="0" borderId="9" xfId="1" applyNumberFormat="1" applyFont="1" applyBorder="1" applyAlignment="1">
      <alignment horizontal="right"/>
    </xf>
    <xf numFmtId="0" fontId="2" fillId="0" borderId="9" xfId="0" applyFont="1" applyBorder="1" applyAlignment="1">
      <alignment horizontal="right"/>
    </xf>
    <xf numFmtId="0" fontId="30" fillId="0" borderId="0" xfId="0" applyFont="1" applyAlignment="1">
      <alignment horizontal="right"/>
    </xf>
    <xf numFmtId="164" fontId="31" fillId="0" borderId="9" xfId="1" applyNumberFormat="1" applyFont="1" applyFill="1" applyBorder="1"/>
    <xf numFmtId="164" fontId="31" fillId="0" borderId="0" xfId="1" applyNumberFormat="1" applyFont="1" applyFill="1" applyBorder="1"/>
    <xf numFmtId="167" fontId="0" fillId="0" borderId="0" xfId="0" applyNumberFormat="1"/>
    <xf numFmtId="164" fontId="2" fillId="0" borderId="9" xfId="1" applyNumberFormat="1" applyFont="1" applyBorder="1"/>
    <xf numFmtId="164" fontId="30" fillId="0" borderId="9" xfId="1" applyNumberFormat="1" applyFont="1" applyFill="1" applyBorder="1"/>
    <xf numFmtId="164" fontId="30" fillId="0" borderId="0" xfId="1" applyNumberFormat="1" applyFont="1" applyFill="1" applyBorder="1"/>
    <xf numFmtId="0" fontId="2" fillId="0" borderId="7" xfId="0" applyFont="1" applyBorder="1" applyAlignment="1">
      <alignment horizontal="center"/>
    </xf>
    <xf numFmtId="39" fontId="2" fillId="0" borderId="9" xfId="0" applyNumberFormat="1" applyFont="1" applyBorder="1"/>
    <xf numFmtId="0" fontId="2" fillId="0" borderId="22" xfId="0" applyFont="1" applyBorder="1"/>
    <xf numFmtId="37" fontId="2" fillId="0" borderId="21" xfId="0" applyNumberFormat="1" applyFont="1" applyBorder="1"/>
    <xf numFmtId="0" fontId="2" fillId="0" borderId="21" xfId="0" applyFont="1" applyBorder="1"/>
    <xf numFmtId="37" fontId="2" fillId="0" borderId="9" xfId="0" applyNumberFormat="1" applyFont="1" applyBorder="1"/>
    <xf numFmtId="37" fontId="0" fillId="0" borderId="9" xfId="0" applyNumberFormat="1" applyBorder="1"/>
    <xf numFmtId="0" fontId="0" fillId="0" borderId="22" xfId="0" applyBorder="1"/>
    <xf numFmtId="0" fontId="0" fillId="0" borderId="21" xfId="0" applyBorder="1"/>
    <xf numFmtId="0" fontId="2" fillId="0" borderId="9" xfId="0" applyFont="1" applyBorder="1" applyAlignment="1">
      <alignment vertical="top"/>
    </xf>
    <xf numFmtId="166" fontId="2" fillId="0" borderId="9" xfId="0" applyNumberFormat="1" applyFont="1" applyBorder="1" applyAlignment="1">
      <alignment vertical="center" wrapText="1"/>
    </xf>
    <xf numFmtId="37" fontId="0" fillId="0" borderId="21" xfId="0" applyNumberFormat="1" applyBorder="1"/>
    <xf numFmtId="37" fontId="0" fillId="0" borderId="22" xfId="0" applyNumberFormat="1" applyBorder="1"/>
    <xf numFmtId="166" fontId="2" fillId="0" borderId="9" xfId="0" applyNumberFormat="1" applyFont="1" applyBorder="1" applyAlignment="1">
      <alignment horizontal="center" vertical="top"/>
    </xf>
    <xf numFmtId="37" fontId="2" fillId="0" borderId="22" xfId="0" applyNumberFormat="1" applyFont="1" applyBorder="1"/>
    <xf numFmtId="0" fontId="0" fillId="0" borderId="3" xfId="0" applyBorder="1" applyAlignment="1">
      <alignment vertical="center" wrapText="1"/>
    </xf>
    <xf numFmtId="0" fontId="33"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vertical="center" wrapText="1"/>
    </xf>
    <xf numFmtId="1" fontId="27" fillId="0" borderId="0" xfId="0" applyNumberFormat="1" applyFont="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right" wrapText="1"/>
    </xf>
    <xf numFmtId="0" fontId="2" fillId="0" borderId="2" xfId="0" applyFont="1" applyBorder="1" applyAlignment="1">
      <alignment vertical="center" wrapText="1"/>
    </xf>
    <xf numFmtId="0" fontId="0" fillId="0" borderId="9" xfId="0" applyBorder="1" applyAlignment="1">
      <alignment vertical="center" wrapText="1"/>
    </xf>
    <xf numFmtId="37" fontId="2" fillId="0" borderId="4" xfId="0" applyNumberFormat="1" applyFont="1" applyBorder="1" applyAlignment="1">
      <alignment vertical="center" wrapText="1"/>
    </xf>
    <xf numFmtId="37" fontId="0" fillId="0" borderId="4" xfId="0" applyNumberFormat="1" applyBorder="1" applyAlignment="1">
      <alignment vertical="center" wrapText="1"/>
    </xf>
    <xf numFmtId="37" fontId="0" fillId="0" borderId="9" xfId="1" applyNumberFormat="1" applyFont="1" applyFill="1" applyBorder="1" applyAlignment="1">
      <alignment horizontal="right" wrapText="1"/>
    </xf>
    <xf numFmtId="37" fontId="2" fillId="0" borderId="9" xfId="1" applyNumberFormat="1" applyFont="1" applyFill="1" applyBorder="1" applyAlignment="1">
      <alignment horizontal="right" wrapText="1"/>
    </xf>
    <xf numFmtId="1" fontId="2" fillId="0" borderId="9" xfId="0" applyNumberFormat="1" applyFont="1" applyBorder="1"/>
    <xf numFmtId="3" fontId="2" fillId="0" borderId="9" xfId="0" applyNumberFormat="1" applyFont="1" applyBorder="1" applyAlignment="1">
      <alignment vertical="center" wrapText="1"/>
    </xf>
    <xf numFmtId="37" fontId="0" fillId="0" borderId="9" xfId="0" applyNumberFormat="1" applyBorder="1" applyAlignment="1">
      <alignment vertical="center" wrapText="1"/>
    </xf>
    <xf numFmtId="37" fontId="1" fillId="0" borderId="9" xfId="0" applyNumberFormat="1" applyFont="1" applyBorder="1" applyAlignment="1">
      <alignment vertical="center" wrapText="1"/>
    </xf>
    <xf numFmtId="37" fontId="2" fillId="0" borderId="9" xfId="0" applyNumberFormat="1" applyFont="1" applyBorder="1" applyAlignment="1">
      <alignment vertical="center" wrapText="1"/>
    </xf>
    <xf numFmtId="37" fontId="3" fillId="0" borderId="9" xfId="0" applyNumberFormat="1" applyFont="1" applyBorder="1" applyAlignment="1">
      <alignment vertical="center" wrapText="1"/>
    </xf>
    <xf numFmtId="0" fontId="55" fillId="0" borderId="7" xfId="0" applyFont="1" applyBorder="1" applyAlignment="1">
      <alignment horizontal="center"/>
    </xf>
    <xf numFmtId="0" fontId="56" fillId="0" borderId="9" xfId="0" applyFont="1" applyBorder="1" applyAlignment="1">
      <alignment horizontal="right"/>
    </xf>
    <xf numFmtId="0" fontId="55" fillId="0" borderId="22" xfId="0" applyFont="1" applyBorder="1"/>
    <xf numFmtId="0" fontId="55" fillId="0" borderId="20" xfId="0" applyFont="1" applyBorder="1"/>
    <xf numFmtId="0" fontId="57" fillId="0" borderId="31" xfId="0" applyFont="1" applyBorder="1"/>
    <xf numFmtId="37" fontId="57" fillId="0" borderId="9" xfId="0" applyNumberFormat="1" applyFont="1" applyBorder="1"/>
    <xf numFmtId="0" fontId="55" fillId="0" borderId="6" xfId="0" applyFont="1" applyBorder="1"/>
    <xf numFmtId="0" fontId="57" fillId="0" borderId="8" xfId="0" applyFont="1" applyBorder="1"/>
    <xf numFmtId="0" fontId="58" fillId="0" borderId="0" xfId="0" applyFont="1"/>
    <xf numFmtId="9" fontId="58" fillId="0" borderId="0" xfId="2" applyFont="1" applyFill="1" applyBorder="1"/>
    <xf numFmtId="41" fontId="58" fillId="0" borderId="0" xfId="2" applyNumberFormat="1" applyFont="1" applyFill="1" applyBorder="1"/>
    <xf numFmtId="0" fontId="55" fillId="0" borderId="29" xfId="0" applyFont="1" applyBorder="1"/>
    <xf numFmtId="0" fontId="57" fillId="0" borderId="30" xfId="0" applyFont="1" applyBorder="1"/>
    <xf numFmtId="41" fontId="55" fillId="0" borderId="30" xfId="0" applyNumberFormat="1" applyFont="1" applyBorder="1" applyAlignment="1">
      <alignment horizontal="right"/>
    </xf>
    <xf numFmtId="41" fontId="55" fillId="0" borderId="21" xfId="0" applyNumberFormat="1" applyFont="1" applyBorder="1" applyAlignment="1">
      <alignment horizontal="right"/>
    </xf>
    <xf numFmtId="0" fontId="56" fillId="0" borderId="6" xfId="0" applyFont="1" applyBorder="1"/>
    <xf numFmtId="0" fontId="55" fillId="0" borderId="5" xfId="0" applyFont="1" applyBorder="1" applyAlignment="1">
      <alignment horizontal="right"/>
    </xf>
    <xf numFmtId="0" fontId="55" fillId="0" borderId="23" xfId="0" applyFont="1" applyBorder="1" applyAlignment="1">
      <alignment horizontal="right"/>
    </xf>
    <xf numFmtId="0" fontId="57" fillId="0" borderId="7" xfId="0" applyFont="1" applyBorder="1"/>
    <xf numFmtId="41" fontId="57" fillId="0" borderId="9" xfId="0" applyNumberFormat="1" applyFont="1" applyBorder="1"/>
    <xf numFmtId="0" fontId="57" fillId="0" borderId="19" xfId="0" applyFont="1" applyBorder="1"/>
    <xf numFmtId="0" fontId="55" fillId="0" borderId="0" xfId="0" applyFont="1"/>
    <xf numFmtId="0" fontId="57" fillId="0" borderId="0" xfId="0" applyFont="1"/>
    <xf numFmtId="37" fontId="57" fillId="0" borderId="9" xfId="0" applyNumberFormat="1" applyFont="1" applyBorder="1" applyAlignment="1">
      <alignment horizontal="right"/>
    </xf>
    <xf numFmtId="43" fontId="57" fillId="0" borderId="0" xfId="0" applyNumberFormat="1" applyFont="1"/>
    <xf numFmtId="6" fontId="57" fillId="0" borderId="0" xfId="0" applyNumberFormat="1" applyFont="1"/>
    <xf numFmtId="0" fontId="56" fillId="0" borderId="29" xfId="0" applyFont="1" applyBorder="1"/>
    <xf numFmtId="0" fontId="55" fillId="0" borderId="9" xfId="0" applyFont="1" applyBorder="1"/>
    <xf numFmtId="0" fontId="57" fillId="0" borderId="9" xfId="0" applyFont="1" applyBorder="1"/>
    <xf numFmtId="37" fontId="55" fillId="0" borderId="9" xfId="0" applyNumberFormat="1" applyFont="1" applyBorder="1"/>
    <xf numFmtId="0" fontId="55" fillId="0" borderId="0" xfId="0" applyFont="1" applyAlignment="1">
      <alignment horizontal="center"/>
    </xf>
    <xf numFmtId="0" fontId="56" fillId="0" borderId="20" xfId="0" applyFont="1" applyBorder="1"/>
    <xf numFmtId="0" fontId="55" fillId="0" borderId="8" xfId="0" applyFont="1" applyBorder="1" applyAlignment="1">
      <alignment horizontal="center"/>
    </xf>
    <xf numFmtId="0" fontId="4" fillId="0" borderId="0" xfId="0" applyFont="1" applyAlignment="1">
      <alignment vertical="center"/>
    </xf>
    <xf numFmtId="0" fontId="50" fillId="0" borderId="0" xfId="0" applyFont="1" applyAlignment="1">
      <alignment horizontal="left"/>
    </xf>
    <xf numFmtId="0" fontId="49" fillId="0" borderId="0" xfId="0" applyFont="1" applyAlignment="1">
      <alignment horizontal="left"/>
    </xf>
    <xf numFmtId="1" fontId="40" fillId="0" borderId="9" xfId="107" applyNumberFormat="1" applyFont="1" applyBorder="1" applyAlignment="1" applyProtection="1">
      <alignment horizontal="right" wrapText="1"/>
      <protection locked="0"/>
    </xf>
    <xf numFmtId="49" fontId="43" fillId="0" borderId="9" xfId="107" applyNumberFormat="1" applyFont="1" applyBorder="1" applyAlignment="1" applyProtection="1">
      <alignment wrapText="1"/>
      <protection locked="0"/>
    </xf>
    <xf numFmtId="37" fontId="43" fillId="0" borderId="9" xfId="107" applyNumberFormat="1" applyFont="1" applyBorder="1" applyAlignment="1" applyProtection="1">
      <alignment horizontal="right" wrapText="1"/>
      <protection locked="0"/>
    </xf>
    <xf numFmtId="49" fontId="40" fillId="0" borderId="9" xfId="107" applyNumberFormat="1" applyFont="1" applyBorder="1" applyAlignment="1" applyProtection="1">
      <alignment wrapText="1"/>
      <protection locked="0"/>
    </xf>
    <xf numFmtId="37" fontId="40" fillId="0" borderId="9" xfId="107" applyNumberFormat="1" applyFont="1" applyBorder="1" applyAlignment="1" applyProtection="1">
      <alignment horizontal="right" wrapText="1"/>
      <protection locked="0"/>
    </xf>
    <xf numFmtId="0" fontId="39" fillId="0" borderId="9" xfId="107" applyFont="1" applyBorder="1"/>
    <xf numFmtId="0" fontId="43" fillId="0" borderId="9" xfId="107" applyFont="1" applyBorder="1" applyAlignment="1" applyProtection="1">
      <alignment wrapText="1"/>
      <protection locked="0"/>
    </xf>
    <xf numFmtId="0" fontId="40" fillId="0" borderId="9" xfId="107" applyFont="1" applyBorder="1" applyAlignment="1">
      <alignment horizontal="center"/>
    </xf>
    <xf numFmtId="0" fontId="50" fillId="0" borderId="9" xfId="107" applyFont="1" applyBorder="1"/>
    <xf numFmtId="49" fontId="49" fillId="0" borderId="9" xfId="107" applyNumberFormat="1" applyFont="1" applyBorder="1" applyAlignment="1" applyProtection="1">
      <alignment wrapText="1"/>
      <protection locked="0"/>
    </xf>
    <xf numFmtId="37" fontId="50" fillId="0" borderId="9" xfId="35" applyNumberFormat="1" applyFont="1" applyBorder="1" applyAlignment="1"/>
    <xf numFmtId="37" fontId="51" fillId="0" borderId="9" xfId="35" applyNumberFormat="1" applyFont="1" applyBorder="1" applyAlignment="1"/>
    <xf numFmtId="37" fontId="50" fillId="0" borderId="9" xfId="35" applyNumberFormat="1" applyFont="1" applyBorder="1"/>
    <xf numFmtId="0" fontId="49" fillId="0" borderId="9" xfId="107" applyFont="1" applyBorder="1"/>
    <xf numFmtId="37" fontId="49" fillId="0" borderId="9" xfId="35" applyNumberFormat="1" applyFont="1" applyBorder="1"/>
    <xf numFmtId="37" fontId="49" fillId="0" borderId="9" xfId="35" applyNumberFormat="1" applyFont="1" applyBorder="1" applyAlignment="1"/>
    <xf numFmtId="0" fontId="48" fillId="0" borderId="9" xfId="107" applyFont="1" applyBorder="1"/>
    <xf numFmtId="0" fontId="49" fillId="0" borderId="9" xfId="107" applyFont="1" applyBorder="1" applyAlignment="1">
      <alignment horizontal="center" wrapText="1"/>
    </xf>
    <xf numFmtId="37" fontId="50" fillId="0" borderId="0" xfId="0" applyNumberFormat="1" applyFont="1"/>
    <xf numFmtId="37" fontId="49" fillId="0" borderId="0" xfId="0" applyNumberFormat="1" applyFont="1"/>
    <xf numFmtId="0" fontId="52" fillId="0" borderId="9" xfId="0" applyFont="1" applyBorder="1"/>
    <xf numFmtId="0" fontId="49" fillId="0" borderId="9" xfId="0" applyFont="1" applyBorder="1"/>
    <xf numFmtId="0" fontId="49" fillId="0" borderId="9" xfId="0" applyFont="1" applyBorder="1" applyAlignment="1">
      <alignment horizontal="left"/>
    </xf>
    <xf numFmtId="0" fontId="50" fillId="0" borderId="9" xfId="0" applyFont="1" applyBorder="1"/>
    <xf numFmtId="164" fontId="50" fillId="0" borderId="9" xfId="1" applyNumberFormat="1" applyFont="1" applyBorder="1"/>
    <xf numFmtId="37" fontId="50" fillId="0" borderId="9" xfId="0" applyNumberFormat="1" applyFont="1" applyBorder="1"/>
    <xf numFmtId="164" fontId="49" fillId="0" borderId="9" xfId="1" applyNumberFormat="1" applyFont="1" applyBorder="1"/>
    <xf numFmtId="37" fontId="49" fillId="0" borderId="9" xfId="0" applyNumberFormat="1" applyFont="1" applyBorder="1"/>
    <xf numFmtId="0" fontId="50" fillId="0" borderId="9" xfId="0" applyFont="1" applyBorder="1" applyAlignment="1">
      <alignment horizontal="left"/>
    </xf>
    <xf numFmtId="37" fontId="48" fillId="0" borderId="9" xfId="2" applyNumberFormat="1" applyFont="1" applyBorder="1"/>
    <xf numFmtId="37" fontId="50" fillId="0" borderId="9" xfId="1" applyNumberFormat="1" applyFont="1" applyBorder="1"/>
    <xf numFmtId="37" fontId="49" fillId="0" borderId="9" xfId="1" applyNumberFormat="1" applyFont="1" applyBorder="1"/>
    <xf numFmtId="37" fontId="48" fillId="0" borderId="9" xfId="0" applyNumberFormat="1" applyFont="1" applyBorder="1"/>
    <xf numFmtId="0" fontId="49" fillId="0" borderId="0" xfId="0" applyFont="1"/>
    <xf numFmtId="10" fontId="50" fillId="0" borderId="0" xfId="2" applyNumberFormat="1" applyFont="1"/>
    <xf numFmtId="0" fontId="50" fillId="0" borderId="9" xfId="0" applyFont="1" applyBorder="1" applyAlignment="1">
      <alignment vertical="center"/>
    </xf>
    <xf numFmtId="3" fontId="50" fillId="0" borderId="9" xfId="0" applyNumberFormat="1" applyFont="1" applyBorder="1" applyAlignment="1">
      <alignment horizontal="right" vertical="center"/>
    </xf>
    <xf numFmtId="3" fontId="49" fillId="0" borderId="9" xfId="0" applyNumberFormat="1" applyFont="1" applyBorder="1" applyAlignment="1">
      <alignment horizontal="right" vertical="center"/>
    </xf>
    <xf numFmtId="9" fontId="50" fillId="0" borderId="9" xfId="2" applyFont="1" applyBorder="1"/>
    <xf numFmtId="49" fontId="49" fillId="0" borderId="9" xfId="35" applyNumberFormat="1" applyFont="1" applyBorder="1" applyAlignment="1">
      <alignment horizontal="center" wrapText="1"/>
    </xf>
    <xf numFmtId="0" fontId="65" fillId="0" borderId="0" xfId="0" applyFont="1"/>
    <xf numFmtId="0" fontId="66" fillId="0" borderId="0" xfId="0" applyFont="1" applyAlignment="1">
      <alignment vertical="center"/>
    </xf>
    <xf numFmtId="0" fontId="66" fillId="0" borderId="0" xfId="0" applyFont="1"/>
    <xf numFmtId="0" fontId="66" fillId="0" borderId="0" xfId="0" applyFont="1" applyAlignment="1">
      <alignment horizontal="left" vertical="center" indent="7"/>
    </xf>
    <xf numFmtId="0" fontId="68" fillId="0" borderId="0" xfId="0" applyFont="1" applyAlignment="1">
      <alignment horizontal="left" vertical="center" indent="5"/>
    </xf>
    <xf numFmtId="0" fontId="69" fillId="0" borderId="0" xfId="0" applyFont="1" applyAlignment="1">
      <alignment horizontal="left" vertical="center" indent="5"/>
    </xf>
    <xf numFmtId="0" fontId="70" fillId="0" borderId="0" xfId="0" applyFont="1"/>
    <xf numFmtId="0" fontId="43" fillId="0" borderId="9" xfId="0" applyFont="1" applyBorder="1"/>
    <xf numFmtId="164" fontId="43" fillId="0" borderId="19" xfId="1" applyNumberFormat="1" applyFont="1" applyBorder="1"/>
    <xf numFmtId="0" fontId="43" fillId="0" borderId="31" xfId="0" applyFont="1" applyBorder="1"/>
    <xf numFmtId="43" fontId="43" fillId="0" borderId="9" xfId="1" applyFont="1" applyFill="1" applyBorder="1"/>
    <xf numFmtId="43" fontId="43" fillId="0" borderId="19" xfId="1" applyFont="1" applyBorder="1"/>
    <xf numFmtId="169" fontId="43" fillId="0" borderId="19" xfId="1" applyNumberFormat="1" applyFont="1" applyBorder="1"/>
    <xf numFmtId="170" fontId="0" fillId="0" borderId="0" xfId="0" applyNumberFormat="1"/>
    <xf numFmtId="43" fontId="43" fillId="0" borderId="0" xfId="1" applyFont="1" applyFill="1" applyBorder="1"/>
    <xf numFmtId="0" fontId="43" fillId="0" borderId="19" xfId="0" applyFont="1" applyBorder="1"/>
    <xf numFmtId="43" fontId="0" fillId="0" borderId="0" xfId="1" applyFont="1" applyFill="1" applyBorder="1"/>
    <xf numFmtId="0" fontId="71" fillId="0" borderId="0" xfId="0" applyFont="1"/>
    <xf numFmtId="43" fontId="0" fillId="27" borderId="9" xfId="1" applyFont="1" applyFill="1" applyBorder="1"/>
    <xf numFmtId="43" fontId="0" fillId="27" borderId="9" xfId="0" applyNumberFormat="1" applyFill="1" applyBorder="1"/>
    <xf numFmtId="43" fontId="0" fillId="0" borderId="0" xfId="0" applyNumberFormat="1"/>
    <xf numFmtId="0" fontId="0" fillId="27" borderId="29" xfId="0" applyFill="1" applyBorder="1"/>
    <xf numFmtId="0" fontId="0" fillId="27" borderId="33" xfId="0" applyFill="1" applyBorder="1"/>
    <xf numFmtId="0" fontId="0" fillId="27" borderId="30" xfId="0" applyFill="1" applyBorder="1"/>
    <xf numFmtId="0" fontId="0" fillId="27" borderId="34" xfId="0" applyFill="1" applyBorder="1"/>
    <xf numFmtId="0" fontId="0" fillId="27" borderId="0" xfId="0" applyFill="1"/>
    <xf numFmtId="0" fontId="0" fillId="27" borderId="5" xfId="0" applyFill="1" applyBorder="1"/>
    <xf numFmtId="0" fontId="0" fillId="27" borderId="6" xfId="0" applyFill="1" applyBorder="1"/>
    <xf numFmtId="0" fontId="0" fillId="27" borderId="7" xfId="0" applyFill="1" applyBorder="1"/>
    <xf numFmtId="0" fontId="0" fillId="27" borderId="8" xfId="0" applyFill="1" applyBorder="1"/>
    <xf numFmtId="43" fontId="0" fillId="28" borderId="9" xfId="1" applyFont="1" applyFill="1" applyBorder="1"/>
    <xf numFmtId="0" fontId="0" fillId="27" borderId="33" xfId="0" applyFill="1" applyBorder="1" applyAlignment="1">
      <alignment wrapText="1"/>
    </xf>
    <xf numFmtId="0" fontId="0" fillId="27" borderId="30" xfId="0" applyFill="1" applyBorder="1" applyAlignment="1">
      <alignment wrapText="1"/>
    </xf>
    <xf numFmtId="0" fontId="0" fillId="27" borderId="0" xfId="0" applyFill="1" applyAlignment="1">
      <alignment wrapText="1"/>
    </xf>
    <xf numFmtId="0" fontId="0" fillId="27" borderId="5" xfId="0" applyFill="1" applyBorder="1" applyAlignment="1">
      <alignment wrapText="1"/>
    </xf>
    <xf numFmtId="0" fontId="0" fillId="27" borderId="7" xfId="0" applyFill="1" applyBorder="1" applyAlignment="1">
      <alignment wrapText="1"/>
    </xf>
    <xf numFmtId="0" fontId="0" fillId="27" borderId="8" xfId="0" applyFill="1" applyBorder="1" applyAlignment="1">
      <alignment wrapText="1"/>
    </xf>
    <xf numFmtId="0" fontId="40" fillId="0" borderId="0" xfId="0" applyFont="1"/>
    <xf numFmtId="0" fontId="0" fillId="0" borderId="0" xfId="0" applyAlignment="1">
      <alignment wrapText="1"/>
    </xf>
    <xf numFmtId="0" fontId="72" fillId="0" borderId="0" xfId="0" applyFont="1" applyAlignment="1">
      <alignment wrapText="1"/>
    </xf>
    <xf numFmtId="14" fontId="0" fillId="0" borderId="0" xfId="0" applyNumberFormat="1" applyAlignment="1">
      <alignment horizontal="center"/>
    </xf>
    <xf numFmtId="171" fontId="0" fillId="0" borderId="0" xfId="0" applyNumberFormat="1"/>
    <xf numFmtId="10" fontId="0" fillId="0" borderId="0" xfId="0" applyNumberFormat="1" applyAlignment="1">
      <alignment horizontal="right"/>
    </xf>
    <xf numFmtId="10" fontId="0" fillId="27" borderId="0" xfId="0" applyNumberFormat="1" applyFill="1"/>
    <xf numFmtId="172" fontId="0" fillId="27" borderId="0" xfId="0" applyNumberFormat="1" applyFill="1"/>
    <xf numFmtId="10" fontId="2" fillId="0" borderId="0" xfId="0" applyNumberFormat="1" applyFont="1"/>
    <xf numFmtId="10" fontId="0" fillId="0" borderId="0" xfId="0" applyNumberFormat="1"/>
    <xf numFmtId="0" fontId="66" fillId="0" borderId="0" xfId="0" applyFont="1" applyAlignment="1">
      <alignment horizontal="left" vertical="center" indent="5"/>
    </xf>
    <xf numFmtId="0" fontId="2" fillId="0" borderId="9" xfId="0" applyFont="1" applyBorder="1" applyAlignment="1">
      <alignment wrapText="1"/>
    </xf>
    <xf numFmtId="0" fontId="0" fillId="27" borderId="9" xfId="0" applyFill="1" applyBorder="1"/>
    <xf numFmtId="0" fontId="66" fillId="0" borderId="0" xfId="0" applyFont="1" applyAlignment="1">
      <alignment wrapText="1"/>
    </xf>
    <xf numFmtId="0" fontId="66" fillId="0" borderId="9" xfId="0" applyFont="1" applyBorder="1"/>
    <xf numFmtId="9" fontId="66" fillId="0" borderId="9" xfId="0" applyNumberFormat="1" applyFont="1" applyBorder="1"/>
    <xf numFmtId="173" fontId="66" fillId="0" borderId="0" xfId="2" applyNumberFormat="1" applyFont="1" applyFill="1"/>
    <xf numFmtId="9" fontId="66" fillId="0" borderId="0" xfId="2" applyFont="1" applyFill="1"/>
    <xf numFmtId="0" fontId="64" fillId="0" borderId="0" xfId="0" applyFont="1"/>
    <xf numFmtId="0" fontId="0" fillId="0" borderId="5" xfId="0" applyBorder="1"/>
    <xf numFmtId="9" fontId="0" fillId="0" borderId="0" xfId="0" applyNumberFormat="1"/>
    <xf numFmtId="0" fontId="43" fillId="0" borderId="21" xfId="0" applyFont="1" applyBorder="1" applyAlignment="1">
      <alignment wrapText="1"/>
    </xf>
    <xf numFmtId="0" fontId="43" fillId="0" borderId="0" xfId="0" applyFont="1" applyAlignment="1">
      <alignment horizontal="right"/>
    </xf>
    <xf numFmtId="43" fontId="43" fillId="0" borderId="9" xfId="1" applyFont="1" applyBorder="1"/>
    <xf numFmtId="0" fontId="43" fillId="27" borderId="29" xfId="0" applyFont="1" applyFill="1" applyBorder="1"/>
    <xf numFmtId="0" fontId="43" fillId="27" borderId="21" xfId="0" applyFont="1" applyFill="1" applyBorder="1" applyAlignment="1">
      <alignment wrapText="1"/>
    </xf>
    <xf numFmtId="0" fontId="43" fillId="27" borderId="34" xfId="0" applyFont="1" applyFill="1" applyBorder="1"/>
    <xf numFmtId="0" fontId="43" fillId="27" borderId="22" xfId="0" applyFont="1" applyFill="1" applyBorder="1" applyAlignment="1">
      <alignment wrapText="1"/>
    </xf>
    <xf numFmtId="0" fontId="43" fillId="27" borderId="9" xfId="0" applyFont="1" applyFill="1" applyBorder="1"/>
    <xf numFmtId="0" fontId="70" fillId="27" borderId="34" xfId="0" applyFont="1" applyFill="1" applyBorder="1"/>
    <xf numFmtId="0" fontId="70" fillId="27" borderId="0" xfId="0" applyFont="1" applyFill="1"/>
    <xf numFmtId="0" fontId="70" fillId="27" borderId="6" xfId="0" applyFont="1" applyFill="1" applyBorder="1"/>
    <xf numFmtId="0" fontId="70" fillId="27" borderId="7" xfId="0" applyFont="1" applyFill="1" applyBorder="1"/>
    <xf numFmtId="0" fontId="27" fillId="24" borderId="0" xfId="105" applyFill="1"/>
    <xf numFmtId="0" fontId="73" fillId="24" borderId="9" xfId="105" applyFont="1" applyFill="1" applyBorder="1" applyAlignment="1">
      <alignment vertical="center"/>
    </xf>
    <xf numFmtId="0" fontId="73" fillId="24" borderId="9" xfId="105" applyFont="1" applyFill="1" applyBorder="1" applyAlignment="1">
      <alignment horizontal="center" vertical="center" wrapText="1"/>
    </xf>
    <xf numFmtId="174" fontId="73" fillId="24" borderId="9" xfId="105" applyNumberFormat="1" applyFont="1" applyFill="1" applyBorder="1" applyAlignment="1">
      <alignment horizontal="center" vertical="center" wrapText="1"/>
    </xf>
    <xf numFmtId="0" fontId="3" fillId="24" borderId="9" xfId="105" applyFont="1" applyFill="1" applyBorder="1" applyAlignment="1">
      <alignment vertical="center"/>
    </xf>
    <xf numFmtId="0" fontId="3" fillId="24" borderId="9" xfId="105" applyFont="1" applyFill="1" applyBorder="1" applyAlignment="1">
      <alignment horizontal="center" vertical="center"/>
    </xf>
    <xf numFmtId="3" fontId="3" fillId="24" borderId="9" xfId="105" applyNumberFormat="1" applyFont="1" applyFill="1" applyBorder="1" applyAlignment="1">
      <alignment horizontal="right" vertical="center"/>
    </xf>
    <xf numFmtId="0" fontId="3" fillId="24" borderId="9" xfId="105" applyFont="1" applyFill="1" applyBorder="1" applyAlignment="1">
      <alignment horizontal="right" vertical="center"/>
    </xf>
    <xf numFmtId="3" fontId="73" fillId="24" borderId="9" xfId="105" applyNumberFormat="1" applyFont="1" applyFill="1" applyBorder="1" applyAlignment="1">
      <alignment horizontal="right" vertical="center"/>
    </xf>
    <xf numFmtId="0" fontId="73" fillId="24" borderId="9" xfId="105" applyFont="1" applyFill="1" applyBorder="1" applyAlignment="1">
      <alignment horizontal="right" vertical="center"/>
    </xf>
    <xf numFmtId="0" fontId="27" fillId="24" borderId="0" xfId="105" applyFill="1" applyAlignment="1">
      <alignment horizontal="center"/>
    </xf>
    <xf numFmtId="0" fontId="2" fillId="24" borderId="0" xfId="105" applyFont="1" applyFill="1" applyAlignment="1">
      <alignment vertical="center"/>
    </xf>
    <xf numFmtId="3" fontId="3" fillId="24" borderId="9" xfId="105" applyNumberFormat="1" applyFont="1" applyFill="1" applyBorder="1" applyAlignment="1">
      <alignment vertical="center"/>
    </xf>
    <xf numFmtId="3" fontId="27" fillId="24" borderId="0" xfId="105" applyNumberFormat="1" applyFill="1"/>
    <xf numFmtId="0" fontId="65" fillId="0" borderId="0" xfId="105" applyFont="1"/>
    <xf numFmtId="0" fontId="27" fillId="0" borderId="0" xfId="105"/>
    <xf numFmtId="0" fontId="66" fillId="0" borderId="0" xfId="105" applyFont="1"/>
    <xf numFmtId="0" fontId="71" fillId="0" borderId="0" xfId="105" applyFont="1"/>
    <xf numFmtId="0" fontId="43" fillId="0" borderId="0" xfId="105" applyFont="1" applyAlignment="1">
      <alignment horizontal="left" vertical="center" indent="4"/>
    </xf>
    <xf numFmtId="0" fontId="74" fillId="0" borderId="0" xfId="105" applyFont="1"/>
    <xf numFmtId="0" fontId="43" fillId="0" borderId="1" xfId="105" applyFont="1" applyBorder="1" applyAlignment="1">
      <alignment vertical="center" wrapText="1"/>
    </xf>
    <xf numFmtId="0" fontId="43" fillId="0" borderId="2" xfId="105" applyFont="1" applyBorder="1" applyAlignment="1">
      <alignment horizontal="center" vertical="center" wrapText="1"/>
    </xf>
    <xf numFmtId="0" fontId="27" fillId="27" borderId="29" xfId="105" applyFill="1" applyBorder="1"/>
    <xf numFmtId="0" fontId="27" fillId="27" borderId="33" xfId="105" applyFill="1" applyBorder="1"/>
    <xf numFmtId="0" fontId="27" fillId="27" borderId="30" xfId="105" applyFill="1" applyBorder="1"/>
    <xf numFmtId="0" fontId="43" fillId="0" borderId="3" xfId="105" applyFont="1" applyBorder="1" applyAlignment="1">
      <alignment vertical="center" wrapText="1"/>
    </xf>
    <xf numFmtId="0" fontId="43" fillId="28" borderId="4" xfId="105" applyFont="1" applyFill="1" applyBorder="1" applyAlignment="1">
      <alignment horizontal="center" vertical="center" wrapText="1"/>
    </xf>
    <xf numFmtId="0" fontId="27" fillId="27" borderId="34" xfId="105" applyFill="1" applyBorder="1"/>
    <xf numFmtId="0" fontId="27" fillId="27" borderId="0" xfId="105" applyFill="1"/>
    <xf numFmtId="0" fontId="27" fillId="27" borderId="5" xfId="105" applyFill="1" applyBorder="1"/>
    <xf numFmtId="0" fontId="27" fillId="27" borderId="6" xfId="105" applyFill="1" applyBorder="1"/>
    <xf numFmtId="0" fontId="27" fillId="27" borderId="7" xfId="105" applyFill="1" applyBorder="1"/>
    <xf numFmtId="0" fontId="27" fillId="27" borderId="8" xfId="105" applyFill="1" applyBorder="1"/>
    <xf numFmtId="0" fontId="43" fillId="27" borderId="4" xfId="105" applyFont="1" applyFill="1" applyBorder="1" applyAlignment="1">
      <alignment horizontal="center" vertical="center" wrapText="1"/>
    </xf>
    <xf numFmtId="0" fontId="43" fillId="0" borderId="0" xfId="105" applyFont="1" applyAlignment="1">
      <alignment vertical="center"/>
    </xf>
    <xf numFmtId="9" fontId="43" fillId="28" borderId="4" xfId="105" applyNumberFormat="1" applyFont="1" applyFill="1" applyBorder="1" applyAlignment="1">
      <alignment horizontal="center" vertical="center" wrapText="1"/>
    </xf>
    <xf numFmtId="10" fontId="43" fillId="28" borderId="4" xfId="105" applyNumberFormat="1" applyFont="1" applyFill="1" applyBorder="1" applyAlignment="1">
      <alignment horizontal="center" vertical="center" wrapText="1"/>
    </xf>
    <xf numFmtId="9" fontId="43" fillId="0" borderId="9" xfId="2" applyFont="1" applyBorder="1"/>
    <xf numFmtId="0" fontId="66" fillId="0" borderId="0" xfId="0" applyFont="1" applyAlignment="1">
      <alignment horizontal="left" vertical="center"/>
    </xf>
    <xf numFmtId="0" fontId="71" fillId="0" borderId="0" xfId="0" applyFont="1" applyAlignment="1">
      <alignment horizontal="left" vertical="center"/>
    </xf>
    <xf numFmtId="164" fontId="0" fillId="27" borderId="0" xfId="1" applyNumberFormat="1" applyFont="1" applyFill="1" applyBorder="1"/>
    <xf numFmtId="9" fontId="0" fillId="27" borderId="0" xfId="2" applyFont="1" applyFill="1" applyBorder="1"/>
    <xf numFmtId="0" fontId="77" fillId="0" borderId="0" xfId="0" applyFont="1"/>
    <xf numFmtId="0" fontId="53" fillId="0" borderId="0" xfId="106" applyFont="1"/>
    <xf numFmtId="0" fontId="0" fillId="29" borderId="0" xfId="0" applyFill="1"/>
    <xf numFmtId="0" fontId="0" fillId="28" borderId="0" xfId="0" applyFill="1"/>
    <xf numFmtId="0" fontId="64" fillId="28" borderId="0" xfId="0" applyFont="1" applyFill="1"/>
    <xf numFmtId="0" fontId="0" fillId="26" borderId="0" xfId="0" applyFill="1"/>
    <xf numFmtId="0" fontId="64" fillId="26" borderId="0" xfId="0" applyFont="1" applyFill="1"/>
    <xf numFmtId="0" fontId="53" fillId="26" borderId="0" xfId="106" applyFont="1" applyFill="1"/>
    <xf numFmtId="0" fontId="43" fillId="0" borderId="0" xfId="106" applyFont="1" applyFill="1" applyBorder="1" applyProtection="1"/>
    <xf numFmtId="0" fontId="43" fillId="0" borderId="0" xfId="106" applyFont="1" applyFill="1"/>
    <xf numFmtId="0" fontId="71" fillId="0" borderId="0" xfId="0" applyFont="1" applyAlignment="1">
      <alignment horizontal="left" vertical="top" wrapText="1"/>
    </xf>
    <xf numFmtId="0" fontId="66" fillId="0" borderId="0" xfId="0" applyFont="1" applyAlignment="1">
      <alignment horizontal="center"/>
    </xf>
    <xf numFmtId="0" fontId="66" fillId="0" borderId="5" xfId="0" applyFont="1" applyBorder="1" applyAlignment="1">
      <alignment horizontal="center" vertical="center" wrapText="1"/>
    </xf>
    <xf numFmtId="0" fontId="2" fillId="24" borderId="0" xfId="105" applyFont="1" applyFill="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0" fillId="0" borderId="0" xfId="0"/>
    <xf numFmtId="0" fontId="32"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horizontal="center" vertical="center"/>
    </xf>
    <xf numFmtId="37" fontId="2" fillId="0" borderId="9" xfId="0" applyNumberFormat="1" applyFont="1" applyBorder="1" applyAlignment="1">
      <alignment vertical="center" wrapText="1"/>
    </xf>
    <xf numFmtId="0" fontId="55" fillId="0" borderId="0" xfId="0" applyFont="1" applyAlignment="1">
      <alignment horizontal="center"/>
    </xf>
    <xf numFmtId="0" fontId="54" fillId="0" borderId="0" xfId="0" applyFont="1" applyAlignment="1">
      <alignment horizontal="center"/>
    </xf>
    <xf numFmtId="0" fontId="29" fillId="0" borderId="0" xfId="0" applyFont="1" applyAlignment="1">
      <alignment horizontal="center"/>
    </xf>
    <xf numFmtId="0" fontId="36" fillId="0" borderId="0" xfId="0" applyFont="1" applyAlignment="1" applyProtection="1">
      <alignment horizontal="center" wrapText="1"/>
      <protection locked="0"/>
    </xf>
    <xf numFmtId="0" fontId="26" fillId="0" borderId="0" xfId="0" applyFont="1" applyAlignment="1" applyProtection="1">
      <alignment horizontal="center" wrapText="1"/>
      <protection locked="0"/>
    </xf>
    <xf numFmtId="49" fontId="38" fillId="0" borderId="7" xfId="0" applyNumberFormat="1" applyFont="1" applyBorder="1" applyAlignment="1" applyProtection="1">
      <alignment horizontal="center" wrapText="1"/>
      <protection locked="0"/>
    </xf>
    <xf numFmtId="0" fontId="46" fillId="0" borderId="0" xfId="0" applyFont="1" applyAlignment="1" applyProtection="1">
      <alignment horizontal="center" wrapText="1"/>
      <protection locked="0"/>
    </xf>
    <xf numFmtId="0" fontId="47" fillId="0" borderId="0" xfId="0" applyFont="1" applyAlignment="1">
      <alignment horizontal="center"/>
    </xf>
    <xf numFmtId="49" fontId="38" fillId="0" borderId="7" xfId="0" applyNumberFormat="1" applyFont="1" applyBorder="1" applyAlignment="1" applyProtection="1">
      <alignment horizontal="center"/>
      <protection locked="0"/>
    </xf>
    <xf numFmtId="0" fontId="40" fillId="0" borderId="0" xfId="0" applyFont="1" applyAlignment="1">
      <alignment horizontal="center"/>
    </xf>
    <xf numFmtId="0" fontId="49" fillId="0" borderId="0" xfId="0" applyFont="1" applyAlignment="1">
      <alignment horizontal="center"/>
    </xf>
  </cellXfs>
  <cellStyles count="142">
    <cellStyle name=" 1" xfId="123" xr:uid="{00000000-0005-0000-0000-000000000000}"/>
    <cellStyle name=" 1 2" xfId="122" xr:uid="{00000000-0005-0000-0000-000001000000}"/>
    <cellStyle name=" 2" xfId="118" xr:uid="{00000000-0005-0000-0000-000002000000}"/>
    <cellStyle name=" 3" xfId="121" xr:uid="{00000000-0005-0000-0000-000003000000}"/>
    <cellStyle name=" 4" xfId="120" xr:uid="{00000000-0005-0000-0000-000004000000}"/>
    <cellStyle name=" 5" xfId="119" xr:uid="{00000000-0005-0000-0000-000005000000}"/>
    <cellStyle name=" 6" xfId="116" xr:uid="{00000000-0005-0000-0000-000006000000}"/>
    <cellStyle name="_050722 - HR Data " xfId="124" xr:uid="{00000000-0005-0000-0000-000007000000}"/>
    <cellStyle name="_Copy of GMEC Financial Pack 221007 v2 " xfId="117" xr:uid="{00000000-0005-0000-0000-000008000000}"/>
    <cellStyle name="_CREG Journals CDS May " xfId="126" xr:uid="{00000000-0005-0000-0000-000009000000}"/>
    <cellStyle name="_Deals YTD " xfId="127" xr:uid="{00000000-0005-0000-0000-00000A000000}"/>
    <cellStyle name="_Equity_EPT Perf Fee " xfId="128" xr:uid="{00000000-0005-0000-0000-00000B000000}"/>
    <cellStyle name="_Flash Report_May 09_GMS " xfId="129" xr:uid="{00000000-0005-0000-0000-00000C000000}"/>
    <cellStyle name="_GMEC Financial Pack 301007  " xfId="130" xr:uid="{00000000-0005-0000-0000-00000D000000}"/>
    <cellStyle name="_Sheet1_EPT Perf Fee " xfId="131" xr:uid="{00000000-0005-0000-0000-00000E000000}"/>
    <cellStyle name="˙˙˙" xfId="132" xr:uid="{00000000-0005-0000-0000-00000F000000}"/>
    <cellStyle name="=C:\WINDOWS\SYSTEM32\COMMAND.COM" xfId="3" xr:uid="{00000000-0005-0000-0000-000010000000}"/>
    <cellStyle name="=C:\WINDOWS\SYSTEM32\COMMAND.COM 2" xfId="4" xr:uid="{00000000-0005-0000-0000-000011000000}"/>
    <cellStyle name="=C:\WINDOWS\SYSTEM32\COMMAND.COM_sample" xfId="5" xr:uid="{00000000-0005-0000-0000-000012000000}"/>
    <cellStyle name="20% - Accent1 2" xfId="6" xr:uid="{00000000-0005-0000-0000-000013000000}"/>
    <cellStyle name="20% - Accent2 2" xfId="7" xr:uid="{00000000-0005-0000-0000-000014000000}"/>
    <cellStyle name="20% - Accent3 2" xfId="8" xr:uid="{00000000-0005-0000-0000-000015000000}"/>
    <cellStyle name="20% - Accent4 2" xfId="9" xr:uid="{00000000-0005-0000-0000-000016000000}"/>
    <cellStyle name="20% - Accent5 2" xfId="10" xr:uid="{00000000-0005-0000-0000-000017000000}"/>
    <cellStyle name="20% - Accent6 2" xfId="11" xr:uid="{00000000-0005-0000-0000-000018000000}"/>
    <cellStyle name="40% - Accent1 2" xfId="12" xr:uid="{00000000-0005-0000-0000-000019000000}"/>
    <cellStyle name="40% - Accent2 2" xfId="13" xr:uid="{00000000-0005-0000-0000-00001A000000}"/>
    <cellStyle name="40% - Accent3 2" xfId="14" xr:uid="{00000000-0005-0000-0000-00001B000000}"/>
    <cellStyle name="40% - Accent4 2" xfId="15" xr:uid="{00000000-0005-0000-0000-00001C000000}"/>
    <cellStyle name="40% - Accent5 2" xfId="16" xr:uid="{00000000-0005-0000-0000-00001D000000}"/>
    <cellStyle name="40% - Accent6 2" xfId="17" xr:uid="{00000000-0005-0000-0000-00001E000000}"/>
    <cellStyle name="60% - Accent1 2" xfId="18" xr:uid="{00000000-0005-0000-0000-00001F000000}"/>
    <cellStyle name="60% - Accent2 2" xfId="19" xr:uid="{00000000-0005-0000-0000-000020000000}"/>
    <cellStyle name="60% - Accent3 2" xfId="20" xr:uid="{00000000-0005-0000-0000-000021000000}"/>
    <cellStyle name="60% - Accent4 2" xfId="21" xr:uid="{00000000-0005-0000-0000-000022000000}"/>
    <cellStyle name="60% - Accent5 2" xfId="22" xr:uid="{00000000-0005-0000-0000-000023000000}"/>
    <cellStyle name="60% - Accent6 2" xfId="23" xr:uid="{00000000-0005-0000-0000-000024000000}"/>
    <cellStyle name="Accent1 2" xfId="24" xr:uid="{00000000-0005-0000-0000-000025000000}"/>
    <cellStyle name="Accent2 2" xfId="25" xr:uid="{00000000-0005-0000-0000-000026000000}"/>
    <cellStyle name="Accent3 2" xfId="26" xr:uid="{00000000-0005-0000-0000-000027000000}"/>
    <cellStyle name="Accent4 2" xfId="27" xr:uid="{00000000-0005-0000-0000-000028000000}"/>
    <cellStyle name="Accent5 2" xfId="28" xr:uid="{00000000-0005-0000-0000-000029000000}"/>
    <cellStyle name="Accent6 2" xfId="29" xr:uid="{00000000-0005-0000-0000-00002A000000}"/>
    <cellStyle name="Bad 2" xfId="30" xr:uid="{00000000-0005-0000-0000-00002B000000}"/>
    <cellStyle name="Calculation 2" xfId="31" xr:uid="{00000000-0005-0000-0000-00002C000000}"/>
    <cellStyle name="Check Cell 2" xfId="32" xr:uid="{00000000-0005-0000-0000-00002D000000}"/>
    <cellStyle name="Comma" xfId="1" builtinId="3"/>
    <cellStyle name="Comma 10" xfId="33" xr:uid="{00000000-0005-0000-0000-00002F000000}"/>
    <cellStyle name="Comma 2" xfId="34" xr:uid="{00000000-0005-0000-0000-000030000000}"/>
    <cellStyle name="Comma 2 2" xfId="114" xr:uid="{00000000-0005-0000-0000-000031000000}"/>
    <cellStyle name="Comma 3" xfId="35" xr:uid="{00000000-0005-0000-0000-000032000000}"/>
    <cellStyle name="Comma 3 2" xfId="36" xr:uid="{00000000-0005-0000-0000-000033000000}"/>
    <cellStyle name="Comma 3 3" xfId="110" xr:uid="{00000000-0005-0000-0000-000034000000}"/>
    <cellStyle name="Comma 4" xfId="37" xr:uid="{00000000-0005-0000-0000-000035000000}"/>
    <cellStyle name="Comma 4 2" xfId="38" xr:uid="{00000000-0005-0000-0000-000036000000}"/>
    <cellStyle name="Comma 5" xfId="39" xr:uid="{00000000-0005-0000-0000-000037000000}"/>
    <cellStyle name="Comma 5 2" xfId="40" xr:uid="{00000000-0005-0000-0000-000038000000}"/>
    <cellStyle name="Comma 6" xfId="41" xr:uid="{00000000-0005-0000-0000-000039000000}"/>
    <cellStyle name="Comma 6 2" xfId="42" xr:uid="{00000000-0005-0000-0000-00003A000000}"/>
    <cellStyle name="Comma 7" xfId="43" xr:uid="{00000000-0005-0000-0000-00003B000000}"/>
    <cellStyle name="Comma 8" xfId="44" xr:uid="{00000000-0005-0000-0000-00003C000000}"/>
    <cellStyle name="Comma 9" xfId="45" xr:uid="{00000000-0005-0000-0000-00003D000000}"/>
    <cellStyle name="Currency 2" xfId="46" xr:uid="{00000000-0005-0000-0000-00003E000000}"/>
    <cellStyle name="Currency 2 2" xfId="47" xr:uid="{00000000-0005-0000-0000-00003F000000}"/>
    <cellStyle name="Currency 3" xfId="48" xr:uid="{00000000-0005-0000-0000-000040000000}"/>
    <cellStyle name="Currency 3 2" xfId="49" xr:uid="{00000000-0005-0000-0000-000041000000}"/>
    <cellStyle name="Currency 4" xfId="50" xr:uid="{00000000-0005-0000-0000-000042000000}"/>
    <cellStyle name="Currency 4 2" xfId="51" xr:uid="{00000000-0005-0000-0000-000043000000}"/>
    <cellStyle name="Explanatory Text 2" xfId="52" xr:uid="{00000000-0005-0000-0000-000044000000}"/>
    <cellStyle name="Good 2" xfId="53" xr:uid="{00000000-0005-0000-0000-000045000000}"/>
    <cellStyle name="Heading 1 2" xfId="54" xr:uid="{00000000-0005-0000-0000-000046000000}"/>
    <cellStyle name="Heading 2 2" xfId="55" xr:uid="{00000000-0005-0000-0000-000047000000}"/>
    <cellStyle name="Heading 3 2" xfId="56" xr:uid="{00000000-0005-0000-0000-000048000000}"/>
    <cellStyle name="Heading 4 2" xfId="57" xr:uid="{00000000-0005-0000-0000-000049000000}"/>
    <cellStyle name="Hyperlink" xfId="106" builtinId="8"/>
    <cellStyle name="Hyperlink 2" xfId="108" xr:uid="{00000000-0005-0000-0000-00004B000000}"/>
    <cellStyle name="Input 2" xfId="58" xr:uid="{00000000-0005-0000-0000-00004C000000}"/>
    <cellStyle name="Linked Cell 2" xfId="59" xr:uid="{00000000-0005-0000-0000-00004D000000}"/>
    <cellStyle name="Millares [0]_2AV_M_M " xfId="133" xr:uid="{00000000-0005-0000-0000-00004E000000}"/>
    <cellStyle name="Millares_2AV_M_M " xfId="134" xr:uid="{00000000-0005-0000-0000-00004F000000}"/>
    <cellStyle name="Moneda [0]_2AV_M_M " xfId="135" xr:uid="{00000000-0005-0000-0000-000050000000}"/>
    <cellStyle name="Moneda_2AV_M_M " xfId="136" xr:uid="{00000000-0005-0000-0000-000051000000}"/>
    <cellStyle name="Neutral 2" xfId="60" xr:uid="{00000000-0005-0000-0000-000052000000}"/>
    <cellStyle name="Normal" xfId="0" builtinId="0"/>
    <cellStyle name="Normal 10" xfId="61" xr:uid="{00000000-0005-0000-0000-000054000000}"/>
    <cellStyle name="Normal 11" xfId="62" xr:uid="{00000000-0005-0000-0000-000055000000}"/>
    <cellStyle name="Normal 12" xfId="63" xr:uid="{00000000-0005-0000-0000-000056000000}"/>
    <cellStyle name="Normal 13" xfId="105" xr:uid="{00000000-0005-0000-0000-000057000000}"/>
    <cellStyle name="Normal 14" xfId="107" xr:uid="{00000000-0005-0000-0000-000058000000}"/>
    <cellStyle name="Normal 2" xfId="64" xr:uid="{00000000-0005-0000-0000-000059000000}"/>
    <cellStyle name="Normal 2 2" xfId="65" xr:uid="{00000000-0005-0000-0000-00005A000000}"/>
    <cellStyle name="Normal 2 3" xfId="66" xr:uid="{00000000-0005-0000-0000-00005B000000}"/>
    <cellStyle name="Normal 2 3 2" xfId="137" xr:uid="{00000000-0005-0000-0000-00005C000000}"/>
    <cellStyle name="Normal 2_AFE201112_LO3_JZH_1_GO_v2" xfId="67" xr:uid="{00000000-0005-0000-0000-00005D000000}"/>
    <cellStyle name="Normal 3" xfId="68" xr:uid="{00000000-0005-0000-0000-00005E000000}"/>
    <cellStyle name="Normal 3 2" xfId="112" xr:uid="{00000000-0005-0000-0000-00005F000000}"/>
    <cellStyle name="Normal 3 3" xfId="109" xr:uid="{00000000-0005-0000-0000-000060000000}"/>
    <cellStyle name="Normal 4" xfId="69" xr:uid="{00000000-0005-0000-0000-000061000000}"/>
    <cellStyle name="Normal 4 2" xfId="125" xr:uid="{00000000-0005-0000-0000-000062000000}"/>
    <cellStyle name="Normal 5" xfId="70" xr:uid="{00000000-0005-0000-0000-000063000000}"/>
    <cellStyle name="Normal 6" xfId="71" xr:uid="{00000000-0005-0000-0000-000064000000}"/>
    <cellStyle name="Normal 6 2" xfId="72" xr:uid="{00000000-0005-0000-0000-000065000000}"/>
    <cellStyle name="Normal 6 2 2" xfId="73" xr:uid="{00000000-0005-0000-0000-000066000000}"/>
    <cellStyle name="Normal 6 3" xfId="74" xr:uid="{00000000-0005-0000-0000-000067000000}"/>
    <cellStyle name="Normal 6 3 2" xfId="75" xr:uid="{00000000-0005-0000-0000-000068000000}"/>
    <cellStyle name="Normal 6 4" xfId="76" xr:uid="{00000000-0005-0000-0000-000069000000}"/>
    <cellStyle name="Normal 7" xfId="77" xr:uid="{00000000-0005-0000-0000-00006A000000}"/>
    <cellStyle name="Normal 7 2" xfId="78" xr:uid="{00000000-0005-0000-0000-00006B000000}"/>
    <cellStyle name="Normal 7 2 2" xfId="79" xr:uid="{00000000-0005-0000-0000-00006C000000}"/>
    <cellStyle name="Normal 7 3" xfId="80" xr:uid="{00000000-0005-0000-0000-00006D000000}"/>
    <cellStyle name="Normal 7 3 2" xfId="81" xr:uid="{00000000-0005-0000-0000-00006E000000}"/>
    <cellStyle name="Normal 7 4" xfId="82" xr:uid="{00000000-0005-0000-0000-00006F000000}"/>
    <cellStyle name="Normal 8" xfId="83" xr:uid="{00000000-0005-0000-0000-000070000000}"/>
    <cellStyle name="Normal 8 2" xfId="113" xr:uid="{00000000-0005-0000-0000-000071000000}"/>
    <cellStyle name="Normal 9" xfId="84" xr:uid="{00000000-0005-0000-0000-000072000000}"/>
    <cellStyle name="Note 2" xfId="85" xr:uid="{00000000-0005-0000-0000-000073000000}"/>
    <cellStyle name="Output 2" xfId="86" xr:uid="{00000000-0005-0000-0000-000074000000}"/>
    <cellStyle name="Percent" xfId="2" builtinId="5"/>
    <cellStyle name="Percent 10" xfId="141" xr:uid="{00000000-0005-0000-0000-000076000000}"/>
    <cellStyle name="Percent 2" xfId="87" xr:uid="{00000000-0005-0000-0000-000077000000}"/>
    <cellStyle name="Percent 2 2" xfId="88" xr:uid="{00000000-0005-0000-0000-000078000000}"/>
    <cellStyle name="Percent 3" xfId="89" xr:uid="{00000000-0005-0000-0000-000079000000}"/>
    <cellStyle name="Percent 3 2" xfId="90" xr:uid="{00000000-0005-0000-0000-00007A000000}"/>
    <cellStyle name="Percent 3 3" xfId="111" xr:uid="{00000000-0005-0000-0000-00007B000000}"/>
    <cellStyle name="Percent 4" xfId="91" xr:uid="{00000000-0005-0000-0000-00007C000000}"/>
    <cellStyle name="Percent 4 2" xfId="92" xr:uid="{00000000-0005-0000-0000-00007D000000}"/>
    <cellStyle name="Percent 4 3" xfId="138" xr:uid="{00000000-0005-0000-0000-00007E000000}"/>
    <cellStyle name="Percent 5" xfId="93" xr:uid="{00000000-0005-0000-0000-00007F000000}"/>
    <cellStyle name="Percent 5 2" xfId="94" xr:uid="{00000000-0005-0000-0000-000080000000}"/>
    <cellStyle name="Percent 6" xfId="95" xr:uid="{00000000-0005-0000-0000-000081000000}"/>
    <cellStyle name="Percent 6 2" xfId="96" xr:uid="{00000000-0005-0000-0000-000082000000}"/>
    <cellStyle name="Percent 7" xfId="97" xr:uid="{00000000-0005-0000-0000-000083000000}"/>
    <cellStyle name="Percent 7 2" xfId="98" xr:uid="{00000000-0005-0000-0000-000084000000}"/>
    <cellStyle name="Percent 8" xfId="99" xr:uid="{00000000-0005-0000-0000-000085000000}"/>
    <cellStyle name="Percent 8 2" xfId="100" xr:uid="{00000000-0005-0000-0000-000086000000}"/>
    <cellStyle name="Percent 9" xfId="101" xr:uid="{00000000-0005-0000-0000-000087000000}"/>
    <cellStyle name="Standard 2" xfId="139" xr:uid="{00000000-0005-0000-0000-000088000000}"/>
    <cellStyle name="Standard 2 2" xfId="115" xr:uid="{00000000-0005-0000-0000-000089000000}"/>
    <cellStyle name="Standard_FinSum" xfId="140" xr:uid="{00000000-0005-0000-0000-00008A000000}"/>
    <cellStyle name="Title 2" xfId="102" xr:uid="{00000000-0005-0000-0000-00008B000000}"/>
    <cellStyle name="Total 2" xfId="103" xr:uid="{00000000-0005-0000-0000-00008C000000}"/>
    <cellStyle name="Warning Text 2" xfId="104" xr:uid="{00000000-0005-0000-0000-00008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liz\Desktop\CFEFD\2022\Central%20Review\ExcelfileCFEFD_Fall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rwon\Downloads\BigBen_Financials-2020%20updated_07.26.2020_%20for%20FD%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liz\Downloads\2020%20CFEFD%20-%20Rubric%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won\Downloads\Frenz%20Coffee%20Franchise%20Model%20with%20CS%20financials_2020_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sheetName val="syllabus list"/>
      <sheetName val="IO1_RW1"/>
      <sheetName val="IO1_RW2"/>
      <sheetName val="IO2_CL"/>
      <sheetName val="IO2_GR"/>
      <sheetName val="IO3_JW"/>
      <sheetName val="IO4_NP"/>
      <sheetName val="IO4_TN"/>
      <sheetName val="IO5_BC1"/>
      <sheetName val="Fall03_IO5_BC1_(b)"/>
      <sheetName val="Fall05_IO5_BC1_(cii)"/>
      <sheetName val="Fall05_IO5_BC1_(e)"/>
      <sheetName val="IO5_BD"/>
      <sheetName val="Fall08_IO5_BD_(c)"/>
      <sheetName val="Fall08_IO5_BD_(d)"/>
      <sheetName val="IO5_BC2"/>
      <sheetName val="Spring05_IO5_BC2_(d)"/>
      <sheetName val="IO1_RK"/>
      <sheetName val="IO1_RW3"/>
      <sheetName val="IO2_DA"/>
      <sheetName val="IO3_JMH"/>
      <sheetName val="IO4_BD"/>
      <sheetName val="Spring05_IO5_BC2_(e)"/>
      <sheetName val="Scenarios"/>
      <sheetName val="IO5_MS"/>
      <sheetName val="Spring08_IO5_MS_(b)"/>
      <sheetName val="Spring08_IO5_MS_(d)"/>
      <sheetName val="Spring08_IO5_MS_(e)"/>
      <sheetName val="IO2_CJ"/>
      <sheetName val="template"/>
      <sheetName val="template_0"/>
    </sheetNames>
    <sheetDataSet>
      <sheetData sheetId="0" refreshError="1"/>
      <sheetData sheetId="1">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6"/>
  <sheetViews>
    <sheetView tabSelected="1" workbookViewId="0"/>
  </sheetViews>
  <sheetFormatPr defaultColWidth="8.88671875" defaultRowHeight="14.4" x14ac:dyDescent="0.3"/>
  <cols>
    <col min="1" max="1" width="25.5546875" customWidth="1"/>
    <col min="3" max="3" width="39.33203125" bestFit="1" customWidth="1"/>
    <col min="4" max="4" width="3.6640625" customWidth="1"/>
    <col min="5" max="5" width="14.5546875" customWidth="1"/>
    <col min="10" max="10" width="13" customWidth="1"/>
    <col min="12" max="12" width="10.5546875" customWidth="1"/>
  </cols>
  <sheetData>
    <row r="2" spans="1:16" ht="15.6" x14ac:dyDescent="0.3">
      <c r="A2" s="16" t="s">
        <v>756</v>
      </c>
      <c r="B2" s="16"/>
      <c r="C2" s="16" t="s">
        <v>757</v>
      </c>
      <c r="E2" s="280" t="s">
        <v>758</v>
      </c>
      <c r="F2" s="185"/>
      <c r="G2" s="185"/>
      <c r="H2" s="185"/>
      <c r="I2" s="185"/>
      <c r="J2" s="185"/>
      <c r="K2" s="185"/>
      <c r="L2" s="185"/>
      <c r="M2" s="185"/>
      <c r="N2" s="185"/>
      <c r="O2" s="185"/>
      <c r="P2" s="185"/>
    </row>
    <row r="3" spans="1:16" x14ac:dyDescent="0.3">
      <c r="E3" s="185"/>
      <c r="F3" s="185"/>
      <c r="G3" s="185"/>
      <c r="H3" s="185"/>
      <c r="I3" s="185"/>
      <c r="J3" s="185"/>
      <c r="K3" s="185"/>
      <c r="L3" s="185"/>
      <c r="M3" s="185"/>
      <c r="N3" s="185"/>
      <c r="O3" s="185"/>
      <c r="P3" s="185"/>
    </row>
    <row r="4" spans="1:16" ht="14.4" customHeight="1" x14ac:dyDescent="0.3">
      <c r="A4" s="281" t="s">
        <v>774</v>
      </c>
      <c r="C4" s="281" t="str">
        <f>HYPERLINK("#'BJA Sect 2.7 Exh A'!A1","BJA Exh 2.7A Statement of Operations")</f>
        <v>BJA Exh 2.7A Statement of Operations</v>
      </c>
      <c r="E4" s="290" t="s">
        <v>759</v>
      </c>
      <c r="F4" s="290"/>
      <c r="G4" s="290"/>
      <c r="H4" s="290"/>
      <c r="I4" s="290"/>
      <c r="J4" s="290"/>
      <c r="K4" s="290"/>
      <c r="L4" s="290"/>
      <c r="M4" s="290"/>
      <c r="N4" s="290"/>
      <c r="O4" s="290"/>
      <c r="P4" s="290"/>
    </row>
    <row r="5" spans="1:16" x14ac:dyDescent="0.3">
      <c r="A5" s="281" t="s">
        <v>775</v>
      </c>
      <c r="C5" s="281" t="str">
        <f>HYPERLINK("#'BJA Sect 2.7 Exh B'!A1","BJA Exh 2.7B Statement of Financial Position")</f>
        <v>BJA Exh 2.7B Statement of Financial Position</v>
      </c>
      <c r="E5" s="290"/>
      <c r="F5" s="290"/>
      <c r="G5" s="290"/>
      <c r="H5" s="290"/>
      <c r="I5" s="290"/>
      <c r="J5" s="290"/>
      <c r="K5" s="290"/>
      <c r="L5" s="290"/>
      <c r="M5" s="290"/>
      <c r="N5" s="290"/>
      <c r="O5" s="290"/>
      <c r="P5" s="290"/>
    </row>
    <row r="6" spans="1:16" x14ac:dyDescent="0.3">
      <c r="A6" s="281" t="s">
        <v>776</v>
      </c>
      <c r="C6" s="281" t="str">
        <f>HYPERLINK("#'BJA Sect 2.7 Exh C'!A1","BJA Exh 2.7C Statement of Cash Flows")</f>
        <v>BJA Exh 2.7C Statement of Cash Flows</v>
      </c>
      <c r="E6" s="290"/>
      <c r="F6" s="290"/>
      <c r="G6" s="290"/>
      <c r="H6" s="290"/>
      <c r="I6" s="290"/>
      <c r="J6" s="290"/>
      <c r="K6" s="290"/>
      <c r="L6" s="290"/>
      <c r="M6" s="290"/>
      <c r="N6" s="290"/>
      <c r="O6" s="290"/>
      <c r="P6" s="290"/>
    </row>
    <row r="7" spans="1:16" x14ac:dyDescent="0.3">
      <c r="A7" s="281" t="s">
        <v>777</v>
      </c>
      <c r="C7" s="281" t="str">
        <f>HYPERLINK("#'BJT Sect 3.5 Exh A'!A1","BJT Exh 3.5A Statement of Operations")</f>
        <v>BJT Exh 3.5A Statement of Operations</v>
      </c>
      <c r="E7" s="290"/>
      <c r="F7" s="290"/>
      <c r="G7" s="290"/>
      <c r="H7" s="290"/>
      <c r="I7" s="290"/>
      <c r="J7" s="290"/>
      <c r="K7" s="290"/>
      <c r="L7" s="290"/>
      <c r="M7" s="290"/>
      <c r="N7" s="290"/>
      <c r="O7" s="290"/>
      <c r="P7" s="290"/>
    </row>
    <row r="8" spans="1:16" x14ac:dyDescent="0.3">
      <c r="A8" s="281" t="s">
        <v>778</v>
      </c>
      <c r="C8" s="281" t="str">
        <f>HYPERLINK("#'BJT Sect 3.5 Exh B'!A1","BJT Exh 3.5B Statement of Financial Position")</f>
        <v>BJT Exh 3.5B Statement of Financial Position</v>
      </c>
      <c r="E8" s="290"/>
      <c r="F8" s="290"/>
      <c r="G8" s="290"/>
      <c r="H8" s="290"/>
      <c r="I8" s="290"/>
      <c r="J8" s="290"/>
      <c r="K8" s="290"/>
      <c r="L8" s="290"/>
      <c r="M8" s="290"/>
      <c r="N8" s="290"/>
      <c r="O8" s="290"/>
      <c r="P8" s="290"/>
    </row>
    <row r="9" spans="1:16" x14ac:dyDescent="0.3">
      <c r="A9" s="281" t="s">
        <v>768</v>
      </c>
      <c r="C9" s="281" t="str">
        <f>HYPERLINK("#'BJT Sect 3.5 Exh C'!A1","BJT Exh 3.5C Statement of Cash Flows")</f>
        <v>BJT Exh 3.5C Statement of Cash Flows</v>
      </c>
      <c r="E9" s="290"/>
      <c r="F9" s="290"/>
      <c r="G9" s="290"/>
      <c r="H9" s="290"/>
      <c r="I9" s="290"/>
      <c r="J9" s="290"/>
      <c r="K9" s="290"/>
      <c r="L9" s="290"/>
      <c r="M9" s="290"/>
      <c r="N9" s="290"/>
      <c r="O9" s="290"/>
      <c r="P9" s="290"/>
    </row>
    <row r="10" spans="1:16" x14ac:dyDescent="0.3">
      <c r="A10" s="281" t="s">
        <v>779</v>
      </c>
      <c r="C10" s="281" t="str">
        <f>HYPERLINK("#'Frenz Sect 4.5 Exh B'!A1","Frenz Exh 4.5B Financial Statements")</f>
        <v>Frenz Exh 4.5B Financial Statements</v>
      </c>
      <c r="E10" s="290"/>
      <c r="F10" s="290"/>
      <c r="G10" s="290"/>
      <c r="H10" s="290"/>
      <c r="I10" s="290"/>
      <c r="J10" s="290"/>
      <c r="K10" s="290"/>
      <c r="L10" s="290"/>
      <c r="M10" s="290"/>
      <c r="N10" s="290"/>
      <c r="O10" s="290"/>
      <c r="P10" s="290"/>
    </row>
    <row r="11" spans="1:16" x14ac:dyDescent="0.3">
      <c r="A11" s="281" t="s">
        <v>780</v>
      </c>
      <c r="C11" s="281" t="str">
        <f>HYPERLINK("#'Big Ben Sect 5.5 IS'!A1","Big Ben Exh 5.5 Income Statement")</f>
        <v>Big Ben Exh 5.5 Income Statement</v>
      </c>
      <c r="E11" s="290"/>
      <c r="F11" s="290"/>
      <c r="G11" s="290"/>
      <c r="H11" s="290"/>
      <c r="I11" s="290"/>
      <c r="J11" s="290"/>
      <c r="K11" s="290"/>
      <c r="L11" s="290"/>
      <c r="M11" s="290"/>
      <c r="N11" s="290"/>
      <c r="O11" s="290"/>
      <c r="P11" s="290"/>
    </row>
    <row r="12" spans="1:16" ht="15.6" x14ac:dyDescent="0.3">
      <c r="A12" s="281" t="s">
        <v>770</v>
      </c>
      <c r="C12" s="281" t="str">
        <f>HYPERLINK("#'Big Ben Sect 5.5 BS'!A1","Big Ben Exh 5.5 Balance Sheet")</f>
        <v>Big Ben Exh 5.5 Balance Sheet</v>
      </c>
      <c r="E12" s="280" t="s">
        <v>760</v>
      </c>
      <c r="F12" s="193" t="s">
        <v>761</v>
      </c>
      <c r="G12" s="193"/>
      <c r="H12" s="193"/>
      <c r="I12" s="193"/>
      <c r="J12" s="193"/>
      <c r="L12" s="223" t="s">
        <v>762</v>
      </c>
    </row>
    <row r="13" spans="1:16" x14ac:dyDescent="0.3">
      <c r="A13" s="281" t="s">
        <v>781</v>
      </c>
      <c r="C13" s="281" t="str">
        <f>HYPERLINK("#'Darwin Sect 6.8 Exh A'!A1","Darwin Exhibit 6.8A Income Statements")</f>
        <v>Darwin Exhibit 6.8A Income Statements</v>
      </c>
      <c r="E13" s="185"/>
      <c r="F13" s="282" t="s">
        <v>763</v>
      </c>
      <c r="G13" s="282"/>
      <c r="H13" s="282"/>
      <c r="I13" s="282"/>
      <c r="J13" s="282"/>
      <c r="L13" s="174" t="s">
        <v>764</v>
      </c>
    </row>
    <row r="14" spans="1:16" x14ac:dyDescent="0.3">
      <c r="A14" s="281" t="s">
        <v>782</v>
      </c>
      <c r="C14" s="281" t="str">
        <f>HYPERLINK("#'Darwin Sect 6.8 Exh B'!A1","Darwin Exhibit 6.8B Statutory Balance Sheets")</f>
        <v>Darwin Exhibit 6.8B Statutory Balance Sheets</v>
      </c>
      <c r="F14" s="283" t="s">
        <v>765</v>
      </c>
      <c r="G14" s="284"/>
      <c r="H14" s="283"/>
      <c r="I14" s="283"/>
      <c r="J14" s="283"/>
      <c r="L14" t="s">
        <v>766</v>
      </c>
    </row>
    <row r="15" spans="1:16" x14ac:dyDescent="0.3">
      <c r="A15" s="281" t="s">
        <v>772</v>
      </c>
      <c r="C15" s="281" t="str">
        <f>HYPERLINK("#'Snappy Sect 7.4'!A1","Snappy Section 7.4 Financials")</f>
        <v>Snappy Section 7.4 Financials</v>
      </c>
      <c r="F15" s="285" t="s">
        <v>767</v>
      </c>
      <c r="G15" s="286"/>
      <c r="H15" s="285"/>
      <c r="I15" s="285"/>
      <c r="J15" s="285"/>
    </row>
    <row r="16" spans="1:16" x14ac:dyDescent="0.3">
      <c r="A16" s="281"/>
      <c r="C16" s="281" t="str">
        <f>HYPERLINK("#'SEA Sect 8.6'!A1","SEA Section 8.6 Financials")</f>
        <v>SEA Section 8.6 Financials</v>
      </c>
      <c r="G16" s="223"/>
    </row>
    <row r="17" spans="1:16" ht="15.6" x14ac:dyDescent="0.3">
      <c r="A17" s="281"/>
      <c r="E17" s="280" t="s">
        <v>769</v>
      </c>
      <c r="F17" s="185"/>
      <c r="G17" s="185"/>
      <c r="H17" s="185"/>
      <c r="I17" s="185"/>
      <c r="J17" s="185"/>
      <c r="K17" s="185"/>
      <c r="L17" s="185"/>
      <c r="M17" s="185"/>
      <c r="N17" s="185"/>
      <c r="O17" s="185"/>
      <c r="P17" s="185"/>
    </row>
    <row r="18" spans="1:16" x14ac:dyDescent="0.3">
      <c r="A18" s="281"/>
      <c r="E18" s="185"/>
      <c r="F18" s="185"/>
      <c r="G18" s="185"/>
      <c r="H18" s="185"/>
      <c r="I18" s="185"/>
      <c r="J18" s="185"/>
      <c r="K18" s="185"/>
      <c r="L18" s="185"/>
      <c r="M18" s="185"/>
      <c r="N18" s="185"/>
      <c r="O18" s="185"/>
      <c r="P18" s="185"/>
    </row>
    <row r="19" spans="1:16" x14ac:dyDescent="0.3">
      <c r="A19" s="281"/>
      <c r="E19" s="290" t="s">
        <v>771</v>
      </c>
      <c r="F19" s="290"/>
      <c r="G19" s="290"/>
      <c r="H19" s="290"/>
      <c r="I19" s="290"/>
      <c r="J19" s="290"/>
      <c r="K19" s="290"/>
      <c r="L19" s="290"/>
      <c r="M19" s="290"/>
      <c r="N19" s="290"/>
      <c r="O19" s="290"/>
      <c r="P19" s="290"/>
    </row>
    <row r="20" spans="1:16" x14ac:dyDescent="0.3">
      <c r="A20" s="281"/>
      <c r="E20" s="290"/>
      <c r="F20" s="290"/>
      <c r="G20" s="290"/>
      <c r="H20" s="290"/>
      <c r="I20" s="290"/>
      <c r="J20" s="290"/>
      <c r="K20" s="290"/>
      <c r="L20" s="290"/>
      <c r="M20" s="290"/>
      <c r="N20" s="290"/>
      <c r="O20" s="290"/>
      <c r="P20" s="290"/>
    </row>
    <row r="21" spans="1:16" x14ac:dyDescent="0.3">
      <c r="A21" s="281"/>
      <c r="E21" s="290"/>
      <c r="F21" s="290"/>
      <c r="G21" s="290"/>
      <c r="H21" s="290"/>
      <c r="I21" s="290"/>
      <c r="J21" s="290"/>
      <c r="K21" s="290"/>
      <c r="L21" s="290"/>
      <c r="M21" s="290"/>
      <c r="N21" s="290"/>
      <c r="O21" s="290"/>
      <c r="P21" s="290"/>
    </row>
    <row r="22" spans="1:16" x14ac:dyDescent="0.3">
      <c r="A22" s="281"/>
      <c r="E22" s="290"/>
      <c r="F22" s="290"/>
      <c r="G22" s="290"/>
      <c r="H22" s="290"/>
      <c r="I22" s="290"/>
      <c r="J22" s="290"/>
      <c r="K22" s="290"/>
      <c r="L22" s="290"/>
      <c r="M22" s="290"/>
      <c r="N22" s="290"/>
      <c r="O22" s="290"/>
      <c r="P22" s="290"/>
    </row>
    <row r="23" spans="1:16" x14ac:dyDescent="0.3">
      <c r="A23" s="281"/>
      <c r="E23" s="290"/>
      <c r="F23" s="290"/>
      <c r="G23" s="290"/>
      <c r="H23" s="290"/>
      <c r="I23" s="290"/>
      <c r="J23" s="290"/>
      <c r="K23" s="290"/>
      <c r="L23" s="290"/>
      <c r="M23" s="290"/>
      <c r="N23" s="290"/>
      <c r="O23" s="290"/>
      <c r="P23" s="290"/>
    </row>
    <row r="24" spans="1:16" x14ac:dyDescent="0.3">
      <c r="E24" s="290"/>
      <c r="F24" s="290"/>
      <c r="G24" s="290"/>
      <c r="H24" s="290"/>
      <c r="I24" s="290"/>
      <c r="J24" s="290"/>
      <c r="K24" s="290"/>
      <c r="L24" s="290"/>
      <c r="M24" s="290"/>
      <c r="N24" s="290"/>
      <c r="O24" s="290"/>
      <c r="P24" s="290"/>
    </row>
    <row r="25" spans="1:16" x14ac:dyDescent="0.3">
      <c r="E25" s="290"/>
      <c r="F25" s="290"/>
      <c r="G25" s="290"/>
      <c r="H25" s="290"/>
      <c r="I25" s="290"/>
      <c r="J25" s="290"/>
      <c r="K25" s="290"/>
      <c r="L25" s="290"/>
      <c r="M25" s="290"/>
      <c r="N25" s="290"/>
      <c r="O25" s="290"/>
      <c r="P25" s="290"/>
    </row>
    <row r="26" spans="1:16" x14ac:dyDescent="0.3">
      <c r="E26" s="290"/>
      <c r="F26" s="290"/>
      <c r="G26" s="290"/>
      <c r="H26" s="290"/>
      <c r="I26" s="290"/>
      <c r="J26" s="290"/>
      <c r="K26" s="290"/>
      <c r="L26" s="290"/>
      <c r="M26" s="290"/>
      <c r="N26" s="290"/>
      <c r="O26" s="290"/>
      <c r="P26" s="290"/>
    </row>
  </sheetData>
  <mergeCells count="2">
    <mergeCell ref="E4:P11"/>
    <mergeCell ref="E19:P26"/>
  </mergeCells>
  <hyperlinks>
    <hyperlink ref="A4" location="Q2_a!A1" display="Question 2(a)" xr:uid="{00000000-0004-0000-0000-000000000000}"/>
    <hyperlink ref="A5" location="Q2_c!A1" display="Question 2(c)" xr:uid="{00000000-0004-0000-0000-000001000000}"/>
    <hyperlink ref="A6" location="Q3_c!A1" display="Question 3(c)" xr:uid="{00000000-0004-0000-0000-000002000000}"/>
    <hyperlink ref="A7" location="Q4_c!A1" display="Question 4(c)" xr:uid="{00000000-0004-0000-0000-000003000000}"/>
    <hyperlink ref="A8" location="Q5_b!A1" display="Question 5(b)" xr:uid="{00000000-0004-0000-0000-000004000000}"/>
    <hyperlink ref="A9" location="Q5_c!A1" display="Question 5(c)" xr:uid="{00000000-0004-0000-0000-000005000000}"/>
    <hyperlink ref="A10" location="'Q6_Statement of Operations'!A1" display="Question 6 Statement of Operations" xr:uid="{00000000-0004-0000-0000-000006000000}"/>
    <hyperlink ref="A11" location="'Q6_Stmt. of Financial Position'!A1" display="Question 6 Stmt. of Financial Position" xr:uid="{00000000-0004-0000-0000-000007000000}"/>
    <hyperlink ref="A12" location="Q6_a!A1" display="Question 6(a)" xr:uid="{00000000-0004-0000-0000-000008000000}"/>
    <hyperlink ref="A13" location="Q6_c_Activity!A1" display="Question 6(c) Activity" xr:uid="{00000000-0004-0000-0000-000009000000}"/>
    <hyperlink ref="A14" location="Q6_c_Liquidity!A1" display="Question 6(c) Liquidity" xr:uid="{00000000-0004-0000-0000-00000A000000}"/>
    <hyperlink ref="A15" location="Q7_b!A1" display="Question 7(b)" xr:uid="{00000000-0004-0000-0000-00000B000000}"/>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B1:O26"/>
  <sheetViews>
    <sheetView workbookViewId="0"/>
  </sheetViews>
  <sheetFormatPr defaultColWidth="8.6640625" defaultRowHeight="15.6" x14ac:dyDescent="0.3"/>
  <cols>
    <col min="1" max="1" width="5.109375" style="253" customWidth="1"/>
    <col min="2" max="2" width="42.33203125" style="253" customWidth="1"/>
    <col min="3" max="5" width="14.6640625" style="253" customWidth="1"/>
    <col min="6" max="6" width="6.33203125" style="253" customWidth="1"/>
    <col min="7" max="7" width="17.33203125" style="253" customWidth="1"/>
    <col min="8" max="10" width="7.6640625" style="253" customWidth="1"/>
    <col min="11" max="11" width="5.33203125" style="253" customWidth="1"/>
    <col min="12" max="13" width="8.6640625" style="253"/>
    <col min="14" max="14" width="11.88671875" style="253" customWidth="1"/>
    <col min="15" max="15" width="32.5546875" style="253" customWidth="1"/>
    <col min="16" max="16384" width="8.6640625" style="253"/>
  </cols>
  <sheetData>
    <row r="1" spans="2:15" x14ac:dyDescent="0.3">
      <c r="B1" s="252" t="s">
        <v>702</v>
      </c>
      <c r="N1" s="287" t="s">
        <v>773</v>
      </c>
    </row>
    <row r="2" spans="2:15" x14ac:dyDescent="0.3">
      <c r="N2" s="287" t="str">
        <f>HYPERLINK("#'BJA Sect 2.7 Exh A'!A1","BJA Exh 2.7A")</f>
        <v>BJA Exh 2.7A</v>
      </c>
      <c r="O2" s="287" t="s">
        <v>779</v>
      </c>
    </row>
    <row r="3" spans="2:15" x14ac:dyDescent="0.3">
      <c r="B3" s="254" t="s">
        <v>783</v>
      </c>
      <c r="N3" s="287" t="str">
        <f>HYPERLINK("#'BJA Sect 2.7 Exh B'!A1","BJA Exh 2.7B")</f>
        <v>BJA Exh 2.7B</v>
      </c>
      <c r="O3" s="287" t="s">
        <v>780</v>
      </c>
    </row>
    <row r="4" spans="2:15" x14ac:dyDescent="0.3">
      <c r="B4" s="254" t="s">
        <v>703</v>
      </c>
      <c r="N4" s="287" t="str">
        <f>HYPERLINK("#'BJA Sect 2.7 Exh C'!A1","BJA Exh 2.7C")</f>
        <v>BJA Exh 2.7C</v>
      </c>
    </row>
    <row r="5" spans="2:15" x14ac:dyDescent="0.3">
      <c r="B5" s="255" t="s">
        <v>704</v>
      </c>
    </row>
    <row r="6" spans="2:15" ht="16.2" thickBot="1" x14ac:dyDescent="0.35">
      <c r="B6" s="256" t="s">
        <v>705</v>
      </c>
      <c r="C6" s="257"/>
      <c r="D6" s="257"/>
      <c r="E6" s="257"/>
      <c r="G6" s="254" t="s">
        <v>706</v>
      </c>
    </row>
    <row r="7" spans="2:15" ht="16.2" thickBot="1" x14ac:dyDescent="0.35">
      <c r="B7" s="258" t="s">
        <v>707</v>
      </c>
      <c r="C7" s="259" t="s">
        <v>708</v>
      </c>
      <c r="D7" s="259" t="s">
        <v>709</v>
      </c>
      <c r="E7" s="259" t="s">
        <v>710</v>
      </c>
      <c r="G7" s="260"/>
      <c r="H7" s="261"/>
      <c r="I7" s="261"/>
      <c r="J7" s="261"/>
      <c r="K7" s="261"/>
      <c r="L7" s="261"/>
      <c r="M7" s="261"/>
      <c r="N7" s="262"/>
    </row>
    <row r="8" spans="2:15" ht="16.2" thickBot="1" x14ac:dyDescent="0.35">
      <c r="B8" s="263" t="s">
        <v>711</v>
      </c>
      <c r="C8" s="264">
        <v>160</v>
      </c>
      <c r="D8" s="264">
        <v>175</v>
      </c>
      <c r="E8" s="264">
        <v>195</v>
      </c>
      <c r="G8" s="265"/>
      <c r="H8" s="266"/>
      <c r="I8" s="266"/>
      <c r="J8" s="266"/>
      <c r="K8" s="266"/>
      <c r="L8" s="266"/>
      <c r="M8" s="266"/>
      <c r="N8" s="267"/>
    </row>
    <row r="9" spans="2:15" ht="16.2" thickBot="1" x14ac:dyDescent="0.35">
      <c r="B9" s="263" t="s">
        <v>712</v>
      </c>
      <c r="C9" s="264">
        <v>360</v>
      </c>
      <c r="D9" s="264">
        <v>290</v>
      </c>
      <c r="E9" s="264">
        <v>243</v>
      </c>
      <c r="G9" s="265"/>
      <c r="H9" s="266"/>
      <c r="I9" s="266"/>
      <c r="J9" s="266"/>
      <c r="K9" s="266"/>
      <c r="L9" s="266"/>
      <c r="M9" s="266"/>
      <c r="N9" s="267"/>
    </row>
    <row r="10" spans="2:15" ht="16.2" thickBot="1" x14ac:dyDescent="0.35">
      <c r="B10" s="256" t="s">
        <v>713</v>
      </c>
      <c r="C10" s="257"/>
      <c r="D10" s="257"/>
      <c r="E10" s="257"/>
      <c r="G10" s="265"/>
      <c r="H10" s="266"/>
      <c r="I10" s="266"/>
      <c r="J10" s="266"/>
      <c r="K10" s="266"/>
      <c r="L10" s="266"/>
      <c r="M10" s="266"/>
      <c r="N10" s="267"/>
    </row>
    <row r="11" spans="2:15" ht="16.2" thickBot="1" x14ac:dyDescent="0.35">
      <c r="B11" s="258" t="s">
        <v>707</v>
      </c>
      <c r="C11" s="259" t="s">
        <v>708</v>
      </c>
      <c r="D11" s="259" t="s">
        <v>709</v>
      </c>
      <c r="E11" s="259" t="s">
        <v>710</v>
      </c>
      <c r="G11" s="265"/>
      <c r="H11" s="266"/>
      <c r="I11" s="266"/>
      <c r="J11" s="266"/>
      <c r="K11" s="266"/>
      <c r="L11" s="266"/>
      <c r="M11" s="266"/>
      <c r="N11" s="267"/>
    </row>
    <row r="12" spans="2:15" ht="16.2" thickBot="1" x14ac:dyDescent="0.35">
      <c r="B12" s="263" t="s">
        <v>711</v>
      </c>
      <c r="C12" s="264">
        <v>25</v>
      </c>
      <c r="D12" s="264">
        <v>17</v>
      </c>
      <c r="E12" s="264">
        <v>19</v>
      </c>
      <c r="G12" s="265"/>
      <c r="H12" s="266"/>
      <c r="I12" s="266"/>
      <c r="J12" s="266"/>
      <c r="K12" s="266"/>
      <c r="L12" s="266"/>
      <c r="M12" s="266"/>
      <c r="N12" s="267"/>
    </row>
    <row r="13" spans="2:15" ht="16.2" thickBot="1" x14ac:dyDescent="0.35">
      <c r="B13" s="263" t="s">
        <v>712</v>
      </c>
      <c r="C13" s="264">
        <v>229</v>
      </c>
      <c r="D13" s="264">
        <v>132</v>
      </c>
      <c r="E13" s="264">
        <v>68</v>
      </c>
      <c r="G13" s="265"/>
      <c r="H13" s="266"/>
      <c r="I13" s="266"/>
      <c r="J13" s="266"/>
      <c r="K13" s="266"/>
      <c r="L13" s="266"/>
      <c r="M13" s="266"/>
      <c r="N13" s="267"/>
    </row>
    <row r="14" spans="2:15" ht="16.2" thickBot="1" x14ac:dyDescent="0.35">
      <c r="B14" s="256" t="s">
        <v>714</v>
      </c>
      <c r="C14" s="257"/>
      <c r="D14" s="257"/>
      <c r="E14" s="257"/>
      <c r="G14" s="268"/>
      <c r="H14" s="269"/>
      <c r="I14" s="269"/>
      <c r="J14" s="269"/>
      <c r="K14" s="269"/>
      <c r="L14" s="269"/>
      <c r="M14" s="269"/>
      <c r="N14" s="270"/>
    </row>
    <row r="15" spans="2:15" ht="16.2" thickBot="1" x14ac:dyDescent="0.35">
      <c r="B15" s="258" t="s">
        <v>707</v>
      </c>
      <c r="C15" s="259" t="s">
        <v>708</v>
      </c>
      <c r="D15" s="259" t="s">
        <v>709</v>
      </c>
      <c r="E15" s="259" t="s">
        <v>710</v>
      </c>
    </row>
    <row r="16" spans="2:15" ht="16.2" thickBot="1" x14ac:dyDescent="0.35">
      <c r="B16" s="263" t="s">
        <v>715</v>
      </c>
      <c r="C16" s="264">
        <v>60</v>
      </c>
      <c r="D16" s="264">
        <v>57</v>
      </c>
      <c r="E16" s="264">
        <v>37</v>
      </c>
      <c r="G16" s="254" t="s">
        <v>716</v>
      </c>
    </row>
    <row r="17" spans="2:14" ht="16.2" thickBot="1" x14ac:dyDescent="0.35">
      <c r="B17" s="263" t="s">
        <v>717</v>
      </c>
      <c r="C17" s="271" t="s">
        <v>718</v>
      </c>
      <c r="D17" s="264">
        <v>-66</v>
      </c>
      <c r="E17" s="264">
        <v>-50</v>
      </c>
      <c r="G17" s="255" t="s">
        <v>719</v>
      </c>
    </row>
    <row r="18" spans="2:14" ht="16.2" thickBot="1" x14ac:dyDescent="0.35">
      <c r="B18" s="263" t="s">
        <v>720</v>
      </c>
      <c r="C18" s="271" t="s">
        <v>721</v>
      </c>
      <c r="D18" s="264">
        <v>-9</v>
      </c>
      <c r="E18" s="264">
        <v>-13</v>
      </c>
      <c r="G18" s="260"/>
      <c r="H18" s="261"/>
      <c r="I18" s="261"/>
      <c r="J18" s="261"/>
      <c r="K18" s="261"/>
      <c r="L18" s="261"/>
      <c r="M18" s="261"/>
      <c r="N18" s="262"/>
    </row>
    <row r="19" spans="2:14" ht="16.2" thickBot="1" x14ac:dyDescent="0.35">
      <c r="B19" s="272" t="s">
        <v>722</v>
      </c>
      <c r="C19" s="257"/>
      <c r="D19" s="257"/>
      <c r="E19" s="257"/>
      <c r="G19" s="265"/>
      <c r="H19" s="266"/>
      <c r="I19" s="266"/>
      <c r="J19" s="266"/>
      <c r="K19" s="266"/>
      <c r="L19" s="266"/>
      <c r="M19" s="266"/>
      <c r="N19" s="267"/>
    </row>
    <row r="20" spans="2:14" ht="16.2" thickBot="1" x14ac:dyDescent="0.35">
      <c r="B20" s="258" t="s">
        <v>707</v>
      </c>
      <c r="C20" s="259" t="s">
        <v>708</v>
      </c>
      <c r="D20" s="259" t="s">
        <v>709</v>
      </c>
      <c r="E20" s="259" t="s">
        <v>710</v>
      </c>
      <c r="G20" s="265"/>
      <c r="H20" s="266"/>
      <c r="I20" s="266"/>
      <c r="J20" s="266"/>
      <c r="K20" s="266"/>
      <c r="L20" s="266"/>
      <c r="M20" s="266"/>
      <c r="N20" s="267"/>
    </row>
    <row r="21" spans="2:14" ht="16.2" thickBot="1" x14ac:dyDescent="0.35">
      <c r="B21" s="263" t="s">
        <v>723</v>
      </c>
      <c r="C21" s="264">
        <v>150</v>
      </c>
      <c r="D21" s="264">
        <v>126</v>
      </c>
      <c r="E21" s="264">
        <v>88</v>
      </c>
      <c r="G21" s="265"/>
      <c r="H21" s="266"/>
      <c r="I21" s="266"/>
      <c r="J21" s="266"/>
      <c r="K21" s="266"/>
      <c r="L21" s="266"/>
      <c r="M21" s="266"/>
      <c r="N21" s="267"/>
    </row>
    <row r="22" spans="2:14" ht="16.2" thickBot="1" x14ac:dyDescent="0.35">
      <c r="B22" s="263" t="s">
        <v>724</v>
      </c>
      <c r="C22" s="273">
        <v>0.21</v>
      </c>
      <c r="D22" s="273">
        <v>0.21</v>
      </c>
      <c r="E22" s="273">
        <v>0.21</v>
      </c>
      <c r="G22" s="265"/>
      <c r="H22" s="266"/>
      <c r="I22" s="266"/>
      <c r="J22" s="266"/>
      <c r="K22" s="266"/>
      <c r="L22" s="266"/>
      <c r="M22" s="266"/>
      <c r="N22" s="267"/>
    </row>
    <row r="23" spans="2:14" ht="16.2" thickBot="1" x14ac:dyDescent="0.35">
      <c r="B23" s="263" t="s">
        <v>725</v>
      </c>
      <c r="C23" s="264">
        <v>-31.5</v>
      </c>
      <c r="D23" s="264">
        <v>-26</v>
      </c>
      <c r="E23" s="264">
        <v>-18</v>
      </c>
      <c r="G23" s="265"/>
      <c r="H23" s="266"/>
      <c r="I23" s="266"/>
      <c r="J23" s="266"/>
      <c r="K23" s="266"/>
      <c r="L23" s="266"/>
      <c r="M23" s="266"/>
      <c r="N23" s="267"/>
    </row>
    <row r="24" spans="2:14" ht="16.2" thickBot="1" x14ac:dyDescent="0.35">
      <c r="B24" s="263" t="s">
        <v>726</v>
      </c>
      <c r="C24" s="271" t="s">
        <v>721</v>
      </c>
      <c r="D24" s="264">
        <v>17</v>
      </c>
      <c r="E24" s="264">
        <v>5</v>
      </c>
      <c r="G24" s="265"/>
      <c r="H24" s="266"/>
      <c r="I24" s="266"/>
      <c r="J24" s="266"/>
      <c r="K24" s="266"/>
      <c r="L24" s="266"/>
      <c r="M24" s="266"/>
      <c r="N24" s="267"/>
    </row>
    <row r="25" spans="2:14" ht="16.2" thickBot="1" x14ac:dyDescent="0.35">
      <c r="B25" s="263" t="s">
        <v>720</v>
      </c>
      <c r="C25" s="271" t="s">
        <v>721</v>
      </c>
      <c r="D25" s="264">
        <v>-9</v>
      </c>
      <c r="E25" s="264">
        <v>-13</v>
      </c>
      <c r="G25" s="265"/>
      <c r="H25" s="266"/>
      <c r="I25" s="266"/>
      <c r="J25" s="266"/>
      <c r="K25" s="266"/>
      <c r="L25" s="266"/>
      <c r="M25" s="266"/>
      <c r="N25" s="267"/>
    </row>
    <row r="26" spans="2:14" ht="16.2" thickBot="1" x14ac:dyDescent="0.35">
      <c r="B26" s="263" t="s">
        <v>722</v>
      </c>
      <c r="C26" s="271" t="s">
        <v>721</v>
      </c>
      <c r="D26" s="274">
        <v>-7.0400000000000004E-2</v>
      </c>
      <c r="E26" s="274">
        <v>-0.14410000000000001</v>
      </c>
      <c r="G26" s="268"/>
      <c r="H26" s="269"/>
      <c r="I26" s="269"/>
      <c r="J26" s="269"/>
      <c r="K26" s="269"/>
      <c r="L26" s="269"/>
      <c r="M26" s="269"/>
      <c r="N26" s="270"/>
    </row>
  </sheetData>
  <hyperlinks>
    <hyperlink ref="N1" location="'Navigation &amp; Instructions'!A1" display="Navigation" xr:uid="{00000000-0004-0000-0900-000000000000}"/>
    <hyperlink ref="O2" location="'Q6_Statement of Operations'!A1" display="Question 6 Statement of Operations" xr:uid="{00000000-0004-0000-0900-000001000000}"/>
    <hyperlink ref="O3" location="'Q6_Stmt. of Financial Position'!A1" display="Question 6 Stmt. of Financial Position"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B1:O29"/>
  <sheetViews>
    <sheetView workbookViewId="0"/>
  </sheetViews>
  <sheetFormatPr defaultColWidth="8.6640625" defaultRowHeight="15.6" x14ac:dyDescent="0.3"/>
  <cols>
    <col min="1" max="13" width="8.6640625" style="253"/>
    <col min="14" max="14" width="32.6640625" style="253" bestFit="1" customWidth="1"/>
    <col min="15" max="15" width="33.109375" style="253" customWidth="1"/>
    <col min="16" max="16384" width="8.6640625" style="253"/>
  </cols>
  <sheetData>
    <row r="1" spans="2:15" x14ac:dyDescent="0.3">
      <c r="B1" s="252" t="s">
        <v>727</v>
      </c>
      <c r="N1" s="287" t="s">
        <v>773</v>
      </c>
    </row>
    <row r="2" spans="2:15" x14ac:dyDescent="0.3">
      <c r="N2" s="287" t="s">
        <v>779</v>
      </c>
      <c r="O2" s="289"/>
    </row>
    <row r="3" spans="2:15" x14ac:dyDescent="0.3">
      <c r="B3" s="254" t="s">
        <v>728</v>
      </c>
      <c r="N3" s="287" t="s">
        <v>780</v>
      </c>
      <c r="O3" s="289"/>
    </row>
    <row r="4" spans="2:15" x14ac:dyDescent="0.3">
      <c r="B4" s="254" t="s">
        <v>786</v>
      </c>
      <c r="N4" s="289"/>
    </row>
    <row r="5" spans="2:15" x14ac:dyDescent="0.3">
      <c r="B5" s="254"/>
    </row>
    <row r="6" spans="2:15" x14ac:dyDescent="0.3">
      <c r="B6" s="254" t="s">
        <v>729</v>
      </c>
    </row>
    <row r="8" spans="2:15" x14ac:dyDescent="0.3">
      <c r="B8" s="254" t="s">
        <v>730</v>
      </c>
    </row>
    <row r="9" spans="2:15" x14ac:dyDescent="0.3">
      <c r="B9" s="260"/>
      <c r="C9" s="261"/>
      <c r="D9" s="261"/>
      <c r="E9" s="261"/>
      <c r="F9" s="261"/>
      <c r="G9" s="261"/>
      <c r="H9" s="261"/>
      <c r="I9" s="261"/>
      <c r="J9" s="261"/>
      <c r="K9" s="261"/>
      <c r="L9" s="261"/>
      <c r="M9" s="262"/>
    </row>
    <row r="10" spans="2:15" x14ac:dyDescent="0.3">
      <c r="B10" s="265"/>
      <c r="C10" s="266"/>
      <c r="D10" s="266"/>
      <c r="E10" s="266"/>
      <c r="F10" s="266"/>
      <c r="G10" s="266"/>
      <c r="H10" s="266"/>
      <c r="I10" s="266"/>
      <c r="J10" s="266"/>
      <c r="K10" s="266"/>
      <c r="L10" s="266"/>
      <c r="M10" s="267"/>
    </row>
    <row r="11" spans="2:15" x14ac:dyDescent="0.3">
      <c r="B11" s="265"/>
      <c r="C11" s="266"/>
      <c r="D11" s="266"/>
      <c r="E11" s="266"/>
      <c r="F11" s="266"/>
      <c r="G11" s="266"/>
      <c r="H11" s="266"/>
      <c r="I11" s="266"/>
      <c r="J11" s="266"/>
      <c r="K11" s="266"/>
      <c r="L11" s="266"/>
      <c r="M11" s="267"/>
    </row>
    <row r="12" spans="2:15" x14ac:dyDescent="0.3">
      <c r="B12" s="265"/>
      <c r="C12" s="266"/>
      <c r="D12" s="266"/>
      <c r="E12" s="266"/>
      <c r="F12" s="266"/>
      <c r="G12" s="266"/>
      <c r="H12" s="266"/>
      <c r="I12" s="266"/>
      <c r="J12" s="266"/>
      <c r="K12" s="266"/>
      <c r="L12" s="266"/>
      <c r="M12" s="267"/>
    </row>
    <row r="13" spans="2:15" x14ac:dyDescent="0.3">
      <c r="B13" s="268"/>
      <c r="C13" s="269"/>
      <c r="D13" s="269"/>
      <c r="E13" s="269"/>
      <c r="F13" s="269"/>
      <c r="G13" s="269"/>
      <c r="H13" s="269"/>
      <c r="I13" s="269"/>
      <c r="J13" s="269"/>
      <c r="K13" s="269"/>
      <c r="L13" s="269"/>
      <c r="M13" s="270"/>
    </row>
    <row r="15" spans="2:15" x14ac:dyDescent="0.3">
      <c r="B15" s="254" t="s">
        <v>731</v>
      </c>
    </row>
    <row r="16" spans="2:15" x14ac:dyDescent="0.3">
      <c r="B16" s="260"/>
      <c r="C16" s="261"/>
      <c r="D16" s="261"/>
      <c r="E16" s="261"/>
      <c r="F16" s="261"/>
      <c r="G16" s="261"/>
      <c r="H16" s="261"/>
      <c r="I16" s="261"/>
      <c r="J16" s="261"/>
      <c r="K16" s="261"/>
      <c r="L16" s="261"/>
      <c r="M16" s="262"/>
    </row>
    <row r="17" spans="2:13" x14ac:dyDescent="0.3">
      <c r="B17" s="265"/>
      <c r="C17" s="266"/>
      <c r="D17" s="266"/>
      <c r="E17" s="266"/>
      <c r="F17" s="266"/>
      <c r="G17" s="266"/>
      <c r="H17" s="266"/>
      <c r="I17" s="266"/>
      <c r="J17" s="266"/>
      <c r="K17" s="266"/>
      <c r="L17" s="266"/>
      <c r="M17" s="267"/>
    </row>
    <row r="18" spans="2:13" x14ac:dyDescent="0.3">
      <c r="B18" s="265"/>
      <c r="C18" s="266"/>
      <c r="D18" s="266"/>
      <c r="E18" s="266"/>
      <c r="F18" s="266"/>
      <c r="G18" s="266"/>
      <c r="H18" s="266"/>
      <c r="I18" s="266"/>
      <c r="J18" s="266"/>
      <c r="K18" s="266"/>
      <c r="L18" s="266"/>
      <c r="M18" s="267"/>
    </row>
    <row r="19" spans="2:13" x14ac:dyDescent="0.3">
      <c r="B19" s="265"/>
      <c r="C19" s="266"/>
      <c r="D19" s="266"/>
      <c r="E19" s="266"/>
      <c r="F19" s="266"/>
      <c r="G19" s="266"/>
      <c r="H19" s="266"/>
      <c r="I19" s="266"/>
      <c r="J19" s="266"/>
      <c r="K19" s="266"/>
      <c r="L19" s="266"/>
      <c r="M19" s="267"/>
    </row>
    <row r="20" spans="2:13" x14ac:dyDescent="0.3">
      <c r="B20" s="265"/>
      <c r="C20" s="266"/>
      <c r="D20" s="266"/>
      <c r="E20" s="266"/>
      <c r="F20" s="266"/>
      <c r="G20" s="266"/>
      <c r="H20" s="266"/>
      <c r="I20" s="266"/>
      <c r="J20" s="266"/>
      <c r="K20" s="266"/>
      <c r="L20" s="266"/>
      <c r="M20" s="267"/>
    </row>
    <row r="21" spans="2:13" x14ac:dyDescent="0.3">
      <c r="B21" s="268"/>
      <c r="C21" s="269"/>
      <c r="D21" s="269"/>
      <c r="E21" s="269"/>
      <c r="F21" s="269"/>
      <c r="G21" s="269"/>
      <c r="H21" s="269"/>
      <c r="I21" s="269"/>
      <c r="J21" s="269"/>
      <c r="K21" s="269"/>
      <c r="L21" s="269"/>
      <c r="M21" s="270"/>
    </row>
    <row r="23" spans="2:13" x14ac:dyDescent="0.3">
      <c r="B23" s="254" t="s">
        <v>732</v>
      </c>
    </row>
    <row r="24" spans="2:13" x14ac:dyDescent="0.3">
      <c r="B24" s="260"/>
      <c r="C24" s="261"/>
      <c r="D24" s="261"/>
      <c r="E24" s="261"/>
      <c r="F24" s="261"/>
      <c r="G24" s="261"/>
      <c r="H24" s="261"/>
      <c r="I24" s="261"/>
      <c r="J24" s="261"/>
      <c r="K24" s="261"/>
      <c r="L24" s="261"/>
      <c r="M24" s="262"/>
    </row>
    <row r="25" spans="2:13" x14ac:dyDescent="0.3">
      <c r="B25" s="265"/>
      <c r="C25" s="266"/>
      <c r="D25" s="266"/>
      <c r="E25" s="266"/>
      <c r="F25" s="266"/>
      <c r="G25" s="266"/>
      <c r="H25" s="266"/>
      <c r="I25" s="266"/>
      <c r="J25" s="266"/>
      <c r="K25" s="266"/>
      <c r="L25" s="266"/>
      <c r="M25" s="267"/>
    </row>
    <row r="26" spans="2:13" x14ac:dyDescent="0.3">
      <c r="B26" s="265"/>
      <c r="C26" s="266"/>
      <c r="D26" s="266"/>
      <c r="E26" s="266"/>
      <c r="F26" s="266"/>
      <c r="G26" s="266"/>
      <c r="H26" s="266"/>
      <c r="I26" s="266"/>
      <c r="J26" s="266"/>
      <c r="K26" s="266"/>
      <c r="L26" s="266"/>
      <c r="M26" s="267"/>
    </row>
    <row r="27" spans="2:13" x14ac:dyDescent="0.3">
      <c r="B27" s="265"/>
      <c r="C27" s="266"/>
      <c r="D27" s="266"/>
      <c r="E27" s="266"/>
      <c r="F27" s="266"/>
      <c r="G27" s="266"/>
      <c r="H27" s="266"/>
      <c r="I27" s="266"/>
      <c r="J27" s="266"/>
      <c r="K27" s="266"/>
      <c r="L27" s="266"/>
      <c r="M27" s="267"/>
    </row>
    <row r="28" spans="2:13" x14ac:dyDescent="0.3">
      <c r="B28" s="265"/>
      <c r="C28" s="266"/>
      <c r="D28" s="266"/>
      <c r="E28" s="266"/>
      <c r="F28" s="266"/>
      <c r="G28" s="266"/>
      <c r="H28" s="266"/>
      <c r="I28" s="266"/>
      <c r="J28" s="266"/>
      <c r="K28" s="266"/>
      <c r="L28" s="266"/>
      <c r="M28" s="267"/>
    </row>
    <row r="29" spans="2:13" x14ac:dyDescent="0.3">
      <c r="B29" s="268"/>
      <c r="C29" s="269"/>
      <c r="D29" s="269"/>
      <c r="E29" s="269"/>
      <c r="F29" s="269"/>
      <c r="G29" s="269"/>
      <c r="H29" s="269"/>
      <c r="I29" s="269"/>
      <c r="J29" s="269"/>
      <c r="K29" s="269"/>
      <c r="L29" s="269"/>
      <c r="M29" s="270"/>
    </row>
  </sheetData>
  <hyperlinks>
    <hyperlink ref="N1" location="'Navigation &amp; Instructions'!A1" display="Navigation" xr:uid="{00000000-0004-0000-0A00-000000000000}"/>
    <hyperlink ref="N2" location="'Q6_Statement of Operations'!A1" display="Question 6 Statement of Operations" xr:uid="{00000000-0004-0000-0A00-000001000000}"/>
    <hyperlink ref="N3" location="'Q6_Stmt. of Financial Position'!A1" display="Question 6 Stmt. of Financial Posi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B1:O29"/>
  <sheetViews>
    <sheetView workbookViewId="0">
      <selection activeCell="N1" sqref="N1"/>
    </sheetView>
  </sheetViews>
  <sheetFormatPr defaultColWidth="8.6640625" defaultRowHeight="15.6" x14ac:dyDescent="0.3"/>
  <cols>
    <col min="1" max="13" width="8.6640625" style="253"/>
    <col min="14" max="14" width="32.6640625" style="253" bestFit="1" customWidth="1"/>
    <col min="15" max="15" width="32.6640625" style="253" customWidth="1"/>
    <col min="16" max="16384" width="8.6640625" style="253"/>
  </cols>
  <sheetData>
    <row r="1" spans="2:15" x14ac:dyDescent="0.3">
      <c r="B1" s="252" t="s">
        <v>733</v>
      </c>
      <c r="N1" s="287" t="s">
        <v>773</v>
      </c>
    </row>
    <row r="2" spans="2:15" x14ac:dyDescent="0.3">
      <c r="N2" s="287" t="s">
        <v>779</v>
      </c>
      <c r="O2" s="289"/>
    </row>
    <row r="3" spans="2:15" x14ac:dyDescent="0.3">
      <c r="B3" s="254" t="s">
        <v>728</v>
      </c>
      <c r="N3" s="287" t="s">
        <v>780</v>
      </c>
      <c r="O3" s="289"/>
    </row>
    <row r="4" spans="2:15" x14ac:dyDescent="0.3">
      <c r="B4" s="254" t="s">
        <v>784</v>
      </c>
      <c r="N4" s="289"/>
    </row>
    <row r="5" spans="2:15" x14ac:dyDescent="0.3">
      <c r="B5" s="254"/>
    </row>
    <row r="6" spans="2:15" x14ac:dyDescent="0.3">
      <c r="B6" s="254" t="s">
        <v>734</v>
      </c>
    </row>
    <row r="8" spans="2:15" x14ac:dyDescent="0.3">
      <c r="B8" s="254" t="s">
        <v>735</v>
      </c>
    </row>
    <row r="9" spans="2:15" x14ac:dyDescent="0.3">
      <c r="B9" s="260"/>
      <c r="C9" s="261"/>
      <c r="D9" s="261"/>
      <c r="E9" s="261"/>
      <c r="F9" s="261"/>
      <c r="G9" s="261"/>
      <c r="H9" s="261"/>
      <c r="I9" s="261"/>
      <c r="J9" s="261"/>
      <c r="K9" s="261"/>
      <c r="L9" s="261"/>
      <c r="M9" s="262"/>
    </row>
    <row r="10" spans="2:15" x14ac:dyDescent="0.3">
      <c r="B10" s="265"/>
      <c r="C10" s="266"/>
      <c r="D10" s="266"/>
      <c r="E10" s="266"/>
      <c r="F10" s="266"/>
      <c r="G10" s="266"/>
      <c r="H10" s="266"/>
      <c r="I10" s="266"/>
      <c r="J10" s="266"/>
      <c r="K10" s="266"/>
      <c r="L10" s="266"/>
      <c r="M10" s="267"/>
    </row>
    <row r="11" spans="2:15" x14ac:dyDescent="0.3">
      <c r="B11" s="265"/>
      <c r="C11" s="266"/>
      <c r="D11" s="266"/>
      <c r="E11" s="266"/>
      <c r="F11" s="266"/>
      <c r="G11" s="266"/>
      <c r="H11" s="266"/>
      <c r="I11" s="266"/>
      <c r="J11" s="266"/>
      <c r="K11" s="266"/>
      <c r="L11" s="266"/>
      <c r="M11" s="267"/>
    </row>
    <row r="12" spans="2:15" x14ac:dyDescent="0.3">
      <c r="B12" s="265"/>
      <c r="C12" s="266"/>
      <c r="D12" s="266"/>
      <c r="E12" s="266"/>
      <c r="F12" s="266"/>
      <c r="G12" s="266"/>
      <c r="H12" s="266"/>
      <c r="I12" s="266"/>
      <c r="J12" s="266"/>
      <c r="K12" s="266"/>
      <c r="L12" s="266"/>
      <c r="M12" s="267"/>
    </row>
    <row r="13" spans="2:15" x14ac:dyDescent="0.3">
      <c r="B13" s="268"/>
      <c r="C13" s="269"/>
      <c r="D13" s="269"/>
      <c r="E13" s="269"/>
      <c r="F13" s="269"/>
      <c r="G13" s="269"/>
      <c r="H13" s="269"/>
      <c r="I13" s="269"/>
      <c r="J13" s="269"/>
      <c r="K13" s="269"/>
      <c r="L13" s="269"/>
      <c r="M13" s="270"/>
    </row>
    <row r="15" spans="2:15" x14ac:dyDescent="0.3">
      <c r="B15" s="254" t="s">
        <v>731</v>
      </c>
    </row>
    <row r="16" spans="2:15" x14ac:dyDescent="0.3">
      <c r="B16" s="260"/>
      <c r="C16" s="261"/>
      <c r="D16" s="261"/>
      <c r="E16" s="261"/>
      <c r="F16" s="261"/>
      <c r="G16" s="261"/>
      <c r="H16" s="261"/>
      <c r="I16" s="261"/>
      <c r="J16" s="261"/>
      <c r="K16" s="261"/>
      <c r="L16" s="261"/>
      <c r="M16" s="262"/>
    </row>
    <row r="17" spans="2:13" x14ac:dyDescent="0.3">
      <c r="B17" s="265"/>
      <c r="C17" s="266"/>
      <c r="D17" s="266"/>
      <c r="E17" s="266"/>
      <c r="F17" s="266"/>
      <c r="G17" s="266"/>
      <c r="H17" s="266"/>
      <c r="I17" s="266"/>
      <c r="J17" s="266"/>
      <c r="K17" s="266"/>
      <c r="L17" s="266"/>
      <c r="M17" s="267"/>
    </row>
    <row r="18" spans="2:13" x14ac:dyDescent="0.3">
      <c r="B18" s="265"/>
      <c r="C18" s="266"/>
      <c r="D18" s="266"/>
      <c r="E18" s="266"/>
      <c r="F18" s="266"/>
      <c r="G18" s="266"/>
      <c r="H18" s="266"/>
      <c r="I18" s="266"/>
      <c r="J18" s="266"/>
      <c r="K18" s="266"/>
      <c r="L18" s="266"/>
      <c r="M18" s="267"/>
    </row>
    <row r="19" spans="2:13" x14ac:dyDescent="0.3">
      <c r="B19" s="265"/>
      <c r="C19" s="266"/>
      <c r="D19" s="266"/>
      <c r="E19" s="266"/>
      <c r="F19" s="266"/>
      <c r="G19" s="266"/>
      <c r="H19" s="266"/>
      <c r="I19" s="266"/>
      <c r="J19" s="266"/>
      <c r="K19" s="266"/>
      <c r="L19" s="266"/>
      <c r="M19" s="267"/>
    </row>
    <row r="20" spans="2:13" x14ac:dyDescent="0.3">
      <c r="B20" s="265"/>
      <c r="C20" s="266"/>
      <c r="D20" s="266"/>
      <c r="E20" s="266"/>
      <c r="F20" s="266"/>
      <c r="G20" s="266"/>
      <c r="H20" s="266"/>
      <c r="I20" s="266"/>
      <c r="J20" s="266"/>
      <c r="K20" s="266"/>
      <c r="L20" s="266"/>
      <c r="M20" s="267"/>
    </row>
    <row r="21" spans="2:13" x14ac:dyDescent="0.3">
      <c r="B21" s="268"/>
      <c r="C21" s="269"/>
      <c r="D21" s="269"/>
      <c r="E21" s="269"/>
      <c r="F21" s="269"/>
      <c r="G21" s="269"/>
      <c r="H21" s="269"/>
      <c r="I21" s="269"/>
      <c r="J21" s="269"/>
      <c r="K21" s="269"/>
      <c r="L21" s="269"/>
      <c r="M21" s="270"/>
    </row>
    <row r="23" spans="2:13" x14ac:dyDescent="0.3">
      <c r="B23" s="254" t="s">
        <v>732</v>
      </c>
    </row>
    <row r="24" spans="2:13" x14ac:dyDescent="0.3">
      <c r="B24" s="260"/>
      <c r="C24" s="261"/>
      <c r="D24" s="261"/>
      <c r="E24" s="261"/>
      <c r="F24" s="261"/>
      <c r="G24" s="261"/>
      <c r="H24" s="261"/>
      <c r="I24" s="261"/>
      <c r="J24" s="261"/>
      <c r="K24" s="261"/>
      <c r="L24" s="261"/>
      <c r="M24" s="262"/>
    </row>
    <row r="25" spans="2:13" x14ac:dyDescent="0.3">
      <c r="B25" s="265"/>
      <c r="C25" s="266"/>
      <c r="D25" s="266"/>
      <c r="E25" s="266"/>
      <c r="F25" s="266"/>
      <c r="G25" s="266"/>
      <c r="H25" s="266"/>
      <c r="I25" s="266"/>
      <c r="J25" s="266"/>
      <c r="K25" s="266"/>
      <c r="L25" s="266"/>
      <c r="M25" s="267"/>
    </row>
    <row r="26" spans="2:13" x14ac:dyDescent="0.3">
      <c r="B26" s="265"/>
      <c r="C26" s="266"/>
      <c r="D26" s="266"/>
      <c r="E26" s="266"/>
      <c r="F26" s="266"/>
      <c r="G26" s="266"/>
      <c r="H26" s="266"/>
      <c r="I26" s="266"/>
      <c r="J26" s="266"/>
      <c r="K26" s="266"/>
      <c r="L26" s="266"/>
      <c r="M26" s="267"/>
    </row>
    <row r="27" spans="2:13" x14ac:dyDescent="0.3">
      <c r="B27" s="265"/>
      <c r="C27" s="266"/>
      <c r="D27" s="266"/>
      <c r="E27" s="266"/>
      <c r="F27" s="266"/>
      <c r="G27" s="266"/>
      <c r="H27" s="266"/>
      <c r="I27" s="266"/>
      <c r="J27" s="266"/>
      <c r="K27" s="266"/>
      <c r="L27" s="266"/>
      <c r="M27" s="267"/>
    </row>
    <row r="28" spans="2:13" x14ac:dyDescent="0.3">
      <c r="B28" s="265"/>
      <c r="C28" s="266"/>
      <c r="D28" s="266"/>
      <c r="E28" s="266"/>
      <c r="F28" s="266"/>
      <c r="G28" s="266"/>
      <c r="H28" s="266"/>
      <c r="I28" s="266"/>
      <c r="J28" s="266"/>
      <c r="K28" s="266"/>
      <c r="L28" s="266"/>
      <c r="M28" s="267"/>
    </row>
    <row r="29" spans="2:13" x14ac:dyDescent="0.3">
      <c r="B29" s="268"/>
      <c r="C29" s="269"/>
      <c r="D29" s="269"/>
      <c r="E29" s="269"/>
      <c r="F29" s="269"/>
      <c r="G29" s="269"/>
      <c r="H29" s="269"/>
      <c r="I29" s="269"/>
      <c r="J29" s="269"/>
      <c r="K29" s="269"/>
      <c r="L29" s="269"/>
      <c r="M29" s="270"/>
    </row>
  </sheetData>
  <hyperlinks>
    <hyperlink ref="N1" location="'Navigation &amp; Instructions'!A1" display="Navigation" xr:uid="{00000000-0004-0000-0B00-000000000000}"/>
    <hyperlink ref="N2" location="'Q6_Statement of Operations'!A1" display="Question 6 Statement of Operations" xr:uid="{00000000-0004-0000-0B00-000001000000}"/>
    <hyperlink ref="N3" location="'Q6_Stmt. of Financial Position'!A1" display="Question 6 Stmt. of Financial Position"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N32"/>
  <sheetViews>
    <sheetView workbookViewId="0">
      <selection activeCell="N1" sqref="N1"/>
    </sheetView>
  </sheetViews>
  <sheetFormatPr defaultColWidth="8.88671875" defaultRowHeight="14.4" x14ac:dyDescent="0.3"/>
  <cols>
    <col min="2" max="2" width="15.44140625" bestFit="1" customWidth="1"/>
    <col min="3" max="3" width="14.33203125" bestFit="1" customWidth="1"/>
    <col min="9" max="9" width="19.6640625" customWidth="1"/>
    <col min="10" max="10" width="16.109375" bestFit="1" customWidth="1"/>
    <col min="14" max="14" width="10.109375" bestFit="1" customWidth="1"/>
  </cols>
  <sheetData>
    <row r="1" spans="2:14" ht="15.6" x14ac:dyDescent="0.3">
      <c r="B1" s="168" t="s">
        <v>736</v>
      </c>
      <c r="N1" s="287" t="s">
        <v>773</v>
      </c>
    </row>
    <row r="3" spans="2:14" x14ac:dyDescent="0.3">
      <c r="B3" s="169" t="s">
        <v>737</v>
      </c>
      <c r="I3" s="185" t="s">
        <v>738</v>
      </c>
    </row>
    <row r="4" spans="2:14" x14ac:dyDescent="0.3">
      <c r="B4" s="172" t="s">
        <v>739</v>
      </c>
      <c r="I4" s="175" t="s">
        <v>740</v>
      </c>
      <c r="J4" s="228">
        <v>1350000000</v>
      </c>
    </row>
    <row r="5" spans="2:14" x14ac:dyDescent="0.3">
      <c r="B5" s="172" t="s">
        <v>741</v>
      </c>
      <c r="I5" s="175" t="s">
        <v>742</v>
      </c>
      <c r="J5" s="228">
        <v>1110000000</v>
      </c>
    </row>
    <row r="6" spans="2:14" x14ac:dyDescent="0.3">
      <c r="B6" s="172" t="s">
        <v>743</v>
      </c>
      <c r="I6" s="175" t="s">
        <v>744</v>
      </c>
      <c r="J6" s="228">
        <v>9500000</v>
      </c>
    </row>
    <row r="7" spans="2:14" x14ac:dyDescent="0.3">
      <c r="B7" s="172" t="s">
        <v>745</v>
      </c>
      <c r="I7" s="175" t="s">
        <v>746</v>
      </c>
      <c r="J7" s="275">
        <v>1.1000000000000001</v>
      </c>
    </row>
    <row r="8" spans="2:14" x14ac:dyDescent="0.3">
      <c r="B8" s="172" t="s">
        <v>747</v>
      </c>
      <c r="I8" s="175" t="s">
        <v>748</v>
      </c>
      <c r="J8" s="275">
        <v>0.05</v>
      </c>
    </row>
    <row r="9" spans="2:14" x14ac:dyDescent="0.3">
      <c r="B9" s="172" t="s">
        <v>749</v>
      </c>
    </row>
    <row r="11" spans="2:14" x14ac:dyDescent="0.3">
      <c r="B11" s="276" t="s">
        <v>750</v>
      </c>
    </row>
    <row r="12" spans="2:14" x14ac:dyDescent="0.3">
      <c r="B12" s="277" t="s">
        <v>751</v>
      </c>
    </row>
    <row r="13" spans="2:14" x14ac:dyDescent="0.3">
      <c r="B13" s="9" t="s">
        <v>752</v>
      </c>
      <c r="C13" s="217"/>
    </row>
    <row r="14" spans="2:14" x14ac:dyDescent="0.3">
      <c r="B14" s="9" t="s">
        <v>753</v>
      </c>
      <c r="C14" s="217"/>
    </row>
    <row r="15" spans="2:14" x14ac:dyDescent="0.3">
      <c r="B15" s="9" t="s">
        <v>754</v>
      </c>
      <c r="C15" s="217"/>
    </row>
    <row r="16" spans="2:14" x14ac:dyDescent="0.3">
      <c r="B16" s="277" t="s">
        <v>755</v>
      </c>
    </row>
    <row r="17" spans="2:13" x14ac:dyDescent="0.3">
      <c r="B17" s="189"/>
      <c r="C17" s="190"/>
      <c r="D17" s="190"/>
      <c r="E17" s="190"/>
      <c r="F17" s="190"/>
      <c r="G17" s="190"/>
      <c r="H17" s="190"/>
      <c r="I17" s="190"/>
      <c r="J17" s="190"/>
      <c r="K17" s="190"/>
      <c r="L17" s="190"/>
      <c r="M17" s="191"/>
    </row>
    <row r="18" spans="2:13" x14ac:dyDescent="0.3">
      <c r="B18" s="192"/>
      <c r="C18" s="278"/>
      <c r="D18" s="193"/>
      <c r="E18" s="193"/>
      <c r="F18" s="193"/>
      <c r="G18" s="193"/>
      <c r="H18" s="193"/>
      <c r="I18" s="193"/>
      <c r="J18" s="193"/>
      <c r="K18" s="193"/>
      <c r="L18" s="193"/>
      <c r="M18" s="194"/>
    </row>
    <row r="19" spans="2:13" x14ac:dyDescent="0.3">
      <c r="B19" s="192"/>
      <c r="C19" s="278"/>
      <c r="D19" s="193"/>
      <c r="E19" s="193"/>
      <c r="F19" s="193"/>
      <c r="G19" s="193"/>
      <c r="H19" s="193"/>
      <c r="I19" s="193"/>
      <c r="J19" s="193"/>
      <c r="K19" s="193"/>
      <c r="L19" s="193"/>
      <c r="M19" s="194"/>
    </row>
    <row r="20" spans="2:13" x14ac:dyDescent="0.3">
      <c r="B20" s="192"/>
      <c r="C20" s="278"/>
      <c r="D20" s="193"/>
      <c r="E20" s="193"/>
      <c r="F20" s="193"/>
      <c r="G20" s="193"/>
      <c r="H20" s="193"/>
      <c r="I20" s="193"/>
      <c r="J20" s="193"/>
      <c r="K20" s="193"/>
      <c r="L20" s="193"/>
      <c r="M20" s="194"/>
    </row>
    <row r="21" spans="2:13" x14ac:dyDescent="0.3">
      <c r="B21" s="192"/>
      <c r="C21" s="279"/>
      <c r="D21" s="193"/>
      <c r="E21" s="193"/>
      <c r="F21" s="193"/>
      <c r="G21" s="193"/>
      <c r="H21" s="193"/>
      <c r="I21" s="193"/>
      <c r="J21" s="193"/>
      <c r="K21" s="193"/>
      <c r="L21" s="193"/>
      <c r="M21" s="194"/>
    </row>
    <row r="22" spans="2:13" x14ac:dyDescent="0.3">
      <c r="B22" s="192"/>
      <c r="C22" s="279"/>
      <c r="D22" s="193"/>
      <c r="E22" s="193"/>
      <c r="F22" s="193"/>
      <c r="G22" s="193"/>
      <c r="H22" s="193"/>
      <c r="I22" s="193"/>
      <c r="J22" s="193"/>
      <c r="K22" s="193"/>
      <c r="L22" s="193"/>
      <c r="M22" s="194"/>
    </row>
    <row r="23" spans="2:13" x14ac:dyDescent="0.3">
      <c r="B23" s="192"/>
      <c r="C23" s="193"/>
      <c r="D23" s="193"/>
      <c r="E23" s="193"/>
      <c r="F23" s="193"/>
      <c r="G23" s="193"/>
      <c r="H23" s="193"/>
      <c r="I23" s="193"/>
      <c r="J23" s="193"/>
      <c r="K23" s="193"/>
      <c r="L23" s="193"/>
      <c r="M23" s="194"/>
    </row>
    <row r="24" spans="2:13" x14ac:dyDescent="0.3">
      <c r="B24" s="192"/>
      <c r="C24" s="278"/>
      <c r="D24" s="193"/>
      <c r="E24" s="193"/>
      <c r="F24" s="193"/>
      <c r="G24" s="193"/>
      <c r="H24" s="193"/>
      <c r="I24" s="193"/>
      <c r="J24" s="193"/>
      <c r="K24" s="193"/>
      <c r="L24" s="193"/>
      <c r="M24" s="194"/>
    </row>
    <row r="25" spans="2:13" x14ac:dyDescent="0.3">
      <c r="B25" s="192"/>
      <c r="C25" s="278"/>
      <c r="D25" s="193"/>
      <c r="E25" s="193"/>
      <c r="F25" s="193"/>
      <c r="G25" s="193"/>
      <c r="H25" s="193"/>
      <c r="I25" s="193"/>
      <c r="J25" s="193"/>
      <c r="K25" s="193"/>
      <c r="L25" s="193"/>
      <c r="M25" s="194"/>
    </row>
    <row r="26" spans="2:13" x14ac:dyDescent="0.3">
      <c r="B26" s="192"/>
      <c r="C26" s="278"/>
      <c r="D26" s="193"/>
      <c r="E26" s="193"/>
      <c r="F26" s="193"/>
      <c r="G26" s="193"/>
      <c r="H26" s="193"/>
      <c r="I26" s="193"/>
      <c r="J26" s="193"/>
      <c r="K26" s="193"/>
      <c r="L26" s="193"/>
      <c r="M26" s="194"/>
    </row>
    <row r="27" spans="2:13" x14ac:dyDescent="0.3">
      <c r="B27" s="192"/>
      <c r="C27" s="193"/>
      <c r="D27" s="193"/>
      <c r="E27" s="193"/>
      <c r="F27" s="193"/>
      <c r="G27" s="193"/>
      <c r="H27" s="193"/>
      <c r="I27" s="193"/>
      <c r="J27" s="193"/>
      <c r="K27" s="193"/>
      <c r="L27" s="193"/>
      <c r="M27" s="194"/>
    </row>
    <row r="28" spans="2:13" x14ac:dyDescent="0.3">
      <c r="B28" s="192"/>
      <c r="C28" s="193"/>
      <c r="D28" s="193"/>
      <c r="E28" s="193"/>
      <c r="F28" s="193"/>
      <c r="G28" s="193"/>
      <c r="H28" s="193"/>
      <c r="I28" s="193"/>
      <c r="J28" s="193"/>
      <c r="K28" s="193"/>
      <c r="L28" s="193"/>
      <c r="M28" s="194"/>
    </row>
    <row r="29" spans="2:13" x14ac:dyDescent="0.3">
      <c r="B29" s="192"/>
      <c r="C29" s="193"/>
      <c r="D29" s="193"/>
      <c r="E29" s="193"/>
      <c r="F29" s="193"/>
      <c r="G29" s="193"/>
      <c r="H29" s="193"/>
      <c r="I29" s="193"/>
      <c r="J29" s="193"/>
      <c r="K29" s="193"/>
      <c r="L29" s="193"/>
      <c r="M29" s="194"/>
    </row>
    <row r="30" spans="2:13" x14ac:dyDescent="0.3">
      <c r="B30" s="192"/>
      <c r="C30" s="193"/>
      <c r="D30" s="193"/>
      <c r="E30" s="193"/>
      <c r="F30" s="193"/>
      <c r="G30" s="193"/>
      <c r="H30" s="193"/>
      <c r="I30" s="193"/>
      <c r="J30" s="193"/>
      <c r="K30" s="193"/>
      <c r="L30" s="193"/>
      <c r="M30" s="194"/>
    </row>
    <row r="31" spans="2:13" x14ac:dyDescent="0.3">
      <c r="B31" s="192"/>
      <c r="C31" s="193"/>
      <c r="D31" s="193"/>
      <c r="E31" s="193"/>
      <c r="F31" s="193"/>
      <c r="G31" s="193"/>
      <c r="H31" s="193"/>
      <c r="I31" s="193"/>
      <c r="J31" s="193"/>
      <c r="K31" s="193"/>
      <c r="L31" s="193"/>
      <c r="M31" s="194"/>
    </row>
    <row r="32" spans="2:13" x14ac:dyDescent="0.3">
      <c r="B32" s="195"/>
      <c r="C32" s="196"/>
      <c r="D32" s="196"/>
      <c r="E32" s="196"/>
      <c r="F32" s="196"/>
      <c r="G32" s="196"/>
      <c r="H32" s="196"/>
      <c r="I32" s="196"/>
      <c r="J32" s="196"/>
      <c r="K32" s="196"/>
      <c r="L32" s="196"/>
      <c r="M32" s="197"/>
    </row>
  </sheetData>
  <hyperlinks>
    <hyperlink ref="N1" location="'Navigation &amp; Instructions'!A1" display="Navigation"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N1"/>
  <sheetViews>
    <sheetView workbookViewId="0">
      <selection activeCell="I12" sqref="I12"/>
    </sheetView>
  </sheetViews>
  <sheetFormatPr defaultColWidth="9.109375" defaultRowHeight="14.4" x14ac:dyDescent="0.3"/>
  <cols>
    <col min="1" max="13" width="9.109375" style="3"/>
    <col min="14" max="14" width="11.44140625" style="3" customWidth="1"/>
    <col min="15" max="16384" width="9.109375" style="3"/>
  </cols>
  <sheetData>
    <row r="1" spans="14:14" x14ac:dyDescent="0.3">
      <c r="N1" s="28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3"/>
  <sheetViews>
    <sheetView zoomScaleNormal="100" workbookViewId="0">
      <selection activeCell="N2" sqref="N2"/>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6.88671875" customWidth="1"/>
    <col min="14" max="14" width="12.33203125" bestFit="1" customWidth="1"/>
  </cols>
  <sheetData>
    <row r="1" spans="1:14" ht="15.6" customHeight="1" x14ac:dyDescent="0.3">
      <c r="A1" s="294" t="s">
        <v>6</v>
      </c>
      <c r="B1" s="294"/>
      <c r="C1" s="294"/>
      <c r="D1" s="294"/>
      <c r="N1" s="287" t="s">
        <v>773</v>
      </c>
    </row>
    <row r="2" spans="1:14" ht="15.6" customHeight="1" x14ac:dyDescent="0.3">
      <c r="A2" s="294" t="s">
        <v>7</v>
      </c>
      <c r="B2" s="294"/>
      <c r="C2" s="294"/>
      <c r="D2" s="294"/>
      <c r="N2" s="287" t="s">
        <v>770</v>
      </c>
    </row>
    <row r="3" spans="1:14" ht="14.4" customHeight="1" x14ac:dyDescent="0.3">
      <c r="A3" s="295" t="s">
        <v>8</v>
      </c>
      <c r="B3" s="295"/>
      <c r="C3" s="295"/>
      <c r="D3" s="295"/>
    </row>
    <row r="4" spans="1:14" ht="14.4" customHeight="1" x14ac:dyDescent="0.3">
      <c r="A4" s="295" t="s">
        <v>9</v>
      </c>
      <c r="B4" s="295"/>
      <c r="C4" s="295"/>
      <c r="D4" s="295"/>
    </row>
    <row r="5" spans="1:14" ht="14.4" customHeight="1" x14ac:dyDescent="0.3">
      <c r="A5" s="12"/>
      <c r="B5" s="12"/>
      <c r="C5" s="12"/>
      <c r="D5" s="12"/>
    </row>
    <row r="6" spans="1:14" x14ac:dyDescent="0.3">
      <c r="A6" s="66" t="s">
        <v>10</v>
      </c>
      <c r="B6" s="67">
        <v>44926</v>
      </c>
      <c r="C6" s="67">
        <v>44561</v>
      </c>
      <c r="D6" s="67">
        <v>44196</v>
      </c>
    </row>
    <row r="7" spans="1:14" ht="14.4" customHeight="1" x14ac:dyDescent="0.3">
      <c r="A7" s="65"/>
      <c r="B7" s="65"/>
      <c r="C7" s="65"/>
      <c r="D7" s="65"/>
    </row>
    <row r="8" spans="1:14" ht="15" customHeight="1" x14ac:dyDescent="0.3">
      <c r="A8" s="64" t="s">
        <v>11</v>
      </c>
      <c r="B8" s="64"/>
      <c r="C8" s="64"/>
      <c r="D8" s="64"/>
    </row>
    <row r="9" spans="1:14" ht="14.4" customHeight="1" x14ac:dyDescent="0.3">
      <c r="A9" s="9" t="s">
        <v>12</v>
      </c>
      <c r="B9" s="63">
        <v>1543.875</v>
      </c>
      <c r="C9" s="63">
        <v>1235.0999999999999</v>
      </c>
      <c r="D9" s="63">
        <v>1074</v>
      </c>
    </row>
    <row r="10" spans="1:14" ht="14.4" customHeight="1" x14ac:dyDescent="0.3">
      <c r="A10" s="9" t="s">
        <v>13</v>
      </c>
      <c r="B10" s="63">
        <v>297.5625</v>
      </c>
      <c r="C10" s="63">
        <v>238.05</v>
      </c>
      <c r="D10" s="63">
        <v>207.00000000000003</v>
      </c>
    </row>
    <row r="11" spans="1:14" ht="15" customHeight="1" x14ac:dyDescent="0.3">
      <c r="A11" s="7" t="s">
        <v>14</v>
      </c>
      <c r="B11" s="62">
        <v>1841.4375</v>
      </c>
      <c r="C11" s="62">
        <v>1473.1499999999999</v>
      </c>
      <c r="D11" s="62">
        <v>1281</v>
      </c>
    </row>
    <row r="12" spans="1:14" ht="14.4" customHeight="1" x14ac:dyDescent="0.3">
      <c r="A12" s="65"/>
      <c r="B12" s="65"/>
      <c r="C12" s="65"/>
      <c r="D12" s="65"/>
    </row>
    <row r="13" spans="1:14" ht="14.4" customHeight="1" x14ac:dyDescent="0.3">
      <c r="A13" s="64" t="s">
        <v>15</v>
      </c>
      <c r="B13" s="64"/>
      <c r="C13" s="64"/>
      <c r="D13" s="64"/>
    </row>
    <row r="14" spans="1:14" ht="14.4" customHeight="1" x14ac:dyDescent="0.3">
      <c r="A14" s="9" t="s">
        <v>16</v>
      </c>
      <c r="B14" s="63">
        <v>576.4375</v>
      </c>
      <c r="C14" s="63">
        <v>461.15</v>
      </c>
      <c r="D14" s="63">
        <v>401</v>
      </c>
    </row>
    <row r="15" spans="1:14" ht="14.4" customHeight="1" x14ac:dyDescent="0.3">
      <c r="A15" s="9" t="s">
        <v>17</v>
      </c>
      <c r="B15" s="63">
        <v>360.8125</v>
      </c>
      <c r="C15" s="63">
        <v>288.64999999999998</v>
      </c>
      <c r="D15" s="63">
        <v>251</v>
      </c>
      <c r="E15" s="13"/>
    </row>
    <row r="16" spans="1:14" ht="14.4" customHeight="1" x14ac:dyDescent="0.3">
      <c r="A16" s="9" t="s">
        <v>18</v>
      </c>
      <c r="B16" s="63">
        <v>172.5</v>
      </c>
      <c r="C16" s="63">
        <v>138</v>
      </c>
      <c r="D16" s="63">
        <v>120.00000000000001</v>
      </c>
      <c r="E16" s="13"/>
    </row>
    <row r="17" spans="1:5" ht="14.4" customHeight="1" x14ac:dyDescent="0.3">
      <c r="A17" s="9" t="s">
        <v>19</v>
      </c>
      <c r="B17" s="63">
        <v>158.12499999999997</v>
      </c>
      <c r="C17" s="63">
        <v>126.49999999999999</v>
      </c>
      <c r="D17" s="63">
        <v>110</v>
      </c>
      <c r="E17" s="13"/>
    </row>
    <row r="18" spans="1:5" ht="14.4" customHeight="1" x14ac:dyDescent="0.3">
      <c r="A18" s="9" t="s">
        <v>20</v>
      </c>
      <c r="B18" s="63">
        <v>96.3125</v>
      </c>
      <c r="C18" s="63">
        <v>77.05</v>
      </c>
      <c r="D18" s="63">
        <v>67</v>
      </c>
      <c r="E18" s="13"/>
    </row>
    <row r="19" spans="1:5" ht="14.4" customHeight="1" x14ac:dyDescent="0.3">
      <c r="A19" s="9" t="s">
        <v>21</v>
      </c>
      <c r="B19" s="63">
        <v>110.6875</v>
      </c>
      <c r="C19" s="63">
        <v>88.55</v>
      </c>
      <c r="D19" s="63">
        <v>77</v>
      </c>
      <c r="E19" s="13"/>
    </row>
    <row r="20" spans="1:5" ht="13.95" customHeight="1" x14ac:dyDescent="0.3">
      <c r="A20" s="9" t="s">
        <v>22</v>
      </c>
      <c r="B20" s="63">
        <v>73.3125</v>
      </c>
      <c r="C20" s="63">
        <v>58.65</v>
      </c>
      <c r="D20" s="63">
        <v>51</v>
      </c>
      <c r="E20" s="13"/>
    </row>
    <row r="21" spans="1:5" ht="14.4" customHeight="1" x14ac:dyDescent="0.3">
      <c r="A21" s="9" t="s">
        <v>23</v>
      </c>
      <c r="B21" s="63">
        <v>48.874999999999993</v>
      </c>
      <c r="C21" s="63">
        <v>39.099999999999994</v>
      </c>
      <c r="D21" s="63">
        <v>34</v>
      </c>
      <c r="E21" s="13"/>
    </row>
    <row r="22" spans="1:5" ht="14.4" customHeight="1" x14ac:dyDescent="0.3">
      <c r="A22" s="9" t="s">
        <v>24</v>
      </c>
      <c r="B22" s="63">
        <v>41.687499999999993</v>
      </c>
      <c r="C22" s="63">
        <v>33.349999999999994</v>
      </c>
      <c r="D22" s="63">
        <v>29</v>
      </c>
      <c r="E22" s="13"/>
    </row>
    <row r="23" spans="1:5" ht="14.4" customHeight="1" x14ac:dyDescent="0.3">
      <c r="A23" s="9" t="s">
        <v>25</v>
      </c>
      <c r="B23" s="63">
        <v>33.0625</v>
      </c>
      <c r="C23" s="63">
        <v>26.45</v>
      </c>
      <c r="D23" s="63">
        <v>23</v>
      </c>
      <c r="E23" s="13"/>
    </row>
    <row r="24" spans="1:5" ht="14.4" customHeight="1" x14ac:dyDescent="0.3">
      <c r="A24" s="9" t="s">
        <v>13</v>
      </c>
      <c r="B24" s="63">
        <v>18.6875</v>
      </c>
      <c r="C24" s="63">
        <v>14.950000000000001</v>
      </c>
      <c r="D24" s="63">
        <v>13.000000000000002</v>
      </c>
      <c r="E24" s="13"/>
    </row>
    <row r="25" spans="1:5" ht="14.4" customHeight="1" x14ac:dyDescent="0.3">
      <c r="A25" s="7" t="s">
        <v>26</v>
      </c>
      <c r="B25" s="62">
        <v>1690.5</v>
      </c>
      <c r="C25" s="62">
        <v>1352.3999999999999</v>
      </c>
      <c r="D25" s="62">
        <v>1176</v>
      </c>
      <c r="E25" s="13"/>
    </row>
    <row r="26" spans="1:5" ht="14.4" customHeight="1" x14ac:dyDescent="0.3">
      <c r="A26" s="7" t="s">
        <v>27</v>
      </c>
      <c r="B26" s="62">
        <v>150.9375</v>
      </c>
      <c r="C26" s="62">
        <v>120.75</v>
      </c>
      <c r="D26" s="62">
        <v>105</v>
      </c>
    </row>
    <row r="27" spans="1:5" ht="14.4" customHeight="1" x14ac:dyDescent="0.3">
      <c r="A27" s="65"/>
      <c r="B27" s="65"/>
      <c r="C27" s="65"/>
      <c r="D27" s="65"/>
    </row>
    <row r="28" spans="1:5" ht="14.4" customHeight="1" x14ac:dyDescent="0.3">
      <c r="A28" s="64" t="s">
        <v>28</v>
      </c>
      <c r="B28" s="64"/>
      <c r="C28" s="64"/>
      <c r="D28" s="64"/>
    </row>
    <row r="29" spans="1:5" ht="14.4" customHeight="1" x14ac:dyDescent="0.3">
      <c r="A29" s="9" t="s">
        <v>29</v>
      </c>
      <c r="B29" s="63">
        <v>15</v>
      </c>
      <c r="C29" s="63">
        <v>10</v>
      </c>
      <c r="D29" s="63">
        <v>-29</v>
      </c>
    </row>
    <row r="30" spans="1:5" ht="14.4" customHeight="1" x14ac:dyDescent="0.3">
      <c r="A30" s="9" t="s">
        <v>30</v>
      </c>
      <c r="B30" s="63">
        <v>5</v>
      </c>
      <c r="C30" s="63">
        <v>5</v>
      </c>
      <c r="D30" s="63">
        <v>5</v>
      </c>
    </row>
    <row r="31" spans="1:5" ht="14.4" customHeight="1" x14ac:dyDescent="0.3">
      <c r="A31" s="9" t="s">
        <v>31</v>
      </c>
      <c r="B31" s="63">
        <v>-40.831029494852729</v>
      </c>
      <c r="C31" s="63">
        <v>-37.65713207733485</v>
      </c>
      <c r="D31" s="63">
        <v>-37.288776835930257</v>
      </c>
    </row>
    <row r="32" spans="1:5" ht="14.4" customHeight="1" x14ac:dyDescent="0.3">
      <c r="A32" s="9" t="s">
        <v>32</v>
      </c>
      <c r="B32" s="63">
        <v>2</v>
      </c>
      <c r="C32" s="63">
        <v>1</v>
      </c>
      <c r="D32" s="63">
        <v>-5</v>
      </c>
    </row>
    <row r="33" spans="1:4" ht="14.4" customHeight="1" x14ac:dyDescent="0.3">
      <c r="A33" s="9" t="s">
        <v>33</v>
      </c>
      <c r="B33" s="63">
        <v>-2</v>
      </c>
      <c r="C33" s="63">
        <v>-2</v>
      </c>
      <c r="D33" s="63">
        <v>-15</v>
      </c>
    </row>
    <row r="34" spans="1:4" ht="14.4" customHeight="1" x14ac:dyDescent="0.3">
      <c r="A34" s="9" t="s">
        <v>34</v>
      </c>
      <c r="B34" s="63">
        <v>-3</v>
      </c>
      <c r="C34" s="63">
        <v>-7</v>
      </c>
      <c r="D34" s="63">
        <v>-33</v>
      </c>
    </row>
    <row r="35" spans="1:4" ht="14.4" customHeight="1" x14ac:dyDescent="0.3">
      <c r="A35" s="9" t="s">
        <v>35</v>
      </c>
      <c r="B35" s="63">
        <v>-1</v>
      </c>
      <c r="C35" s="63">
        <v>-2</v>
      </c>
      <c r="D35" s="63">
        <v>-19</v>
      </c>
    </row>
    <row r="36" spans="1:4" ht="14.4" customHeight="1" x14ac:dyDescent="0.3">
      <c r="A36" s="7" t="s">
        <v>36</v>
      </c>
      <c r="B36" s="62">
        <v>-24.831029494852729</v>
      </c>
      <c r="C36" s="62">
        <v>-32.65713207733485</v>
      </c>
      <c r="D36" s="62">
        <v>-133.28877683593026</v>
      </c>
    </row>
    <row r="37" spans="1:4" ht="14.4" customHeight="1" x14ac:dyDescent="0.3">
      <c r="A37" s="61"/>
      <c r="B37" s="60"/>
      <c r="C37" s="60"/>
      <c r="D37" s="60"/>
    </row>
    <row r="38" spans="1:4" ht="14.4" customHeight="1" x14ac:dyDescent="0.3">
      <c r="A38" s="59" t="s">
        <v>37</v>
      </c>
      <c r="B38" s="62">
        <v>126.10647050514727</v>
      </c>
      <c r="C38" s="62">
        <v>88.09286792266515</v>
      </c>
      <c r="D38" s="62">
        <v>-28.288776835930264</v>
      </c>
    </row>
    <row r="39" spans="1:4" ht="14.4" customHeight="1" x14ac:dyDescent="0.3">
      <c r="A39" s="9" t="s">
        <v>38</v>
      </c>
      <c r="B39" s="62">
        <v>-8.8717117555661957</v>
      </c>
      <c r="C39" s="62">
        <v>-12.690215471493165</v>
      </c>
      <c r="D39" s="62">
        <v>1.9406431355453542</v>
      </c>
    </row>
    <row r="40" spans="1:4" ht="14.4" customHeight="1" x14ac:dyDescent="0.3">
      <c r="A40" s="7" t="s">
        <v>39</v>
      </c>
      <c r="B40" s="62">
        <v>117.23475874958108</v>
      </c>
      <c r="C40" s="62">
        <v>75.402652451171988</v>
      </c>
      <c r="D40" s="62">
        <v>-26.34813370038491</v>
      </c>
    </row>
    <row r="41" spans="1:4" ht="14.4" customHeight="1" x14ac:dyDescent="0.3">
      <c r="A41" s="9"/>
      <c r="B41" s="9"/>
      <c r="C41" s="9"/>
      <c r="D41" s="9"/>
    </row>
    <row r="42" spans="1:4" ht="14.4" customHeight="1" x14ac:dyDescent="0.3">
      <c r="A42" s="7" t="s">
        <v>40</v>
      </c>
      <c r="B42" s="58">
        <v>0.99774262765600918</v>
      </c>
      <c r="C42" s="58">
        <v>0.60322121960937591</v>
      </c>
      <c r="D42" s="58">
        <v>-0.22423943574795668</v>
      </c>
    </row>
    <row r="43" spans="1:4" ht="14.4" customHeight="1" x14ac:dyDescent="0.3">
      <c r="A43" s="7" t="s">
        <v>41</v>
      </c>
      <c r="B43" s="58">
        <v>0.95023107395810391</v>
      </c>
      <c r="C43" s="58">
        <v>0.58565166952366587</v>
      </c>
      <c r="D43" s="58">
        <v>-0.21770819004655986</v>
      </c>
    </row>
    <row r="44" spans="1:4" x14ac:dyDescent="0.3">
      <c r="A44" s="12"/>
      <c r="B44" s="12"/>
      <c r="C44" s="12"/>
      <c r="D44" s="12"/>
    </row>
    <row r="49" spans="1:5" x14ac:dyDescent="0.3">
      <c r="A49" s="4"/>
    </row>
    <row r="60" spans="1:5" x14ac:dyDescent="0.3">
      <c r="B60" s="14"/>
      <c r="C60" s="14"/>
      <c r="D60" s="14"/>
      <c r="E60" s="14"/>
    </row>
    <row r="63" spans="1:5" x14ac:dyDescent="0.3">
      <c r="B63" s="15"/>
      <c r="C63" s="15"/>
      <c r="D63" s="15"/>
      <c r="E63" s="11"/>
    </row>
    <row r="64" spans="1:5" x14ac:dyDescent="0.3">
      <c r="B64" s="15"/>
      <c r="C64" s="15"/>
      <c r="D64" s="15"/>
      <c r="E64" s="11"/>
    </row>
    <row r="65" spans="2:5" x14ac:dyDescent="0.3">
      <c r="B65" s="15"/>
      <c r="C65" s="15"/>
      <c r="D65" s="15"/>
      <c r="E65" s="11"/>
    </row>
    <row r="66" spans="2:5" x14ac:dyDescent="0.3">
      <c r="B66" s="15"/>
      <c r="C66" s="15"/>
      <c r="D66" s="15"/>
      <c r="E66" s="11"/>
    </row>
    <row r="67" spans="2:5" x14ac:dyDescent="0.3">
      <c r="B67" s="15"/>
      <c r="C67" s="15"/>
      <c r="D67" s="15"/>
      <c r="E67" s="11"/>
    </row>
    <row r="68" spans="2:5" x14ac:dyDescent="0.3">
      <c r="B68" s="15"/>
      <c r="C68" s="15"/>
      <c r="D68" s="15"/>
      <c r="E68" s="11"/>
    </row>
    <row r="69" spans="2:5" x14ac:dyDescent="0.3">
      <c r="B69" s="15"/>
      <c r="C69" s="15"/>
      <c r="D69" s="15"/>
      <c r="E69" s="11"/>
    </row>
    <row r="70" spans="2:5" x14ac:dyDescent="0.3">
      <c r="B70" s="15"/>
      <c r="C70" s="15"/>
      <c r="D70" s="15"/>
      <c r="E70" s="11"/>
    </row>
    <row r="71" spans="2:5" x14ac:dyDescent="0.3">
      <c r="B71" s="15"/>
      <c r="C71" s="15"/>
      <c r="D71" s="15"/>
      <c r="E71" s="11"/>
    </row>
    <row r="72" spans="2:5" x14ac:dyDescent="0.3">
      <c r="B72" s="15"/>
      <c r="C72" s="15"/>
      <c r="D72" s="15"/>
      <c r="E72" s="11"/>
    </row>
    <row r="73" spans="2:5" x14ac:dyDescent="0.3">
      <c r="B73" s="15"/>
      <c r="C73" s="15"/>
      <c r="D73" s="15"/>
      <c r="E73" s="11"/>
    </row>
    <row r="74" spans="2:5" x14ac:dyDescent="0.3">
      <c r="B74" s="15"/>
      <c r="C74" s="15"/>
      <c r="D74" s="15"/>
      <c r="E74" s="11"/>
    </row>
    <row r="75" spans="2:5" x14ac:dyDescent="0.3">
      <c r="B75" s="15"/>
      <c r="C75" s="15"/>
      <c r="D75" s="15"/>
      <c r="E75" s="11"/>
    </row>
    <row r="76" spans="2:5" x14ac:dyDescent="0.3">
      <c r="B76" s="15"/>
      <c r="C76" s="15"/>
      <c r="D76" s="15"/>
      <c r="E76" s="11"/>
    </row>
    <row r="77" spans="2:5" x14ac:dyDescent="0.3">
      <c r="B77" s="15"/>
      <c r="C77" s="15"/>
      <c r="D77" s="15"/>
      <c r="E77" s="11"/>
    </row>
    <row r="78" spans="2:5" x14ac:dyDescent="0.3">
      <c r="B78" s="15"/>
      <c r="C78" s="15"/>
      <c r="D78" s="15"/>
      <c r="E78" s="11"/>
    </row>
    <row r="79" spans="2:5" x14ac:dyDescent="0.3">
      <c r="B79" s="15"/>
      <c r="C79" s="15"/>
      <c r="D79" s="15"/>
    </row>
    <row r="80" spans="2:5" x14ac:dyDescent="0.3">
      <c r="B80" s="15"/>
      <c r="C80" s="15"/>
      <c r="D80" s="15"/>
      <c r="E80" s="11"/>
    </row>
    <row r="81" spans="2:5" x14ac:dyDescent="0.3">
      <c r="B81" s="15"/>
      <c r="C81" s="15"/>
      <c r="D81" s="15"/>
    </row>
    <row r="82" spans="2:5" x14ac:dyDescent="0.3">
      <c r="B82" s="15"/>
      <c r="C82" s="15"/>
      <c r="D82" s="15"/>
    </row>
    <row r="83" spans="2:5" x14ac:dyDescent="0.3">
      <c r="B83" s="15"/>
      <c r="C83" s="15"/>
      <c r="D83" s="15"/>
    </row>
    <row r="84" spans="2:5" x14ac:dyDescent="0.3">
      <c r="B84" s="15"/>
      <c r="C84" s="15"/>
      <c r="D84" s="15"/>
      <c r="E84" s="11"/>
    </row>
    <row r="85" spans="2:5" x14ac:dyDescent="0.3">
      <c r="B85" s="15"/>
      <c r="C85" s="15"/>
      <c r="D85" s="15"/>
      <c r="E85" s="11"/>
    </row>
    <row r="86" spans="2:5" x14ac:dyDescent="0.3">
      <c r="B86" s="15"/>
      <c r="C86" s="15"/>
      <c r="D86" s="15"/>
      <c r="E86" s="11"/>
    </row>
    <row r="87" spans="2:5" x14ac:dyDescent="0.3">
      <c r="B87" s="15"/>
      <c r="C87" s="15"/>
      <c r="D87" s="15"/>
    </row>
    <row r="88" spans="2:5" x14ac:dyDescent="0.3">
      <c r="B88" s="15"/>
      <c r="C88" s="15"/>
      <c r="D88" s="15"/>
    </row>
    <row r="89" spans="2:5" x14ac:dyDescent="0.3">
      <c r="B89" s="15"/>
      <c r="C89" s="15"/>
      <c r="D89" s="15"/>
      <c r="E89" s="11"/>
    </row>
    <row r="90" spans="2:5" x14ac:dyDescent="0.3">
      <c r="B90" s="15"/>
      <c r="C90" s="15"/>
      <c r="D90" s="15"/>
      <c r="E90" s="11"/>
    </row>
    <row r="91" spans="2:5" x14ac:dyDescent="0.3">
      <c r="B91" s="15"/>
      <c r="C91" s="15"/>
      <c r="D91" s="15"/>
      <c r="E91" s="11"/>
    </row>
    <row r="92" spans="2:5" x14ac:dyDescent="0.3">
      <c r="B92" s="15"/>
      <c r="C92" s="15"/>
      <c r="D92" s="15"/>
      <c r="E92" s="11"/>
    </row>
    <row r="93" spans="2:5" x14ac:dyDescent="0.3">
      <c r="B93" s="15"/>
      <c r="C93" s="15"/>
      <c r="D93" s="15"/>
      <c r="E93" s="11"/>
    </row>
    <row r="94" spans="2:5" x14ac:dyDescent="0.3">
      <c r="B94" s="15"/>
      <c r="C94" s="15"/>
      <c r="D94" s="15"/>
    </row>
    <row r="95" spans="2:5" x14ac:dyDescent="0.3">
      <c r="B95" s="15"/>
      <c r="C95" s="15"/>
      <c r="D95" s="15"/>
    </row>
    <row r="96" spans="2:5" x14ac:dyDescent="0.3">
      <c r="B96" s="15"/>
      <c r="C96" s="15"/>
      <c r="D96" s="15"/>
    </row>
    <row r="97" spans="2:5" x14ac:dyDescent="0.3">
      <c r="B97" s="15"/>
      <c r="C97" s="15"/>
      <c r="D97" s="15"/>
    </row>
    <row r="98" spans="2:5" x14ac:dyDescent="0.3">
      <c r="B98" s="15"/>
      <c r="C98" s="15"/>
      <c r="D98" s="15"/>
      <c r="E98" s="13"/>
    </row>
    <row r="99" spans="2:5" x14ac:dyDescent="0.3">
      <c r="B99" s="15"/>
      <c r="C99" s="15"/>
      <c r="D99" s="15"/>
      <c r="E99" s="13"/>
    </row>
    <row r="100" spans="2:5" x14ac:dyDescent="0.3">
      <c r="B100" s="11"/>
      <c r="C100" s="11"/>
      <c r="D100" s="11"/>
    </row>
    <row r="101" spans="2:5" x14ac:dyDescent="0.3">
      <c r="B101" s="11"/>
      <c r="C101" s="11"/>
      <c r="D101" s="11"/>
      <c r="E101" s="11"/>
    </row>
    <row r="102" spans="2:5" x14ac:dyDescent="0.3">
      <c r="B102" s="11"/>
      <c r="C102" s="11"/>
      <c r="D102" s="11"/>
      <c r="E102" s="11"/>
    </row>
    <row r="103" spans="2:5" x14ac:dyDescent="0.3">
      <c r="B103" s="11"/>
      <c r="C103" s="11"/>
      <c r="D103" s="11"/>
      <c r="E103" s="13"/>
    </row>
  </sheetData>
  <mergeCells count="4">
    <mergeCell ref="A1:D1"/>
    <mergeCell ref="A3:D3"/>
    <mergeCell ref="A4:D4"/>
    <mergeCell ref="A2:D2"/>
  </mergeCells>
  <hyperlinks>
    <hyperlink ref="N1" location="'Navigation &amp; Instructions'!A1" display="Navigation" xr:uid="{00000000-0004-0000-0E00-000000000000}"/>
    <hyperlink ref="N2" location="Q6_a!A1" display="Question 6(a)"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9"/>
  <sheetViews>
    <sheetView zoomScaleNormal="100" workbookViewId="0">
      <selection activeCell="N2" sqref="N2"/>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3.6640625" customWidth="1"/>
    <col min="14" max="14" width="12.33203125" bestFit="1" customWidth="1"/>
  </cols>
  <sheetData>
    <row r="1" spans="1:14" ht="14.4" customHeight="1" x14ac:dyDescent="0.3">
      <c r="A1" s="294" t="s">
        <v>6</v>
      </c>
      <c r="B1" s="294"/>
      <c r="C1" s="294"/>
      <c r="D1" s="294"/>
      <c r="N1" s="287" t="s">
        <v>773</v>
      </c>
    </row>
    <row r="2" spans="1:14" ht="14.4" customHeight="1" x14ac:dyDescent="0.3">
      <c r="A2" s="294" t="s">
        <v>42</v>
      </c>
      <c r="B2" s="294"/>
      <c r="C2" s="294"/>
      <c r="D2" s="294"/>
      <c r="N2" s="287" t="s">
        <v>770</v>
      </c>
    </row>
    <row r="3" spans="1:14" ht="15.6" customHeight="1" x14ac:dyDescent="0.3">
      <c r="A3" s="296" t="s">
        <v>43</v>
      </c>
      <c r="B3" s="296"/>
      <c r="C3" s="296"/>
      <c r="D3" s="296"/>
    </row>
    <row r="4" spans="1:14" ht="14.4" customHeight="1" x14ac:dyDescent="0.3">
      <c r="A4" s="295" t="s">
        <v>9</v>
      </c>
      <c r="B4" s="295"/>
      <c r="C4" s="295"/>
      <c r="D4" s="295"/>
    </row>
    <row r="5" spans="1:14" ht="14.4" customHeight="1" x14ac:dyDescent="0.3">
      <c r="A5" s="57"/>
      <c r="B5" s="57"/>
      <c r="C5" s="57"/>
      <c r="D5" s="57"/>
    </row>
    <row r="6" spans="1:14" ht="14.4" customHeight="1" x14ac:dyDescent="0.3">
      <c r="A6" s="66" t="s">
        <v>10</v>
      </c>
      <c r="B6" s="70">
        <v>44926</v>
      </c>
      <c r="C6" s="70">
        <v>44561</v>
      </c>
      <c r="D6" s="70">
        <v>44196</v>
      </c>
    </row>
    <row r="7" spans="1:14" ht="14.4" customHeight="1" x14ac:dyDescent="0.3">
      <c r="A7" s="7" t="s">
        <v>44</v>
      </c>
      <c r="B7" s="9"/>
      <c r="C7" s="9"/>
      <c r="D7" s="9"/>
      <c r="E7" s="14"/>
    </row>
    <row r="8" spans="1:14" ht="15" customHeight="1" x14ac:dyDescent="0.3">
      <c r="A8" s="9" t="s">
        <v>45</v>
      </c>
      <c r="B8" s="9"/>
      <c r="C8" s="9"/>
      <c r="D8" s="9"/>
    </row>
    <row r="9" spans="1:14" ht="14.4" customHeight="1" x14ac:dyDescent="0.3">
      <c r="A9" s="9" t="s">
        <v>46</v>
      </c>
      <c r="B9" s="63">
        <v>180.32965708437393</v>
      </c>
      <c r="C9" s="63">
        <v>100.61277956792755</v>
      </c>
      <c r="D9" s="63">
        <v>30.340993773681376</v>
      </c>
    </row>
    <row r="10" spans="1:14" ht="14.4" customHeight="1" x14ac:dyDescent="0.3">
      <c r="A10" s="9" t="s">
        <v>47</v>
      </c>
      <c r="B10" s="63">
        <v>290</v>
      </c>
      <c r="C10" s="63">
        <v>262</v>
      </c>
      <c r="D10" s="63">
        <v>163</v>
      </c>
      <c r="E10" s="11"/>
    </row>
    <row r="11" spans="1:14" ht="15" customHeight="1" x14ac:dyDescent="0.3">
      <c r="A11" s="7" t="s">
        <v>48</v>
      </c>
      <c r="B11" s="62">
        <v>470.32965708437393</v>
      </c>
      <c r="C11" s="62">
        <v>362.61277956792753</v>
      </c>
      <c r="D11" s="62">
        <v>193.34099377368136</v>
      </c>
      <c r="E11" s="11"/>
    </row>
    <row r="12" spans="1:14" ht="14.4" customHeight="1" x14ac:dyDescent="0.3">
      <c r="A12" s="9" t="s">
        <v>49</v>
      </c>
      <c r="B12" s="63">
        <v>15</v>
      </c>
      <c r="C12" s="63">
        <v>15</v>
      </c>
      <c r="D12" s="63">
        <v>15</v>
      </c>
      <c r="E12" s="11"/>
    </row>
    <row r="13" spans="1:14" ht="14.4" customHeight="1" x14ac:dyDescent="0.3">
      <c r="A13" s="9" t="s">
        <v>50</v>
      </c>
      <c r="B13" s="63">
        <v>265</v>
      </c>
      <c r="C13" s="63">
        <v>225</v>
      </c>
      <c r="D13" s="63">
        <v>192</v>
      </c>
      <c r="E13" s="11"/>
    </row>
    <row r="14" spans="1:14" ht="14.4" customHeight="1" x14ac:dyDescent="0.3">
      <c r="A14" s="9" t="s">
        <v>51</v>
      </c>
      <c r="B14" s="63">
        <v>141</v>
      </c>
      <c r="C14" s="63">
        <v>113</v>
      </c>
      <c r="D14" s="63">
        <v>98</v>
      </c>
      <c r="E14" s="11"/>
    </row>
    <row r="15" spans="1:14" ht="14.4" customHeight="1" x14ac:dyDescent="0.3">
      <c r="A15" s="9" t="s">
        <v>52</v>
      </c>
      <c r="B15" s="63">
        <v>180</v>
      </c>
      <c r="C15" s="63">
        <v>140</v>
      </c>
      <c r="D15" s="63">
        <v>93</v>
      </c>
      <c r="E15" s="11"/>
    </row>
    <row r="16" spans="1:14" ht="14.4" customHeight="1" x14ac:dyDescent="0.3">
      <c r="A16" s="9" t="s">
        <v>53</v>
      </c>
      <c r="B16" s="63">
        <v>205</v>
      </c>
      <c r="C16" s="63">
        <v>155</v>
      </c>
      <c r="D16" s="63">
        <v>125</v>
      </c>
      <c r="E16" s="11"/>
    </row>
    <row r="17" spans="1:5" ht="14.4" customHeight="1" x14ac:dyDescent="0.3">
      <c r="A17" s="7" t="s">
        <v>54</v>
      </c>
      <c r="B17" s="62">
        <v>1276.329657084374</v>
      </c>
      <c r="C17" s="62">
        <v>1010.6127795679275</v>
      </c>
      <c r="D17" s="62">
        <v>716.34099377368136</v>
      </c>
      <c r="E17" s="11"/>
    </row>
    <row r="18" spans="1:5" ht="14.4" customHeight="1" x14ac:dyDescent="0.3">
      <c r="A18" s="65"/>
      <c r="B18" s="68"/>
      <c r="C18" s="68"/>
      <c r="D18" s="68"/>
      <c r="E18" s="11"/>
    </row>
    <row r="19" spans="1:5" ht="14.4" customHeight="1" x14ac:dyDescent="0.3">
      <c r="A19" s="64" t="s">
        <v>55</v>
      </c>
      <c r="B19" s="69">
        <v>544.63750000000005</v>
      </c>
      <c r="C19" s="69">
        <v>508.95</v>
      </c>
      <c r="D19" s="69">
        <v>474</v>
      </c>
      <c r="E19" s="11"/>
    </row>
    <row r="20" spans="1:5" ht="13.95" customHeight="1" x14ac:dyDescent="0.3">
      <c r="A20" s="9" t="s">
        <v>56</v>
      </c>
      <c r="B20" s="63">
        <v>21</v>
      </c>
      <c r="C20" s="63">
        <v>21</v>
      </c>
      <c r="D20" s="63">
        <v>21</v>
      </c>
      <c r="E20" s="11"/>
    </row>
    <row r="21" spans="1:5" ht="14.4" customHeight="1" x14ac:dyDescent="0.3">
      <c r="A21" s="9" t="s">
        <v>57</v>
      </c>
      <c r="B21" s="63">
        <v>17.49611984716563</v>
      </c>
      <c r="C21" s="63">
        <v>19.464318980420046</v>
      </c>
      <c r="D21" s="63">
        <v>21.713723425933722</v>
      </c>
      <c r="E21" s="11"/>
    </row>
    <row r="22" spans="1:5" ht="14.4" customHeight="1" x14ac:dyDescent="0.3">
      <c r="A22" s="9" t="s">
        <v>58</v>
      </c>
      <c r="B22" s="63">
        <v>31</v>
      </c>
      <c r="C22" s="63">
        <v>31</v>
      </c>
      <c r="D22" s="63">
        <v>31</v>
      </c>
      <c r="E22" s="11"/>
    </row>
    <row r="23" spans="1:5" ht="14.4" customHeight="1" x14ac:dyDescent="0.3">
      <c r="A23" s="9" t="s">
        <v>59</v>
      </c>
      <c r="B23" s="63">
        <v>34</v>
      </c>
      <c r="C23" s="63">
        <v>76</v>
      </c>
      <c r="D23" s="63">
        <v>109</v>
      </c>
      <c r="E23" s="11"/>
    </row>
    <row r="24" spans="1:5" ht="14.4" customHeight="1" x14ac:dyDescent="0.3">
      <c r="A24" s="7" t="s">
        <v>60</v>
      </c>
      <c r="B24" s="62">
        <v>1924.4632769315397</v>
      </c>
      <c r="C24" s="62">
        <v>1667.0270985483476</v>
      </c>
      <c r="D24" s="62">
        <v>1373.0547171996152</v>
      </c>
      <c r="E24" s="11"/>
    </row>
    <row r="25" spans="1:5" ht="14.4" customHeight="1" x14ac:dyDescent="0.3">
      <c r="A25" s="65"/>
      <c r="B25" s="68"/>
      <c r="C25" s="68"/>
      <c r="D25" s="68"/>
      <c r="E25" s="11"/>
    </row>
    <row r="26" spans="1:5" ht="14.4" customHeight="1" x14ac:dyDescent="0.3">
      <c r="A26" s="59" t="s">
        <v>61</v>
      </c>
      <c r="B26" s="69"/>
      <c r="C26" s="69"/>
      <c r="D26" s="69"/>
    </row>
    <row r="27" spans="1:5" ht="14.4" customHeight="1" x14ac:dyDescent="0.3">
      <c r="A27" s="9" t="s">
        <v>62</v>
      </c>
      <c r="B27" s="63"/>
      <c r="C27" s="63"/>
      <c r="D27" s="63"/>
      <c r="E27" s="11"/>
    </row>
    <row r="28" spans="1:5" ht="14.4" customHeight="1" x14ac:dyDescent="0.3">
      <c r="A28" s="9" t="s">
        <v>63</v>
      </c>
      <c r="B28" s="63">
        <v>150</v>
      </c>
      <c r="C28" s="63">
        <v>107</v>
      </c>
      <c r="D28" s="63">
        <v>70</v>
      </c>
    </row>
    <row r="29" spans="1:5" ht="14.4" customHeight="1" x14ac:dyDescent="0.3">
      <c r="A29" s="9" t="s">
        <v>64</v>
      </c>
      <c r="B29" s="63">
        <v>310</v>
      </c>
      <c r="C29" s="63">
        <v>250</v>
      </c>
      <c r="D29" s="63">
        <v>181</v>
      </c>
    </row>
    <row r="30" spans="1:5" ht="14.4" customHeight="1" x14ac:dyDescent="0.3">
      <c r="A30" s="9" t="s">
        <v>65</v>
      </c>
      <c r="B30" s="63">
        <v>97.837673685559139</v>
      </c>
      <c r="C30" s="63">
        <v>75.033685804682307</v>
      </c>
      <c r="D30" s="63">
        <v>57.57862883281183</v>
      </c>
    </row>
    <row r="31" spans="1:5" ht="14.4" customHeight="1" x14ac:dyDescent="0.3">
      <c r="A31" s="7" t="s">
        <v>66</v>
      </c>
      <c r="B31" s="62">
        <v>557.83767368555914</v>
      </c>
      <c r="C31" s="62">
        <v>432.03368580468231</v>
      </c>
      <c r="D31" s="62">
        <v>308.57862883281183</v>
      </c>
      <c r="E31" s="11"/>
    </row>
    <row r="32" spans="1:5" ht="14.4" customHeight="1" x14ac:dyDescent="0.3">
      <c r="A32" s="9" t="s">
        <v>67</v>
      </c>
      <c r="B32" s="63">
        <v>720.8662253339678</v>
      </c>
      <c r="C32" s="63">
        <v>757.33855993500549</v>
      </c>
      <c r="D32" s="63">
        <v>673.38200965761257</v>
      </c>
      <c r="E32" s="11"/>
    </row>
    <row r="33" spans="1:5" ht="14.4" customHeight="1" x14ac:dyDescent="0.3">
      <c r="A33" s="9" t="s">
        <v>68</v>
      </c>
      <c r="B33" s="63">
        <v>205</v>
      </c>
      <c r="C33" s="63">
        <v>230</v>
      </c>
      <c r="D33" s="63">
        <v>246</v>
      </c>
      <c r="E33" s="11"/>
    </row>
    <row r="34" spans="1:5" ht="14.4" customHeight="1" x14ac:dyDescent="0.3">
      <c r="A34" s="9" t="s">
        <v>69</v>
      </c>
      <c r="B34" s="63">
        <v>60</v>
      </c>
      <c r="C34" s="63">
        <v>55</v>
      </c>
      <c r="D34" s="63">
        <v>60</v>
      </c>
    </row>
    <row r="35" spans="1:5" ht="14.4" customHeight="1" x14ac:dyDescent="0.3">
      <c r="A35" s="9" t="s">
        <v>70</v>
      </c>
      <c r="B35" s="63">
        <v>132.17399943117144</v>
      </c>
      <c r="C35" s="63">
        <v>67.972579797560542</v>
      </c>
      <c r="D35" s="63">
        <v>20.402850900000004</v>
      </c>
    </row>
    <row r="36" spans="1:5" ht="14.4" customHeight="1" x14ac:dyDescent="0.3">
      <c r="A36" s="9" t="s">
        <v>71</v>
      </c>
      <c r="B36" s="63">
        <v>49.12210154930149</v>
      </c>
      <c r="C36" s="63">
        <v>47.655174462751603</v>
      </c>
      <c r="D36" s="63">
        <v>42.636510609575652</v>
      </c>
      <c r="E36" s="11"/>
    </row>
    <row r="37" spans="1:5" ht="14.4" customHeight="1" x14ac:dyDescent="0.3">
      <c r="A37" s="7" t="s">
        <v>72</v>
      </c>
      <c r="B37" s="62">
        <v>1725.1739994311715</v>
      </c>
      <c r="C37" s="62">
        <v>1589.9725797975605</v>
      </c>
      <c r="D37" s="62">
        <v>1351.4028509000002</v>
      </c>
      <c r="E37" s="11"/>
    </row>
    <row r="38" spans="1:5" ht="14.4" customHeight="1" x14ac:dyDescent="0.3">
      <c r="A38" s="65"/>
      <c r="B38" s="68"/>
      <c r="C38" s="68"/>
      <c r="D38" s="68"/>
      <c r="E38" s="11"/>
    </row>
    <row r="39" spans="1:5" ht="14.4" customHeight="1" x14ac:dyDescent="0.3">
      <c r="A39" s="59" t="s">
        <v>73</v>
      </c>
      <c r="B39" s="69"/>
      <c r="C39" s="69"/>
      <c r="D39" s="69"/>
      <c r="E39" s="11"/>
    </row>
    <row r="40" spans="1:5" x14ac:dyDescent="0.3">
      <c r="A40" s="9" t="s">
        <v>74</v>
      </c>
      <c r="B40" s="63"/>
      <c r="C40" s="63"/>
      <c r="D40" s="63"/>
      <c r="E40" s="11"/>
    </row>
    <row r="41" spans="1:5" ht="14.4" customHeight="1" x14ac:dyDescent="0.3">
      <c r="A41" s="9" t="s">
        <v>75</v>
      </c>
      <c r="B41" s="63">
        <v>200</v>
      </c>
      <c r="C41" s="63">
        <v>200</v>
      </c>
      <c r="D41" s="63">
        <v>200</v>
      </c>
    </row>
    <row r="42" spans="1:5" ht="14.4" customHeight="1" x14ac:dyDescent="0.3">
      <c r="A42" s="9" t="s">
        <v>76</v>
      </c>
      <c r="B42" s="63">
        <v>30</v>
      </c>
      <c r="C42" s="63">
        <v>25</v>
      </c>
      <c r="D42" s="63">
        <v>45</v>
      </c>
    </row>
    <row r="43" spans="1:5" ht="14.4" customHeight="1" x14ac:dyDescent="0.3">
      <c r="A43" s="9" t="s">
        <v>77</v>
      </c>
      <c r="B43" s="63">
        <v>-30.710722499631871</v>
      </c>
      <c r="C43" s="63">
        <v>-147.94548124921295</v>
      </c>
      <c r="D43" s="63">
        <v>-223.34813370038492</v>
      </c>
    </row>
    <row r="44" spans="1:5" x14ac:dyDescent="0.3">
      <c r="A44" s="7" t="s">
        <v>78</v>
      </c>
      <c r="B44" s="62">
        <v>199.28927750036814</v>
      </c>
      <c r="C44" s="62">
        <v>77.054518750787054</v>
      </c>
      <c r="D44" s="62">
        <v>21.651866299615079</v>
      </c>
    </row>
    <row r="45" spans="1:5" ht="14.4" customHeight="1" x14ac:dyDescent="0.3">
      <c r="A45" s="7" t="s">
        <v>79</v>
      </c>
      <c r="B45" s="62">
        <v>1924.4632769315397</v>
      </c>
      <c r="C45" s="62">
        <v>1667.0270985483476</v>
      </c>
      <c r="D45" s="62">
        <v>1373.0547171996152</v>
      </c>
      <c r="E45" s="13"/>
    </row>
    <row r="46" spans="1:5" x14ac:dyDescent="0.3">
      <c r="B46" s="11"/>
      <c r="C46" s="11"/>
      <c r="D46" s="11"/>
    </row>
    <row r="47" spans="1:5" x14ac:dyDescent="0.3">
      <c r="B47" s="11"/>
      <c r="C47" s="11"/>
      <c r="D47" s="11"/>
      <c r="E47" s="11"/>
    </row>
    <row r="48" spans="1:5" x14ac:dyDescent="0.3">
      <c r="B48" s="11"/>
      <c r="C48" s="11"/>
      <c r="D48" s="11"/>
      <c r="E48" s="11"/>
    </row>
    <row r="49" spans="2:5" x14ac:dyDescent="0.3">
      <c r="B49" s="11"/>
      <c r="C49" s="11"/>
      <c r="D49" s="11"/>
      <c r="E49" s="13"/>
    </row>
  </sheetData>
  <mergeCells count="4">
    <mergeCell ref="A1:D1"/>
    <mergeCell ref="A3:D3"/>
    <mergeCell ref="A4:D4"/>
    <mergeCell ref="A2:D2"/>
  </mergeCells>
  <hyperlinks>
    <hyperlink ref="N1" location="'Navigation &amp; Instructions'!A1" display="Navigation" xr:uid="{00000000-0004-0000-0F00-000000000000}"/>
    <hyperlink ref="N2" location="Q6_a!A1" display="Question 6(a)" xr:uid="{00000000-0004-0000-0F00-000001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4"/>
  <sheetViews>
    <sheetView zoomScaleNormal="100" workbookViewId="0">
      <selection activeCell="N2" sqref="N2"/>
    </sheetView>
  </sheetViews>
  <sheetFormatPr defaultColWidth="8.6640625" defaultRowHeight="14.4" x14ac:dyDescent="0.3"/>
  <cols>
    <col min="1" max="1" width="57" bestFit="1" customWidth="1"/>
    <col min="2" max="2" width="13.33203125" customWidth="1"/>
    <col min="3" max="3" width="14" customWidth="1"/>
    <col min="4" max="4" width="12.44140625" customWidth="1"/>
    <col min="14" max="14" width="12.33203125" bestFit="1" customWidth="1"/>
  </cols>
  <sheetData>
    <row r="1" spans="1:14" ht="14.4" customHeight="1" x14ac:dyDescent="0.3">
      <c r="A1" s="294" t="s">
        <v>6</v>
      </c>
      <c r="B1" s="294"/>
      <c r="C1" s="294"/>
      <c r="D1" s="294"/>
      <c r="N1" s="287" t="s">
        <v>773</v>
      </c>
    </row>
    <row r="2" spans="1:14" ht="15.6" x14ac:dyDescent="0.3">
      <c r="A2" s="294" t="s">
        <v>80</v>
      </c>
      <c r="B2" s="294"/>
      <c r="C2" s="294"/>
      <c r="D2" s="294"/>
      <c r="N2" s="287" t="s">
        <v>770</v>
      </c>
    </row>
    <row r="3" spans="1:14" ht="15.6" customHeight="1" x14ac:dyDescent="0.3">
      <c r="A3" s="296" t="s">
        <v>81</v>
      </c>
      <c r="B3" s="296"/>
      <c r="C3" s="296"/>
      <c r="D3" s="296"/>
    </row>
    <row r="4" spans="1:14" s="16" customFormat="1" ht="15.6" customHeight="1" x14ac:dyDescent="0.3">
      <c r="A4" s="295" t="s">
        <v>9</v>
      </c>
      <c r="B4" s="295"/>
      <c r="C4" s="295"/>
      <c r="D4" s="295"/>
    </row>
    <row r="5" spans="1:14" ht="14.4" customHeight="1" x14ac:dyDescent="0.3"/>
    <row r="6" spans="1:14" ht="14.4" customHeight="1" x14ac:dyDescent="0.3">
      <c r="A6" s="66" t="s">
        <v>10</v>
      </c>
      <c r="B6" s="70">
        <v>44926</v>
      </c>
      <c r="C6" s="70">
        <v>44561</v>
      </c>
      <c r="D6" s="70">
        <v>44196</v>
      </c>
    </row>
    <row r="7" spans="1:14" x14ac:dyDescent="0.3">
      <c r="A7" s="7" t="s">
        <v>82</v>
      </c>
      <c r="B7" s="9"/>
      <c r="C7" s="9"/>
      <c r="D7" s="9"/>
    </row>
    <row r="8" spans="1:14" ht="14.4" customHeight="1" x14ac:dyDescent="0.3">
      <c r="A8" s="65"/>
      <c r="B8" s="65"/>
      <c r="C8" s="65"/>
      <c r="D8" s="65"/>
    </row>
    <row r="9" spans="1:14" ht="15" customHeight="1" x14ac:dyDescent="0.3">
      <c r="A9" s="59" t="s">
        <v>83</v>
      </c>
      <c r="B9" s="64"/>
      <c r="C9" s="64"/>
      <c r="D9" s="64"/>
    </row>
    <row r="10" spans="1:14" ht="14.4" customHeight="1" x14ac:dyDescent="0.3">
      <c r="A10" s="7" t="s">
        <v>84</v>
      </c>
      <c r="B10" s="62">
        <v>117.23475874958108</v>
      </c>
      <c r="C10" s="62">
        <v>75.402652451171988</v>
      </c>
      <c r="D10" s="62">
        <v>-26.34813370038491</v>
      </c>
    </row>
    <row r="11" spans="1:14" ht="14.4" customHeight="1" x14ac:dyDescent="0.3">
      <c r="A11" s="7" t="s">
        <v>85</v>
      </c>
      <c r="B11" s="63"/>
      <c r="C11" s="63"/>
      <c r="D11" s="63"/>
    </row>
    <row r="12" spans="1:14" ht="15" customHeight="1" x14ac:dyDescent="0.3">
      <c r="A12" s="9" t="s">
        <v>86</v>
      </c>
      <c r="B12" s="63"/>
      <c r="C12" s="63"/>
      <c r="D12" s="63"/>
    </row>
    <row r="13" spans="1:14" ht="14.4" customHeight="1" x14ac:dyDescent="0.3">
      <c r="A13" s="9" t="s">
        <v>87</v>
      </c>
      <c r="B13" s="63">
        <v>66.169618766865312</v>
      </c>
      <c r="C13" s="63">
        <v>49.819133343074213</v>
      </c>
      <c r="D13" s="63">
        <v>-1.3108725259337177</v>
      </c>
    </row>
    <row r="14" spans="1:14" ht="14.4" customHeight="1" x14ac:dyDescent="0.3">
      <c r="A14" s="9" t="s">
        <v>88</v>
      </c>
      <c r="B14" s="63">
        <v>96.3125</v>
      </c>
      <c r="C14" s="63">
        <v>77.05</v>
      </c>
      <c r="D14" s="63">
        <v>67</v>
      </c>
    </row>
    <row r="15" spans="1:14" ht="14.4" customHeight="1" x14ac:dyDescent="0.3">
      <c r="A15" s="9" t="s">
        <v>89</v>
      </c>
      <c r="B15" s="63">
        <v>-20</v>
      </c>
      <c r="C15" s="63">
        <v>-11</v>
      </c>
      <c r="D15" s="63">
        <v>14</v>
      </c>
    </row>
    <row r="16" spans="1:14" ht="14.4" customHeight="1" x14ac:dyDescent="0.3">
      <c r="A16" s="9" t="s">
        <v>90</v>
      </c>
      <c r="B16" s="63"/>
      <c r="C16" s="63"/>
      <c r="D16" s="63"/>
    </row>
    <row r="17" spans="1:4" ht="14.4" customHeight="1" x14ac:dyDescent="0.3">
      <c r="A17" s="9" t="s">
        <v>91</v>
      </c>
      <c r="B17" s="63">
        <v>-68</v>
      </c>
      <c r="C17" s="63">
        <v>-62</v>
      </c>
      <c r="D17" s="63">
        <v>-32</v>
      </c>
    </row>
    <row r="18" spans="1:4" ht="14.4" customHeight="1" x14ac:dyDescent="0.3">
      <c r="A18" s="9" t="s">
        <v>92</v>
      </c>
      <c r="B18" s="63">
        <v>-40</v>
      </c>
      <c r="C18" s="63">
        <v>-33</v>
      </c>
      <c r="D18" s="63">
        <v>-59</v>
      </c>
    </row>
    <row r="19" spans="1:4" ht="14.4" customHeight="1" x14ac:dyDescent="0.3">
      <c r="A19" s="9" t="s">
        <v>93</v>
      </c>
      <c r="B19" s="63">
        <v>43</v>
      </c>
      <c r="C19" s="63">
        <v>37</v>
      </c>
      <c r="D19" s="63">
        <v>-37</v>
      </c>
    </row>
    <row r="20" spans="1:4" ht="14.4" customHeight="1" x14ac:dyDescent="0.3">
      <c r="A20" s="9" t="s">
        <v>94</v>
      </c>
      <c r="B20" s="63">
        <v>60</v>
      </c>
      <c r="C20" s="63">
        <v>69</v>
      </c>
      <c r="D20" s="63">
        <v>57</v>
      </c>
    </row>
    <row r="21" spans="1:4" ht="13.95" customHeight="1" x14ac:dyDescent="0.3">
      <c r="A21" s="9" t="s">
        <v>95</v>
      </c>
      <c r="B21" s="63">
        <v>-25</v>
      </c>
      <c r="C21" s="63">
        <v>-16</v>
      </c>
      <c r="D21" s="63">
        <v>24</v>
      </c>
    </row>
    <row r="22" spans="1:4" ht="14.4" customHeight="1" x14ac:dyDescent="0.3">
      <c r="A22" s="9" t="s">
        <v>96</v>
      </c>
      <c r="B22" s="63">
        <v>5</v>
      </c>
      <c r="C22" s="63">
        <v>-5</v>
      </c>
      <c r="D22" s="63">
        <v>5</v>
      </c>
    </row>
    <row r="23" spans="1:4" ht="14.4" customHeight="1" x14ac:dyDescent="0.3">
      <c r="A23" s="9" t="s">
        <v>13</v>
      </c>
      <c r="B23" s="63">
        <v>-50</v>
      </c>
      <c r="C23" s="63">
        <v>-30</v>
      </c>
      <c r="D23" s="63">
        <v>-20</v>
      </c>
    </row>
    <row r="24" spans="1:4" ht="14.4" customHeight="1" x14ac:dyDescent="0.3">
      <c r="A24" s="7" t="s">
        <v>97</v>
      </c>
      <c r="B24" s="62">
        <v>184.7168775164464</v>
      </c>
      <c r="C24" s="62">
        <v>151.2717857942462</v>
      </c>
      <c r="D24" s="62">
        <v>-8.659006226318624</v>
      </c>
    </row>
    <row r="25" spans="1:4" ht="14.4" customHeight="1" x14ac:dyDescent="0.3">
      <c r="A25" s="65"/>
      <c r="B25" s="68"/>
      <c r="C25" s="68"/>
      <c r="D25" s="68"/>
    </row>
    <row r="26" spans="1:4" ht="14.4" customHeight="1" x14ac:dyDescent="0.3">
      <c r="A26" s="59" t="s">
        <v>98</v>
      </c>
      <c r="B26" s="69"/>
      <c r="C26" s="69"/>
      <c r="D26" s="69"/>
    </row>
    <row r="27" spans="1:4" ht="14.4" customHeight="1" x14ac:dyDescent="0.3">
      <c r="A27" s="9" t="s">
        <v>99</v>
      </c>
      <c r="B27" s="63">
        <v>150</v>
      </c>
      <c r="C27" s="63">
        <v>100</v>
      </c>
      <c r="D27" s="63">
        <v>125</v>
      </c>
    </row>
    <row r="28" spans="1:4" ht="14.4" customHeight="1" x14ac:dyDescent="0.3">
      <c r="A28" s="9" t="s">
        <v>100</v>
      </c>
      <c r="B28" s="63">
        <v>-63</v>
      </c>
      <c r="C28" s="63">
        <v>64</v>
      </c>
      <c r="D28" s="63">
        <v>-104</v>
      </c>
    </row>
    <row r="29" spans="1:4" ht="14.4" customHeight="1" x14ac:dyDescent="0.3">
      <c r="A29" s="9" t="s">
        <v>101</v>
      </c>
      <c r="B29" s="63">
        <v>-35</v>
      </c>
      <c r="C29" s="63">
        <v>-10</v>
      </c>
      <c r="D29" s="63">
        <v>-74</v>
      </c>
    </row>
    <row r="30" spans="1:4" ht="14.4" customHeight="1" x14ac:dyDescent="0.3">
      <c r="A30" s="9" t="s">
        <v>102</v>
      </c>
      <c r="B30" s="63">
        <v>5</v>
      </c>
      <c r="C30" s="63">
        <v>-20</v>
      </c>
      <c r="D30" s="63">
        <v>35</v>
      </c>
    </row>
    <row r="31" spans="1:4" ht="14.4" customHeight="1" x14ac:dyDescent="0.3">
      <c r="A31" s="7" t="s">
        <v>103</v>
      </c>
      <c r="B31" s="62">
        <v>57</v>
      </c>
      <c r="C31" s="62">
        <v>134</v>
      </c>
      <c r="D31" s="62">
        <v>-18</v>
      </c>
    </row>
    <row r="32" spans="1:4" ht="14.4" customHeight="1" x14ac:dyDescent="0.3">
      <c r="A32" s="65"/>
      <c r="B32" s="68"/>
      <c r="C32" s="68"/>
      <c r="D32" s="68"/>
    </row>
    <row r="33" spans="1:4" ht="14.4" customHeight="1" x14ac:dyDescent="0.3">
      <c r="A33" s="59" t="s">
        <v>104</v>
      </c>
      <c r="B33" s="69"/>
      <c r="C33" s="69"/>
      <c r="D33" s="69"/>
    </row>
    <row r="34" spans="1:4" ht="14.4" customHeight="1" x14ac:dyDescent="0.3">
      <c r="A34" s="9" t="s">
        <v>47</v>
      </c>
      <c r="B34" s="63">
        <v>-28</v>
      </c>
      <c r="C34" s="63">
        <v>-99</v>
      </c>
      <c r="D34" s="63">
        <v>-8</v>
      </c>
    </row>
    <row r="35" spans="1:4" ht="14.4" customHeight="1" x14ac:dyDescent="0.3">
      <c r="A35" s="9" t="s">
        <v>105</v>
      </c>
      <c r="B35" s="63">
        <v>-136</v>
      </c>
      <c r="C35" s="63">
        <v>-114</v>
      </c>
      <c r="D35" s="63">
        <v>-36</v>
      </c>
    </row>
    <row r="36" spans="1:4" ht="14.4" customHeight="1" x14ac:dyDescent="0.3">
      <c r="A36" s="9" t="s">
        <v>106</v>
      </c>
      <c r="B36" s="63">
        <v>4</v>
      </c>
      <c r="C36" s="63">
        <v>2</v>
      </c>
      <c r="D36" s="63">
        <v>4</v>
      </c>
    </row>
    <row r="37" spans="1:4" ht="14.4" customHeight="1" x14ac:dyDescent="0.3">
      <c r="A37" s="9" t="s">
        <v>107</v>
      </c>
      <c r="B37" s="63">
        <v>-4</v>
      </c>
      <c r="C37" s="63">
        <v>-3</v>
      </c>
      <c r="D37" s="63">
        <v>7</v>
      </c>
    </row>
    <row r="38" spans="1:4" ht="14.4" customHeight="1" x14ac:dyDescent="0.3">
      <c r="A38" s="9" t="s">
        <v>13</v>
      </c>
      <c r="B38" s="63">
        <v>2</v>
      </c>
      <c r="C38" s="63">
        <v>-1</v>
      </c>
      <c r="D38" s="63">
        <v>0</v>
      </c>
    </row>
    <row r="39" spans="1:4" ht="14.4" customHeight="1" x14ac:dyDescent="0.3">
      <c r="A39" s="7" t="s">
        <v>108</v>
      </c>
      <c r="B39" s="62">
        <v>-162</v>
      </c>
      <c r="C39" s="62">
        <v>-215</v>
      </c>
      <c r="D39" s="62">
        <v>-33</v>
      </c>
    </row>
    <row r="40" spans="1:4" ht="14.4" customHeight="1" x14ac:dyDescent="0.3">
      <c r="A40" s="65"/>
      <c r="B40" s="68"/>
      <c r="C40" s="68"/>
      <c r="D40" s="68"/>
    </row>
    <row r="41" spans="1:4" ht="14.4" customHeight="1" x14ac:dyDescent="0.3">
      <c r="A41" s="59" t="s">
        <v>109</v>
      </c>
      <c r="B41" s="71">
        <v>79.716877516446402</v>
      </c>
      <c r="C41" s="71">
        <v>70.271785794246171</v>
      </c>
      <c r="D41" s="71">
        <v>-59.659006226318624</v>
      </c>
    </row>
    <row r="42" spans="1:4" ht="14.4" customHeight="1" x14ac:dyDescent="0.3">
      <c r="A42" s="9" t="s">
        <v>110</v>
      </c>
      <c r="B42" s="63">
        <v>115.61277956792755</v>
      </c>
      <c r="C42" s="63">
        <v>45.340993773681376</v>
      </c>
      <c r="D42" s="63">
        <v>105</v>
      </c>
    </row>
    <row r="43" spans="1:4" ht="14.4" customHeight="1" x14ac:dyDescent="0.3">
      <c r="A43" s="9" t="s">
        <v>111</v>
      </c>
      <c r="B43" s="63">
        <v>195.32965708437393</v>
      </c>
      <c r="C43" s="63">
        <v>115.61277956792755</v>
      </c>
      <c r="D43" s="63">
        <v>45.340993773681376</v>
      </c>
    </row>
    <row r="44" spans="1:4" ht="14.4" customHeight="1" x14ac:dyDescent="0.3"/>
  </sheetData>
  <mergeCells count="4">
    <mergeCell ref="A1:D1"/>
    <mergeCell ref="A3:D3"/>
    <mergeCell ref="A4:D4"/>
    <mergeCell ref="A2:D2"/>
  </mergeCells>
  <hyperlinks>
    <hyperlink ref="N1" location="'Navigation &amp; Instructions'!A1" display="Navigation" xr:uid="{00000000-0004-0000-1000-000000000000}"/>
    <hyperlink ref="N2" location="Q6_a!A1" display="Question 6(a)"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1"/>
  <sheetViews>
    <sheetView workbookViewId="0">
      <selection activeCell="N1" sqref="N1"/>
    </sheetView>
  </sheetViews>
  <sheetFormatPr defaultColWidth="9.109375" defaultRowHeight="14.4" x14ac:dyDescent="0.3"/>
  <cols>
    <col min="1" max="1" width="39.5546875" bestFit="1" customWidth="1"/>
    <col min="12" max="12" width="9.109375" customWidth="1"/>
    <col min="14" max="14" width="13.5546875" customWidth="1"/>
  </cols>
  <sheetData>
    <row r="1" spans="1:14" ht="17.399999999999999" x14ac:dyDescent="0.3">
      <c r="A1" s="298" t="s">
        <v>7</v>
      </c>
      <c r="B1" s="298"/>
      <c r="C1" s="298"/>
      <c r="D1" s="298"/>
      <c r="E1" s="298"/>
      <c r="F1" s="298"/>
      <c r="G1" s="298"/>
      <c r="N1" s="287" t="s">
        <v>773</v>
      </c>
    </row>
    <row r="2" spans="1:14" ht="15.6" x14ac:dyDescent="0.3">
      <c r="A2" s="299" t="s">
        <v>112</v>
      </c>
      <c r="B2" s="299"/>
      <c r="C2" s="299"/>
      <c r="D2" s="299"/>
      <c r="E2" s="299"/>
      <c r="F2" s="299"/>
      <c r="G2" s="299"/>
    </row>
    <row r="3" spans="1:14" ht="15.6" customHeight="1" x14ac:dyDescent="0.3">
      <c r="A3" s="296" t="s">
        <v>113</v>
      </c>
      <c r="B3" s="296"/>
      <c r="C3" s="296"/>
      <c r="D3" s="296"/>
      <c r="E3" s="296"/>
      <c r="F3" s="296"/>
      <c r="G3" s="296"/>
    </row>
    <row r="4" spans="1:14" ht="14.4" customHeight="1" thickBot="1" x14ac:dyDescent="0.35">
      <c r="A4" s="300" t="s">
        <v>9</v>
      </c>
      <c r="B4" s="300"/>
      <c r="C4" s="300"/>
      <c r="D4" s="300"/>
      <c r="E4" s="300"/>
      <c r="F4" s="300"/>
      <c r="G4" s="300"/>
    </row>
    <row r="5" spans="1:14" ht="15" customHeight="1" thickBot="1" x14ac:dyDescent="0.35">
      <c r="A5" s="74" t="s">
        <v>114</v>
      </c>
      <c r="B5" s="80">
        <v>2022</v>
      </c>
      <c r="C5" s="80">
        <v>2021</v>
      </c>
      <c r="D5" s="80">
        <v>2020</v>
      </c>
      <c r="E5" s="80">
        <v>2019</v>
      </c>
      <c r="F5" s="80">
        <v>2018</v>
      </c>
      <c r="G5" s="80">
        <v>2017</v>
      </c>
    </row>
    <row r="6" spans="1:14" ht="15" customHeight="1" thickBot="1" x14ac:dyDescent="0.35">
      <c r="A6" s="75" t="s">
        <v>115</v>
      </c>
      <c r="B6" s="82">
        <v>385.12805892135867</v>
      </c>
      <c r="C6" s="82">
        <v>366.12173913043483</v>
      </c>
      <c r="D6" s="82">
        <v>457.6521739130435</v>
      </c>
      <c r="E6" s="82">
        <v>427.91304347826087</v>
      </c>
      <c r="F6" s="82">
        <v>399.82608695652169</v>
      </c>
      <c r="G6" s="82">
        <v>380</v>
      </c>
    </row>
    <row r="7" spans="1:14" ht="15" customHeight="1" thickBot="1" x14ac:dyDescent="0.35">
      <c r="A7" s="72" t="s">
        <v>116</v>
      </c>
      <c r="B7" s="83"/>
      <c r="C7" s="83"/>
      <c r="D7" s="83"/>
      <c r="E7" s="83"/>
      <c r="F7" s="83"/>
      <c r="G7" s="83"/>
    </row>
    <row r="8" spans="1:14" ht="15" customHeight="1" thickBot="1" x14ac:dyDescent="0.35">
      <c r="A8" s="72" t="s">
        <v>117</v>
      </c>
      <c r="B8" s="83">
        <v>-64.525611784271746</v>
      </c>
      <c r="C8" s="83">
        <v>-80.724347826086969</v>
      </c>
      <c r="D8" s="83">
        <v>-101.53043478260871</v>
      </c>
      <c r="E8" s="83">
        <v>-66.832608695652183</v>
      </c>
      <c r="F8" s="83">
        <v>-54.96521739130435</v>
      </c>
      <c r="G8" s="83">
        <v>-58.5</v>
      </c>
    </row>
    <row r="9" spans="1:14" ht="15" customHeight="1" thickBot="1" x14ac:dyDescent="0.35">
      <c r="A9" s="72" t="s">
        <v>118</v>
      </c>
      <c r="B9" s="83">
        <v>-96.282014730339668</v>
      </c>
      <c r="C9" s="83">
        <v>-91.530434782608708</v>
      </c>
      <c r="D9" s="83">
        <v>-114.41304347826087</v>
      </c>
      <c r="E9" s="83">
        <v>-106.97826086956522</v>
      </c>
      <c r="F9" s="83">
        <v>-99.956521739130423</v>
      </c>
      <c r="G9" s="83">
        <v>-95</v>
      </c>
    </row>
    <row r="10" spans="1:14" ht="15" customHeight="1" thickBot="1" x14ac:dyDescent="0.35">
      <c r="A10" s="72" t="s">
        <v>119</v>
      </c>
      <c r="B10" s="83">
        <v>-45</v>
      </c>
      <c r="C10" s="83">
        <v>-43</v>
      </c>
      <c r="D10" s="83">
        <v>-43</v>
      </c>
      <c r="E10" s="83">
        <v>-41</v>
      </c>
      <c r="F10" s="83">
        <v>-40</v>
      </c>
      <c r="G10" s="83">
        <v>-38</v>
      </c>
    </row>
    <row r="11" spans="1:14" ht="15" customHeight="1" thickBot="1" x14ac:dyDescent="0.35">
      <c r="A11" s="72" t="s">
        <v>120</v>
      </c>
      <c r="B11" s="83">
        <v>-5.77692088382038</v>
      </c>
      <c r="C11" s="83">
        <v>-5.4918260869565225</v>
      </c>
      <c r="D11" s="83">
        <v>-6.864782608695652</v>
      </c>
      <c r="E11" s="83">
        <v>-6.4186956521739127</v>
      </c>
      <c r="F11" s="83">
        <v>-5.9973913043478255</v>
      </c>
      <c r="G11" s="83">
        <v>-5.7</v>
      </c>
    </row>
    <row r="12" spans="1:14" ht="15" customHeight="1" thickBot="1" x14ac:dyDescent="0.35">
      <c r="A12" s="72" t="s">
        <v>121</v>
      </c>
      <c r="B12" s="83">
        <v>-4</v>
      </c>
      <c r="C12" s="83">
        <v>-5</v>
      </c>
      <c r="D12" s="83">
        <v>-6</v>
      </c>
      <c r="E12" s="83">
        <v>-7</v>
      </c>
      <c r="F12" s="83">
        <v>-8</v>
      </c>
      <c r="G12" s="83">
        <v>-4</v>
      </c>
    </row>
    <row r="13" spans="1:14" ht="15" customHeight="1" thickBot="1" x14ac:dyDescent="0.35">
      <c r="A13" s="72" t="s">
        <v>122</v>
      </c>
      <c r="B13" s="83">
        <v>-215.58454739843177</v>
      </c>
      <c r="C13" s="83">
        <v>-225.74660869565221</v>
      </c>
      <c r="D13" s="83">
        <v>-271.80826086956523</v>
      </c>
      <c r="E13" s="83">
        <v>-228.2295652173913</v>
      </c>
      <c r="F13" s="83">
        <v>-208.9191304347826</v>
      </c>
      <c r="G13" s="83">
        <v>-201.2</v>
      </c>
    </row>
    <row r="14" spans="1:14" ht="15" customHeight="1" thickBot="1" x14ac:dyDescent="0.35">
      <c r="A14" s="75" t="s">
        <v>123</v>
      </c>
      <c r="B14" s="82">
        <v>169.54351152292691</v>
      </c>
      <c r="C14" s="82">
        <v>140.37513043478262</v>
      </c>
      <c r="D14" s="82">
        <v>185.84391304347827</v>
      </c>
      <c r="E14" s="82">
        <v>199.68347826086958</v>
      </c>
      <c r="F14" s="82">
        <v>190.90695652173909</v>
      </c>
      <c r="G14" s="82">
        <v>178.8</v>
      </c>
    </row>
    <row r="15" spans="1:14" ht="15" customHeight="1" thickBot="1" x14ac:dyDescent="0.35">
      <c r="A15" s="75" t="s">
        <v>124</v>
      </c>
      <c r="B15" s="83"/>
      <c r="C15" s="83"/>
      <c r="D15" s="83"/>
      <c r="E15" s="83"/>
      <c r="F15" s="83"/>
      <c r="G15" s="83"/>
    </row>
    <row r="16" spans="1:14" ht="15" customHeight="1" thickBot="1" x14ac:dyDescent="0.35">
      <c r="A16" s="72" t="s">
        <v>125</v>
      </c>
      <c r="B16" s="83">
        <v>11.55384176764076</v>
      </c>
      <c r="C16" s="83">
        <v>10.983652173913045</v>
      </c>
      <c r="D16" s="83">
        <v>13.729565217391304</v>
      </c>
      <c r="E16" s="83">
        <v>12.837391304347825</v>
      </c>
      <c r="F16" s="83">
        <v>11.994782608695651</v>
      </c>
      <c r="G16" s="83">
        <v>11.4</v>
      </c>
    </row>
    <row r="17" spans="1:7" ht="15" customHeight="1" thickBot="1" x14ac:dyDescent="0.35">
      <c r="A17" s="72" t="s">
        <v>126</v>
      </c>
      <c r="B17" s="83">
        <v>75.405122356854349</v>
      </c>
      <c r="C17" s="83">
        <v>74.644869565217391</v>
      </c>
      <c r="D17" s="83">
        <v>78.306086956521739</v>
      </c>
      <c r="E17" s="83">
        <v>77.116521739130434</v>
      </c>
      <c r="F17" s="83">
        <v>75.993043478260873</v>
      </c>
      <c r="G17" s="83">
        <v>75.2</v>
      </c>
    </row>
    <row r="18" spans="1:7" ht="15" customHeight="1" thickBot="1" x14ac:dyDescent="0.35">
      <c r="A18" s="72" t="s">
        <v>127</v>
      </c>
      <c r="B18" s="83">
        <v>12</v>
      </c>
      <c r="C18" s="83">
        <v>20</v>
      </c>
      <c r="D18" s="83">
        <v>70</v>
      </c>
      <c r="E18" s="83">
        <v>8</v>
      </c>
      <c r="F18" s="83">
        <v>7</v>
      </c>
      <c r="G18" s="83">
        <v>5</v>
      </c>
    </row>
    <row r="19" spans="1:7" ht="15" customHeight="1" thickBot="1" x14ac:dyDescent="0.35">
      <c r="A19" s="72" t="s">
        <v>128</v>
      </c>
      <c r="B19" s="83">
        <v>15</v>
      </c>
      <c r="C19" s="83">
        <v>11</v>
      </c>
      <c r="D19" s="83">
        <v>10</v>
      </c>
      <c r="E19" s="83">
        <v>40</v>
      </c>
      <c r="F19" s="83">
        <v>10</v>
      </c>
      <c r="G19" s="83">
        <v>8</v>
      </c>
    </row>
    <row r="20" spans="1:7" ht="15" customHeight="1" thickBot="1" x14ac:dyDescent="0.35">
      <c r="A20" s="75" t="s">
        <v>129</v>
      </c>
      <c r="B20" s="82">
        <v>113.95896412449511</v>
      </c>
      <c r="C20" s="82">
        <v>116.62852173913043</v>
      </c>
      <c r="D20" s="82">
        <v>172.03565217391304</v>
      </c>
      <c r="E20" s="82">
        <v>137.95391304347825</v>
      </c>
      <c r="F20" s="82">
        <v>104.98782608695652</v>
      </c>
      <c r="G20" s="82">
        <v>99.600000000000009</v>
      </c>
    </row>
    <row r="21" spans="1:7" ht="15" customHeight="1" thickBot="1" x14ac:dyDescent="0.35">
      <c r="A21" s="75" t="s">
        <v>130</v>
      </c>
      <c r="B21" s="82">
        <v>55.584547398431795</v>
      </c>
      <c r="C21" s="82">
        <v>23.746608695652185</v>
      </c>
      <c r="D21" s="82">
        <v>13.808260869565231</v>
      </c>
      <c r="E21" s="82">
        <v>61.729565217391325</v>
      </c>
      <c r="F21" s="82">
        <v>85.919130434782574</v>
      </c>
      <c r="G21" s="82">
        <v>79.2</v>
      </c>
    </row>
    <row r="22" spans="1:7" ht="31.2" customHeight="1" thickBot="1" x14ac:dyDescent="0.35">
      <c r="A22" s="75" t="s">
        <v>131</v>
      </c>
      <c r="B22" s="83"/>
      <c r="C22" s="83"/>
      <c r="D22" s="83"/>
      <c r="E22" s="83"/>
      <c r="F22" s="83"/>
      <c r="G22" s="83"/>
    </row>
    <row r="23" spans="1:7" ht="15.6" customHeight="1" thickBot="1" x14ac:dyDescent="0.35">
      <c r="A23" s="72" t="s">
        <v>132</v>
      </c>
      <c r="B23" s="83">
        <v>57.769208838203795</v>
      </c>
      <c r="C23" s="83">
        <v>54.918260869565223</v>
      </c>
      <c r="D23" s="83">
        <v>68.647826086956528</v>
      </c>
      <c r="E23" s="83">
        <v>64.186956521739134</v>
      </c>
      <c r="F23" s="83">
        <v>59.973913043478248</v>
      </c>
      <c r="G23" s="83">
        <v>57</v>
      </c>
    </row>
    <row r="24" spans="1:7" ht="15" thickBot="1" x14ac:dyDescent="0.35">
      <c r="A24" s="72" t="s">
        <v>133</v>
      </c>
      <c r="B24" s="83">
        <v>7.7025611784271737</v>
      </c>
      <c r="C24" s="83">
        <v>7.3224347826086964</v>
      </c>
      <c r="D24" s="83">
        <v>9.1530434782608694</v>
      </c>
      <c r="E24" s="83">
        <v>8.5582608695652169</v>
      </c>
      <c r="F24" s="83">
        <v>7.9965217391304337</v>
      </c>
      <c r="G24" s="83">
        <v>7.6000000000000005</v>
      </c>
    </row>
    <row r="25" spans="1:7" ht="15" thickBot="1" x14ac:dyDescent="0.35">
      <c r="A25" s="72" t="s">
        <v>134</v>
      </c>
      <c r="B25" s="83">
        <v>-38.512805892135873</v>
      </c>
      <c r="C25" s="83">
        <v>-36.612173913043485</v>
      </c>
      <c r="D25" s="83">
        <v>-45.765217391304354</v>
      </c>
      <c r="E25" s="83">
        <v>-42.791304347826092</v>
      </c>
      <c r="F25" s="83">
        <v>-39.982608695652175</v>
      </c>
      <c r="G25" s="83">
        <v>-38</v>
      </c>
    </row>
    <row r="26" spans="1:7" ht="15" customHeight="1" thickBot="1" x14ac:dyDescent="0.35">
      <c r="A26" s="72" t="s">
        <v>135</v>
      </c>
      <c r="B26" s="83">
        <v>-10</v>
      </c>
      <c r="C26" s="83">
        <v>6</v>
      </c>
      <c r="D26" s="83">
        <v>8</v>
      </c>
      <c r="E26" s="83">
        <v>-15</v>
      </c>
      <c r="F26" s="83">
        <v>-20</v>
      </c>
      <c r="G26" s="83">
        <v>-14</v>
      </c>
    </row>
    <row r="27" spans="1:7" ht="15" customHeight="1" thickBot="1" x14ac:dyDescent="0.35">
      <c r="A27" s="72" t="s">
        <v>136</v>
      </c>
      <c r="B27" s="83">
        <v>5.01</v>
      </c>
      <c r="C27" s="83">
        <v>4.8</v>
      </c>
      <c r="D27" s="83">
        <v>4.9350000000000005</v>
      </c>
      <c r="E27" s="83">
        <v>5.282</v>
      </c>
      <c r="F27" s="83">
        <v>5.25</v>
      </c>
      <c r="G27" s="83">
        <v>6.3500000000000005</v>
      </c>
    </row>
    <row r="28" spans="1:7" ht="15" customHeight="1" thickBot="1" x14ac:dyDescent="0.35">
      <c r="A28" s="75" t="s">
        <v>137</v>
      </c>
      <c r="B28" s="82">
        <v>21.968964124495095</v>
      </c>
      <c r="C28" s="82">
        <v>36.428521739130431</v>
      </c>
      <c r="D28" s="82">
        <v>44.970652173913045</v>
      </c>
      <c r="E28" s="82">
        <v>20.235913043478259</v>
      </c>
      <c r="F28" s="82">
        <v>13.237826086956503</v>
      </c>
      <c r="G28" s="82">
        <v>18.949999999999996</v>
      </c>
    </row>
    <row r="29" spans="1:7" ht="15" customHeight="1" thickBot="1" x14ac:dyDescent="0.35">
      <c r="A29" s="72" t="s">
        <v>138</v>
      </c>
      <c r="B29" s="83">
        <v>77.553511522926897</v>
      </c>
      <c r="C29" s="83">
        <v>60.175130434782616</v>
      </c>
      <c r="D29" s="83">
        <v>58.778913043478276</v>
      </c>
      <c r="E29" s="83">
        <v>81.965478260869588</v>
      </c>
      <c r="F29" s="83">
        <v>99.156956521739076</v>
      </c>
      <c r="G29" s="83">
        <v>98.15</v>
      </c>
    </row>
    <row r="30" spans="1:7" ht="15" customHeight="1" thickBot="1" x14ac:dyDescent="0.35">
      <c r="A30" s="72" t="s">
        <v>139</v>
      </c>
      <c r="B30" s="83">
        <v>41.1</v>
      </c>
      <c r="C30" s="83">
        <v>39.659999999999997</v>
      </c>
      <c r="D30" s="83">
        <v>38.4</v>
      </c>
      <c r="E30" s="83">
        <v>37.5</v>
      </c>
      <c r="F30" s="83">
        <v>35.879999999999995</v>
      </c>
      <c r="G30" s="83">
        <v>34.68</v>
      </c>
    </row>
    <row r="31" spans="1:7" ht="15" customHeight="1" thickBot="1" x14ac:dyDescent="0.35">
      <c r="A31" s="72" t="s">
        <v>140</v>
      </c>
      <c r="B31" s="83">
        <v>36.453511522926895</v>
      </c>
      <c r="C31" s="83">
        <v>20.51513043478262</v>
      </c>
      <c r="D31" s="83">
        <v>20.378913043478278</v>
      </c>
      <c r="E31" s="83">
        <v>44.465478260869588</v>
      </c>
      <c r="F31" s="83">
        <v>63.276956521739081</v>
      </c>
      <c r="G31" s="83">
        <v>63.470000000000006</v>
      </c>
    </row>
    <row r="32" spans="1:7" ht="15" customHeight="1" thickBot="1" x14ac:dyDescent="0.35">
      <c r="A32" s="72" t="s">
        <v>141</v>
      </c>
      <c r="B32" s="83">
        <v>7.6552374198146476</v>
      </c>
      <c r="C32" s="83">
        <v>4.3081773913043504</v>
      </c>
      <c r="D32" s="83">
        <v>4.2795717391304384</v>
      </c>
      <c r="E32" s="83">
        <v>9.3377504347826132</v>
      </c>
      <c r="F32" s="83">
        <v>13.288160869565207</v>
      </c>
      <c r="G32" s="83">
        <v>13.328700000000001</v>
      </c>
    </row>
    <row r="33" spans="1:7" ht="15" customHeight="1" thickBot="1" x14ac:dyDescent="0.35">
      <c r="A33" s="75" t="s">
        <v>142</v>
      </c>
      <c r="B33" s="82">
        <v>28.798274103112249</v>
      </c>
      <c r="C33" s="82">
        <v>16.206953043478268</v>
      </c>
      <c r="D33" s="82">
        <v>16.099341304347838</v>
      </c>
      <c r="E33" s="82">
        <v>35.127727826086975</v>
      </c>
      <c r="F33" s="82">
        <v>49.988795652173877</v>
      </c>
      <c r="G33" s="82">
        <v>50.141300000000001</v>
      </c>
    </row>
    <row r="34" spans="1:7" ht="15" customHeight="1" x14ac:dyDescent="0.3">
      <c r="A34" s="76"/>
      <c r="B34" s="77"/>
    </row>
    <row r="35" spans="1:7" ht="15.6" customHeight="1" x14ac:dyDescent="0.3">
      <c r="A35" s="73" t="s">
        <v>143</v>
      </c>
    </row>
    <row r="36" spans="1:7" ht="14.4" customHeight="1" x14ac:dyDescent="0.3">
      <c r="A36" s="297" t="s">
        <v>144</v>
      </c>
      <c r="B36" s="297"/>
      <c r="C36" s="297"/>
      <c r="D36" s="297"/>
      <c r="E36" s="297"/>
      <c r="F36" s="297"/>
      <c r="G36" s="297"/>
    </row>
    <row r="37" spans="1:7" ht="14.4" customHeight="1" x14ac:dyDescent="0.3">
      <c r="A37" s="297" t="s">
        <v>145</v>
      </c>
      <c r="B37" s="297"/>
      <c r="C37" s="297"/>
      <c r="D37" s="297"/>
      <c r="E37" s="297"/>
      <c r="F37" s="297"/>
      <c r="G37" s="297"/>
    </row>
    <row r="38" spans="1:7" x14ac:dyDescent="0.3">
      <c r="A38" s="297" t="s">
        <v>146</v>
      </c>
      <c r="B38" s="297"/>
      <c r="C38" s="297"/>
      <c r="D38" s="297"/>
      <c r="E38" s="297"/>
      <c r="F38" s="297"/>
      <c r="G38" s="297"/>
    </row>
    <row r="39" spans="1:7" x14ac:dyDescent="0.3">
      <c r="A39" s="297" t="s">
        <v>147</v>
      </c>
      <c r="B39" s="297"/>
      <c r="C39" s="297"/>
      <c r="D39" s="297"/>
      <c r="E39" s="297"/>
      <c r="F39" s="297"/>
      <c r="G39" s="297"/>
    </row>
    <row r="40" spans="1:7" x14ac:dyDescent="0.3">
      <c r="A40" s="297" t="s">
        <v>148</v>
      </c>
      <c r="B40" s="297"/>
      <c r="C40" s="297"/>
      <c r="D40" s="297"/>
      <c r="E40" s="297"/>
      <c r="F40" s="297"/>
      <c r="G40" s="297"/>
    </row>
    <row r="41" spans="1:7" x14ac:dyDescent="0.3">
      <c r="A41" s="297" t="s">
        <v>149</v>
      </c>
      <c r="B41" s="297"/>
      <c r="C41" s="297"/>
      <c r="D41" s="297"/>
      <c r="E41" s="297"/>
      <c r="F41" s="297"/>
      <c r="G41" s="297"/>
    </row>
  </sheetData>
  <mergeCells count="10">
    <mergeCell ref="A39:G39"/>
    <mergeCell ref="A40:G40"/>
    <mergeCell ref="A41:G41"/>
    <mergeCell ref="A1:G1"/>
    <mergeCell ref="A2:G2"/>
    <mergeCell ref="A3:G3"/>
    <mergeCell ref="A4:G4"/>
    <mergeCell ref="A36:G36"/>
    <mergeCell ref="A37:G37"/>
    <mergeCell ref="A38:G38"/>
  </mergeCells>
  <hyperlinks>
    <hyperlink ref="N1" location="'Navigation &amp; Instructions'!A1" display="Navigatio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2"/>
  <sheetViews>
    <sheetView workbookViewId="0">
      <selection activeCell="N1" sqref="N1"/>
    </sheetView>
  </sheetViews>
  <sheetFormatPr defaultRowHeight="14.4" x14ac:dyDescent="0.3"/>
  <cols>
    <col min="1" max="1" width="39.5546875" bestFit="1" customWidth="1"/>
    <col min="14" max="14" width="13" customWidth="1"/>
  </cols>
  <sheetData>
    <row r="1" spans="1:14" ht="17.399999999999999" x14ac:dyDescent="0.3">
      <c r="A1" s="298" t="s">
        <v>42</v>
      </c>
      <c r="B1" s="298"/>
      <c r="C1" s="298"/>
      <c r="D1" s="298"/>
      <c r="E1" s="298"/>
      <c r="F1" s="298"/>
      <c r="G1" s="298"/>
      <c r="N1" s="287" t="s">
        <v>773</v>
      </c>
    </row>
    <row r="2" spans="1:14" ht="17.399999999999999" customHeight="1" x14ac:dyDescent="0.3">
      <c r="A2" s="299" t="s">
        <v>112</v>
      </c>
      <c r="B2" s="299"/>
      <c r="C2" s="299"/>
      <c r="D2" s="299"/>
      <c r="E2" s="299"/>
      <c r="F2" s="299"/>
      <c r="G2" s="299"/>
    </row>
    <row r="3" spans="1:14" ht="15.6" customHeight="1" x14ac:dyDescent="0.3">
      <c r="A3" s="296" t="s">
        <v>43</v>
      </c>
      <c r="B3" s="296"/>
      <c r="C3" s="296"/>
      <c r="D3" s="296"/>
      <c r="E3" s="296"/>
      <c r="F3" s="296"/>
      <c r="G3" s="296"/>
    </row>
    <row r="4" spans="1:14" ht="14.4" customHeight="1" x14ac:dyDescent="0.3">
      <c r="A4" s="301" t="s">
        <v>9</v>
      </c>
      <c r="B4" s="301"/>
      <c r="C4" s="301"/>
      <c r="D4" s="301"/>
      <c r="E4" s="301"/>
      <c r="F4" s="301"/>
      <c r="G4" s="301"/>
    </row>
    <row r="5" spans="1:14" ht="14.4" customHeight="1" x14ac:dyDescent="0.3">
      <c r="A5" s="78" t="s">
        <v>114</v>
      </c>
      <c r="B5" s="79">
        <v>2022</v>
      </c>
      <c r="C5" s="79">
        <v>2021</v>
      </c>
      <c r="D5" s="79">
        <v>2020</v>
      </c>
      <c r="E5" s="79">
        <v>2019</v>
      </c>
      <c r="F5" s="79">
        <v>2018</v>
      </c>
      <c r="G5" s="79">
        <v>2017</v>
      </c>
    </row>
    <row r="6" spans="1:14" ht="14.4" customHeight="1" x14ac:dyDescent="0.3">
      <c r="A6" s="78" t="s">
        <v>44</v>
      </c>
      <c r="B6" s="17"/>
      <c r="C6" s="17"/>
      <c r="D6" s="17"/>
      <c r="E6" s="17"/>
      <c r="F6" s="17"/>
      <c r="G6" s="17"/>
    </row>
    <row r="7" spans="1:14" ht="14.4" customHeight="1" x14ac:dyDescent="0.3">
      <c r="A7" s="78" t="s">
        <v>150</v>
      </c>
      <c r="B7" s="17"/>
      <c r="C7" s="17"/>
      <c r="D7" s="17"/>
      <c r="E7" s="17"/>
      <c r="F7" s="17"/>
      <c r="G7" s="17"/>
    </row>
    <row r="8" spans="1:14" ht="14.4" customHeight="1" x14ac:dyDescent="0.3">
      <c r="A8" s="81" t="s">
        <v>151</v>
      </c>
      <c r="B8" s="84">
        <v>96.362391929199191</v>
      </c>
      <c r="C8" s="84">
        <v>138.56411782608694</v>
      </c>
      <c r="D8" s="84">
        <v>157.35716478260869</v>
      </c>
      <c r="E8" s="84">
        <v>128.25782347826086</v>
      </c>
      <c r="F8" s="84">
        <v>77.130095652173878</v>
      </c>
      <c r="G8" s="84">
        <v>100.1413</v>
      </c>
    </row>
    <row r="9" spans="1:14" ht="14.4" customHeight="1" x14ac:dyDescent="0.3">
      <c r="A9" s="81" t="s">
        <v>152</v>
      </c>
      <c r="B9" s="84">
        <v>82</v>
      </c>
      <c r="C9" s="84">
        <v>74</v>
      </c>
      <c r="D9" s="84">
        <v>66</v>
      </c>
      <c r="E9" s="84">
        <v>77</v>
      </c>
      <c r="F9" s="84">
        <v>75</v>
      </c>
      <c r="G9" s="84">
        <v>77</v>
      </c>
    </row>
    <row r="10" spans="1:14" ht="14.4" customHeight="1" x14ac:dyDescent="0.3">
      <c r="A10" s="81" t="s">
        <v>153</v>
      </c>
      <c r="B10" s="84">
        <v>113</v>
      </c>
      <c r="C10" s="84">
        <v>108</v>
      </c>
      <c r="D10" s="84">
        <v>105</v>
      </c>
      <c r="E10" s="84">
        <v>103</v>
      </c>
      <c r="F10" s="84">
        <v>100</v>
      </c>
      <c r="G10" s="84">
        <v>100</v>
      </c>
    </row>
    <row r="11" spans="1:14" ht="14.4" customHeight="1" x14ac:dyDescent="0.3">
      <c r="A11" s="81" t="s">
        <v>154</v>
      </c>
      <c r="B11" s="84">
        <v>300</v>
      </c>
      <c r="C11" s="84">
        <v>256</v>
      </c>
      <c r="D11" s="84">
        <v>196</v>
      </c>
      <c r="E11" s="84">
        <v>192</v>
      </c>
      <c r="F11" s="84">
        <v>187</v>
      </c>
      <c r="G11" s="84">
        <v>187</v>
      </c>
    </row>
    <row r="12" spans="1:14" ht="14.4" customHeight="1" x14ac:dyDescent="0.3">
      <c r="A12" s="78" t="s">
        <v>155</v>
      </c>
      <c r="B12" s="85">
        <v>591.36239192919925</v>
      </c>
      <c r="C12" s="85">
        <v>576.56411782608689</v>
      </c>
      <c r="D12" s="85">
        <v>524.35716478260872</v>
      </c>
      <c r="E12" s="85">
        <v>500.25782347826089</v>
      </c>
      <c r="F12" s="85">
        <v>439.13009565217385</v>
      </c>
      <c r="G12" s="85">
        <v>464.1413</v>
      </c>
    </row>
    <row r="13" spans="1:14" ht="14.4" customHeight="1" x14ac:dyDescent="0.3">
      <c r="A13" s="81" t="s">
        <v>156</v>
      </c>
      <c r="B13" s="84">
        <v>85</v>
      </c>
      <c r="C13" s="84">
        <v>76</v>
      </c>
      <c r="D13" s="84">
        <v>75</v>
      </c>
      <c r="E13" s="84">
        <v>62</v>
      </c>
      <c r="F13" s="84">
        <v>50</v>
      </c>
      <c r="G13" s="84">
        <v>50</v>
      </c>
    </row>
    <row r="14" spans="1:14" ht="14.4" customHeight="1" x14ac:dyDescent="0.3">
      <c r="A14" s="81" t="s">
        <v>157</v>
      </c>
      <c r="B14" s="84">
        <v>647</v>
      </c>
      <c r="C14" s="84">
        <v>622</v>
      </c>
      <c r="D14" s="84">
        <v>643</v>
      </c>
      <c r="E14" s="84">
        <v>661</v>
      </c>
      <c r="F14" s="84">
        <v>672</v>
      </c>
      <c r="G14" s="84">
        <v>562</v>
      </c>
    </row>
    <row r="15" spans="1:14" ht="14.4" customHeight="1" x14ac:dyDescent="0.3">
      <c r="A15" s="81" t="s">
        <v>158</v>
      </c>
      <c r="B15" s="84">
        <v>50</v>
      </c>
      <c r="C15" s="84">
        <v>50</v>
      </c>
      <c r="D15" s="84">
        <v>50</v>
      </c>
      <c r="E15" s="84">
        <v>50</v>
      </c>
      <c r="F15" s="84">
        <v>50</v>
      </c>
      <c r="G15" s="84">
        <v>50</v>
      </c>
    </row>
    <row r="16" spans="1:14" ht="14.4" customHeight="1" x14ac:dyDescent="0.3">
      <c r="A16" s="81" t="s">
        <v>159</v>
      </c>
      <c r="B16" s="84">
        <v>46</v>
      </c>
      <c r="C16" s="84">
        <v>45</v>
      </c>
      <c r="D16" s="84">
        <v>41</v>
      </c>
      <c r="E16" s="84">
        <v>35</v>
      </c>
      <c r="F16" s="84">
        <v>35</v>
      </c>
      <c r="G16" s="84">
        <v>28</v>
      </c>
    </row>
    <row r="17" spans="1:7" ht="14.4" customHeight="1" x14ac:dyDescent="0.3">
      <c r="A17" s="78" t="s">
        <v>160</v>
      </c>
      <c r="B17" s="85">
        <v>1419.3623919291992</v>
      </c>
      <c r="C17" s="85">
        <v>1369.5641178260869</v>
      </c>
      <c r="D17" s="85">
        <v>1333.3571647826088</v>
      </c>
      <c r="E17" s="85">
        <v>1308.2578234782609</v>
      </c>
      <c r="F17" s="85">
        <v>1246.1300956521738</v>
      </c>
      <c r="G17" s="85">
        <v>1154.1413</v>
      </c>
    </row>
    <row r="18" spans="1:7" ht="14.4" customHeight="1" x14ac:dyDescent="0.3">
      <c r="A18" s="78" t="s">
        <v>161</v>
      </c>
      <c r="B18" s="84"/>
      <c r="C18" s="84"/>
      <c r="D18" s="84"/>
      <c r="E18" s="84"/>
      <c r="F18" s="84"/>
      <c r="G18" s="84"/>
    </row>
    <row r="19" spans="1:7" ht="14.4" customHeight="1" x14ac:dyDescent="0.3">
      <c r="A19" s="78" t="s">
        <v>162</v>
      </c>
      <c r="B19" s="84"/>
      <c r="C19" s="84"/>
      <c r="D19" s="84"/>
      <c r="E19" s="84"/>
      <c r="F19" s="84"/>
      <c r="G19" s="84"/>
    </row>
    <row r="20" spans="1:7" ht="14.4" customHeight="1" x14ac:dyDescent="0.3">
      <c r="A20" s="81" t="s">
        <v>163</v>
      </c>
      <c r="B20" s="84">
        <v>148</v>
      </c>
      <c r="C20" s="84">
        <v>149</v>
      </c>
      <c r="D20" s="84">
        <v>140</v>
      </c>
      <c r="E20" s="84">
        <v>137</v>
      </c>
      <c r="F20" s="84">
        <v>126</v>
      </c>
      <c r="G20" s="84">
        <v>108</v>
      </c>
    </row>
    <row r="21" spans="1:7" ht="14.4" customHeight="1" x14ac:dyDescent="0.3">
      <c r="A21" s="81" t="s">
        <v>164</v>
      </c>
      <c r="B21" s="84">
        <v>70</v>
      </c>
      <c r="C21" s="84">
        <v>61</v>
      </c>
      <c r="D21" s="84">
        <v>60</v>
      </c>
      <c r="E21" s="84">
        <v>55</v>
      </c>
      <c r="F21" s="84">
        <v>48</v>
      </c>
      <c r="G21" s="84">
        <v>38</v>
      </c>
    </row>
    <row r="22" spans="1:7" ht="14.4" customHeight="1" x14ac:dyDescent="0.3">
      <c r="A22" s="81" t="s">
        <v>165</v>
      </c>
      <c r="B22" s="84">
        <v>26</v>
      </c>
      <c r="C22" s="84">
        <v>26</v>
      </c>
      <c r="D22" s="84">
        <v>24</v>
      </c>
      <c r="E22" s="84">
        <v>23</v>
      </c>
      <c r="F22" s="84">
        <v>21</v>
      </c>
      <c r="G22" s="84">
        <v>16</v>
      </c>
    </row>
    <row r="23" spans="1:7" ht="14.4" customHeight="1" x14ac:dyDescent="0.3">
      <c r="A23" s="78" t="s">
        <v>166</v>
      </c>
      <c r="B23" s="85">
        <v>244</v>
      </c>
      <c r="C23" s="85">
        <v>236</v>
      </c>
      <c r="D23" s="85">
        <v>224</v>
      </c>
      <c r="E23" s="85">
        <v>215</v>
      </c>
      <c r="F23" s="85">
        <v>195</v>
      </c>
      <c r="G23" s="85">
        <v>162</v>
      </c>
    </row>
    <row r="24" spans="1:7" ht="14.4" customHeight="1" x14ac:dyDescent="0.3">
      <c r="A24" s="81" t="s">
        <v>167</v>
      </c>
      <c r="B24" s="84">
        <v>615</v>
      </c>
      <c r="C24" s="84">
        <v>600</v>
      </c>
      <c r="D24" s="84">
        <v>580</v>
      </c>
      <c r="E24" s="84">
        <v>570</v>
      </c>
      <c r="F24" s="84">
        <v>550</v>
      </c>
      <c r="G24" s="84">
        <v>540</v>
      </c>
    </row>
    <row r="25" spans="1:7" ht="14.4" customHeight="1" x14ac:dyDescent="0.3">
      <c r="A25" s="81" t="s">
        <v>168</v>
      </c>
      <c r="B25" s="84">
        <v>179.1413</v>
      </c>
      <c r="C25" s="84">
        <v>166.14129999999989</v>
      </c>
      <c r="D25" s="84">
        <v>163.14130000000011</v>
      </c>
      <c r="E25" s="84">
        <v>158.1413</v>
      </c>
      <c r="F25" s="84">
        <v>156.1413</v>
      </c>
      <c r="G25" s="84">
        <v>142.1413</v>
      </c>
    </row>
    <row r="26" spans="1:7" ht="14.4" customHeight="1" x14ac:dyDescent="0.3">
      <c r="A26" s="78" t="s">
        <v>169</v>
      </c>
      <c r="B26" s="85">
        <v>1038.1413</v>
      </c>
      <c r="C26" s="85">
        <v>1002.1412999999999</v>
      </c>
      <c r="D26" s="85">
        <v>967.14130000000011</v>
      </c>
      <c r="E26" s="85">
        <v>943.1413</v>
      </c>
      <c r="F26" s="85">
        <v>901.1413</v>
      </c>
      <c r="G26" s="85">
        <v>844.1413</v>
      </c>
    </row>
    <row r="27" spans="1:7" ht="14.4" customHeight="1" x14ac:dyDescent="0.3">
      <c r="A27" s="78" t="s">
        <v>170</v>
      </c>
      <c r="B27" s="84"/>
      <c r="C27" s="84"/>
      <c r="D27" s="84"/>
      <c r="E27" s="84"/>
      <c r="F27" s="84"/>
      <c r="G27" s="84"/>
    </row>
    <row r="28" spans="1:7" ht="14.4" customHeight="1" x14ac:dyDescent="0.3">
      <c r="A28" s="81" t="s">
        <v>171</v>
      </c>
      <c r="B28" s="84">
        <v>156.22109192919922</v>
      </c>
      <c r="C28" s="84">
        <v>142.42281782608697</v>
      </c>
      <c r="D28" s="84">
        <v>141.21586478260869</v>
      </c>
      <c r="E28" s="84">
        <v>140.11652347826086</v>
      </c>
      <c r="F28" s="84">
        <v>119.98879565217388</v>
      </c>
      <c r="G28" s="84">
        <v>85</v>
      </c>
    </row>
    <row r="29" spans="1:7" ht="14.4" customHeight="1" x14ac:dyDescent="0.3">
      <c r="A29" s="81" t="s">
        <v>172</v>
      </c>
      <c r="B29" s="84">
        <v>225</v>
      </c>
      <c r="C29" s="84">
        <v>225</v>
      </c>
      <c r="D29" s="84">
        <v>225</v>
      </c>
      <c r="E29" s="84">
        <v>225</v>
      </c>
      <c r="F29" s="84">
        <v>225</v>
      </c>
      <c r="G29" s="84">
        <v>225</v>
      </c>
    </row>
    <row r="30" spans="1:7" ht="14.4" customHeight="1" x14ac:dyDescent="0.3">
      <c r="A30" s="78" t="s">
        <v>173</v>
      </c>
      <c r="B30" s="85">
        <v>381.22109192919925</v>
      </c>
      <c r="C30" s="85">
        <v>367.422817826087</v>
      </c>
      <c r="D30" s="85">
        <v>366.21586478260872</v>
      </c>
      <c r="E30" s="85">
        <v>365.11652347826089</v>
      </c>
      <c r="F30" s="85">
        <v>344.98879565217385</v>
      </c>
      <c r="G30" s="85">
        <v>310</v>
      </c>
    </row>
    <row r="31" spans="1:7" ht="14.4" customHeight="1" x14ac:dyDescent="0.3">
      <c r="A31" s="78" t="s">
        <v>174</v>
      </c>
      <c r="B31" s="85">
        <v>1419.3623919291992</v>
      </c>
      <c r="C31" s="85">
        <v>1369.5641178260869</v>
      </c>
      <c r="D31" s="85">
        <v>1333.3571647826088</v>
      </c>
      <c r="E31" s="85">
        <v>1308.2578234782609</v>
      </c>
      <c r="F31" s="85">
        <v>1246.1300956521738</v>
      </c>
      <c r="G31" s="85">
        <v>1154.1413</v>
      </c>
    </row>
    <row r="32" spans="1:7" ht="14.4" customHeight="1" x14ac:dyDescent="0.3"/>
  </sheetData>
  <mergeCells count="4">
    <mergeCell ref="A1:G1"/>
    <mergeCell ref="A2:G2"/>
    <mergeCell ref="A3:G3"/>
    <mergeCell ref="A4:G4"/>
  </mergeCells>
  <hyperlinks>
    <hyperlink ref="N1" location="'Navigation &amp; Instructions'!A1" display="Navigation"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B1:N45"/>
  <sheetViews>
    <sheetView zoomScaleNormal="100" workbookViewId="0">
      <selection activeCell="N1" sqref="N1"/>
    </sheetView>
  </sheetViews>
  <sheetFormatPr defaultColWidth="8.88671875" defaultRowHeight="14.4" x14ac:dyDescent="0.3"/>
  <cols>
    <col min="2" max="2" width="23.6640625" customWidth="1"/>
    <col min="3" max="3" width="19.44140625" customWidth="1"/>
    <col min="4" max="4" width="24.44140625" bestFit="1" customWidth="1"/>
    <col min="5" max="5" width="11.88671875" bestFit="1" customWidth="1"/>
    <col min="6" max="6" width="18.109375" customWidth="1"/>
    <col min="9" max="9" width="14.6640625" customWidth="1"/>
    <col min="14" max="14" width="10.5546875" customWidth="1"/>
  </cols>
  <sheetData>
    <row r="1" spans="2:14" ht="15.6" x14ac:dyDescent="0.3">
      <c r="B1" s="168" t="s">
        <v>387</v>
      </c>
      <c r="N1" s="287" t="s">
        <v>773</v>
      </c>
    </row>
    <row r="3" spans="2:14" s="4" customFormat="1" x14ac:dyDescent="0.3">
      <c r="B3" s="169" t="s">
        <v>388</v>
      </c>
      <c r="C3" s="170"/>
      <c r="D3" s="170"/>
    </row>
    <row r="4" spans="2:14" s="4" customFormat="1" x14ac:dyDescent="0.3">
      <c r="B4" s="171" t="s">
        <v>389</v>
      </c>
      <c r="C4" s="170"/>
      <c r="D4" s="170"/>
    </row>
    <row r="5" spans="2:14" s="4" customFormat="1" x14ac:dyDescent="0.3">
      <c r="B5" s="171" t="s">
        <v>390</v>
      </c>
      <c r="C5" s="170"/>
      <c r="D5" s="170"/>
    </row>
    <row r="6" spans="2:14" s="4" customFormat="1" x14ac:dyDescent="0.3">
      <c r="B6" s="169"/>
      <c r="C6" s="170"/>
      <c r="D6" s="170"/>
    </row>
    <row r="7" spans="2:14" s="4" customFormat="1" x14ac:dyDescent="0.3">
      <c r="B7" s="169" t="s">
        <v>391</v>
      </c>
      <c r="C7" s="170"/>
      <c r="D7" s="170"/>
    </row>
    <row r="8" spans="2:14" s="4" customFormat="1" x14ac:dyDescent="0.3">
      <c r="B8" s="172" t="s">
        <v>392</v>
      </c>
      <c r="C8" s="170"/>
      <c r="D8" s="170"/>
    </row>
    <row r="9" spans="2:14" s="4" customFormat="1" x14ac:dyDescent="0.3">
      <c r="B9" s="172" t="s">
        <v>393</v>
      </c>
      <c r="C9" s="170"/>
      <c r="D9" s="170"/>
    </row>
    <row r="10" spans="2:14" s="4" customFormat="1" x14ac:dyDescent="0.3">
      <c r="B10" s="172" t="s">
        <v>394</v>
      </c>
      <c r="C10" s="170"/>
      <c r="D10" s="170"/>
    </row>
    <row r="11" spans="2:14" s="4" customFormat="1" x14ac:dyDescent="0.3">
      <c r="B11" s="172" t="s">
        <v>395</v>
      </c>
      <c r="C11" s="170"/>
      <c r="D11" s="170"/>
    </row>
    <row r="12" spans="2:14" x14ac:dyDescent="0.3">
      <c r="B12" s="173"/>
      <c r="C12" s="174"/>
      <c r="D12" s="174"/>
    </row>
    <row r="13" spans="2:14" x14ac:dyDescent="0.3">
      <c r="B13" s="175"/>
      <c r="C13" s="175" t="s">
        <v>396</v>
      </c>
      <c r="D13" s="175" t="s">
        <v>397</v>
      </c>
      <c r="E13" s="34"/>
      <c r="F13" s="175" t="s">
        <v>398</v>
      </c>
      <c r="G13" s="176">
        <v>35000</v>
      </c>
      <c r="H13" s="177"/>
    </row>
    <row r="14" spans="2:14" x14ac:dyDescent="0.3">
      <c r="B14" s="175" t="s">
        <v>399</v>
      </c>
      <c r="C14" s="178">
        <v>35000</v>
      </c>
      <c r="D14" s="178">
        <v>0</v>
      </c>
      <c r="E14" s="34"/>
      <c r="F14" s="175" t="s">
        <v>400</v>
      </c>
      <c r="G14" s="179">
        <v>0.85</v>
      </c>
      <c r="H14" s="177" t="s">
        <v>401</v>
      </c>
    </row>
    <row r="15" spans="2:14" x14ac:dyDescent="0.3">
      <c r="B15" s="175" t="s">
        <v>402</v>
      </c>
      <c r="C15" s="178">
        <v>0</v>
      </c>
      <c r="D15" s="178">
        <v>17000</v>
      </c>
      <c r="E15" s="34"/>
      <c r="F15" s="175" t="s">
        <v>403</v>
      </c>
      <c r="G15" s="179">
        <v>0.1</v>
      </c>
      <c r="H15" s="177" t="s">
        <v>401</v>
      </c>
    </row>
    <row r="16" spans="2:14" x14ac:dyDescent="0.3">
      <c r="B16" s="175" t="s">
        <v>403</v>
      </c>
      <c r="C16" s="178">
        <v>2000</v>
      </c>
      <c r="D16" s="178">
        <v>0</v>
      </c>
      <c r="E16" s="34"/>
      <c r="F16" s="175" t="s">
        <v>404</v>
      </c>
      <c r="G16" s="179">
        <v>0.05</v>
      </c>
      <c r="H16" s="177"/>
    </row>
    <row r="17" spans="2:11" x14ac:dyDescent="0.3">
      <c r="B17" s="34"/>
      <c r="C17" s="34"/>
      <c r="D17" s="34"/>
      <c r="E17" s="34"/>
      <c r="F17" s="175" t="s">
        <v>405</v>
      </c>
      <c r="G17" s="180">
        <f>1/(1+G16)</f>
        <v>0.95238095238095233</v>
      </c>
      <c r="H17" s="177"/>
      <c r="I17" s="181"/>
    </row>
    <row r="18" spans="2:11" x14ac:dyDescent="0.3">
      <c r="B18" s="34"/>
      <c r="C18" s="182"/>
      <c r="D18" s="182"/>
      <c r="E18" s="34"/>
      <c r="F18" s="175" t="s">
        <v>406</v>
      </c>
      <c r="G18" s="183">
        <v>5</v>
      </c>
      <c r="H18" s="177" t="s">
        <v>407</v>
      </c>
    </row>
    <row r="19" spans="2:11" x14ac:dyDescent="0.3">
      <c r="B19" s="34"/>
      <c r="C19" s="182"/>
      <c r="D19" s="182"/>
      <c r="E19" s="34"/>
      <c r="F19" s="175" t="s">
        <v>408</v>
      </c>
      <c r="G19" s="183">
        <v>20000</v>
      </c>
      <c r="H19" s="177"/>
    </row>
    <row r="20" spans="2:11" x14ac:dyDescent="0.3">
      <c r="C20" s="184"/>
      <c r="D20" s="184"/>
    </row>
    <row r="21" spans="2:11" x14ac:dyDescent="0.3">
      <c r="B21" s="170" t="s">
        <v>409</v>
      </c>
      <c r="C21" s="184"/>
      <c r="D21" s="184"/>
    </row>
    <row r="22" spans="2:11" x14ac:dyDescent="0.3">
      <c r="B22" s="170" t="s">
        <v>410</v>
      </c>
      <c r="C22" s="184"/>
      <c r="D22" s="184"/>
    </row>
    <row r="23" spans="2:11" x14ac:dyDescent="0.3">
      <c r="C23" s="184"/>
      <c r="D23" s="184"/>
    </row>
    <row r="24" spans="2:11" x14ac:dyDescent="0.3">
      <c r="B24" s="185" t="s">
        <v>411</v>
      </c>
    </row>
    <row r="25" spans="2:11" x14ac:dyDescent="0.3">
      <c r="B25" s="185"/>
      <c r="C25" s="9" t="s">
        <v>412</v>
      </c>
      <c r="D25" s="9" t="s">
        <v>413</v>
      </c>
    </row>
    <row r="26" spans="2:11" x14ac:dyDescent="0.3">
      <c r="B26" s="9" t="s">
        <v>414</v>
      </c>
      <c r="C26" s="186"/>
      <c r="D26" s="186"/>
    </row>
    <row r="27" spans="2:11" x14ac:dyDescent="0.3">
      <c r="B27" s="9" t="s">
        <v>415</v>
      </c>
      <c r="C27" s="187"/>
      <c r="D27" s="187"/>
    </row>
    <row r="28" spans="2:11" x14ac:dyDescent="0.3">
      <c r="G28" s="188"/>
    </row>
    <row r="29" spans="2:11" x14ac:dyDescent="0.3">
      <c r="B29" s="185" t="s">
        <v>416</v>
      </c>
    </row>
    <row r="30" spans="2:11" x14ac:dyDescent="0.3">
      <c r="B30" s="189"/>
      <c r="C30" s="190"/>
      <c r="D30" s="190"/>
      <c r="E30" s="190"/>
      <c r="F30" s="190"/>
      <c r="G30" s="190"/>
      <c r="H30" s="190"/>
      <c r="I30" s="190"/>
      <c r="J30" s="190"/>
      <c r="K30" s="191"/>
    </row>
    <row r="31" spans="2:11" x14ac:dyDescent="0.3">
      <c r="B31" s="192"/>
      <c r="C31" s="193"/>
      <c r="D31" s="193"/>
      <c r="E31" s="193"/>
      <c r="F31" s="193"/>
      <c r="G31" s="193"/>
      <c r="H31" s="193"/>
      <c r="I31" s="193"/>
      <c r="J31" s="193"/>
      <c r="K31" s="194"/>
    </row>
    <row r="32" spans="2:11" x14ac:dyDescent="0.3">
      <c r="B32" s="192"/>
      <c r="C32" s="193"/>
      <c r="D32" s="193"/>
      <c r="E32" s="193"/>
      <c r="F32" s="193"/>
      <c r="G32" s="193"/>
      <c r="H32" s="193"/>
      <c r="I32" s="193"/>
      <c r="J32" s="193"/>
      <c r="K32" s="194"/>
    </row>
    <row r="33" spans="2:11" x14ac:dyDescent="0.3">
      <c r="B33" s="192"/>
      <c r="C33" s="193"/>
      <c r="D33" s="193"/>
      <c r="E33" s="193"/>
      <c r="F33" s="193"/>
      <c r="G33" s="193"/>
      <c r="H33" s="193"/>
      <c r="I33" s="193"/>
      <c r="J33" s="193"/>
      <c r="K33" s="194"/>
    </row>
    <row r="34" spans="2:11" x14ac:dyDescent="0.3">
      <c r="B34" s="192"/>
      <c r="C34" s="193"/>
      <c r="D34" s="193"/>
      <c r="E34" s="193"/>
      <c r="F34" s="193"/>
      <c r="G34" s="193"/>
      <c r="H34" s="193"/>
      <c r="I34" s="193"/>
      <c r="J34" s="193"/>
      <c r="K34" s="194"/>
    </row>
    <row r="35" spans="2:11" x14ac:dyDescent="0.3">
      <c r="B35" s="192"/>
      <c r="C35" s="193"/>
      <c r="D35" s="193"/>
      <c r="E35" s="193"/>
      <c r="F35" s="193"/>
      <c r="G35" s="193"/>
      <c r="H35" s="193"/>
      <c r="I35" s="193"/>
      <c r="J35" s="193"/>
      <c r="K35" s="194"/>
    </row>
    <row r="36" spans="2:11" x14ac:dyDescent="0.3">
      <c r="B36" s="192"/>
      <c r="C36" s="193"/>
      <c r="D36" s="193"/>
      <c r="E36" s="193"/>
      <c r="F36" s="193"/>
      <c r="G36" s="193"/>
      <c r="H36" s="193"/>
      <c r="I36" s="193"/>
      <c r="J36" s="193"/>
      <c r="K36" s="194"/>
    </row>
    <row r="37" spans="2:11" x14ac:dyDescent="0.3">
      <c r="B37" s="192"/>
      <c r="C37" s="193"/>
      <c r="D37" s="193"/>
      <c r="E37" s="193"/>
      <c r="F37" s="193"/>
      <c r="G37" s="193"/>
      <c r="H37" s="193"/>
      <c r="I37" s="193"/>
      <c r="J37" s="193"/>
      <c r="K37" s="194"/>
    </row>
    <row r="38" spans="2:11" x14ac:dyDescent="0.3">
      <c r="B38" s="192"/>
      <c r="C38" s="193"/>
      <c r="D38" s="193"/>
      <c r="E38" s="193"/>
      <c r="F38" s="193"/>
      <c r="G38" s="193"/>
      <c r="H38" s="193"/>
      <c r="I38" s="193"/>
      <c r="J38" s="193"/>
      <c r="K38" s="194"/>
    </row>
    <row r="39" spans="2:11" x14ac:dyDescent="0.3">
      <c r="B39" s="192"/>
      <c r="C39" s="193"/>
      <c r="D39" s="193"/>
      <c r="E39" s="193"/>
      <c r="F39" s="193"/>
      <c r="G39" s="193"/>
      <c r="H39" s="193"/>
      <c r="I39" s="193"/>
      <c r="J39" s="193"/>
      <c r="K39" s="194"/>
    </row>
    <row r="40" spans="2:11" x14ac:dyDescent="0.3">
      <c r="B40" s="192"/>
      <c r="C40" s="193"/>
      <c r="D40" s="193"/>
      <c r="E40" s="193"/>
      <c r="F40" s="193"/>
      <c r="G40" s="193"/>
      <c r="H40" s="193"/>
      <c r="I40" s="193"/>
      <c r="J40" s="193"/>
      <c r="K40" s="194"/>
    </row>
    <row r="41" spans="2:11" x14ac:dyDescent="0.3">
      <c r="B41" s="192"/>
      <c r="C41" s="193"/>
      <c r="D41" s="193"/>
      <c r="E41" s="193"/>
      <c r="F41" s="193"/>
      <c r="G41" s="193"/>
      <c r="H41" s="193"/>
      <c r="I41" s="193"/>
      <c r="J41" s="193"/>
      <c r="K41" s="194"/>
    </row>
    <row r="42" spans="2:11" x14ac:dyDescent="0.3">
      <c r="B42" s="192"/>
      <c r="C42" s="193"/>
      <c r="D42" s="193"/>
      <c r="E42" s="193"/>
      <c r="F42" s="193"/>
      <c r="G42" s="193"/>
      <c r="H42" s="193"/>
      <c r="I42" s="193"/>
      <c r="J42" s="193"/>
      <c r="K42" s="194"/>
    </row>
    <row r="43" spans="2:11" x14ac:dyDescent="0.3">
      <c r="B43" s="192"/>
      <c r="C43" s="193"/>
      <c r="D43" s="193"/>
      <c r="E43" s="193"/>
      <c r="F43" s="193"/>
      <c r="G43" s="193"/>
      <c r="H43" s="193"/>
      <c r="I43" s="193"/>
      <c r="J43" s="193"/>
      <c r="K43" s="194"/>
    </row>
    <row r="44" spans="2:11" x14ac:dyDescent="0.3">
      <c r="B44" s="192"/>
      <c r="C44" s="193"/>
      <c r="D44" s="193"/>
      <c r="E44" s="193"/>
      <c r="F44" s="193"/>
      <c r="G44" s="193"/>
      <c r="H44" s="193"/>
      <c r="I44" s="193"/>
      <c r="J44" s="193"/>
      <c r="K44" s="194"/>
    </row>
    <row r="45" spans="2:11" x14ac:dyDescent="0.3">
      <c r="B45" s="195"/>
      <c r="C45" s="196"/>
      <c r="D45" s="196"/>
      <c r="E45" s="196"/>
      <c r="F45" s="196"/>
      <c r="G45" s="196"/>
      <c r="H45" s="196"/>
      <c r="I45" s="196"/>
      <c r="J45" s="196"/>
      <c r="K45" s="197"/>
    </row>
  </sheetData>
  <hyperlinks>
    <hyperlink ref="N1" location="'Navigation &amp; Instructions'!A1" display="Navigation"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0"/>
  <sheetViews>
    <sheetView workbookViewId="0">
      <selection activeCell="N1" sqref="N1"/>
    </sheetView>
  </sheetViews>
  <sheetFormatPr defaultRowHeight="14.4" x14ac:dyDescent="0.3"/>
  <cols>
    <col min="1" max="1" width="39.5546875" bestFit="1" customWidth="1"/>
    <col min="2" max="7" width="8.88671875" style="1"/>
    <col min="14" max="14" width="12.33203125" customWidth="1"/>
  </cols>
  <sheetData>
    <row r="1" spans="1:14" ht="17.399999999999999" x14ac:dyDescent="0.3">
      <c r="A1" s="298" t="s">
        <v>80</v>
      </c>
      <c r="B1" s="298"/>
      <c r="C1" s="298"/>
      <c r="D1" s="298"/>
      <c r="E1" s="298"/>
      <c r="F1" s="298"/>
      <c r="G1" s="298"/>
      <c r="N1" s="287" t="s">
        <v>773</v>
      </c>
    </row>
    <row r="2" spans="1:14" x14ac:dyDescent="0.3">
      <c r="A2" s="296" t="s">
        <v>112</v>
      </c>
      <c r="B2" s="296"/>
      <c r="C2" s="296"/>
      <c r="D2" s="296"/>
      <c r="E2" s="296"/>
      <c r="F2" s="296"/>
      <c r="G2" s="296"/>
    </row>
    <row r="3" spans="1:14" ht="14.4" customHeight="1" x14ac:dyDescent="0.3">
      <c r="A3" s="296" t="s">
        <v>81</v>
      </c>
      <c r="B3" s="296"/>
      <c r="C3" s="296"/>
      <c r="D3" s="296"/>
      <c r="E3" s="296"/>
      <c r="F3" s="296"/>
      <c r="G3" s="296"/>
    </row>
    <row r="4" spans="1:14" ht="14.4" customHeight="1" x14ac:dyDescent="0.3">
      <c r="A4" s="301" t="s">
        <v>9</v>
      </c>
      <c r="B4" s="301"/>
      <c r="C4" s="301"/>
      <c r="D4" s="301"/>
      <c r="E4" s="301"/>
      <c r="F4" s="301"/>
      <c r="G4" s="301"/>
    </row>
    <row r="5" spans="1:14" ht="14.4" customHeight="1" x14ac:dyDescent="0.3">
      <c r="A5" s="87" t="s">
        <v>114</v>
      </c>
      <c r="B5" s="86">
        <v>2022</v>
      </c>
      <c r="C5" s="86">
        <v>2021</v>
      </c>
      <c r="D5" s="86">
        <v>2020</v>
      </c>
      <c r="E5" s="86">
        <v>2019</v>
      </c>
      <c r="F5" s="86">
        <v>2018</v>
      </c>
      <c r="G5" s="86">
        <v>2017</v>
      </c>
    </row>
    <row r="6" spans="1:14" ht="14.4" customHeight="1" x14ac:dyDescent="0.3">
      <c r="A6" s="63" t="s">
        <v>175</v>
      </c>
      <c r="B6" s="62">
        <v>28.798274103112249</v>
      </c>
      <c r="C6" s="62">
        <v>16.206953043478268</v>
      </c>
      <c r="D6" s="62">
        <v>16.099341304347838</v>
      </c>
      <c r="E6" s="62">
        <v>35.127727826086975</v>
      </c>
      <c r="F6" s="62">
        <v>49.988795652173877</v>
      </c>
      <c r="G6" s="62">
        <v>50.141300000000001</v>
      </c>
    </row>
    <row r="7" spans="1:14" ht="14.4" customHeight="1" x14ac:dyDescent="0.3">
      <c r="A7" s="302" t="s">
        <v>176</v>
      </c>
      <c r="B7" s="302"/>
      <c r="C7" s="302"/>
      <c r="D7" s="302"/>
      <c r="E7" s="302"/>
      <c r="F7" s="302"/>
      <c r="G7" s="302"/>
    </row>
    <row r="8" spans="1:14" ht="14.4" customHeight="1" x14ac:dyDescent="0.3">
      <c r="A8" s="88" t="s">
        <v>5</v>
      </c>
      <c r="B8" s="63">
        <v>45</v>
      </c>
      <c r="C8" s="63">
        <v>43</v>
      </c>
      <c r="D8" s="63">
        <v>43</v>
      </c>
      <c r="E8" s="63">
        <v>41</v>
      </c>
      <c r="F8" s="63">
        <v>40</v>
      </c>
      <c r="G8" s="63">
        <v>38</v>
      </c>
    </row>
    <row r="9" spans="1:14" ht="14.4" customHeight="1" x14ac:dyDescent="0.3">
      <c r="A9" s="88" t="s">
        <v>177</v>
      </c>
      <c r="B9" s="63"/>
      <c r="C9" s="63"/>
      <c r="D9" s="63"/>
      <c r="E9" s="63"/>
      <c r="F9" s="63"/>
      <c r="G9" s="63"/>
    </row>
    <row r="10" spans="1:14" ht="14.4" customHeight="1" x14ac:dyDescent="0.3">
      <c r="A10" s="89" t="s">
        <v>178</v>
      </c>
      <c r="B10" s="63">
        <v>-5</v>
      </c>
      <c r="C10" s="63">
        <v>-3</v>
      </c>
      <c r="D10" s="63">
        <v>-2</v>
      </c>
      <c r="E10" s="63">
        <v>-3</v>
      </c>
      <c r="F10" s="63">
        <v>0</v>
      </c>
      <c r="G10" s="63">
        <v>-1</v>
      </c>
    </row>
    <row r="11" spans="1:14" ht="14.4" customHeight="1" x14ac:dyDescent="0.3">
      <c r="A11" s="89" t="s">
        <v>179</v>
      </c>
      <c r="B11" s="63">
        <v>-1</v>
      </c>
      <c r="C11" s="63">
        <v>11</v>
      </c>
      <c r="D11" s="63">
        <v>4</v>
      </c>
      <c r="E11" s="63">
        <v>13</v>
      </c>
      <c r="F11" s="63">
        <v>23</v>
      </c>
      <c r="G11" s="63">
        <v>-4</v>
      </c>
    </row>
    <row r="12" spans="1:14" ht="14.4" customHeight="1" x14ac:dyDescent="0.3">
      <c r="A12" s="89" t="s">
        <v>180</v>
      </c>
      <c r="B12" s="63">
        <v>-44</v>
      </c>
      <c r="C12" s="63">
        <v>-60</v>
      </c>
      <c r="D12" s="63">
        <v>-4</v>
      </c>
      <c r="E12" s="63">
        <v>-5</v>
      </c>
      <c r="F12" s="63">
        <v>0</v>
      </c>
      <c r="G12" s="63">
        <v>3</v>
      </c>
    </row>
    <row r="13" spans="1:14" ht="14.4" customHeight="1" x14ac:dyDescent="0.3">
      <c r="A13" s="89" t="s">
        <v>181</v>
      </c>
      <c r="B13" s="63">
        <v>0</v>
      </c>
      <c r="C13" s="63">
        <v>0</v>
      </c>
      <c r="D13" s="63">
        <v>0</v>
      </c>
      <c r="E13" s="63">
        <v>0</v>
      </c>
      <c r="F13" s="63">
        <v>0</v>
      </c>
      <c r="G13" s="63">
        <v>0</v>
      </c>
    </row>
    <row r="14" spans="1:14" ht="14.4" customHeight="1" x14ac:dyDescent="0.3">
      <c r="A14" s="90" t="s">
        <v>182</v>
      </c>
      <c r="B14" s="62">
        <v>23.798274103112249</v>
      </c>
      <c r="C14" s="62">
        <v>7.2069530434782649</v>
      </c>
      <c r="D14" s="62">
        <v>57.099341304347838</v>
      </c>
      <c r="E14" s="62">
        <v>81.127727826086982</v>
      </c>
      <c r="F14" s="62">
        <v>112.98879565217388</v>
      </c>
      <c r="G14" s="62">
        <v>86.141300000000001</v>
      </c>
    </row>
    <row r="15" spans="1:14" ht="14.4" customHeight="1" x14ac:dyDescent="0.3">
      <c r="A15" s="302" t="s">
        <v>183</v>
      </c>
      <c r="B15" s="302"/>
      <c r="C15" s="302"/>
      <c r="D15" s="302"/>
      <c r="E15" s="302"/>
      <c r="F15" s="302"/>
      <c r="G15" s="302"/>
    </row>
    <row r="16" spans="1:14" ht="14.4" customHeight="1" x14ac:dyDescent="0.3">
      <c r="A16" s="89" t="s">
        <v>184</v>
      </c>
      <c r="B16" s="63">
        <v>-70</v>
      </c>
      <c r="C16" s="63">
        <v>-22</v>
      </c>
      <c r="D16" s="63">
        <v>-25</v>
      </c>
      <c r="E16" s="63">
        <v>-30</v>
      </c>
      <c r="F16" s="63">
        <v>-150</v>
      </c>
      <c r="G16" s="63">
        <v>-10</v>
      </c>
    </row>
    <row r="17" spans="1:7" ht="14.4" customHeight="1" x14ac:dyDescent="0.3">
      <c r="A17" s="91" t="s">
        <v>185</v>
      </c>
      <c r="B17" s="63">
        <v>-17</v>
      </c>
      <c r="C17" s="63">
        <v>-9</v>
      </c>
      <c r="D17" s="63">
        <v>-2</v>
      </c>
      <c r="E17" s="63">
        <v>-14</v>
      </c>
      <c r="F17" s="63">
        <v>2</v>
      </c>
      <c r="G17" s="63">
        <v>-21</v>
      </c>
    </row>
    <row r="18" spans="1:7" ht="14.4" customHeight="1" x14ac:dyDescent="0.3">
      <c r="A18" s="88" t="s">
        <v>135</v>
      </c>
      <c r="B18" s="63">
        <v>2</v>
      </c>
      <c r="C18" s="63">
        <v>-2</v>
      </c>
      <c r="D18" s="63">
        <v>-1</v>
      </c>
      <c r="E18" s="63">
        <v>3</v>
      </c>
      <c r="F18" s="63">
        <v>-3</v>
      </c>
      <c r="G18" s="63">
        <v>2</v>
      </c>
    </row>
    <row r="19" spans="1:7" ht="14.4" customHeight="1" x14ac:dyDescent="0.3">
      <c r="A19" s="89" t="s">
        <v>186</v>
      </c>
      <c r="B19" s="63">
        <v>-3</v>
      </c>
      <c r="C19" s="63">
        <v>-2</v>
      </c>
      <c r="D19" s="63">
        <v>-5</v>
      </c>
      <c r="E19" s="63">
        <v>-3</v>
      </c>
      <c r="F19" s="63">
        <v>-4</v>
      </c>
      <c r="G19" s="63">
        <v>-1</v>
      </c>
    </row>
    <row r="20" spans="1:7" ht="14.4" customHeight="1" x14ac:dyDescent="0.3">
      <c r="A20" s="90" t="s">
        <v>187</v>
      </c>
      <c r="B20" s="62">
        <v>-88</v>
      </c>
      <c r="C20" s="62">
        <v>-35</v>
      </c>
      <c r="D20" s="62">
        <v>-33</v>
      </c>
      <c r="E20" s="62">
        <v>-44</v>
      </c>
      <c r="F20" s="62">
        <v>-155</v>
      </c>
      <c r="G20" s="62">
        <v>-30</v>
      </c>
    </row>
    <row r="21" spans="1:7" ht="14.4" customHeight="1" x14ac:dyDescent="0.3">
      <c r="A21" s="302" t="s">
        <v>188</v>
      </c>
      <c r="B21" s="302"/>
      <c r="C21" s="302"/>
      <c r="D21" s="302"/>
      <c r="E21" s="302"/>
      <c r="F21" s="302"/>
      <c r="G21" s="302"/>
    </row>
    <row r="22" spans="1:7" ht="14.4" customHeight="1" x14ac:dyDescent="0.3">
      <c r="A22" s="88" t="s">
        <v>189</v>
      </c>
      <c r="B22" s="63">
        <v>-15</v>
      </c>
      <c r="C22" s="63">
        <v>-15</v>
      </c>
      <c r="D22" s="63">
        <v>-15</v>
      </c>
      <c r="E22" s="63">
        <v>-15</v>
      </c>
      <c r="F22" s="63">
        <v>-15</v>
      </c>
      <c r="G22" s="63">
        <v>-15</v>
      </c>
    </row>
    <row r="23" spans="1:7" ht="14.4" customHeight="1" x14ac:dyDescent="0.3">
      <c r="A23" s="88" t="s">
        <v>190</v>
      </c>
      <c r="B23" s="63">
        <v>0</v>
      </c>
      <c r="C23" s="63">
        <v>0</v>
      </c>
      <c r="D23" s="63">
        <v>0</v>
      </c>
      <c r="E23" s="63">
        <v>0</v>
      </c>
      <c r="F23" s="63">
        <v>0</v>
      </c>
      <c r="G23" s="63">
        <v>0</v>
      </c>
    </row>
    <row r="24" spans="1:7" ht="14.4" customHeight="1" x14ac:dyDescent="0.3">
      <c r="A24" s="88" t="s">
        <v>191</v>
      </c>
      <c r="B24" s="63">
        <v>24</v>
      </c>
      <c r="C24" s="63">
        <v>21</v>
      </c>
      <c r="D24" s="63">
        <v>15</v>
      </c>
      <c r="E24" s="63">
        <v>27</v>
      </c>
      <c r="F24" s="63">
        <v>20</v>
      </c>
      <c r="G24" s="63">
        <v>30</v>
      </c>
    </row>
    <row r="25" spans="1:7" ht="14.4" customHeight="1" x14ac:dyDescent="0.3">
      <c r="A25" s="88" t="s">
        <v>192</v>
      </c>
      <c r="B25" s="63">
        <v>13</v>
      </c>
      <c r="C25" s="63">
        <v>3</v>
      </c>
      <c r="D25" s="63">
        <v>5</v>
      </c>
      <c r="E25" s="63">
        <v>2</v>
      </c>
      <c r="F25" s="63">
        <v>14</v>
      </c>
      <c r="G25" s="63">
        <v>5</v>
      </c>
    </row>
    <row r="26" spans="1:7" ht="14.4" customHeight="1" x14ac:dyDescent="0.3">
      <c r="A26" s="90" t="s">
        <v>193</v>
      </c>
      <c r="B26" s="62">
        <v>22</v>
      </c>
      <c r="C26" s="62">
        <v>9</v>
      </c>
      <c r="D26" s="62">
        <v>5</v>
      </c>
      <c r="E26" s="62">
        <v>14</v>
      </c>
      <c r="F26" s="62">
        <v>19</v>
      </c>
      <c r="G26" s="62">
        <v>20</v>
      </c>
    </row>
    <row r="27" spans="1:7" ht="14.4" customHeight="1" x14ac:dyDescent="0.3">
      <c r="A27" s="89" t="s">
        <v>110</v>
      </c>
      <c r="B27" s="63">
        <v>138.56411782608694</v>
      </c>
      <c r="C27" s="63">
        <v>157.35716478260869</v>
      </c>
      <c r="D27" s="63">
        <v>128.25782347826086</v>
      </c>
      <c r="E27" s="63">
        <v>77.130095652173878</v>
      </c>
      <c r="F27" s="63">
        <v>100.1413</v>
      </c>
      <c r="G27" s="63">
        <v>24</v>
      </c>
    </row>
    <row r="28" spans="1:7" ht="14.4" customHeight="1" x14ac:dyDescent="0.3">
      <c r="A28" s="88" t="s">
        <v>111</v>
      </c>
      <c r="B28" s="63">
        <v>96.362391929199191</v>
      </c>
      <c r="C28" s="63">
        <v>138.56411782608694</v>
      </c>
      <c r="D28" s="63">
        <v>157.35716478260869</v>
      </c>
      <c r="E28" s="63">
        <v>128.25782347826086</v>
      </c>
      <c r="F28" s="63">
        <v>77.130095652173878</v>
      </c>
      <c r="G28" s="63">
        <v>100.1413</v>
      </c>
    </row>
    <row r="29" spans="1:7" ht="14.4" customHeight="1" x14ac:dyDescent="0.3">
      <c r="A29" s="90" t="s">
        <v>194</v>
      </c>
      <c r="B29" s="62">
        <v>-42.201725896887751</v>
      </c>
      <c r="C29" s="62">
        <v>-18.793046956521735</v>
      </c>
      <c r="D29" s="62">
        <v>29.099341304347838</v>
      </c>
      <c r="E29" s="62">
        <v>51.127727826086982</v>
      </c>
      <c r="F29" s="62">
        <v>-23.011204347826123</v>
      </c>
      <c r="G29" s="62">
        <v>76.141300000000001</v>
      </c>
    </row>
    <row r="30" spans="1:7" x14ac:dyDescent="0.3">
      <c r="B30"/>
      <c r="C30"/>
      <c r="D30"/>
      <c r="E30"/>
      <c r="F30"/>
      <c r="G30"/>
    </row>
  </sheetData>
  <mergeCells count="7">
    <mergeCell ref="A7:G7"/>
    <mergeCell ref="A15:G15"/>
    <mergeCell ref="A21:G21"/>
    <mergeCell ref="A1:G1"/>
    <mergeCell ref="A2:G2"/>
    <mergeCell ref="A3:G3"/>
    <mergeCell ref="A4:G4"/>
  </mergeCells>
  <hyperlinks>
    <hyperlink ref="N1" location="'Navigation &amp; Instructions'!A1" display="Navigation"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80"/>
  <sheetViews>
    <sheetView workbookViewId="0">
      <selection activeCell="N1" sqref="N1"/>
    </sheetView>
  </sheetViews>
  <sheetFormatPr defaultColWidth="9.33203125" defaultRowHeight="15.6" x14ac:dyDescent="0.3"/>
  <cols>
    <col min="1" max="1" width="2.5546875" style="10" customWidth="1"/>
    <col min="2" max="2" width="34.6640625" style="10" customWidth="1"/>
    <col min="3" max="8" width="9.5546875" style="10" customWidth="1"/>
    <col min="9" max="9" width="14" style="10" customWidth="1"/>
    <col min="10" max="13" width="9.33203125" style="10"/>
    <col min="14" max="14" width="10.109375" style="10" bestFit="1" customWidth="1"/>
    <col min="15" max="16384" width="9.33203125" style="10"/>
  </cols>
  <sheetData>
    <row r="1" spans="1:14" ht="15.75" customHeight="1" x14ac:dyDescent="0.35">
      <c r="A1" s="304" t="s">
        <v>42</v>
      </c>
      <c r="B1" s="304"/>
      <c r="C1" s="304"/>
      <c r="D1" s="304"/>
      <c r="E1" s="304"/>
      <c r="F1" s="304"/>
      <c r="G1" s="304"/>
      <c r="H1" s="304"/>
      <c r="N1" s="287" t="s">
        <v>773</v>
      </c>
    </row>
    <row r="2" spans="1:14" ht="15.75" customHeight="1" x14ac:dyDescent="0.3">
      <c r="A2" s="305" t="s">
        <v>195</v>
      </c>
      <c r="B2" s="305"/>
      <c r="C2" s="305"/>
      <c r="D2" s="305"/>
      <c r="E2" s="305"/>
      <c r="F2" s="305"/>
      <c r="G2" s="305"/>
      <c r="H2" s="305"/>
    </row>
    <row r="3" spans="1:14" ht="15.75" customHeight="1" x14ac:dyDescent="0.3">
      <c r="A3" s="303" t="s">
        <v>196</v>
      </c>
      <c r="B3" s="303"/>
      <c r="C3" s="303"/>
      <c r="D3" s="303"/>
      <c r="E3" s="303"/>
      <c r="F3" s="303"/>
      <c r="G3" s="303"/>
      <c r="H3" s="303"/>
    </row>
    <row r="4" spans="1:14" ht="15.6" customHeight="1" x14ac:dyDescent="0.3">
      <c r="A4" s="122"/>
      <c r="B4" s="124"/>
      <c r="C4" s="93" t="s">
        <v>376</v>
      </c>
      <c r="D4" s="93" t="s">
        <v>376</v>
      </c>
      <c r="E4" s="93" t="s">
        <v>376</v>
      </c>
      <c r="F4" s="93" t="s">
        <v>377</v>
      </c>
      <c r="G4" s="93" t="s">
        <v>377</v>
      </c>
      <c r="H4" s="93" t="s">
        <v>377</v>
      </c>
    </row>
    <row r="5" spans="1:14" ht="15.6" customHeight="1" x14ac:dyDescent="0.3">
      <c r="A5" s="123" t="s">
        <v>197</v>
      </c>
      <c r="B5" s="96"/>
      <c r="C5" s="94">
        <v>2025</v>
      </c>
      <c r="D5" s="94">
        <v>2024</v>
      </c>
      <c r="E5" s="94">
        <v>2023</v>
      </c>
      <c r="F5" s="94">
        <v>2022</v>
      </c>
      <c r="G5" s="94">
        <v>2021</v>
      </c>
      <c r="H5" s="94">
        <v>2020</v>
      </c>
    </row>
    <row r="6" spans="1:14" ht="15.6" customHeight="1" x14ac:dyDescent="0.3">
      <c r="A6" s="95" t="s">
        <v>2</v>
      </c>
      <c r="B6" s="96"/>
      <c r="C6" s="97">
        <v>626695.57200000004</v>
      </c>
      <c r="D6" s="97">
        <v>568306.34900000005</v>
      </c>
      <c r="E6" s="97">
        <v>515481.75</v>
      </c>
      <c r="F6" s="97">
        <v>461802.24400000001</v>
      </c>
      <c r="G6" s="97">
        <v>412631.72399999999</v>
      </c>
      <c r="H6" s="97">
        <v>378654.10399999999</v>
      </c>
    </row>
    <row r="7" spans="1:14" ht="15.6" customHeight="1" x14ac:dyDescent="0.3">
      <c r="A7" s="95"/>
      <c r="B7" s="96" t="s">
        <v>3</v>
      </c>
      <c r="C7" s="97">
        <v>55380.726999999999</v>
      </c>
      <c r="D7" s="97">
        <v>49367.902999999998</v>
      </c>
      <c r="E7" s="97">
        <v>43991.701999999997</v>
      </c>
      <c r="F7" s="97">
        <v>48630.66</v>
      </c>
      <c r="G7" s="97">
        <v>60164.65</v>
      </c>
      <c r="H7" s="97">
        <v>31144.682000000001</v>
      </c>
    </row>
    <row r="8" spans="1:14" ht="15.6" customHeight="1" x14ac:dyDescent="0.3">
      <c r="A8" s="95"/>
      <c r="B8" s="96" t="s">
        <v>198</v>
      </c>
      <c r="C8" s="97">
        <v>291753.908</v>
      </c>
      <c r="D8" s="97">
        <v>272907.79499999998</v>
      </c>
      <c r="E8" s="97">
        <v>255279.06299999999</v>
      </c>
      <c r="F8" s="97">
        <v>233150.37899999999</v>
      </c>
      <c r="G8" s="97">
        <v>209474.304</v>
      </c>
      <c r="H8" s="97">
        <v>193254.402</v>
      </c>
    </row>
    <row r="9" spans="1:14" ht="15.6" customHeight="1" x14ac:dyDescent="0.3">
      <c r="A9" s="95"/>
      <c r="B9" s="96" t="s">
        <v>5</v>
      </c>
      <c r="C9" s="97">
        <v>31770.170999999998</v>
      </c>
      <c r="D9" s="97">
        <v>28061.138999999999</v>
      </c>
      <c r="E9" s="97">
        <v>24600.780999999999</v>
      </c>
      <c r="F9" s="97">
        <v>21379.385999999999</v>
      </c>
      <c r="G9" s="97">
        <v>18443.328000000001</v>
      </c>
      <c r="H9" s="97">
        <v>15662.34</v>
      </c>
    </row>
    <row r="10" spans="1:14" ht="15.6" customHeight="1" x14ac:dyDescent="0.3">
      <c r="A10" s="95"/>
      <c r="B10" s="96" t="s">
        <v>199</v>
      </c>
      <c r="C10" s="97">
        <v>64901.733999999997</v>
      </c>
      <c r="D10" s="97">
        <v>61398.381000000001</v>
      </c>
      <c r="E10" s="97">
        <v>58228.904999999999</v>
      </c>
      <c r="F10" s="97">
        <v>55008.135000000002</v>
      </c>
      <c r="G10" s="97">
        <v>52057.902999999998</v>
      </c>
      <c r="H10" s="97">
        <v>50019.245999999999</v>
      </c>
    </row>
    <row r="11" spans="1:14" ht="15.6" customHeight="1" x14ac:dyDescent="0.3">
      <c r="A11" s="95"/>
      <c r="B11" s="96" t="s">
        <v>200</v>
      </c>
      <c r="C11" s="97">
        <v>0</v>
      </c>
      <c r="D11" s="97">
        <v>0</v>
      </c>
      <c r="E11" s="97">
        <v>0</v>
      </c>
      <c r="F11" s="97">
        <v>0</v>
      </c>
      <c r="G11" s="97">
        <v>10446.982</v>
      </c>
      <c r="H11" s="97">
        <v>0</v>
      </c>
    </row>
    <row r="12" spans="1:14" ht="15.6" customHeight="1" x14ac:dyDescent="0.3">
      <c r="A12" s="95" t="s">
        <v>129</v>
      </c>
      <c r="B12" s="96"/>
      <c r="C12" s="97">
        <v>443806.54</v>
      </c>
      <c r="D12" s="97">
        <v>411735.21799999999</v>
      </c>
      <c r="E12" s="97">
        <v>382100.451</v>
      </c>
      <c r="F12" s="97">
        <v>358168.56</v>
      </c>
      <c r="G12" s="97">
        <v>350587.16700000002</v>
      </c>
      <c r="H12" s="97">
        <v>290080.67</v>
      </c>
    </row>
    <row r="13" spans="1:14" ht="15.6" customHeight="1" x14ac:dyDescent="0.3">
      <c r="A13" s="95" t="s">
        <v>4</v>
      </c>
      <c r="B13" s="96"/>
      <c r="C13" s="97">
        <v>182889.03200000006</v>
      </c>
      <c r="D13" s="97">
        <v>156571.13100000005</v>
      </c>
      <c r="E13" s="97">
        <v>133381.299</v>
      </c>
      <c r="F13" s="97">
        <v>103633.68400000001</v>
      </c>
      <c r="G13" s="97">
        <v>62044.556999999972</v>
      </c>
      <c r="H13" s="97">
        <v>88573.434000000008</v>
      </c>
    </row>
    <row r="14" spans="1:14" ht="15.6" customHeight="1" x14ac:dyDescent="0.3">
      <c r="A14" s="95" t="s">
        <v>139</v>
      </c>
      <c r="B14" s="96"/>
      <c r="C14" s="97">
        <v>8664.4</v>
      </c>
      <c r="D14" s="97">
        <v>8143.6</v>
      </c>
      <c r="E14" s="97">
        <v>7622.8</v>
      </c>
      <c r="F14" s="97">
        <v>8316.5</v>
      </c>
      <c r="G14" s="97">
        <v>5921.35</v>
      </c>
      <c r="H14" s="97">
        <v>4919</v>
      </c>
    </row>
    <row r="15" spans="1:14" ht="15.6" customHeight="1" x14ac:dyDescent="0.3">
      <c r="A15" s="95" t="s">
        <v>201</v>
      </c>
      <c r="B15" s="96"/>
      <c r="C15" s="97">
        <v>43556.158000000003</v>
      </c>
      <c r="D15" s="97">
        <v>37106.883000000002</v>
      </c>
      <c r="E15" s="97">
        <v>31439.625</v>
      </c>
      <c r="F15" s="97">
        <v>23829.295999999998</v>
      </c>
      <c r="G15" s="97">
        <v>14030.802</v>
      </c>
      <c r="H15" s="97">
        <v>20913.608</v>
      </c>
    </row>
    <row r="16" spans="1:14" ht="15.6" customHeight="1" x14ac:dyDescent="0.3">
      <c r="A16" s="98" t="s">
        <v>175</v>
      </c>
      <c r="B16" s="99"/>
      <c r="C16" s="97">
        <v>130668.47400000007</v>
      </c>
      <c r="D16" s="97">
        <v>111320.64800000004</v>
      </c>
      <c r="E16" s="97">
        <v>94318.873999999996</v>
      </c>
      <c r="F16" s="97">
        <v>71487.888000000006</v>
      </c>
      <c r="G16" s="97">
        <v>42092.40499999997</v>
      </c>
      <c r="H16" s="97">
        <v>62740.826000000008</v>
      </c>
    </row>
    <row r="17" spans="1:8" ht="15.6" customHeight="1" x14ac:dyDescent="0.3">
      <c r="A17" s="100"/>
      <c r="B17" s="100"/>
      <c r="C17" s="101"/>
      <c r="D17" s="101"/>
      <c r="E17" s="101"/>
      <c r="F17" s="101"/>
      <c r="G17" s="101"/>
      <c r="H17" s="101"/>
    </row>
    <row r="18" spans="1:8" ht="15.6" customHeight="1" x14ac:dyDescent="0.3">
      <c r="A18" s="100"/>
      <c r="B18" s="100"/>
      <c r="C18" s="102"/>
      <c r="D18" s="102"/>
      <c r="E18" s="102"/>
      <c r="F18" s="102"/>
      <c r="G18" s="102"/>
      <c r="H18" s="102"/>
    </row>
    <row r="19" spans="1:8" ht="15.6" customHeight="1" x14ac:dyDescent="0.3">
      <c r="A19" s="303" t="s">
        <v>202</v>
      </c>
      <c r="B19" s="303"/>
      <c r="C19" s="303"/>
      <c r="D19" s="303"/>
      <c r="E19" s="303"/>
      <c r="F19" s="303"/>
      <c r="G19" s="303"/>
      <c r="H19" s="303"/>
    </row>
    <row r="20" spans="1:8" ht="15.6" customHeight="1" x14ac:dyDescent="0.3">
      <c r="A20" s="92"/>
      <c r="B20" s="92"/>
      <c r="C20" s="93" t="s">
        <v>376</v>
      </c>
      <c r="D20" s="93" t="s">
        <v>376</v>
      </c>
      <c r="E20" s="93" t="s">
        <v>376</v>
      </c>
      <c r="F20" s="93" t="s">
        <v>377</v>
      </c>
      <c r="G20" s="93" t="s">
        <v>377</v>
      </c>
      <c r="H20" s="93" t="s">
        <v>377</v>
      </c>
    </row>
    <row r="21" spans="1:8" ht="15.6" customHeight="1" x14ac:dyDescent="0.3">
      <c r="A21" s="103"/>
      <c r="B21" s="104"/>
      <c r="C21" s="105" t="s">
        <v>203</v>
      </c>
      <c r="D21" s="105" t="s">
        <v>203</v>
      </c>
      <c r="E21" s="106" t="s">
        <v>203</v>
      </c>
      <c r="F21" s="106" t="s">
        <v>203</v>
      </c>
      <c r="G21" s="106" t="s">
        <v>203</v>
      </c>
      <c r="H21" s="106" t="s">
        <v>203</v>
      </c>
    </row>
    <row r="22" spans="1:8" ht="15.6" customHeight="1" x14ac:dyDescent="0.3">
      <c r="A22" s="107" t="s">
        <v>197</v>
      </c>
      <c r="B22" s="99"/>
      <c r="C22" s="108">
        <v>2025</v>
      </c>
      <c r="D22" s="108">
        <v>2024</v>
      </c>
      <c r="E22" s="109">
        <v>2023</v>
      </c>
      <c r="F22" s="109">
        <v>2022</v>
      </c>
      <c r="G22" s="109">
        <v>2021</v>
      </c>
      <c r="H22" s="109">
        <v>2020</v>
      </c>
    </row>
    <row r="23" spans="1:8" ht="15.6" customHeight="1" x14ac:dyDescent="0.3">
      <c r="A23" s="98" t="s">
        <v>204</v>
      </c>
      <c r="B23" s="110"/>
      <c r="C23" s="111"/>
      <c r="D23" s="111"/>
      <c r="E23" s="111"/>
      <c r="F23" s="111"/>
      <c r="G23" s="111"/>
      <c r="H23" s="111"/>
    </row>
    <row r="24" spans="1:8" ht="15.6" customHeight="1" x14ac:dyDescent="0.3">
      <c r="A24" s="95"/>
      <c r="B24" s="112" t="s">
        <v>205</v>
      </c>
      <c r="C24" s="97">
        <v>32573.365000000002</v>
      </c>
      <c r="D24" s="97">
        <v>27138.51</v>
      </c>
      <c r="E24" s="97">
        <v>22271.455999999998</v>
      </c>
      <c r="F24" s="97">
        <v>15330.083000000001</v>
      </c>
      <c r="G24" s="97">
        <v>10551.369000000001</v>
      </c>
      <c r="H24" s="97">
        <v>22869.507000000001</v>
      </c>
    </row>
    <row r="25" spans="1:8" ht="15.6" customHeight="1" x14ac:dyDescent="0.3">
      <c r="A25" s="95"/>
      <c r="B25" s="112" t="s">
        <v>206</v>
      </c>
      <c r="C25" s="97">
        <v>5000</v>
      </c>
      <c r="D25" s="97">
        <v>5000</v>
      </c>
      <c r="E25" s="97">
        <v>5000</v>
      </c>
      <c r="F25" s="97">
        <v>5000</v>
      </c>
      <c r="G25" s="97">
        <v>5000</v>
      </c>
      <c r="H25" s="97">
        <v>5000</v>
      </c>
    </row>
    <row r="26" spans="1:8" ht="15.6" customHeight="1" x14ac:dyDescent="0.3">
      <c r="A26" s="95"/>
      <c r="B26" s="112" t="s">
        <v>154</v>
      </c>
      <c r="C26" s="97">
        <v>14660.41</v>
      </c>
      <c r="D26" s="97">
        <v>12998.987999999999</v>
      </c>
      <c r="E26" s="97">
        <v>11517.950999999999</v>
      </c>
      <c r="F26" s="97">
        <v>10198.200000000001</v>
      </c>
      <c r="G26" s="97">
        <v>8739.2800000000007</v>
      </c>
      <c r="H26" s="97">
        <v>6934.34</v>
      </c>
    </row>
    <row r="27" spans="1:8" ht="15.6" customHeight="1" x14ac:dyDescent="0.3">
      <c r="A27" s="113" t="s">
        <v>155</v>
      </c>
      <c r="B27" s="114"/>
      <c r="C27" s="97">
        <v>52233.775000000009</v>
      </c>
      <c r="D27" s="97">
        <v>45137.498</v>
      </c>
      <c r="E27" s="97">
        <v>38789.406999999999</v>
      </c>
      <c r="F27" s="97">
        <v>30528.282999999999</v>
      </c>
      <c r="G27" s="97">
        <v>24290.649000000001</v>
      </c>
      <c r="H27" s="97">
        <v>34803.847000000002</v>
      </c>
    </row>
    <row r="28" spans="1:8" ht="15.6" customHeight="1" x14ac:dyDescent="0.3">
      <c r="A28" s="95" t="s">
        <v>207</v>
      </c>
      <c r="B28" s="112"/>
      <c r="C28" s="97"/>
      <c r="D28" s="97"/>
      <c r="E28" s="97"/>
      <c r="F28" s="97"/>
      <c r="G28" s="97"/>
      <c r="H28" s="97"/>
    </row>
    <row r="29" spans="1:8" ht="15.6" customHeight="1" x14ac:dyDescent="0.3">
      <c r="A29" s="95"/>
      <c r="B29" s="112" t="s">
        <v>156</v>
      </c>
      <c r="C29" s="97">
        <v>282367.17200000002</v>
      </c>
      <c r="D29" s="97">
        <v>250214.39499999999</v>
      </c>
      <c r="E29" s="97">
        <v>220308.28700000001</v>
      </c>
      <c r="F29" s="97">
        <v>192329.93</v>
      </c>
      <c r="G29" s="97">
        <v>166605.48699999999</v>
      </c>
      <c r="H29" s="97">
        <v>142960.37899999999</v>
      </c>
    </row>
    <row r="30" spans="1:8" ht="15.6" customHeight="1" x14ac:dyDescent="0.3">
      <c r="A30" s="113"/>
      <c r="B30" s="114" t="s">
        <v>208</v>
      </c>
      <c r="C30" s="97">
        <v>67897.308999999994</v>
      </c>
      <c r="D30" s="97">
        <v>56616.788999999997</v>
      </c>
      <c r="E30" s="97">
        <v>46387.275000000001</v>
      </c>
      <c r="F30" s="97">
        <v>37108.603000000003</v>
      </c>
      <c r="G30" s="97">
        <v>28796.163</v>
      </c>
      <c r="H30" s="97">
        <v>31815.774000000001</v>
      </c>
    </row>
    <row r="31" spans="1:8" ht="15.6" customHeight="1" x14ac:dyDescent="0.3">
      <c r="A31" s="95" t="s">
        <v>160</v>
      </c>
      <c r="B31" s="112"/>
      <c r="C31" s="97">
        <v>402498.25600000005</v>
      </c>
      <c r="D31" s="97">
        <v>351968.68199999997</v>
      </c>
      <c r="E31" s="97">
        <v>305484.96900000004</v>
      </c>
      <c r="F31" s="97">
        <v>259966.81599999999</v>
      </c>
      <c r="G31" s="97">
        <v>219692.299</v>
      </c>
      <c r="H31" s="97">
        <v>209580</v>
      </c>
    </row>
    <row r="32" spans="1:8" ht="15.6" customHeight="1" x14ac:dyDescent="0.3">
      <c r="A32" s="95" t="s">
        <v>209</v>
      </c>
      <c r="B32" s="112"/>
      <c r="C32" s="115"/>
      <c r="D32" s="115"/>
      <c r="E32" s="115"/>
      <c r="F32" s="115"/>
      <c r="G32" s="115"/>
      <c r="H32" s="115"/>
    </row>
    <row r="33" spans="1:8" ht="15.6" customHeight="1" x14ac:dyDescent="0.3">
      <c r="A33" s="95"/>
      <c r="B33" s="112" t="s">
        <v>210</v>
      </c>
      <c r="C33" s="97">
        <v>10000</v>
      </c>
      <c r="D33" s="97">
        <v>10000</v>
      </c>
      <c r="E33" s="97">
        <v>10000</v>
      </c>
      <c r="F33" s="97">
        <v>10000</v>
      </c>
      <c r="G33" s="97">
        <v>10000</v>
      </c>
      <c r="H33" s="97">
        <v>10000</v>
      </c>
    </row>
    <row r="34" spans="1:8" ht="15.6" customHeight="1" x14ac:dyDescent="0.3">
      <c r="A34" s="95"/>
      <c r="B34" s="112" t="s">
        <v>211</v>
      </c>
      <c r="C34" s="97">
        <v>8200</v>
      </c>
      <c r="D34" s="97">
        <v>8500</v>
      </c>
      <c r="E34" s="97">
        <v>8800</v>
      </c>
      <c r="F34" s="97">
        <v>9100</v>
      </c>
      <c r="G34" s="97">
        <v>9400</v>
      </c>
      <c r="H34" s="97">
        <v>9700</v>
      </c>
    </row>
    <row r="35" spans="1:8" ht="15.6" customHeight="1" x14ac:dyDescent="0.3">
      <c r="A35" s="95" t="s">
        <v>166</v>
      </c>
      <c r="B35" s="112"/>
      <c r="C35" s="97">
        <v>18200</v>
      </c>
      <c r="D35" s="97">
        <v>18500</v>
      </c>
      <c r="E35" s="97">
        <v>18800</v>
      </c>
      <c r="F35" s="97">
        <v>19100</v>
      </c>
      <c r="G35" s="97">
        <v>19400</v>
      </c>
      <c r="H35" s="97">
        <v>19700</v>
      </c>
    </row>
    <row r="36" spans="1:8" ht="15.6" customHeight="1" x14ac:dyDescent="0.3">
      <c r="A36" s="95" t="s">
        <v>212</v>
      </c>
      <c r="B36" s="112"/>
      <c r="C36" s="97">
        <v>143280</v>
      </c>
      <c r="D36" s="97">
        <v>134400</v>
      </c>
      <c r="E36" s="97">
        <v>125520</v>
      </c>
      <c r="F36" s="97">
        <v>116640</v>
      </c>
      <c r="G36" s="97">
        <v>107760</v>
      </c>
      <c r="H36" s="97">
        <v>98880</v>
      </c>
    </row>
    <row r="37" spans="1:8" ht="15.6" customHeight="1" x14ac:dyDescent="0.3">
      <c r="A37" s="95" t="s">
        <v>213</v>
      </c>
      <c r="B37" s="112"/>
      <c r="C37" s="97">
        <v>161480</v>
      </c>
      <c r="D37" s="97">
        <v>152900</v>
      </c>
      <c r="E37" s="97">
        <v>144320</v>
      </c>
      <c r="F37" s="97">
        <v>135740</v>
      </c>
      <c r="G37" s="97">
        <v>127160</v>
      </c>
      <c r="H37" s="97">
        <v>118580</v>
      </c>
    </row>
    <row r="38" spans="1:8" ht="15.6" customHeight="1" x14ac:dyDescent="0.3">
      <c r="A38" s="95" t="s">
        <v>170</v>
      </c>
      <c r="B38" s="112"/>
      <c r="C38" s="97"/>
      <c r="D38" s="97"/>
      <c r="E38" s="97"/>
      <c r="F38" s="97"/>
      <c r="G38" s="97"/>
      <c r="H38" s="97"/>
    </row>
    <row r="39" spans="1:8" x14ac:dyDescent="0.3">
      <c r="A39" s="95"/>
      <c r="B39" s="112" t="s">
        <v>214</v>
      </c>
      <c r="C39" s="97">
        <v>25000</v>
      </c>
      <c r="D39" s="97">
        <v>25000</v>
      </c>
      <c r="E39" s="97">
        <v>25000</v>
      </c>
      <c r="F39" s="97">
        <v>25000</v>
      </c>
      <c r="G39" s="97">
        <v>25000</v>
      </c>
      <c r="H39" s="97">
        <v>25000</v>
      </c>
    </row>
    <row r="40" spans="1:8" x14ac:dyDescent="0.3">
      <c r="A40" s="95"/>
      <c r="B40" s="112" t="s">
        <v>215</v>
      </c>
      <c r="C40" s="97">
        <v>216018.25599999999</v>
      </c>
      <c r="D40" s="97">
        <v>174068.682</v>
      </c>
      <c r="E40" s="97">
        <v>136164.96799999999</v>
      </c>
      <c r="F40" s="97">
        <v>99226.816000000006</v>
      </c>
      <c r="G40" s="97">
        <v>67532.297999999995</v>
      </c>
      <c r="H40" s="97">
        <v>66000</v>
      </c>
    </row>
    <row r="41" spans="1:8" x14ac:dyDescent="0.3">
      <c r="A41" s="113" t="s">
        <v>216</v>
      </c>
      <c r="B41" s="114"/>
      <c r="C41" s="97">
        <v>241018.25599999999</v>
      </c>
      <c r="D41" s="97">
        <v>199068.682</v>
      </c>
      <c r="E41" s="97">
        <v>161164.96799999999</v>
      </c>
      <c r="F41" s="97">
        <v>124226.81600000001</v>
      </c>
      <c r="G41" s="97">
        <v>92532.297999999995</v>
      </c>
      <c r="H41" s="97">
        <v>91000</v>
      </c>
    </row>
    <row r="42" spans="1:8" x14ac:dyDescent="0.3">
      <c r="A42" s="95" t="s">
        <v>217</v>
      </c>
      <c r="B42" s="112"/>
      <c r="C42" s="97">
        <v>402498.25599999999</v>
      </c>
      <c r="D42" s="97">
        <v>351968.68200000003</v>
      </c>
      <c r="E42" s="97">
        <v>305484.96799999999</v>
      </c>
      <c r="F42" s="97">
        <v>259966.81599999999</v>
      </c>
      <c r="G42" s="97">
        <v>219692.29800000001</v>
      </c>
      <c r="H42" s="97">
        <v>209580</v>
      </c>
    </row>
    <row r="43" spans="1:8" x14ac:dyDescent="0.3">
      <c r="A43" s="114"/>
      <c r="B43" s="114"/>
      <c r="C43" s="116"/>
      <c r="D43" s="116"/>
      <c r="E43" s="116"/>
      <c r="F43" s="116"/>
      <c r="G43" s="116"/>
      <c r="H43" s="116"/>
    </row>
    <row r="44" spans="1:8" x14ac:dyDescent="0.3">
      <c r="A44" s="114"/>
      <c r="B44" s="114"/>
      <c r="C44" s="117"/>
      <c r="D44" s="117"/>
      <c r="E44" s="117"/>
      <c r="F44" s="117"/>
      <c r="G44" s="117"/>
      <c r="H44" s="117"/>
    </row>
    <row r="45" spans="1:8" x14ac:dyDescent="0.3">
      <c r="A45" s="303" t="s">
        <v>218</v>
      </c>
      <c r="B45" s="303"/>
      <c r="C45" s="303"/>
      <c r="D45" s="303"/>
      <c r="E45" s="303"/>
      <c r="F45" s="303"/>
      <c r="G45" s="303"/>
      <c r="H45" s="303"/>
    </row>
    <row r="46" spans="1:8" x14ac:dyDescent="0.3">
      <c r="A46" s="92"/>
      <c r="B46" s="92"/>
      <c r="C46" s="93" t="s">
        <v>376</v>
      </c>
      <c r="D46" s="93" t="s">
        <v>376</v>
      </c>
      <c r="E46" s="93" t="s">
        <v>376</v>
      </c>
      <c r="F46" s="93" t="s">
        <v>377</v>
      </c>
      <c r="G46" s="93" t="s">
        <v>377</v>
      </c>
      <c r="H46" s="93" t="s">
        <v>377</v>
      </c>
    </row>
    <row r="47" spans="1:8" x14ac:dyDescent="0.3">
      <c r="A47" s="118" t="s">
        <v>197</v>
      </c>
      <c r="B47" s="96"/>
      <c r="C47" s="119">
        <v>2025</v>
      </c>
      <c r="D47" s="119">
        <v>2024</v>
      </c>
      <c r="E47" s="119">
        <v>2023</v>
      </c>
      <c r="F47" s="119">
        <v>2022</v>
      </c>
      <c r="G47" s="119">
        <v>2021</v>
      </c>
      <c r="H47" s="119">
        <v>2020</v>
      </c>
    </row>
    <row r="48" spans="1:8" x14ac:dyDescent="0.3">
      <c r="A48" s="95" t="s">
        <v>219</v>
      </c>
      <c r="B48" s="96"/>
      <c r="C48" s="120"/>
      <c r="D48" s="120"/>
      <c r="E48" s="120"/>
      <c r="F48" s="120"/>
      <c r="G48" s="120"/>
      <c r="H48" s="120"/>
    </row>
    <row r="49" spans="1:8" x14ac:dyDescent="0.3">
      <c r="A49" s="95" t="s">
        <v>175</v>
      </c>
      <c r="B49" s="96"/>
      <c r="C49" s="97">
        <v>130668.47400000007</v>
      </c>
      <c r="D49" s="97">
        <v>111320.64800000004</v>
      </c>
      <c r="E49" s="97">
        <v>94318.873999999996</v>
      </c>
      <c r="F49" s="97">
        <v>71487.888000000006</v>
      </c>
      <c r="G49" s="97">
        <v>42092.40499999997</v>
      </c>
      <c r="H49" s="97">
        <v>62740.826000000008</v>
      </c>
    </row>
    <row r="50" spans="1:8" x14ac:dyDescent="0.3">
      <c r="A50" s="95" t="s">
        <v>220</v>
      </c>
      <c r="B50" s="96"/>
      <c r="C50" s="97"/>
      <c r="D50" s="97"/>
      <c r="E50" s="97"/>
      <c r="F50" s="97"/>
      <c r="G50" s="97"/>
      <c r="H50" s="97"/>
    </row>
    <row r="51" spans="1:8" x14ac:dyDescent="0.3">
      <c r="A51" s="95"/>
      <c r="B51" s="96" t="s">
        <v>5</v>
      </c>
      <c r="C51" s="97">
        <v>31770.170999999998</v>
      </c>
      <c r="D51" s="97">
        <v>28061.138999999999</v>
      </c>
      <c r="E51" s="97">
        <v>24600.780999999999</v>
      </c>
      <c r="F51" s="97">
        <v>21379.385999999999</v>
      </c>
      <c r="G51" s="97">
        <v>18443.328000000001</v>
      </c>
      <c r="H51" s="97">
        <v>15662.34</v>
      </c>
    </row>
    <row r="52" spans="1:8" x14ac:dyDescent="0.3">
      <c r="A52" s="95"/>
      <c r="B52" s="96" t="s">
        <v>206</v>
      </c>
      <c r="C52" s="97">
        <v>0</v>
      </c>
      <c r="D52" s="97">
        <v>0</v>
      </c>
      <c r="E52" s="97">
        <v>0</v>
      </c>
      <c r="F52" s="97">
        <v>0</v>
      </c>
      <c r="G52" s="97">
        <v>0</v>
      </c>
      <c r="H52" s="97">
        <v>0</v>
      </c>
    </row>
    <row r="53" spans="1:8" x14ac:dyDescent="0.3">
      <c r="A53" s="95"/>
      <c r="B53" s="96" t="s">
        <v>154</v>
      </c>
      <c r="C53" s="97">
        <v>-1661.422</v>
      </c>
      <c r="D53" s="97">
        <v>-1481.037</v>
      </c>
      <c r="E53" s="97">
        <v>-1319.751</v>
      </c>
      <c r="F53" s="97">
        <v>-1458.92</v>
      </c>
      <c r="G53" s="97">
        <v>-1804.94</v>
      </c>
      <c r="H53" s="97">
        <v>-934.34</v>
      </c>
    </row>
    <row r="54" spans="1:8" x14ac:dyDescent="0.3">
      <c r="A54" s="95"/>
      <c r="B54" s="96" t="s">
        <v>210</v>
      </c>
      <c r="C54" s="97">
        <v>0</v>
      </c>
      <c r="D54" s="97">
        <v>0</v>
      </c>
      <c r="E54" s="97">
        <v>0</v>
      </c>
      <c r="F54" s="97">
        <v>0</v>
      </c>
      <c r="G54" s="97">
        <v>0</v>
      </c>
      <c r="H54" s="97">
        <v>0</v>
      </c>
    </row>
    <row r="55" spans="1:8" x14ac:dyDescent="0.3">
      <c r="A55" s="95"/>
      <c r="B55" s="96" t="s">
        <v>200</v>
      </c>
      <c r="C55" s="97">
        <v>0</v>
      </c>
      <c r="D55" s="97">
        <v>0</v>
      </c>
      <c r="E55" s="97">
        <v>0</v>
      </c>
      <c r="F55" s="97">
        <v>0</v>
      </c>
      <c r="G55" s="97">
        <v>10446.982</v>
      </c>
      <c r="H55" s="97">
        <v>0</v>
      </c>
    </row>
    <row r="56" spans="1:8" x14ac:dyDescent="0.3">
      <c r="A56" s="95" t="s">
        <v>221</v>
      </c>
      <c r="B56" s="96"/>
      <c r="C56" s="121">
        <v>160777.22300000009</v>
      </c>
      <c r="D56" s="121">
        <v>137900.75000000003</v>
      </c>
      <c r="E56" s="121">
        <v>117599.90399999999</v>
      </c>
      <c r="F56" s="121">
        <v>91408.354000000007</v>
      </c>
      <c r="G56" s="121">
        <v>69177.774999999965</v>
      </c>
      <c r="H56" s="121">
        <v>77468.826000000015</v>
      </c>
    </row>
    <row r="57" spans="1:8" x14ac:dyDescent="0.3">
      <c r="A57" s="95" t="s">
        <v>222</v>
      </c>
      <c r="B57" s="96"/>
      <c r="C57" s="97"/>
      <c r="D57" s="97"/>
      <c r="E57" s="97"/>
      <c r="F57" s="97"/>
      <c r="G57" s="97"/>
      <c r="H57" s="97"/>
    </row>
    <row r="58" spans="1:8" x14ac:dyDescent="0.3">
      <c r="A58" s="95"/>
      <c r="B58" s="96" t="s">
        <v>223</v>
      </c>
      <c r="C58" s="97">
        <v>-75203.468999999997</v>
      </c>
      <c r="D58" s="97">
        <v>-68196.762000000002</v>
      </c>
      <c r="E58" s="97">
        <v>-61857.81</v>
      </c>
      <c r="F58" s="97">
        <v>-55416.269</v>
      </c>
      <c r="G58" s="97">
        <v>-49515.807000000001</v>
      </c>
      <c r="H58" s="97">
        <v>-45438.491999999998</v>
      </c>
    </row>
    <row r="59" spans="1:8" x14ac:dyDescent="0.3">
      <c r="A59" s="95"/>
      <c r="B59" s="96" t="s">
        <v>224</v>
      </c>
      <c r="C59" s="97">
        <v>0</v>
      </c>
      <c r="D59" s="97">
        <v>0</v>
      </c>
      <c r="E59" s="97">
        <v>0</v>
      </c>
      <c r="F59" s="97">
        <v>0</v>
      </c>
      <c r="G59" s="97">
        <v>0</v>
      </c>
      <c r="H59" s="97">
        <v>0</v>
      </c>
    </row>
    <row r="60" spans="1:8" x14ac:dyDescent="0.3">
      <c r="A60" s="95" t="s">
        <v>225</v>
      </c>
      <c r="B60" s="96"/>
      <c r="C60" s="121">
        <v>-75203.468999999997</v>
      </c>
      <c r="D60" s="121">
        <v>-68196.762000000002</v>
      </c>
      <c r="E60" s="121">
        <v>-61857.81</v>
      </c>
      <c r="F60" s="121">
        <v>-55416.269</v>
      </c>
      <c r="G60" s="121">
        <v>-49515.807000000001</v>
      </c>
      <c r="H60" s="121">
        <v>-45438.491999999998</v>
      </c>
    </row>
    <row r="61" spans="1:8" x14ac:dyDescent="0.3">
      <c r="A61" s="95" t="s">
        <v>226</v>
      </c>
      <c r="B61" s="96"/>
      <c r="C61" s="97"/>
      <c r="D61" s="97"/>
      <c r="E61" s="97"/>
      <c r="F61" s="97"/>
      <c r="G61" s="97"/>
      <c r="H61" s="97"/>
    </row>
    <row r="62" spans="1:8" x14ac:dyDescent="0.3">
      <c r="A62" s="95"/>
      <c r="B62" s="96" t="s">
        <v>227</v>
      </c>
      <c r="C62" s="97">
        <v>-300</v>
      </c>
      <c r="D62" s="97">
        <v>-300</v>
      </c>
      <c r="E62" s="97">
        <v>-300</v>
      </c>
      <c r="F62" s="97">
        <v>-300</v>
      </c>
      <c r="G62" s="97">
        <v>-300</v>
      </c>
      <c r="H62" s="97">
        <v>-300</v>
      </c>
    </row>
    <row r="63" spans="1:8" x14ac:dyDescent="0.3">
      <c r="A63" s="95"/>
      <c r="B63" s="96" t="s">
        <v>228</v>
      </c>
      <c r="C63" s="97">
        <v>13200</v>
      </c>
      <c r="D63" s="97">
        <v>13200</v>
      </c>
      <c r="E63" s="97">
        <v>13200</v>
      </c>
      <c r="F63" s="97">
        <v>13200</v>
      </c>
      <c r="G63" s="97">
        <v>13200</v>
      </c>
      <c r="H63" s="97">
        <v>13200</v>
      </c>
    </row>
    <row r="64" spans="1:8" x14ac:dyDescent="0.3">
      <c r="A64" s="95"/>
      <c r="B64" s="96" t="s">
        <v>229</v>
      </c>
      <c r="C64" s="97">
        <v>-4320</v>
      </c>
      <c r="D64" s="97">
        <v>-4320</v>
      </c>
      <c r="E64" s="97">
        <v>-4320</v>
      </c>
      <c r="F64" s="97">
        <v>-4320</v>
      </c>
      <c r="G64" s="97">
        <v>-4320</v>
      </c>
      <c r="H64" s="97">
        <v>-4320</v>
      </c>
    </row>
    <row r="65" spans="1:8" x14ac:dyDescent="0.3">
      <c r="A65" s="95"/>
      <c r="B65" s="96" t="s">
        <v>230</v>
      </c>
      <c r="C65" s="97">
        <v>-88718.9</v>
      </c>
      <c r="D65" s="97">
        <v>-73416.933999999994</v>
      </c>
      <c r="E65" s="97">
        <v>-57380.720999999998</v>
      </c>
      <c r="F65" s="97">
        <v>-39793.370000000003</v>
      </c>
      <c r="G65" s="97">
        <v>-40560.107000000004</v>
      </c>
      <c r="H65" s="97">
        <v>-62740.824999999997</v>
      </c>
    </row>
    <row r="66" spans="1:8" x14ac:dyDescent="0.3">
      <c r="A66" s="95" t="s">
        <v>231</v>
      </c>
      <c r="B66" s="96"/>
      <c r="C66" s="97">
        <v>-80138.899999999994</v>
      </c>
      <c r="D66" s="97">
        <v>-64836.933999999994</v>
      </c>
      <c r="E66" s="97">
        <v>-48800.720999999998</v>
      </c>
      <c r="F66" s="97">
        <v>-31213.370000000003</v>
      </c>
      <c r="G66" s="97">
        <v>-31980.107000000004</v>
      </c>
      <c r="H66" s="97">
        <v>-54160.824999999997</v>
      </c>
    </row>
    <row r="67" spans="1:8" x14ac:dyDescent="0.3">
      <c r="A67" s="95" t="s">
        <v>232</v>
      </c>
      <c r="B67" s="96"/>
      <c r="C67" s="97">
        <v>5434.8540000000939</v>
      </c>
      <c r="D67" s="97">
        <v>4867.0540000000328</v>
      </c>
      <c r="E67" s="97">
        <v>6941.3729999999996</v>
      </c>
      <c r="F67" s="97">
        <v>4778.7150000000038</v>
      </c>
      <c r="G67" s="97">
        <v>-12318.139000000039</v>
      </c>
      <c r="H67" s="97">
        <v>-22130.49099999998</v>
      </c>
    </row>
    <row r="68" spans="1:8" x14ac:dyDescent="0.3">
      <c r="A68" s="95" t="s">
        <v>233</v>
      </c>
      <c r="B68" s="96"/>
      <c r="C68" s="97"/>
      <c r="D68" s="97"/>
      <c r="E68" s="97"/>
      <c r="F68" s="97"/>
      <c r="G68" s="97"/>
      <c r="H68" s="97"/>
    </row>
    <row r="69" spans="1:8" x14ac:dyDescent="0.3">
      <c r="A69" s="95" t="s">
        <v>234</v>
      </c>
      <c r="B69" s="96"/>
      <c r="C69" s="97">
        <v>27138.512000000017</v>
      </c>
      <c r="D69" s="97">
        <v>22271.457999999984</v>
      </c>
      <c r="E69" s="97">
        <v>15330.084999999985</v>
      </c>
      <c r="F69" s="97">
        <v>10551.369999999981</v>
      </c>
      <c r="G69" s="97">
        <v>22869.50900000002</v>
      </c>
      <c r="H69" s="97">
        <v>45000</v>
      </c>
    </row>
    <row r="70" spans="1:8" x14ac:dyDescent="0.3">
      <c r="A70" s="95" t="s">
        <v>235</v>
      </c>
      <c r="B70" s="96"/>
      <c r="C70" s="97">
        <v>32573.366000000111</v>
      </c>
      <c r="D70" s="97">
        <v>27138.512000000017</v>
      </c>
      <c r="E70" s="97">
        <v>22271.457999999984</v>
      </c>
      <c r="F70" s="97">
        <v>15330.084999999985</v>
      </c>
      <c r="G70" s="97">
        <v>10551.369999999981</v>
      </c>
      <c r="H70" s="97">
        <v>22869.50900000002</v>
      </c>
    </row>
    <row r="71" spans="1:8" x14ac:dyDescent="0.3">
      <c r="A71" s="6"/>
      <c r="B71" s="6"/>
      <c r="C71" s="6"/>
      <c r="D71" s="6"/>
      <c r="E71" s="6"/>
      <c r="F71" s="6"/>
      <c r="G71" s="6"/>
      <c r="H71" s="6"/>
    </row>
    <row r="72" spans="1:8" x14ac:dyDescent="0.3">
      <c r="A72" s="6"/>
      <c r="B72" s="6"/>
      <c r="C72" s="6"/>
      <c r="D72" s="6"/>
      <c r="E72" s="6"/>
      <c r="F72" s="6"/>
      <c r="G72" s="6"/>
      <c r="H72" s="6"/>
    </row>
    <row r="73" spans="1:8" x14ac:dyDescent="0.3">
      <c r="A73" s="6"/>
      <c r="B73" s="6"/>
      <c r="C73" s="6"/>
      <c r="D73" s="6"/>
      <c r="E73" s="6"/>
      <c r="F73" s="6"/>
      <c r="G73" s="6"/>
      <c r="H73" s="6"/>
    </row>
    <row r="74" spans="1:8" x14ac:dyDescent="0.3">
      <c r="A74" s="6"/>
      <c r="B74" s="6"/>
      <c r="C74" s="6"/>
      <c r="D74" s="6"/>
      <c r="E74" s="6"/>
      <c r="F74" s="6"/>
      <c r="G74" s="6"/>
      <c r="H74" s="6"/>
    </row>
    <row r="75" spans="1:8" x14ac:dyDescent="0.3">
      <c r="A75" s="6"/>
      <c r="B75" s="6"/>
      <c r="C75" s="6"/>
      <c r="D75" s="6"/>
      <c r="E75" s="6"/>
      <c r="F75" s="6"/>
      <c r="G75" s="6"/>
      <c r="H75" s="6"/>
    </row>
    <row r="76" spans="1:8" x14ac:dyDescent="0.3">
      <c r="A76" s="6"/>
      <c r="B76" s="6"/>
      <c r="C76" s="6"/>
      <c r="D76" s="6"/>
      <c r="E76" s="6"/>
      <c r="F76" s="6"/>
      <c r="G76" s="6"/>
      <c r="H76" s="6"/>
    </row>
    <row r="77" spans="1:8" x14ac:dyDescent="0.3">
      <c r="A77" s="6"/>
      <c r="B77" s="6"/>
      <c r="C77" s="6"/>
      <c r="D77" s="6"/>
      <c r="E77" s="6"/>
      <c r="F77" s="6"/>
      <c r="G77" s="6"/>
      <c r="H77" s="6"/>
    </row>
    <row r="78" spans="1:8" x14ac:dyDescent="0.3">
      <c r="A78" s="6"/>
      <c r="B78" s="6"/>
      <c r="C78" s="6"/>
      <c r="D78" s="6"/>
      <c r="E78" s="6"/>
      <c r="F78" s="6"/>
      <c r="G78" s="6"/>
      <c r="H78" s="6"/>
    </row>
    <row r="79" spans="1:8" x14ac:dyDescent="0.3">
      <c r="A79" s="6"/>
      <c r="B79" s="6"/>
      <c r="C79" s="6"/>
      <c r="D79" s="6"/>
      <c r="E79" s="6"/>
      <c r="F79" s="6"/>
      <c r="G79" s="6"/>
      <c r="H79" s="6"/>
    </row>
    <row r="80" spans="1:8" x14ac:dyDescent="0.3">
      <c r="A80" s="6"/>
      <c r="B80" s="6"/>
      <c r="C80" s="6"/>
      <c r="D80" s="6"/>
      <c r="E80" s="6"/>
      <c r="F80" s="6"/>
      <c r="G80" s="6"/>
      <c r="H80" s="6"/>
    </row>
  </sheetData>
  <mergeCells count="5">
    <mergeCell ref="A45:H45"/>
    <mergeCell ref="A1:H1"/>
    <mergeCell ref="A2:H2"/>
    <mergeCell ref="A3:H3"/>
    <mergeCell ref="A19:H19"/>
  </mergeCells>
  <hyperlinks>
    <hyperlink ref="N1" location="'Navigation &amp; Instructions'!A1" display="Navigatio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27"/>
  <sheetViews>
    <sheetView workbookViewId="0">
      <selection activeCell="N1" sqref="N1"/>
    </sheetView>
  </sheetViews>
  <sheetFormatPr defaultColWidth="11.44140625" defaultRowHeight="14.4" x14ac:dyDescent="0.3"/>
  <cols>
    <col min="1" max="1" width="56.5546875" customWidth="1"/>
    <col min="2" max="3" width="10.5546875" style="18" customWidth="1"/>
    <col min="4" max="5" width="10.5546875" customWidth="1"/>
    <col min="14" max="14" width="11.44140625" customWidth="1"/>
  </cols>
  <sheetData>
    <row r="1" spans="1:52" s="19" customFormat="1" ht="18.75" customHeight="1" x14ac:dyDescent="0.35">
      <c r="A1" s="306" t="s">
        <v>379</v>
      </c>
      <c r="B1" s="306"/>
      <c r="C1" s="306"/>
      <c r="D1" s="306"/>
      <c r="E1" s="306"/>
      <c r="N1" s="287" t="s">
        <v>773</v>
      </c>
    </row>
    <row r="2" spans="1:52" s="19" customFormat="1" ht="18.75" customHeight="1" x14ac:dyDescent="0.35">
      <c r="A2" s="306" t="s">
        <v>236</v>
      </c>
      <c r="B2" s="306"/>
      <c r="C2" s="306"/>
      <c r="D2" s="306"/>
      <c r="E2" s="306"/>
    </row>
    <row r="3" spans="1:52" s="19" customFormat="1" ht="17.399999999999999" x14ac:dyDescent="0.3">
      <c r="A3" s="307" t="s">
        <v>237</v>
      </c>
      <c r="B3" s="307"/>
      <c r="C3" s="307"/>
      <c r="D3" s="307"/>
      <c r="E3" s="307"/>
    </row>
    <row r="4" spans="1:52" ht="15.6" x14ac:dyDescent="0.3">
      <c r="A4" s="308"/>
      <c r="B4" s="308"/>
      <c r="C4" s="308"/>
      <c r="D4" s="308"/>
      <c r="E4" s="308"/>
    </row>
    <row r="5" spans="1:52" s="20" customFormat="1" ht="15" customHeight="1" thickBot="1" x14ac:dyDescent="0.35">
      <c r="A5" s="133" t="s">
        <v>255</v>
      </c>
      <c r="B5" s="135" t="s">
        <v>378</v>
      </c>
      <c r="C5" s="128">
        <v>2022</v>
      </c>
      <c r="D5" s="128">
        <v>2021</v>
      </c>
      <c r="E5" s="128">
        <v>2020</v>
      </c>
      <c r="AY5"/>
      <c r="AZ5" s="21"/>
    </row>
    <row r="6" spans="1:52" ht="15" customHeight="1" thickBot="1" x14ac:dyDescent="0.35">
      <c r="A6" s="129" t="s">
        <v>30</v>
      </c>
      <c r="B6" s="134">
        <v>575</v>
      </c>
      <c r="C6" s="130">
        <v>448.62623600000001</v>
      </c>
      <c r="D6" s="130">
        <v>481.24619300000001</v>
      </c>
      <c r="E6" s="130">
        <v>681.28424800000005</v>
      </c>
      <c r="AZ6" s="22"/>
    </row>
    <row r="7" spans="1:52" ht="14.4" customHeight="1" x14ac:dyDescent="0.3">
      <c r="A7" s="129" t="s">
        <v>31</v>
      </c>
      <c r="B7" s="134">
        <v>190</v>
      </c>
      <c r="C7" s="130">
        <v>147.13786500000001</v>
      </c>
      <c r="D7" s="130">
        <v>169.74127200000001</v>
      </c>
      <c r="E7" s="130">
        <v>309.688695</v>
      </c>
    </row>
    <row r="8" spans="1:52" s="23" customFormat="1" ht="14.4" customHeight="1" x14ac:dyDescent="0.3">
      <c r="A8" s="131" t="s">
        <v>238</v>
      </c>
      <c r="B8" s="132">
        <v>385</v>
      </c>
      <c r="C8" s="132">
        <v>301.48837100000003</v>
      </c>
      <c r="D8" s="132">
        <v>311.50492099999997</v>
      </c>
      <c r="E8" s="132">
        <v>371.59555300000005</v>
      </c>
    </row>
    <row r="9" spans="1:52" ht="14.4" customHeight="1" x14ac:dyDescent="0.3">
      <c r="A9" s="129" t="s">
        <v>239</v>
      </c>
      <c r="B9" s="134">
        <v>0</v>
      </c>
      <c r="C9" s="130">
        <v>13.926753</v>
      </c>
      <c r="D9" s="130">
        <v>48.426026999999998</v>
      </c>
      <c r="E9" s="130">
        <v>19.552502</v>
      </c>
    </row>
    <row r="10" spans="1:52" s="23" customFormat="1" ht="14.4" customHeight="1" x14ac:dyDescent="0.3">
      <c r="A10" s="131" t="s">
        <v>240</v>
      </c>
      <c r="B10" s="132">
        <v>385</v>
      </c>
      <c r="C10" s="132">
        <v>287.56161800000001</v>
      </c>
      <c r="D10" s="132">
        <v>263.07889399999999</v>
      </c>
      <c r="E10" s="132">
        <v>352.04305100000005</v>
      </c>
    </row>
    <row r="11" spans="1:52" ht="14.4" customHeight="1" x14ac:dyDescent="0.3">
      <c r="A11" s="129" t="s">
        <v>241</v>
      </c>
      <c r="B11" s="134">
        <v>320</v>
      </c>
      <c r="C11" s="130">
        <v>295.50255700000002</v>
      </c>
      <c r="D11" s="130">
        <v>254.69798900000001</v>
      </c>
      <c r="E11" s="130">
        <v>257.295275</v>
      </c>
    </row>
    <row r="12" spans="1:52" ht="28.95" customHeight="1" x14ac:dyDescent="0.3">
      <c r="A12" s="129" t="s">
        <v>242</v>
      </c>
      <c r="B12" s="134">
        <v>0</v>
      </c>
      <c r="C12" s="130">
        <v>82.286174000000003</v>
      </c>
      <c r="D12" s="130">
        <v>66.618500999999995</v>
      </c>
      <c r="E12" s="130">
        <v>5.2283549999999996</v>
      </c>
    </row>
    <row r="13" spans="1:52" ht="14.4" customHeight="1" x14ac:dyDescent="0.3">
      <c r="A13" s="129" t="s">
        <v>243</v>
      </c>
      <c r="B13" s="134">
        <v>0</v>
      </c>
      <c r="C13" s="130">
        <v>6.4151600000000002</v>
      </c>
      <c r="D13" s="130">
        <v>17.147797000000001</v>
      </c>
      <c r="E13" s="130">
        <v>7.1223229999999997</v>
      </c>
    </row>
    <row r="14" spans="1:52" ht="14.4" customHeight="1" x14ac:dyDescent="0.3">
      <c r="A14" s="129" t="s">
        <v>244</v>
      </c>
      <c r="B14" s="134">
        <v>0</v>
      </c>
      <c r="C14" s="130">
        <v>2.6406179999999999</v>
      </c>
      <c r="D14" s="130">
        <v>3.2552669999999999</v>
      </c>
      <c r="E14" s="130">
        <v>2.9793430000000001</v>
      </c>
    </row>
    <row r="15" spans="1:52" ht="14.4" customHeight="1" x14ac:dyDescent="0.3">
      <c r="A15" s="129" t="s">
        <v>245</v>
      </c>
      <c r="B15" s="134">
        <v>0</v>
      </c>
      <c r="C15" s="130">
        <v>-1.5763689999999999</v>
      </c>
      <c r="D15" s="130">
        <v>-3.806219</v>
      </c>
      <c r="E15" s="130">
        <v>-18.146557000000001</v>
      </c>
    </row>
    <row r="16" spans="1:52" s="23" customFormat="1" ht="14.4" customHeight="1" x14ac:dyDescent="0.3">
      <c r="A16" s="131" t="s">
        <v>246</v>
      </c>
      <c r="B16" s="132">
        <v>320</v>
      </c>
      <c r="C16" s="132">
        <v>385.26814000000007</v>
      </c>
      <c r="D16" s="132">
        <v>337.91333500000002</v>
      </c>
      <c r="E16" s="132">
        <v>254.47873900000005</v>
      </c>
    </row>
    <row r="17" spans="1:5" ht="14.4" customHeight="1" x14ac:dyDescent="0.3">
      <c r="A17" s="129" t="s">
        <v>247</v>
      </c>
      <c r="B17" s="134">
        <v>290</v>
      </c>
      <c r="C17" s="130">
        <v>281.57468699999998</v>
      </c>
      <c r="D17" s="130">
        <v>283.00700399999999</v>
      </c>
      <c r="E17" s="130">
        <v>301.141144</v>
      </c>
    </row>
    <row r="18" spans="1:5" ht="14.4" customHeight="1" x14ac:dyDescent="0.3">
      <c r="A18" s="129" t="s">
        <v>248</v>
      </c>
      <c r="B18" s="134">
        <v>295</v>
      </c>
      <c r="C18" s="130">
        <v>292.45000900000002</v>
      </c>
      <c r="D18" s="130">
        <v>277.27827100000002</v>
      </c>
      <c r="E18" s="130">
        <v>331.14946300000003</v>
      </c>
    </row>
    <row r="19" spans="1:5" ht="14.4" customHeight="1" x14ac:dyDescent="0.3">
      <c r="A19" s="129" t="s">
        <v>249</v>
      </c>
      <c r="B19" s="134">
        <v>0</v>
      </c>
      <c r="C19" s="130">
        <v>0.126946</v>
      </c>
      <c r="D19" s="130">
        <v>1.2295E-2</v>
      </c>
      <c r="E19" s="130">
        <v>28.029097</v>
      </c>
    </row>
    <row r="20" spans="1:5" ht="14.4" customHeight="1" x14ac:dyDescent="0.3">
      <c r="A20" s="129" t="s">
        <v>250</v>
      </c>
      <c r="B20" s="134">
        <v>0</v>
      </c>
      <c r="C20" s="130">
        <v>7.0585000000000004</v>
      </c>
      <c r="D20" s="130">
        <v>13.107535</v>
      </c>
      <c r="E20" s="130">
        <v>17.398477</v>
      </c>
    </row>
    <row r="21" spans="1:5" s="23" customFormat="1" ht="14.4" customHeight="1" x14ac:dyDescent="0.3">
      <c r="A21" s="131" t="s">
        <v>251</v>
      </c>
      <c r="B21" s="132">
        <v>585</v>
      </c>
      <c r="C21" s="132">
        <v>581.21014199999991</v>
      </c>
      <c r="D21" s="132">
        <v>573.40510499999993</v>
      </c>
      <c r="E21" s="132">
        <v>677.71818099999996</v>
      </c>
    </row>
    <row r="22" spans="1:5" s="23" customFormat="1" ht="14.4" customHeight="1" x14ac:dyDescent="0.3">
      <c r="A22" s="131" t="s">
        <v>37</v>
      </c>
      <c r="B22" s="132">
        <v>120</v>
      </c>
      <c r="C22" s="132">
        <v>91.619616000000178</v>
      </c>
      <c r="D22" s="132">
        <v>27.587124000000017</v>
      </c>
      <c r="E22" s="132">
        <v>-71.196390999999835</v>
      </c>
    </row>
    <row r="23" spans="1:5" s="23" customFormat="1" ht="14.4" customHeight="1" x14ac:dyDescent="0.3">
      <c r="A23" s="131" t="s">
        <v>252</v>
      </c>
      <c r="B23" s="132">
        <v>30</v>
      </c>
      <c r="C23" s="132">
        <v>23.794744999999999</v>
      </c>
      <c r="D23" s="132">
        <v>10.732756</v>
      </c>
      <c r="E23" s="132">
        <v>71.092841000000007</v>
      </c>
    </row>
    <row r="24" spans="1:5" s="23" customFormat="1" ht="14.4" customHeight="1" x14ac:dyDescent="0.3">
      <c r="A24" s="131" t="s">
        <v>84</v>
      </c>
      <c r="B24" s="132">
        <v>90</v>
      </c>
      <c r="C24" s="132">
        <v>67.824871000000172</v>
      </c>
      <c r="D24" s="132">
        <v>16.854368000000015</v>
      </c>
      <c r="E24" s="132">
        <v>-142.28923199999986</v>
      </c>
    </row>
    <row r="25" spans="1:5" x14ac:dyDescent="0.3">
      <c r="A25" s="24"/>
      <c r="B25" s="25"/>
      <c r="C25" s="25"/>
      <c r="D25" s="24"/>
    </row>
    <row r="26" spans="1:5" x14ac:dyDescent="0.3">
      <c r="D26" s="18"/>
    </row>
    <row r="27" spans="1:5" x14ac:dyDescent="0.3">
      <c r="B27" s="26" t="s">
        <v>253</v>
      </c>
    </row>
  </sheetData>
  <mergeCells count="4">
    <mergeCell ref="A1:E1"/>
    <mergeCell ref="A2:E2"/>
    <mergeCell ref="A3:E3"/>
    <mergeCell ref="A4:E4"/>
  </mergeCells>
  <hyperlinks>
    <hyperlink ref="N1" location="'Navigation &amp; Instructions'!A1" display="Navigatio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V60"/>
  <sheetViews>
    <sheetView workbookViewId="0">
      <selection activeCell="N1" sqref="N1"/>
    </sheetView>
  </sheetViews>
  <sheetFormatPr defaultColWidth="9.33203125" defaultRowHeight="13.2" x14ac:dyDescent="0.25"/>
  <cols>
    <col min="1" max="1" width="67.88671875" style="27" customWidth="1"/>
    <col min="2" max="3" width="10.33203125" style="32" customWidth="1"/>
    <col min="4" max="5" width="10.33203125" style="27" customWidth="1"/>
    <col min="6" max="13" width="9.33203125" style="27"/>
    <col min="14" max="14" width="11.44140625" style="27" customWidth="1"/>
    <col min="15" max="16384" width="9.33203125" style="27"/>
  </cols>
  <sheetData>
    <row r="1" spans="1:854" ht="17.399999999999999" x14ac:dyDescent="0.3">
      <c r="A1" s="309" t="s">
        <v>379</v>
      </c>
      <c r="B1" s="309"/>
      <c r="C1" s="309"/>
      <c r="D1" s="309"/>
      <c r="E1" s="309"/>
      <c r="N1" s="287" t="s">
        <v>773</v>
      </c>
    </row>
    <row r="2" spans="1:854" ht="15.6" x14ac:dyDescent="0.3">
      <c r="A2" s="310" t="s">
        <v>254</v>
      </c>
      <c r="B2" s="310"/>
      <c r="C2" s="310"/>
      <c r="D2" s="310"/>
      <c r="E2" s="310"/>
    </row>
    <row r="3" spans="1:854" ht="15.6" x14ac:dyDescent="0.3">
      <c r="A3" s="311"/>
      <c r="B3" s="311"/>
      <c r="C3" s="311"/>
      <c r="D3" s="311"/>
      <c r="E3" s="311"/>
    </row>
    <row r="4" spans="1:854" ht="41.4" x14ac:dyDescent="0.3">
      <c r="A4" s="144" t="s">
        <v>255</v>
      </c>
      <c r="B4" s="145" t="s">
        <v>380</v>
      </c>
      <c r="C4" s="167" t="s">
        <v>384</v>
      </c>
      <c r="D4" s="167" t="s">
        <v>385</v>
      </c>
      <c r="E4" s="167" t="s">
        <v>386</v>
      </c>
    </row>
    <row r="5" spans="1:854" s="28" customFormat="1" ht="13.8" x14ac:dyDescent="0.3">
      <c r="A5" s="137" t="s">
        <v>256</v>
      </c>
      <c r="B5" s="137"/>
      <c r="C5" s="136"/>
      <c r="D5" s="136"/>
      <c r="E5" s="136"/>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row>
    <row r="6" spans="1:854" ht="13.95" customHeight="1" x14ac:dyDescent="0.3">
      <c r="A6" s="136" t="s">
        <v>257</v>
      </c>
      <c r="B6" s="138">
        <v>5200</v>
      </c>
      <c r="C6" s="138">
        <v>5189.7557699999998</v>
      </c>
      <c r="D6" s="138">
        <v>4492.1152970000003</v>
      </c>
      <c r="E6" s="138">
        <v>3718.7061450000001</v>
      </c>
    </row>
    <row r="7" spans="1:854" ht="13.95" customHeight="1" x14ac:dyDescent="0.3">
      <c r="A7" s="136" t="s">
        <v>258</v>
      </c>
      <c r="B7" s="138">
        <v>200</v>
      </c>
      <c r="C7" s="138">
        <v>198.42831699999999</v>
      </c>
      <c r="D7" s="138">
        <v>246.76633100000001</v>
      </c>
      <c r="E7" s="138">
        <v>260.419781</v>
      </c>
    </row>
    <row r="8" spans="1:854" ht="13.95" customHeight="1" x14ac:dyDescent="0.3">
      <c r="A8" s="136" t="s">
        <v>259</v>
      </c>
      <c r="B8" s="138">
        <v>230</v>
      </c>
      <c r="C8" s="138">
        <v>226.17473200000001</v>
      </c>
      <c r="D8" s="138">
        <v>230.610444</v>
      </c>
      <c r="E8" s="138">
        <v>372.99725599999999</v>
      </c>
    </row>
    <row r="9" spans="1:854" ht="13.95" customHeight="1" x14ac:dyDescent="0.3">
      <c r="A9" s="136" t="s">
        <v>260</v>
      </c>
      <c r="B9" s="138">
        <v>0</v>
      </c>
      <c r="C9" s="138">
        <v>1.703973</v>
      </c>
      <c r="D9" s="138">
        <v>5.2030000000000002E-3</v>
      </c>
      <c r="E9" s="138">
        <v>11.570687</v>
      </c>
    </row>
    <row r="10" spans="1:854" ht="13.95" customHeight="1" x14ac:dyDescent="0.3">
      <c r="A10" s="136" t="s">
        <v>261</v>
      </c>
      <c r="B10" s="138"/>
      <c r="C10" s="138"/>
      <c r="D10" s="138"/>
      <c r="E10" s="138"/>
    </row>
    <row r="11" spans="1:854" ht="13.95" customHeight="1" x14ac:dyDescent="0.3">
      <c r="A11" s="136" t="s">
        <v>262</v>
      </c>
      <c r="B11" s="138">
        <v>2800</v>
      </c>
      <c r="C11" s="138">
        <v>2767.4671090000002</v>
      </c>
      <c r="D11" s="138">
        <v>2916.9869629999998</v>
      </c>
      <c r="E11" s="138">
        <v>2996.61267</v>
      </c>
    </row>
    <row r="12" spans="1:854" ht="13.95" customHeight="1" x14ac:dyDescent="0.3">
      <c r="A12" s="136" t="s">
        <v>263</v>
      </c>
      <c r="B12" s="138">
        <v>9000</v>
      </c>
      <c r="C12" s="138">
        <v>8100.8527160000003</v>
      </c>
      <c r="D12" s="138">
        <v>9282.5587039999991</v>
      </c>
      <c r="E12" s="138">
        <v>8998.1283280000007</v>
      </c>
    </row>
    <row r="13" spans="1:854" ht="15.6" customHeight="1" x14ac:dyDescent="0.45">
      <c r="A13" s="136" t="s">
        <v>264</v>
      </c>
      <c r="B13" s="139">
        <v>2500</v>
      </c>
      <c r="C13" s="139">
        <v>2408.239466</v>
      </c>
      <c r="D13" s="139">
        <v>2069.1379609999999</v>
      </c>
      <c r="E13" s="139">
        <v>2348.8608049999998</v>
      </c>
    </row>
    <row r="14" spans="1:854" ht="13.95" customHeight="1" x14ac:dyDescent="0.3">
      <c r="A14" s="136" t="s">
        <v>265</v>
      </c>
      <c r="B14" s="138">
        <v>14300</v>
      </c>
      <c r="C14" s="138">
        <v>13276.559291000001</v>
      </c>
      <c r="D14" s="138">
        <v>14268.683627999999</v>
      </c>
      <c r="E14" s="138">
        <v>14343.601803000001</v>
      </c>
    </row>
    <row r="15" spans="1:854" ht="13.95" customHeight="1" x14ac:dyDescent="0.3">
      <c r="A15" s="136" t="s">
        <v>266</v>
      </c>
      <c r="B15" s="138">
        <v>500</v>
      </c>
      <c r="C15" s="138">
        <v>783.21012199999996</v>
      </c>
      <c r="D15" s="138">
        <v>1509.035022</v>
      </c>
      <c r="E15" s="138">
        <v>1229.820397</v>
      </c>
    </row>
    <row r="16" spans="1:854" ht="13.95" customHeight="1" x14ac:dyDescent="0.3">
      <c r="A16" s="136" t="s">
        <v>267</v>
      </c>
      <c r="B16" s="138">
        <v>30</v>
      </c>
      <c r="C16" s="138">
        <v>29.488617999999999</v>
      </c>
      <c r="D16" s="138">
        <v>24.351199000000001</v>
      </c>
      <c r="E16" s="138">
        <v>25.120177999999999</v>
      </c>
    </row>
    <row r="17" spans="1:854" ht="13.95" customHeight="1" x14ac:dyDescent="0.3">
      <c r="A17" s="136" t="s">
        <v>268</v>
      </c>
      <c r="B17" s="138">
        <v>13000</v>
      </c>
      <c r="C17" s="138">
        <v>12738.343977</v>
      </c>
      <c r="D17" s="138">
        <v>11540.395989000001</v>
      </c>
      <c r="E17" s="138">
        <v>11617.311283999999</v>
      </c>
    </row>
    <row r="18" spans="1:854" ht="13.95" customHeight="1" x14ac:dyDescent="0.3">
      <c r="A18" s="136" t="s">
        <v>269</v>
      </c>
      <c r="B18" s="138">
        <v>0</v>
      </c>
      <c r="C18" s="138">
        <v>0</v>
      </c>
      <c r="D18" s="138">
        <v>0</v>
      </c>
      <c r="E18" s="138">
        <v>0</v>
      </c>
    </row>
    <row r="19" spans="1:854" ht="13.95" customHeight="1" x14ac:dyDescent="0.3">
      <c r="A19" s="136" t="s">
        <v>270</v>
      </c>
      <c r="B19" s="138">
        <v>150</v>
      </c>
      <c r="C19" s="138">
        <v>149.62388999999999</v>
      </c>
      <c r="D19" s="138">
        <v>149.96120199999999</v>
      </c>
      <c r="E19" s="138">
        <v>133.25541999999999</v>
      </c>
    </row>
    <row r="20" spans="1:854" ht="13.95" customHeight="1" x14ac:dyDescent="0.3">
      <c r="A20" s="136" t="s">
        <v>271</v>
      </c>
      <c r="B20" s="138">
        <v>184</v>
      </c>
      <c r="C20" s="138">
        <v>184.43875199999999</v>
      </c>
      <c r="D20" s="138">
        <v>181.754738</v>
      </c>
      <c r="E20" s="138">
        <v>189.97010700000001</v>
      </c>
    </row>
    <row r="21" spans="1:854" ht="13.95" customHeight="1" x14ac:dyDescent="0.3">
      <c r="A21" s="136" t="s">
        <v>272</v>
      </c>
      <c r="B21" s="138">
        <v>3000</v>
      </c>
      <c r="C21" s="138">
        <v>2804.9925539999999</v>
      </c>
      <c r="D21" s="138">
        <v>2983.7570740000001</v>
      </c>
      <c r="E21" s="138">
        <v>2982.6848559999999</v>
      </c>
    </row>
    <row r="22" spans="1:854" ht="13.95" customHeight="1" x14ac:dyDescent="0.3">
      <c r="A22" s="136" t="s">
        <v>273</v>
      </c>
      <c r="B22" s="138">
        <v>40</v>
      </c>
      <c r="C22" s="138">
        <v>32.811759000000002</v>
      </c>
      <c r="D22" s="138">
        <v>26.651662000000002</v>
      </c>
      <c r="E22" s="138">
        <v>25.031296000000001</v>
      </c>
    </row>
    <row r="23" spans="1:854" s="29" customFormat="1" ht="14.4" customHeight="1" thickBot="1" x14ac:dyDescent="0.35">
      <c r="A23" s="136" t="s">
        <v>274</v>
      </c>
      <c r="B23" s="140">
        <v>170</v>
      </c>
      <c r="C23" s="140">
        <v>168.05359100000001</v>
      </c>
      <c r="D23" s="140">
        <v>163.725978</v>
      </c>
      <c r="E23" s="140">
        <v>161.79164700000001</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c r="ACY23" s="27"/>
      <c r="ACZ23" s="27"/>
      <c r="ADA23" s="27"/>
      <c r="ADB23" s="27"/>
      <c r="ADC23" s="27"/>
      <c r="ADD23" s="27"/>
      <c r="ADE23" s="27"/>
      <c r="ADF23" s="27"/>
      <c r="ADG23" s="27"/>
      <c r="ADH23" s="27"/>
      <c r="ADI23" s="27"/>
      <c r="ADJ23" s="27"/>
      <c r="ADK23" s="27"/>
      <c r="ADL23" s="27"/>
      <c r="ADM23" s="27"/>
      <c r="ADN23" s="27"/>
      <c r="ADO23" s="27"/>
      <c r="ADP23" s="27"/>
      <c r="ADQ23" s="27"/>
      <c r="ADR23" s="27"/>
      <c r="ADS23" s="27"/>
      <c r="ADT23" s="27"/>
      <c r="ADU23" s="27"/>
      <c r="ADV23" s="27"/>
      <c r="ADW23" s="27"/>
      <c r="ADX23" s="27"/>
      <c r="ADY23" s="27"/>
      <c r="ADZ23" s="27"/>
      <c r="AEA23" s="27"/>
      <c r="AEB23" s="27"/>
      <c r="AEC23" s="27"/>
      <c r="AED23" s="27"/>
      <c r="AEE23" s="27"/>
      <c r="AEF23" s="27"/>
      <c r="AEG23" s="27"/>
      <c r="AEH23" s="27"/>
      <c r="AEI23" s="27"/>
      <c r="AEJ23" s="27"/>
      <c r="AEK23" s="27"/>
      <c r="AEL23" s="27"/>
      <c r="AEM23" s="27"/>
      <c r="AEN23" s="27"/>
      <c r="AEO23" s="27"/>
      <c r="AEP23" s="27"/>
      <c r="AEQ23" s="27"/>
      <c r="AER23" s="27"/>
      <c r="AES23" s="27"/>
      <c r="AET23" s="27"/>
      <c r="AEU23" s="27"/>
      <c r="AEV23" s="27"/>
      <c r="AEW23" s="27"/>
      <c r="AEX23" s="27"/>
      <c r="AEY23" s="27"/>
      <c r="AEZ23" s="27"/>
      <c r="AFA23" s="27"/>
      <c r="AFB23" s="27"/>
      <c r="AFC23" s="27"/>
      <c r="AFD23" s="27"/>
      <c r="AFE23" s="27"/>
      <c r="AFF23" s="27"/>
      <c r="AFG23" s="27"/>
      <c r="AFH23" s="27"/>
      <c r="AFI23" s="27"/>
      <c r="AFJ23" s="27"/>
      <c r="AFK23" s="27"/>
      <c r="AFL23" s="27"/>
      <c r="AFM23" s="27"/>
      <c r="AFN23" s="27"/>
      <c r="AFO23" s="27"/>
      <c r="AFP23" s="27"/>
      <c r="AFQ23" s="27"/>
      <c r="AFR23" s="27"/>
      <c r="AFS23" s="27"/>
      <c r="AFT23" s="27"/>
      <c r="AFU23" s="27"/>
      <c r="AFV23" s="27"/>
    </row>
    <row r="24" spans="1:854" s="29" customFormat="1" ht="14.4" customHeight="1" thickBot="1" x14ac:dyDescent="0.35">
      <c r="A24" s="141" t="s">
        <v>275</v>
      </c>
      <c r="B24" s="142">
        <v>37004</v>
      </c>
      <c r="C24" s="142">
        <v>35783.585345999993</v>
      </c>
      <c r="D24" s="142">
        <v>35817.813766999992</v>
      </c>
      <c r="E24" s="142">
        <v>35072.280857000005</v>
      </c>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row>
    <row r="25" spans="1:854" ht="13.95" customHeight="1" x14ac:dyDescent="0.3">
      <c r="A25" s="141"/>
      <c r="B25" s="138"/>
      <c r="C25" s="138"/>
      <c r="D25" s="138"/>
      <c r="E25" s="138"/>
    </row>
    <row r="26" spans="1:854" ht="13.95" customHeight="1" x14ac:dyDescent="0.3">
      <c r="A26" s="141" t="s">
        <v>276</v>
      </c>
      <c r="B26" s="138"/>
      <c r="C26" s="138"/>
      <c r="D26" s="138"/>
      <c r="E26" s="138"/>
    </row>
    <row r="27" spans="1:854" ht="13.95" customHeight="1" x14ac:dyDescent="0.3">
      <c r="A27" s="136" t="s">
        <v>277</v>
      </c>
      <c r="B27" s="138">
        <v>17000</v>
      </c>
      <c r="C27" s="138">
        <v>16317.568337999999</v>
      </c>
      <c r="D27" s="138">
        <v>15352.189824999999</v>
      </c>
      <c r="E27" s="138">
        <v>15465.087286</v>
      </c>
    </row>
    <row r="28" spans="1:854" ht="13.95" customHeight="1" x14ac:dyDescent="0.3">
      <c r="A28" s="136" t="s">
        <v>278</v>
      </c>
      <c r="B28" s="138">
        <v>50</v>
      </c>
      <c r="C28" s="138">
        <v>20.197171999999998</v>
      </c>
      <c r="D28" s="138">
        <v>62.848523999999998</v>
      </c>
      <c r="E28" s="138">
        <v>84.187539000000001</v>
      </c>
    </row>
    <row r="29" spans="1:854" ht="13.95" customHeight="1" x14ac:dyDescent="0.3">
      <c r="A29" s="136" t="s">
        <v>279</v>
      </c>
      <c r="B29" s="138">
        <v>0</v>
      </c>
      <c r="C29" s="138">
        <v>0.65905999999999998</v>
      </c>
      <c r="D29" s="138">
        <v>45.877591000000002</v>
      </c>
      <c r="E29" s="138">
        <v>6.992794</v>
      </c>
    </row>
    <row r="30" spans="1:854" ht="13.95" customHeight="1" x14ac:dyDescent="0.3">
      <c r="A30" s="136" t="s">
        <v>280</v>
      </c>
      <c r="B30" s="138"/>
      <c r="C30" s="138"/>
      <c r="D30" s="138"/>
      <c r="E30" s="138"/>
    </row>
    <row r="31" spans="1:854" ht="13.95" customHeight="1" x14ac:dyDescent="0.3">
      <c r="A31" s="136" t="s">
        <v>281</v>
      </c>
      <c r="B31" s="138">
        <v>1500</v>
      </c>
      <c r="C31" s="138">
        <v>1478.8743119999999</v>
      </c>
      <c r="D31" s="138">
        <v>1197.716414</v>
      </c>
      <c r="E31" s="138">
        <v>1001.769793</v>
      </c>
    </row>
    <row r="32" spans="1:854" ht="13.95" customHeight="1" x14ac:dyDescent="0.3">
      <c r="A32" s="136" t="s">
        <v>282</v>
      </c>
      <c r="B32" s="138">
        <v>8000</v>
      </c>
      <c r="C32" s="138">
        <v>7759.6853929999997</v>
      </c>
      <c r="D32" s="138">
        <v>8858.7738850000005</v>
      </c>
      <c r="E32" s="138">
        <v>8554.2141589999992</v>
      </c>
    </row>
    <row r="33" spans="1:854" ht="13.95" customHeight="1" x14ac:dyDescent="0.3">
      <c r="A33" s="136" t="s">
        <v>283</v>
      </c>
      <c r="B33" s="138">
        <v>1600</v>
      </c>
      <c r="C33" s="138">
        <v>1580.2164069999999</v>
      </c>
      <c r="D33" s="138">
        <v>1258.986103</v>
      </c>
      <c r="E33" s="138">
        <v>1360.3298569999999</v>
      </c>
    </row>
    <row r="34" spans="1:854" ht="15.6" customHeight="1" x14ac:dyDescent="0.45">
      <c r="A34" s="136" t="s">
        <v>284</v>
      </c>
      <c r="B34" s="139">
        <v>15</v>
      </c>
      <c r="C34" s="139">
        <v>15.186711000000001</v>
      </c>
      <c r="D34" s="139">
        <v>14.217675</v>
      </c>
      <c r="E34" s="139">
        <v>14.70584</v>
      </c>
    </row>
    <row r="35" spans="1:854" ht="13.95" customHeight="1" x14ac:dyDescent="0.3">
      <c r="A35" s="136" t="s">
        <v>285</v>
      </c>
      <c r="B35" s="138">
        <v>11115</v>
      </c>
      <c r="C35" s="138">
        <v>10833.962823</v>
      </c>
      <c r="D35" s="138">
        <v>11329.694077</v>
      </c>
      <c r="E35" s="138">
        <v>10931.019649</v>
      </c>
    </row>
    <row r="36" spans="1:854" ht="13.95" customHeight="1" x14ac:dyDescent="0.3">
      <c r="A36" s="136" t="s">
        <v>286</v>
      </c>
      <c r="B36" s="138">
        <v>100</v>
      </c>
      <c r="C36" s="138">
        <v>109.01428300000001</v>
      </c>
      <c r="D36" s="138">
        <v>96.023921999999999</v>
      </c>
      <c r="E36" s="138">
        <v>141.021424</v>
      </c>
    </row>
    <row r="37" spans="1:854" ht="13.95" customHeight="1" x14ac:dyDescent="0.3">
      <c r="A37" s="136" t="s">
        <v>287</v>
      </c>
      <c r="B37" s="138">
        <v>2650</v>
      </c>
      <c r="C37" s="138">
        <v>2643.1363799999999</v>
      </c>
      <c r="D37" s="138">
        <v>3086.7146590000002</v>
      </c>
      <c r="E37" s="138">
        <v>2917.950437</v>
      </c>
    </row>
    <row r="38" spans="1:854" ht="13.95" customHeight="1" x14ac:dyDescent="0.3">
      <c r="A38" s="136" t="s">
        <v>288</v>
      </c>
      <c r="B38" s="138">
        <v>70</v>
      </c>
      <c r="C38" s="138">
        <v>71.375711999999993</v>
      </c>
      <c r="D38" s="138">
        <v>65.672248999999994</v>
      </c>
      <c r="E38" s="138">
        <v>70.864062000000004</v>
      </c>
    </row>
    <row r="39" spans="1:854" ht="13.95" customHeight="1" x14ac:dyDescent="0.3">
      <c r="A39" s="136" t="s">
        <v>289</v>
      </c>
      <c r="B39" s="138">
        <v>16</v>
      </c>
      <c r="C39" s="138">
        <v>16.225439999999999</v>
      </c>
      <c r="D39" s="138">
        <v>15.510652</v>
      </c>
      <c r="E39" s="138">
        <v>17.585750000000001</v>
      </c>
    </row>
    <row r="40" spans="1:854" ht="13.95" customHeight="1" x14ac:dyDescent="0.3">
      <c r="A40" s="136" t="s">
        <v>290</v>
      </c>
      <c r="B40" s="138">
        <v>14</v>
      </c>
      <c r="C40" s="138">
        <v>13.53321</v>
      </c>
      <c r="D40" s="138">
        <v>15.155263</v>
      </c>
      <c r="E40" s="138">
        <v>14.731140999999999</v>
      </c>
    </row>
    <row r="41" spans="1:854" ht="13.8" x14ac:dyDescent="0.3">
      <c r="A41" s="136" t="s">
        <v>291</v>
      </c>
      <c r="B41" s="138">
        <v>4000</v>
      </c>
      <c r="C41" s="138">
        <v>3904.9879219999998</v>
      </c>
      <c r="D41" s="138">
        <v>4031.4354109999999</v>
      </c>
      <c r="E41" s="138">
        <v>3688.4534800000001</v>
      </c>
    </row>
    <row r="42" spans="1:854" ht="13.8" x14ac:dyDescent="0.3">
      <c r="A42" s="136" t="s">
        <v>292</v>
      </c>
      <c r="B42" s="138">
        <v>25</v>
      </c>
      <c r="C42" s="138">
        <v>14.269754000000001</v>
      </c>
      <c r="D42" s="138">
        <v>35.708671000000002</v>
      </c>
      <c r="E42" s="138">
        <v>54.397646999999999</v>
      </c>
    </row>
    <row r="43" spans="1:854" s="30" customFormat="1" ht="14.4" thickBot="1" x14ac:dyDescent="0.35">
      <c r="A43" s="141" t="s">
        <v>293</v>
      </c>
      <c r="B43" s="143">
        <v>35040</v>
      </c>
      <c r="C43" s="143">
        <v>33944.930094000003</v>
      </c>
      <c r="D43" s="143">
        <v>34136.830843999989</v>
      </c>
      <c r="E43" s="143">
        <v>33392.291208999988</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23"/>
      <c r="NI43" s="23"/>
      <c r="NJ43" s="23"/>
      <c r="NK43" s="23"/>
      <c r="NL43" s="23"/>
      <c r="NM43" s="23"/>
      <c r="NN43" s="23"/>
      <c r="NO43" s="23"/>
      <c r="NP43" s="23"/>
      <c r="NQ43" s="23"/>
      <c r="NR43" s="23"/>
      <c r="NS43" s="23"/>
      <c r="NT43" s="23"/>
      <c r="NU43" s="23"/>
      <c r="NV43" s="23"/>
      <c r="NW43" s="23"/>
      <c r="NX43" s="23"/>
      <c r="NY43" s="23"/>
      <c r="NZ43" s="23"/>
      <c r="OA43" s="23"/>
      <c r="OB43" s="23"/>
      <c r="OC43" s="23"/>
      <c r="OD43" s="23"/>
      <c r="OE43" s="23"/>
      <c r="OF43" s="23"/>
      <c r="OG43" s="23"/>
      <c r="OH43" s="23"/>
      <c r="OI43" s="23"/>
      <c r="OJ43" s="23"/>
      <c r="OK43" s="23"/>
      <c r="OL43" s="23"/>
      <c r="OM43" s="23"/>
      <c r="ON43" s="23"/>
      <c r="OO43" s="23"/>
      <c r="OP43" s="23"/>
      <c r="OQ43" s="23"/>
      <c r="OR43" s="23"/>
      <c r="OS43" s="23"/>
      <c r="OT43" s="23"/>
      <c r="OU43" s="23"/>
      <c r="OV43" s="23"/>
      <c r="OW43" s="23"/>
      <c r="OX43" s="23"/>
      <c r="OY43" s="23"/>
      <c r="OZ43" s="23"/>
      <c r="PA43" s="23"/>
      <c r="PB43" s="23"/>
      <c r="PC43" s="23"/>
      <c r="PD43" s="23"/>
      <c r="PE43" s="23"/>
      <c r="PF43" s="23"/>
      <c r="PG43" s="23"/>
      <c r="PH43" s="23"/>
      <c r="PI43" s="23"/>
      <c r="PJ43" s="23"/>
      <c r="PK43" s="23"/>
      <c r="PL43" s="23"/>
      <c r="PM43" s="23"/>
      <c r="PN43" s="23"/>
      <c r="PO43" s="23"/>
      <c r="PP43" s="23"/>
      <c r="PQ43" s="23"/>
      <c r="PR43" s="23"/>
      <c r="PS43" s="23"/>
      <c r="PT43" s="23"/>
      <c r="PU43" s="23"/>
      <c r="PV43" s="23"/>
      <c r="PW43" s="23"/>
      <c r="PX43" s="23"/>
      <c r="PY43" s="23"/>
      <c r="PZ43" s="23"/>
      <c r="QA43" s="23"/>
      <c r="QB43" s="23"/>
      <c r="QC43" s="23"/>
      <c r="QD43" s="23"/>
      <c r="QE43" s="23"/>
      <c r="QF43" s="23"/>
      <c r="QG43" s="23"/>
      <c r="QH43" s="23"/>
      <c r="QI43" s="23"/>
      <c r="QJ43" s="23"/>
      <c r="QK43" s="23"/>
      <c r="QL43" s="23"/>
      <c r="QM43" s="23"/>
      <c r="QN43" s="23"/>
      <c r="QO43" s="23"/>
      <c r="QP43" s="23"/>
      <c r="QQ43" s="23"/>
      <c r="QR43" s="23"/>
      <c r="QS43" s="23"/>
      <c r="QT43" s="23"/>
      <c r="QU43" s="23"/>
      <c r="QV43" s="23"/>
      <c r="QW43" s="23"/>
      <c r="QX43" s="23"/>
      <c r="QY43" s="23"/>
      <c r="QZ43" s="23"/>
      <c r="RA43" s="23"/>
      <c r="RB43" s="23"/>
      <c r="RC43" s="23"/>
      <c r="RD43" s="23"/>
      <c r="RE43" s="23"/>
      <c r="RF43" s="23"/>
      <c r="RG43" s="23"/>
      <c r="RH43" s="23"/>
      <c r="RI43" s="23"/>
      <c r="RJ43" s="23"/>
      <c r="RK43" s="23"/>
      <c r="RL43" s="23"/>
      <c r="RM43" s="23"/>
      <c r="RN43" s="23"/>
      <c r="RO43" s="23"/>
      <c r="RP43" s="23"/>
      <c r="RQ43" s="23"/>
      <c r="RR43" s="23"/>
      <c r="RS43" s="23"/>
      <c r="RT43" s="23"/>
      <c r="RU43" s="23"/>
      <c r="RV43" s="23"/>
      <c r="RW43" s="23"/>
      <c r="RX43" s="23"/>
      <c r="RY43" s="23"/>
      <c r="RZ43" s="23"/>
      <c r="SA43" s="23"/>
      <c r="SB43" s="23"/>
      <c r="SC43" s="23"/>
      <c r="SD43" s="23"/>
      <c r="SE43" s="23"/>
      <c r="SF43" s="23"/>
      <c r="SG43" s="23"/>
      <c r="SH43" s="23"/>
      <c r="SI43" s="23"/>
      <c r="SJ43" s="23"/>
      <c r="SK43" s="23"/>
      <c r="SL43" s="23"/>
      <c r="SM43" s="23"/>
      <c r="SN43" s="23"/>
      <c r="SO43" s="23"/>
      <c r="SP43" s="23"/>
      <c r="SQ43" s="23"/>
      <c r="SR43" s="23"/>
      <c r="SS43" s="23"/>
      <c r="ST43" s="23"/>
      <c r="SU43" s="23"/>
      <c r="SV43" s="23"/>
      <c r="SW43" s="23"/>
      <c r="SX43" s="23"/>
      <c r="SY43" s="23"/>
      <c r="SZ43" s="23"/>
      <c r="TA43" s="23"/>
      <c r="TB43" s="23"/>
      <c r="TC43" s="23"/>
      <c r="TD43" s="23"/>
      <c r="TE43" s="23"/>
      <c r="TF43" s="23"/>
      <c r="TG43" s="23"/>
      <c r="TH43" s="23"/>
      <c r="TI43" s="23"/>
      <c r="TJ43" s="23"/>
      <c r="TK43" s="23"/>
      <c r="TL43" s="23"/>
      <c r="TM43" s="23"/>
      <c r="TN43" s="23"/>
      <c r="TO43" s="23"/>
      <c r="TP43" s="23"/>
      <c r="TQ43" s="23"/>
      <c r="TR43" s="23"/>
      <c r="TS43" s="23"/>
      <c r="TT43" s="23"/>
      <c r="TU43" s="23"/>
      <c r="TV43" s="23"/>
      <c r="TW43" s="23"/>
      <c r="TX43" s="23"/>
      <c r="TY43" s="23"/>
      <c r="TZ43" s="23"/>
      <c r="UA43" s="23"/>
      <c r="UB43" s="23"/>
      <c r="UC43" s="23"/>
      <c r="UD43" s="23"/>
      <c r="UE43" s="23"/>
      <c r="UF43" s="23"/>
      <c r="UG43" s="23"/>
      <c r="UH43" s="23"/>
      <c r="UI43" s="23"/>
      <c r="UJ43" s="23"/>
      <c r="UK43" s="23"/>
      <c r="UL43" s="23"/>
      <c r="UM43" s="23"/>
      <c r="UN43" s="23"/>
      <c r="UO43" s="23"/>
      <c r="UP43" s="23"/>
      <c r="UQ43" s="23"/>
      <c r="UR43" s="23"/>
      <c r="US43" s="23"/>
      <c r="UT43" s="23"/>
      <c r="UU43" s="23"/>
      <c r="UV43" s="23"/>
      <c r="UW43" s="23"/>
      <c r="UX43" s="23"/>
      <c r="UY43" s="23"/>
      <c r="UZ43" s="23"/>
      <c r="VA43" s="23"/>
      <c r="VB43" s="23"/>
      <c r="VC43" s="23"/>
      <c r="VD43" s="23"/>
      <c r="VE43" s="23"/>
      <c r="VF43" s="23"/>
      <c r="VG43" s="23"/>
      <c r="VH43" s="23"/>
      <c r="VI43" s="23"/>
      <c r="VJ43" s="23"/>
      <c r="VK43" s="23"/>
      <c r="VL43" s="23"/>
      <c r="VM43" s="23"/>
      <c r="VN43" s="23"/>
      <c r="VO43" s="23"/>
      <c r="VP43" s="23"/>
      <c r="VQ43" s="23"/>
      <c r="VR43" s="23"/>
      <c r="VS43" s="23"/>
      <c r="VT43" s="23"/>
      <c r="VU43" s="23"/>
      <c r="VV43" s="23"/>
      <c r="VW43" s="23"/>
      <c r="VX43" s="23"/>
      <c r="VY43" s="23"/>
      <c r="VZ43" s="23"/>
      <c r="WA43" s="23"/>
      <c r="WB43" s="23"/>
      <c r="WC43" s="23"/>
      <c r="WD43" s="23"/>
      <c r="WE43" s="23"/>
      <c r="WF43" s="23"/>
      <c r="WG43" s="23"/>
      <c r="WH43" s="23"/>
      <c r="WI43" s="23"/>
      <c r="WJ43" s="23"/>
      <c r="WK43" s="23"/>
      <c r="WL43" s="23"/>
      <c r="WM43" s="23"/>
      <c r="WN43" s="23"/>
      <c r="WO43" s="23"/>
      <c r="WP43" s="23"/>
      <c r="WQ43" s="23"/>
      <c r="WR43" s="23"/>
      <c r="WS43" s="23"/>
      <c r="WT43" s="23"/>
      <c r="WU43" s="23"/>
      <c r="WV43" s="23"/>
      <c r="WW43" s="23"/>
      <c r="WX43" s="23"/>
      <c r="WY43" s="23"/>
      <c r="WZ43" s="23"/>
      <c r="XA43" s="23"/>
      <c r="XB43" s="23"/>
      <c r="XC43" s="23"/>
      <c r="XD43" s="23"/>
      <c r="XE43" s="23"/>
      <c r="XF43" s="23"/>
      <c r="XG43" s="23"/>
      <c r="XH43" s="23"/>
      <c r="XI43" s="23"/>
      <c r="XJ43" s="23"/>
      <c r="XK43" s="23"/>
      <c r="XL43" s="23"/>
      <c r="XM43" s="23"/>
      <c r="XN43" s="23"/>
      <c r="XO43" s="23"/>
      <c r="XP43" s="23"/>
      <c r="XQ43" s="23"/>
      <c r="XR43" s="23"/>
      <c r="XS43" s="23"/>
      <c r="XT43" s="23"/>
      <c r="XU43" s="23"/>
      <c r="XV43" s="23"/>
      <c r="XW43" s="23"/>
      <c r="XX43" s="23"/>
      <c r="XY43" s="23"/>
      <c r="XZ43" s="23"/>
      <c r="YA43" s="23"/>
      <c r="YB43" s="23"/>
      <c r="YC43" s="23"/>
      <c r="YD43" s="23"/>
      <c r="YE43" s="23"/>
      <c r="YF43" s="23"/>
      <c r="YG43" s="23"/>
      <c r="YH43" s="23"/>
      <c r="YI43" s="23"/>
      <c r="YJ43" s="23"/>
      <c r="YK43" s="23"/>
      <c r="YL43" s="23"/>
      <c r="YM43" s="23"/>
      <c r="YN43" s="23"/>
      <c r="YO43" s="23"/>
      <c r="YP43" s="23"/>
      <c r="YQ43" s="23"/>
      <c r="YR43" s="23"/>
      <c r="YS43" s="23"/>
      <c r="YT43" s="23"/>
      <c r="YU43" s="23"/>
      <c r="YV43" s="23"/>
      <c r="YW43" s="23"/>
      <c r="YX43" s="23"/>
      <c r="YY43" s="23"/>
      <c r="YZ43" s="23"/>
      <c r="ZA43" s="23"/>
      <c r="ZB43" s="23"/>
      <c r="ZC43" s="23"/>
      <c r="ZD43" s="23"/>
      <c r="ZE43" s="23"/>
      <c r="ZF43" s="23"/>
      <c r="ZG43" s="23"/>
      <c r="ZH43" s="23"/>
      <c r="ZI43" s="23"/>
      <c r="ZJ43" s="23"/>
      <c r="ZK43" s="23"/>
      <c r="ZL43" s="23"/>
      <c r="ZM43" s="23"/>
      <c r="ZN43" s="23"/>
      <c r="ZO43" s="23"/>
      <c r="ZP43" s="23"/>
      <c r="ZQ43" s="23"/>
      <c r="ZR43" s="23"/>
      <c r="ZS43" s="23"/>
      <c r="ZT43" s="23"/>
      <c r="ZU43" s="23"/>
      <c r="ZV43" s="23"/>
      <c r="ZW43" s="23"/>
      <c r="ZX43" s="23"/>
      <c r="ZY43" s="23"/>
      <c r="ZZ43" s="23"/>
      <c r="AAA43" s="23"/>
      <c r="AAB43" s="23"/>
      <c r="AAC43" s="23"/>
      <c r="AAD43" s="23"/>
      <c r="AAE43" s="23"/>
      <c r="AAF43" s="23"/>
      <c r="AAG43" s="23"/>
      <c r="AAH43" s="23"/>
      <c r="AAI43" s="23"/>
      <c r="AAJ43" s="23"/>
      <c r="AAK43" s="23"/>
      <c r="AAL43" s="23"/>
      <c r="AAM43" s="23"/>
      <c r="AAN43" s="23"/>
      <c r="AAO43" s="23"/>
      <c r="AAP43" s="23"/>
      <c r="AAQ43" s="23"/>
      <c r="AAR43" s="23"/>
      <c r="AAS43" s="23"/>
      <c r="AAT43" s="23"/>
      <c r="AAU43" s="23"/>
      <c r="AAV43" s="23"/>
      <c r="AAW43" s="23"/>
      <c r="AAX43" s="23"/>
      <c r="AAY43" s="23"/>
      <c r="AAZ43" s="23"/>
      <c r="ABA43" s="23"/>
      <c r="ABB43" s="23"/>
      <c r="ABC43" s="23"/>
      <c r="ABD43" s="23"/>
      <c r="ABE43" s="23"/>
      <c r="ABF43" s="23"/>
      <c r="ABG43" s="23"/>
      <c r="ABH43" s="23"/>
      <c r="ABI43" s="23"/>
      <c r="ABJ43" s="23"/>
      <c r="ABK43" s="23"/>
      <c r="ABL43" s="23"/>
      <c r="ABM43" s="23"/>
      <c r="ABN43" s="23"/>
      <c r="ABO43" s="23"/>
      <c r="ABP43" s="23"/>
      <c r="ABQ43" s="23"/>
      <c r="ABR43" s="23"/>
      <c r="ABS43" s="23"/>
      <c r="ABT43" s="23"/>
      <c r="ABU43" s="23"/>
      <c r="ABV43" s="23"/>
      <c r="ABW43" s="23"/>
      <c r="ABX43" s="23"/>
      <c r="ABY43" s="23"/>
      <c r="ABZ43" s="23"/>
      <c r="ACA43" s="23"/>
      <c r="ACB43" s="23"/>
      <c r="ACC43" s="23"/>
      <c r="ACD43" s="23"/>
      <c r="ACE43" s="23"/>
      <c r="ACF43" s="23"/>
      <c r="ACG43" s="23"/>
      <c r="ACH43" s="23"/>
      <c r="ACI43" s="23"/>
      <c r="ACJ43" s="23"/>
      <c r="ACK43" s="23"/>
      <c r="ACL43" s="23"/>
      <c r="ACM43" s="23"/>
      <c r="ACN43" s="23"/>
      <c r="ACO43" s="23"/>
      <c r="ACP43" s="23"/>
      <c r="ACQ43" s="23"/>
      <c r="ACR43" s="23"/>
      <c r="ACS43" s="23"/>
      <c r="ACT43" s="23"/>
      <c r="ACU43" s="23"/>
      <c r="ACV43" s="23"/>
      <c r="ACW43" s="23"/>
      <c r="ACX43" s="23"/>
      <c r="ACY43" s="23"/>
      <c r="ACZ43" s="23"/>
      <c r="ADA43" s="23"/>
      <c r="ADB43" s="23"/>
      <c r="ADC43" s="23"/>
      <c r="ADD43" s="23"/>
      <c r="ADE43" s="23"/>
      <c r="ADF43" s="23"/>
      <c r="ADG43" s="23"/>
      <c r="ADH43" s="23"/>
      <c r="ADI43" s="23"/>
      <c r="ADJ43" s="23"/>
      <c r="ADK43" s="23"/>
      <c r="ADL43" s="23"/>
      <c r="ADM43" s="23"/>
      <c r="ADN43" s="23"/>
      <c r="ADO43" s="23"/>
      <c r="ADP43" s="23"/>
      <c r="ADQ43" s="23"/>
      <c r="ADR43" s="23"/>
      <c r="ADS43" s="23"/>
      <c r="ADT43" s="23"/>
      <c r="ADU43" s="23"/>
      <c r="ADV43" s="23"/>
      <c r="ADW43" s="23"/>
      <c r="ADX43" s="23"/>
      <c r="ADY43" s="23"/>
      <c r="ADZ43" s="23"/>
      <c r="AEA43" s="23"/>
      <c r="AEB43" s="23"/>
      <c r="AEC43" s="23"/>
      <c r="AED43" s="23"/>
      <c r="AEE43" s="23"/>
      <c r="AEF43" s="23"/>
      <c r="AEG43" s="23"/>
      <c r="AEH43" s="23"/>
      <c r="AEI43" s="23"/>
      <c r="AEJ43" s="23"/>
      <c r="AEK43" s="23"/>
      <c r="AEL43" s="23"/>
      <c r="AEM43" s="23"/>
      <c r="AEN43" s="23"/>
      <c r="AEO43" s="23"/>
      <c r="AEP43" s="23"/>
      <c r="AEQ43" s="23"/>
      <c r="AER43" s="23"/>
      <c r="AES43" s="23"/>
      <c r="AET43" s="23"/>
      <c r="AEU43" s="23"/>
      <c r="AEV43" s="23"/>
      <c r="AEW43" s="23"/>
      <c r="AEX43" s="23"/>
      <c r="AEY43" s="23"/>
      <c r="AEZ43" s="23"/>
      <c r="AFA43" s="23"/>
      <c r="AFB43" s="23"/>
      <c r="AFC43" s="23"/>
      <c r="AFD43" s="23"/>
      <c r="AFE43" s="23"/>
      <c r="AFF43" s="23"/>
      <c r="AFG43" s="23"/>
      <c r="AFH43" s="23"/>
      <c r="AFI43" s="23"/>
      <c r="AFJ43" s="23"/>
      <c r="AFK43" s="23"/>
      <c r="AFL43" s="23"/>
      <c r="AFM43" s="23"/>
      <c r="AFN43" s="23"/>
      <c r="AFO43" s="23"/>
      <c r="AFP43" s="23"/>
      <c r="AFQ43" s="23"/>
      <c r="AFR43" s="23"/>
      <c r="AFS43" s="23"/>
      <c r="AFT43" s="23"/>
      <c r="AFU43" s="23"/>
      <c r="AFV43" s="23"/>
    </row>
    <row r="44" spans="1:854" ht="13.8" x14ac:dyDescent="0.3">
      <c r="A44" s="141" t="s">
        <v>78</v>
      </c>
      <c r="B44" s="143">
        <v>1694</v>
      </c>
      <c r="C44" s="143">
        <v>1568.306812</v>
      </c>
      <c r="D44" s="143">
        <v>1480.691941</v>
      </c>
      <c r="E44" s="143">
        <v>1509.6479380000001</v>
      </c>
    </row>
    <row r="45" spans="1:854" ht="13.8" x14ac:dyDescent="0.3">
      <c r="A45" s="136" t="s">
        <v>381</v>
      </c>
      <c r="B45" s="138">
        <v>224</v>
      </c>
      <c r="C45" s="138">
        <v>224.46423799999999</v>
      </c>
      <c r="D45" s="138">
        <v>157.40838199999999</v>
      </c>
      <c r="E45" s="138">
        <v>126.072335</v>
      </c>
    </row>
    <row r="46" spans="1:854" ht="13.8" x14ac:dyDescent="0.3">
      <c r="A46" s="136" t="s">
        <v>382</v>
      </c>
      <c r="B46" s="138">
        <v>46</v>
      </c>
      <c r="C46" s="138">
        <v>45.884140000000002</v>
      </c>
      <c r="D46" s="138">
        <v>42.882592000000002</v>
      </c>
      <c r="E46" s="138">
        <v>44.269326999999997</v>
      </c>
    </row>
    <row r="47" spans="1:854" s="30" customFormat="1" ht="14.4" thickBot="1" x14ac:dyDescent="0.35">
      <c r="A47" s="141" t="s">
        <v>294</v>
      </c>
      <c r="B47" s="143">
        <v>1964</v>
      </c>
      <c r="C47" s="143">
        <v>1838.6551899999999</v>
      </c>
      <c r="D47" s="143">
        <v>1680.982915</v>
      </c>
      <c r="E47" s="143">
        <v>1679.9896000000001</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23"/>
      <c r="NI47" s="23"/>
      <c r="NJ47" s="23"/>
      <c r="NK47" s="23"/>
      <c r="NL47" s="23"/>
      <c r="NM47" s="23"/>
      <c r="NN47" s="23"/>
      <c r="NO47" s="23"/>
      <c r="NP47" s="23"/>
      <c r="NQ47" s="23"/>
      <c r="NR47" s="23"/>
      <c r="NS47" s="23"/>
      <c r="NT47" s="23"/>
      <c r="NU47" s="23"/>
      <c r="NV47" s="23"/>
      <c r="NW47" s="23"/>
      <c r="NX47" s="23"/>
      <c r="NY47" s="23"/>
      <c r="NZ47" s="23"/>
      <c r="OA47" s="23"/>
      <c r="OB47" s="23"/>
      <c r="OC47" s="23"/>
      <c r="OD47" s="23"/>
      <c r="OE47" s="23"/>
      <c r="OF47" s="23"/>
      <c r="OG47" s="23"/>
      <c r="OH47" s="23"/>
      <c r="OI47" s="23"/>
      <c r="OJ47" s="23"/>
      <c r="OK47" s="23"/>
      <c r="OL47" s="23"/>
      <c r="OM47" s="23"/>
      <c r="ON47" s="23"/>
      <c r="OO47" s="23"/>
      <c r="OP47" s="23"/>
      <c r="OQ47" s="23"/>
      <c r="OR47" s="23"/>
      <c r="OS47" s="23"/>
      <c r="OT47" s="23"/>
      <c r="OU47" s="23"/>
      <c r="OV47" s="23"/>
      <c r="OW47" s="23"/>
      <c r="OX47" s="23"/>
      <c r="OY47" s="23"/>
      <c r="OZ47" s="23"/>
      <c r="PA47" s="23"/>
      <c r="PB47" s="23"/>
      <c r="PC47" s="23"/>
      <c r="PD47" s="23"/>
      <c r="PE47" s="23"/>
      <c r="PF47" s="23"/>
      <c r="PG47" s="23"/>
      <c r="PH47" s="23"/>
      <c r="PI47" s="23"/>
      <c r="PJ47" s="23"/>
      <c r="PK47" s="23"/>
      <c r="PL47" s="23"/>
      <c r="PM47" s="23"/>
      <c r="PN47" s="23"/>
      <c r="PO47" s="23"/>
      <c r="PP47" s="23"/>
      <c r="PQ47" s="23"/>
      <c r="PR47" s="23"/>
      <c r="PS47" s="23"/>
      <c r="PT47" s="23"/>
      <c r="PU47" s="23"/>
      <c r="PV47" s="23"/>
      <c r="PW47" s="23"/>
      <c r="PX47" s="23"/>
      <c r="PY47" s="23"/>
      <c r="PZ47" s="23"/>
      <c r="QA47" s="23"/>
      <c r="QB47" s="23"/>
      <c r="QC47" s="23"/>
      <c r="QD47" s="23"/>
      <c r="QE47" s="23"/>
      <c r="QF47" s="23"/>
      <c r="QG47" s="23"/>
      <c r="QH47" s="23"/>
      <c r="QI47" s="23"/>
      <c r="QJ47" s="23"/>
      <c r="QK47" s="23"/>
      <c r="QL47" s="23"/>
      <c r="QM47" s="23"/>
      <c r="QN47" s="23"/>
      <c r="QO47" s="23"/>
      <c r="QP47" s="23"/>
      <c r="QQ47" s="23"/>
      <c r="QR47" s="23"/>
      <c r="QS47" s="23"/>
      <c r="QT47" s="23"/>
      <c r="QU47" s="23"/>
      <c r="QV47" s="23"/>
      <c r="QW47" s="23"/>
      <c r="QX47" s="23"/>
      <c r="QY47" s="23"/>
      <c r="QZ47" s="23"/>
      <c r="RA47" s="23"/>
      <c r="RB47" s="23"/>
      <c r="RC47" s="23"/>
      <c r="RD47" s="23"/>
      <c r="RE47" s="23"/>
      <c r="RF47" s="23"/>
      <c r="RG47" s="23"/>
      <c r="RH47" s="23"/>
      <c r="RI47" s="23"/>
      <c r="RJ47" s="23"/>
      <c r="RK47" s="23"/>
      <c r="RL47" s="23"/>
      <c r="RM47" s="23"/>
      <c r="RN47" s="23"/>
      <c r="RO47" s="23"/>
      <c r="RP47" s="23"/>
      <c r="RQ47" s="23"/>
      <c r="RR47" s="23"/>
      <c r="RS47" s="23"/>
      <c r="RT47" s="23"/>
      <c r="RU47" s="23"/>
      <c r="RV47" s="23"/>
      <c r="RW47" s="23"/>
      <c r="RX47" s="23"/>
      <c r="RY47" s="23"/>
      <c r="RZ47" s="23"/>
      <c r="SA47" s="23"/>
      <c r="SB47" s="23"/>
      <c r="SC47" s="23"/>
      <c r="SD47" s="23"/>
      <c r="SE47" s="23"/>
      <c r="SF47" s="23"/>
      <c r="SG47" s="23"/>
      <c r="SH47" s="23"/>
      <c r="SI47" s="23"/>
      <c r="SJ47" s="23"/>
      <c r="SK47" s="23"/>
      <c r="SL47" s="23"/>
      <c r="SM47" s="23"/>
      <c r="SN47" s="23"/>
      <c r="SO47" s="23"/>
      <c r="SP47" s="23"/>
      <c r="SQ47" s="23"/>
      <c r="SR47" s="23"/>
      <c r="SS47" s="23"/>
      <c r="ST47" s="23"/>
      <c r="SU47" s="23"/>
      <c r="SV47" s="23"/>
      <c r="SW47" s="23"/>
      <c r="SX47" s="23"/>
      <c r="SY47" s="23"/>
      <c r="SZ47" s="23"/>
      <c r="TA47" s="23"/>
      <c r="TB47" s="23"/>
      <c r="TC47" s="23"/>
      <c r="TD47" s="23"/>
      <c r="TE47" s="23"/>
      <c r="TF47" s="23"/>
      <c r="TG47" s="23"/>
      <c r="TH47" s="23"/>
      <c r="TI47" s="23"/>
      <c r="TJ47" s="23"/>
      <c r="TK47" s="23"/>
      <c r="TL47" s="23"/>
      <c r="TM47" s="23"/>
      <c r="TN47" s="23"/>
      <c r="TO47" s="23"/>
      <c r="TP47" s="23"/>
      <c r="TQ47" s="23"/>
      <c r="TR47" s="23"/>
      <c r="TS47" s="23"/>
      <c r="TT47" s="23"/>
      <c r="TU47" s="23"/>
      <c r="TV47" s="23"/>
      <c r="TW47" s="23"/>
      <c r="TX47" s="23"/>
      <c r="TY47" s="23"/>
      <c r="TZ47" s="23"/>
      <c r="UA47" s="23"/>
      <c r="UB47" s="23"/>
      <c r="UC47" s="23"/>
      <c r="UD47" s="23"/>
      <c r="UE47" s="23"/>
      <c r="UF47" s="23"/>
      <c r="UG47" s="23"/>
      <c r="UH47" s="23"/>
      <c r="UI47" s="23"/>
      <c r="UJ47" s="23"/>
      <c r="UK47" s="23"/>
      <c r="UL47" s="23"/>
      <c r="UM47" s="23"/>
      <c r="UN47" s="23"/>
      <c r="UO47" s="23"/>
      <c r="UP47" s="23"/>
      <c r="UQ47" s="23"/>
      <c r="UR47" s="23"/>
      <c r="US47" s="23"/>
      <c r="UT47" s="23"/>
      <c r="UU47" s="23"/>
      <c r="UV47" s="23"/>
      <c r="UW47" s="23"/>
      <c r="UX47" s="23"/>
      <c r="UY47" s="23"/>
      <c r="UZ47" s="23"/>
      <c r="VA47" s="23"/>
      <c r="VB47" s="23"/>
      <c r="VC47" s="23"/>
      <c r="VD47" s="23"/>
      <c r="VE47" s="23"/>
      <c r="VF47" s="23"/>
      <c r="VG47" s="23"/>
      <c r="VH47" s="23"/>
      <c r="VI47" s="23"/>
      <c r="VJ47" s="23"/>
      <c r="VK47" s="23"/>
      <c r="VL47" s="23"/>
      <c r="VM47" s="23"/>
      <c r="VN47" s="23"/>
      <c r="VO47" s="23"/>
      <c r="VP47" s="23"/>
      <c r="VQ47" s="23"/>
      <c r="VR47" s="23"/>
      <c r="VS47" s="23"/>
      <c r="VT47" s="23"/>
      <c r="VU47" s="23"/>
      <c r="VV47" s="23"/>
      <c r="VW47" s="23"/>
      <c r="VX47" s="23"/>
      <c r="VY47" s="23"/>
      <c r="VZ47" s="23"/>
      <c r="WA47" s="23"/>
      <c r="WB47" s="23"/>
      <c r="WC47" s="23"/>
      <c r="WD47" s="23"/>
      <c r="WE47" s="23"/>
      <c r="WF47" s="23"/>
      <c r="WG47" s="23"/>
      <c r="WH47" s="23"/>
      <c r="WI47" s="23"/>
      <c r="WJ47" s="23"/>
      <c r="WK47" s="23"/>
      <c r="WL47" s="23"/>
      <c r="WM47" s="23"/>
      <c r="WN47" s="23"/>
      <c r="WO47" s="23"/>
      <c r="WP47" s="23"/>
      <c r="WQ47" s="23"/>
      <c r="WR47" s="23"/>
      <c r="WS47" s="23"/>
      <c r="WT47" s="23"/>
      <c r="WU47" s="23"/>
      <c r="WV47" s="23"/>
      <c r="WW47" s="23"/>
      <c r="WX47" s="23"/>
      <c r="WY47" s="23"/>
      <c r="WZ47" s="23"/>
      <c r="XA47" s="23"/>
      <c r="XB47" s="23"/>
      <c r="XC47" s="23"/>
      <c r="XD47" s="23"/>
      <c r="XE47" s="23"/>
      <c r="XF47" s="23"/>
      <c r="XG47" s="23"/>
      <c r="XH47" s="23"/>
      <c r="XI47" s="23"/>
      <c r="XJ47" s="23"/>
      <c r="XK47" s="23"/>
      <c r="XL47" s="23"/>
      <c r="XM47" s="23"/>
      <c r="XN47" s="23"/>
      <c r="XO47" s="23"/>
      <c r="XP47" s="23"/>
      <c r="XQ47" s="23"/>
      <c r="XR47" s="23"/>
      <c r="XS47" s="23"/>
      <c r="XT47" s="23"/>
      <c r="XU47" s="23"/>
      <c r="XV47" s="23"/>
      <c r="XW47" s="23"/>
      <c r="XX47" s="23"/>
      <c r="XY47" s="23"/>
      <c r="XZ47" s="23"/>
      <c r="YA47" s="23"/>
      <c r="YB47" s="23"/>
      <c r="YC47" s="23"/>
      <c r="YD47" s="23"/>
      <c r="YE47" s="23"/>
      <c r="YF47" s="23"/>
      <c r="YG47" s="23"/>
      <c r="YH47" s="23"/>
      <c r="YI47" s="23"/>
      <c r="YJ47" s="23"/>
      <c r="YK47" s="23"/>
      <c r="YL47" s="23"/>
      <c r="YM47" s="23"/>
      <c r="YN47" s="23"/>
      <c r="YO47" s="23"/>
      <c r="YP47" s="23"/>
      <c r="YQ47" s="23"/>
      <c r="YR47" s="23"/>
      <c r="YS47" s="23"/>
      <c r="YT47" s="23"/>
      <c r="YU47" s="23"/>
      <c r="YV47" s="23"/>
      <c r="YW47" s="23"/>
      <c r="YX47" s="23"/>
      <c r="YY47" s="23"/>
      <c r="YZ47" s="23"/>
      <c r="ZA47" s="23"/>
      <c r="ZB47" s="23"/>
      <c r="ZC47" s="23"/>
      <c r="ZD47" s="23"/>
      <c r="ZE47" s="23"/>
      <c r="ZF47" s="23"/>
      <c r="ZG47" s="23"/>
      <c r="ZH47" s="23"/>
      <c r="ZI47" s="23"/>
      <c r="ZJ47" s="23"/>
      <c r="ZK47" s="23"/>
      <c r="ZL47" s="23"/>
      <c r="ZM47" s="23"/>
      <c r="ZN47" s="23"/>
      <c r="ZO47" s="23"/>
      <c r="ZP47" s="23"/>
      <c r="ZQ47" s="23"/>
      <c r="ZR47" s="23"/>
      <c r="ZS47" s="23"/>
      <c r="ZT47" s="23"/>
      <c r="ZU47" s="23"/>
      <c r="ZV47" s="23"/>
      <c r="ZW47" s="23"/>
      <c r="ZX47" s="23"/>
      <c r="ZY47" s="23"/>
      <c r="ZZ47" s="23"/>
      <c r="AAA47" s="23"/>
      <c r="AAB47" s="23"/>
      <c r="AAC47" s="23"/>
      <c r="AAD47" s="23"/>
      <c r="AAE47" s="23"/>
      <c r="AAF47" s="23"/>
      <c r="AAG47" s="23"/>
      <c r="AAH47" s="23"/>
      <c r="AAI47" s="23"/>
      <c r="AAJ47" s="23"/>
      <c r="AAK47" s="23"/>
      <c r="AAL47" s="23"/>
      <c r="AAM47" s="23"/>
      <c r="AAN47" s="23"/>
      <c r="AAO47" s="23"/>
      <c r="AAP47" s="23"/>
      <c r="AAQ47" s="23"/>
      <c r="AAR47" s="23"/>
      <c r="AAS47" s="23"/>
      <c r="AAT47" s="23"/>
      <c r="AAU47" s="23"/>
      <c r="AAV47" s="23"/>
      <c r="AAW47" s="23"/>
      <c r="AAX47" s="23"/>
      <c r="AAY47" s="23"/>
      <c r="AAZ47" s="23"/>
      <c r="ABA47" s="23"/>
      <c r="ABB47" s="23"/>
      <c r="ABC47" s="23"/>
      <c r="ABD47" s="23"/>
      <c r="ABE47" s="23"/>
      <c r="ABF47" s="23"/>
      <c r="ABG47" s="23"/>
      <c r="ABH47" s="23"/>
      <c r="ABI47" s="23"/>
      <c r="ABJ47" s="23"/>
      <c r="ABK47" s="23"/>
      <c r="ABL47" s="23"/>
      <c r="ABM47" s="23"/>
      <c r="ABN47" s="23"/>
      <c r="ABO47" s="23"/>
      <c r="ABP47" s="23"/>
      <c r="ABQ47" s="23"/>
      <c r="ABR47" s="23"/>
      <c r="ABS47" s="23"/>
      <c r="ABT47" s="23"/>
      <c r="ABU47" s="23"/>
      <c r="ABV47" s="23"/>
      <c r="ABW47" s="23"/>
      <c r="ABX47" s="23"/>
      <c r="ABY47" s="23"/>
      <c r="ABZ47" s="23"/>
      <c r="ACA47" s="23"/>
      <c r="ACB47" s="23"/>
      <c r="ACC47" s="23"/>
      <c r="ACD47" s="23"/>
      <c r="ACE47" s="23"/>
      <c r="ACF47" s="23"/>
      <c r="ACG47" s="23"/>
      <c r="ACH47" s="23"/>
      <c r="ACI47" s="23"/>
      <c r="ACJ47" s="23"/>
      <c r="ACK47" s="23"/>
      <c r="ACL47" s="23"/>
      <c r="ACM47" s="23"/>
      <c r="ACN47" s="23"/>
      <c r="ACO47" s="23"/>
      <c r="ACP47" s="23"/>
      <c r="ACQ47" s="23"/>
      <c r="ACR47" s="23"/>
      <c r="ACS47" s="23"/>
      <c r="ACT47" s="23"/>
      <c r="ACU47" s="23"/>
      <c r="ACV47" s="23"/>
      <c r="ACW47" s="23"/>
      <c r="ACX47" s="23"/>
      <c r="ACY47" s="23"/>
      <c r="ACZ47" s="23"/>
      <c r="ADA47" s="23"/>
      <c r="ADB47" s="23"/>
      <c r="ADC47" s="23"/>
      <c r="ADD47" s="23"/>
      <c r="ADE47" s="23"/>
      <c r="ADF47" s="23"/>
      <c r="ADG47" s="23"/>
      <c r="ADH47" s="23"/>
      <c r="ADI47" s="23"/>
      <c r="ADJ47" s="23"/>
      <c r="ADK47" s="23"/>
      <c r="ADL47" s="23"/>
      <c r="ADM47" s="23"/>
      <c r="ADN47" s="23"/>
      <c r="ADO47" s="23"/>
      <c r="ADP47" s="23"/>
      <c r="ADQ47" s="23"/>
      <c r="ADR47" s="23"/>
      <c r="ADS47" s="23"/>
      <c r="ADT47" s="23"/>
      <c r="ADU47" s="23"/>
      <c r="ADV47" s="23"/>
      <c r="ADW47" s="23"/>
      <c r="ADX47" s="23"/>
      <c r="ADY47" s="23"/>
      <c r="ADZ47" s="23"/>
      <c r="AEA47" s="23"/>
      <c r="AEB47" s="23"/>
      <c r="AEC47" s="23"/>
      <c r="AED47" s="23"/>
      <c r="AEE47" s="23"/>
      <c r="AEF47" s="23"/>
      <c r="AEG47" s="23"/>
      <c r="AEH47" s="23"/>
      <c r="AEI47" s="23"/>
      <c r="AEJ47" s="23"/>
      <c r="AEK47" s="23"/>
      <c r="AEL47" s="23"/>
      <c r="AEM47" s="23"/>
      <c r="AEN47" s="23"/>
      <c r="AEO47" s="23"/>
      <c r="AEP47" s="23"/>
      <c r="AEQ47" s="23"/>
      <c r="AER47" s="23"/>
      <c r="AES47" s="23"/>
      <c r="AET47" s="23"/>
      <c r="AEU47" s="23"/>
      <c r="AEV47" s="23"/>
      <c r="AEW47" s="23"/>
      <c r="AEX47" s="23"/>
      <c r="AEY47" s="23"/>
      <c r="AEZ47" s="23"/>
      <c r="AFA47" s="23"/>
      <c r="AFB47" s="23"/>
      <c r="AFC47" s="23"/>
      <c r="AFD47" s="23"/>
      <c r="AFE47" s="23"/>
      <c r="AFF47" s="23"/>
      <c r="AFG47" s="23"/>
      <c r="AFH47" s="23"/>
      <c r="AFI47" s="23"/>
      <c r="AFJ47" s="23"/>
      <c r="AFK47" s="23"/>
      <c r="AFL47" s="23"/>
      <c r="AFM47" s="23"/>
      <c r="AFN47" s="23"/>
      <c r="AFO47" s="23"/>
      <c r="AFP47" s="23"/>
      <c r="AFQ47" s="23"/>
      <c r="AFR47" s="23"/>
      <c r="AFS47" s="23"/>
      <c r="AFT47" s="23"/>
      <c r="AFU47" s="23"/>
      <c r="AFV47" s="23"/>
    </row>
    <row r="48" spans="1:854" s="29" customFormat="1" ht="14.4" thickBot="1" x14ac:dyDescent="0.35">
      <c r="A48" s="141" t="s">
        <v>295</v>
      </c>
      <c r="B48" s="143">
        <v>37004</v>
      </c>
      <c r="C48" s="143">
        <v>35783.585284000001</v>
      </c>
      <c r="D48" s="143">
        <v>35817.81375899999</v>
      </c>
      <c r="E48" s="143">
        <v>35072.280808999989</v>
      </c>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B48" s="27"/>
      <c r="LC48" s="27"/>
      <c r="LD48" s="27"/>
      <c r="LE48" s="27"/>
      <c r="LF48" s="27"/>
      <c r="LG48" s="27"/>
      <c r="LH48" s="27"/>
      <c r="LI48" s="27"/>
      <c r="LJ48" s="27"/>
      <c r="LK48" s="27"/>
      <c r="LL48" s="27"/>
      <c r="LM48" s="27"/>
      <c r="LN48" s="27"/>
      <c r="LO48" s="27"/>
      <c r="LP48" s="27"/>
      <c r="LQ48" s="27"/>
      <c r="LR48" s="27"/>
      <c r="LS48" s="27"/>
      <c r="LT48" s="27"/>
      <c r="LU48" s="27"/>
      <c r="LV48" s="27"/>
      <c r="LW48" s="27"/>
      <c r="LX48" s="27"/>
      <c r="LY48" s="27"/>
      <c r="LZ48" s="27"/>
      <c r="MA48" s="27"/>
      <c r="MB48" s="27"/>
      <c r="MC48" s="27"/>
      <c r="MD48" s="27"/>
      <c r="ME48" s="27"/>
      <c r="MF48" s="27"/>
      <c r="MG48" s="27"/>
      <c r="MH48" s="27"/>
      <c r="MI48" s="27"/>
      <c r="MJ48" s="27"/>
      <c r="MK48" s="27"/>
      <c r="ML48" s="27"/>
      <c r="MM48" s="27"/>
      <c r="MN48" s="27"/>
      <c r="MO48" s="27"/>
      <c r="MP48" s="27"/>
      <c r="MQ48" s="27"/>
      <c r="MR48" s="27"/>
      <c r="MS48" s="27"/>
      <c r="MT48" s="27"/>
      <c r="MU48" s="27"/>
      <c r="MV48" s="27"/>
      <c r="MW48" s="27"/>
      <c r="MX48" s="27"/>
      <c r="MY48" s="27"/>
      <c r="MZ48" s="27"/>
      <c r="NA48" s="27"/>
      <c r="NB48" s="27"/>
      <c r="NC48" s="27"/>
      <c r="ND48" s="27"/>
      <c r="NE48" s="27"/>
      <c r="NF48" s="27"/>
      <c r="NG48" s="27"/>
      <c r="NH48" s="27"/>
      <c r="NI48" s="27"/>
      <c r="NJ48" s="27"/>
      <c r="NK48" s="27"/>
      <c r="NL48" s="27"/>
      <c r="NM48" s="27"/>
      <c r="NN48" s="27"/>
      <c r="NO48" s="27"/>
      <c r="NP48" s="27"/>
      <c r="NQ48" s="27"/>
      <c r="NR48" s="27"/>
      <c r="NS48" s="27"/>
      <c r="NT48" s="27"/>
      <c r="NU48" s="27"/>
      <c r="NV48" s="27"/>
      <c r="NW48" s="27"/>
      <c r="NX48" s="27"/>
      <c r="NY48" s="27"/>
      <c r="NZ48" s="27"/>
      <c r="OA48" s="27"/>
      <c r="OB48" s="27"/>
      <c r="OC48" s="27"/>
      <c r="OD48" s="27"/>
      <c r="OE48" s="27"/>
      <c r="OF48" s="27"/>
      <c r="OG48" s="27"/>
      <c r="OH48" s="27"/>
      <c r="OI48" s="27"/>
      <c r="OJ48" s="27"/>
      <c r="OK48" s="27"/>
      <c r="OL48" s="27"/>
      <c r="OM48" s="27"/>
      <c r="ON48" s="27"/>
      <c r="OO48" s="27"/>
      <c r="OP48" s="27"/>
      <c r="OQ48" s="27"/>
      <c r="OR48" s="27"/>
      <c r="OS48" s="27"/>
      <c r="OT48" s="27"/>
      <c r="OU48" s="27"/>
      <c r="OV48" s="27"/>
      <c r="OW48" s="27"/>
      <c r="OX48" s="27"/>
      <c r="OY48" s="27"/>
      <c r="OZ48" s="27"/>
      <c r="PA48" s="27"/>
      <c r="PB48" s="27"/>
      <c r="PC48" s="27"/>
      <c r="PD48" s="27"/>
      <c r="PE48" s="27"/>
      <c r="PF48" s="27"/>
      <c r="PG48" s="27"/>
      <c r="PH48" s="27"/>
      <c r="PI48" s="27"/>
      <c r="PJ48" s="27"/>
      <c r="PK48" s="27"/>
      <c r="PL48" s="27"/>
      <c r="PM48" s="27"/>
      <c r="PN48" s="27"/>
      <c r="PO48" s="27"/>
      <c r="PP48" s="27"/>
      <c r="PQ48" s="27"/>
      <c r="PR48" s="27"/>
      <c r="PS48" s="27"/>
      <c r="PT48" s="27"/>
      <c r="PU48" s="27"/>
      <c r="PV48" s="27"/>
      <c r="PW48" s="27"/>
      <c r="PX48" s="27"/>
      <c r="PY48" s="27"/>
      <c r="PZ48" s="27"/>
      <c r="QA48" s="27"/>
      <c r="QB48" s="27"/>
      <c r="QC48" s="27"/>
      <c r="QD48" s="27"/>
      <c r="QE48" s="27"/>
      <c r="QF48" s="27"/>
      <c r="QG48" s="27"/>
      <c r="QH48" s="27"/>
      <c r="QI48" s="27"/>
      <c r="QJ48" s="27"/>
      <c r="QK48" s="27"/>
      <c r="QL48" s="27"/>
      <c r="QM48" s="27"/>
      <c r="QN48" s="27"/>
      <c r="QO48" s="27"/>
      <c r="QP48" s="27"/>
      <c r="QQ48" s="27"/>
      <c r="QR48" s="27"/>
      <c r="QS48" s="27"/>
      <c r="QT48" s="27"/>
      <c r="QU48" s="27"/>
      <c r="QV48" s="27"/>
      <c r="QW48" s="27"/>
      <c r="QX48" s="27"/>
      <c r="QY48" s="27"/>
      <c r="QZ48" s="27"/>
      <c r="RA48" s="27"/>
      <c r="RB48" s="27"/>
      <c r="RC48" s="27"/>
      <c r="RD48" s="27"/>
      <c r="RE48" s="27"/>
      <c r="RF48" s="27"/>
      <c r="RG48" s="27"/>
      <c r="RH48" s="27"/>
      <c r="RI48" s="27"/>
      <c r="RJ48" s="27"/>
      <c r="RK48" s="27"/>
      <c r="RL48" s="27"/>
      <c r="RM48" s="27"/>
      <c r="RN48" s="27"/>
      <c r="RO48" s="27"/>
      <c r="RP48" s="27"/>
      <c r="RQ48" s="27"/>
      <c r="RR48" s="27"/>
      <c r="RS48" s="27"/>
      <c r="RT48" s="27"/>
      <c r="RU48" s="27"/>
      <c r="RV48" s="27"/>
      <c r="RW48" s="27"/>
      <c r="RX48" s="27"/>
      <c r="RY48" s="27"/>
      <c r="RZ48" s="27"/>
      <c r="SA48" s="27"/>
      <c r="SB48" s="27"/>
      <c r="SC48" s="27"/>
      <c r="SD48" s="27"/>
      <c r="SE48" s="27"/>
      <c r="SF48" s="27"/>
      <c r="SG48" s="27"/>
      <c r="SH48" s="27"/>
      <c r="SI48" s="27"/>
      <c r="SJ48" s="27"/>
      <c r="SK48" s="27"/>
      <c r="SL48" s="27"/>
      <c r="SM48" s="27"/>
      <c r="SN48" s="27"/>
      <c r="SO48" s="27"/>
      <c r="SP48" s="27"/>
      <c r="SQ48" s="27"/>
      <c r="SR48" s="27"/>
      <c r="SS48" s="27"/>
      <c r="ST48" s="27"/>
      <c r="SU48" s="27"/>
      <c r="SV48" s="27"/>
      <c r="SW48" s="27"/>
      <c r="SX48" s="27"/>
      <c r="SY48" s="27"/>
      <c r="SZ48" s="27"/>
      <c r="TA48" s="27"/>
      <c r="TB48" s="27"/>
      <c r="TC48" s="27"/>
      <c r="TD48" s="27"/>
      <c r="TE48" s="27"/>
      <c r="TF48" s="27"/>
      <c r="TG48" s="27"/>
      <c r="TH48" s="27"/>
      <c r="TI48" s="27"/>
      <c r="TJ48" s="27"/>
      <c r="TK48" s="27"/>
      <c r="TL48" s="27"/>
      <c r="TM48" s="27"/>
      <c r="TN48" s="27"/>
      <c r="TO48" s="27"/>
      <c r="TP48" s="27"/>
      <c r="TQ48" s="27"/>
      <c r="TR48" s="27"/>
      <c r="TS48" s="27"/>
      <c r="TT48" s="27"/>
      <c r="TU48" s="27"/>
      <c r="TV48" s="27"/>
      <c r="TW48" s="27"/>
      <c r="TX48" s="27"/>
      <c r="TY48" s="27"/>
      <c r="TZ48" s="27"/>
      <c r="UA48" s="27"/>
      <c r="UB48" s="27"/>
      <c r="UC48" s="27"/>
      <c r="UD48" s="27"/>
      <c r="UE48" s="27"/>
      <c r="UF48" s="27"/>
      <c r="UG48" s="27"/>
      <c r="UH48" s="27"/>
      <c r="UI48" s="27"/>
      <c r="UJ48" s="27"/>
      <c r="UK48" s="27"/>
      <c r="UL48" s="27"/>
      <c r="UM48" s="27"/>
      <c r="UN48" s="27"/>
      <c r="UO48" s="27"/>
      <c r="UP48" s="27"/>
      <c r="UQ48" s="27"/>
      <c r="UR48" s="27"/>
      <c r="US48" s="27"/>
      <c r="UT48" s="27"/>
      <c r="UU48" s="27"/>
      <c r="UV48" s="27"/>
      <c r="UW48" s="27"/>
      <c r="UX48" s="27"/>
      <c r="UY48" s="27"/>
      <c r="UZ48" s="27"/>
      <c r="VA48" s="27"/>
      <c r="VB48" s="27"/>
      <c r="VC48" s="27"/>
      <c r="VD48" s="27"/>
      <c r="VE48" s="27"/>
      <c r="VF48" s="27"/>
      <c r="VG48" s="27"/>
      <c r="VH48" s="27"/>
      <c r="VI48" s="27"/>
      <c r="VJ48" s="27"/>
      <c r="VK48" s="27"/>
      <c r="VL48" s="27"/>
      <c r="VM48" s="27"/>
      <c r="VN48" s="27"/>
      <c r="VO48" s="27"/>
      <c r="VP48" s="27"/>
      <c r="VQ48" s="27"/>
      <c r="VR48" s="27"/>
      <c r="VS48" s="27"/>
      <c r="VT48" s="27"/>
      <c r="VU48" s="27"/>
      <c r="VV48" s="27"/>
      <c r="VW48" s="27"/>
      <c r="VX48" s="27"/>
      <c r="VY48" s="27"/>
      <c r="VZ48" s="27"/>
      <c r="WA48" s="27"/>
      <c r="WB48" s="27"/>
      <c r="WC48" s="27"/>
      <c r="WD48" s="27"/>
      <c r="WE48" s="27"/>
      <c r="WF48" s="27"/>
      <c r="WG48" s="27"/>
      <c r="WH48" s="27"/>
      <c r="WI48" s="27"/>
      <c r="WJ48" s="27"/>
      <c r="WK48" s="27"/>
      <c r="WL48" s="27"/>
      <c r="WM48" s="27"/>
      <c r="WN48" s="27"/>
      <c r="WO48" s="27"/>
      <c r="WP48" s="27"/>
      <c r="WQ48" s="27"/>
      <c r="WR48" s="27"/>
      <c r="WS48" s="27"/>
      <c r="WT48" s="27"/>
      <c r="WU48" s="27"/>
      <c r="WV48" s="27"/>
      <c r="WW48" s="27"/>
      <c r="WX48" s="27"/>
      <c r="WY48" s="27"/>
      <c r="WZ48" s="27"/>
      <c r="XA48" s="27"/>
      <c r="XB48" s="27"/>
      <c r="XC48" s="27"/>
      <c r="XD48" s="27"/>
      <c r="XE48" s="27"/>
      <c r="XF48" s="27"/>
      <c r="XG48" s="27"/>
      <c r="XH48" s="27"/>
      <c r="XI48" s="27"/>
      <c r="XJ48" s="27"/>
      <c r="XK48" s="27"/>
      <c r="XL48" s="27"/>
      <c r="XM48" s="27"/>
      <c r="XN48" s="27"/>
      <c r="XO48" s="27"/>
      <c r="XP48" s="27"/>
      <c r="XQ48" s="27"/>
      <c r="XR48" s="27"/>
      <c r="XS48" s="27"/>
      <c r="XT48" s="27"/>
      <c r="XU48" s="27"/>
      <c r="XV48" s="27"/>
      <c r="XW48" s="27"/>
      <c r="XX48" s="27"/>
      <c r="XY48" s="27"/>
      <c r="XZ48" s="27"/>
      <c r="YA48" s="27"/>
      <c r="YB48" s="27"/>
      <c r="YC48" s="27"/>
      <c r="YD48" s="27"/>
      <c r="YE48" s="27"/>
      <c r="YF48" s="27"/>
      <c r="YG48" s="27"/>
      <c r="YH48" s="27"/>
      <c r="YI48" s="27"/>
      <c r="YJ48" s="27"/>
      <c r="YK48" s="27"/>
      <c r="YL48" s="27"/>
      <c r="YM48" s="27"/>
      <c r="YN48" s="27"/>
      <c r="YO48" s="27"/>
      <c r="YP48" s="27"/>
      <c r="YQ48" s="27"/>
      <c r="YR48" s="27"/>
      <c r="YS48" s="27"/>
      <c r="YT48" s="27"/>
      <c r="YU48" s="27"/>
      <c r="YV48" s="27"/>
      <c r="YW48" s="27"/>
      <c r="YX48" s="27"/>
      <c r="YY48" s="27"/>
      <c r="YZ48" s="27"/>
      <c r="ZA48" s="27"/>
      <c r="ZB48" s="27"/>
      <c r="ZC48" s="27"/>
      <c r="ZD48" s="27"/>
      <c r="ZE48" s="27"/>
      <c r="ZF48" s="27"/>
      <c r="ZG48" s="27"/>
      <c r="ZH48" s="27"/>
      <c r="ZI48" s="27"/>
      <c r="ZJ48" s="27"/>
      <c r="ZK48" s="27"/>
      <c r="ZL48" s="27"/>
      <c r="ZM48" s="27"/>
      <c r="ZN48" s="27"/>
      <c r="ZO48" s="27"/>
      <c r="ZP48" s="27"/>
      <c r="ZQ48" s="27"/>
      <c r="ZR48" s="27"/>
      <c r="ZS48" s="27"/>
      <c r="ZT48" s="27"/>
      <c r="ZU48" s="27"/>
      <c r="ZV48" s="27"/>
      <c r="ZW48" s="27"/>
      <c r="ZX48" s="27"/>
      <c r="ZY48" s="27"/>
      <c r="ZZ48" s="27"/>
      <c r="AAA48" s="27"/>
      <c r="AAB48" s="27"/>
      <c r="AAC48" s="27"/>
      <c r="AAD48" s="27"/>
      <c r="AAE48" s="27"/>
      <c r="AAF48" s="27"/>
      <c r="AAG48" s="27"/>
      <c r="AAH48" s="27"/>
      <c r="AAI48" s="27"/>
      <c r="AAJ48" s="27"/>
      <c r="AAK48" s="27"/>
      <c r="AAL48" s="27"/>
      <c r="AAM48" s="27"/>
      <c r="AAN48" s="27"/>
      <c r="AAO48" s="27"/>
      <c r="AAP48" s="27"/>
      <c r="AAQ48" s="27"/>
      <c r="AAR48" s="27"/>
      <c r="AAS48" s="27"/>
      <c r="AAT48" s="27"/>
      <c r="AAU48" s="27"/>
      <c r="AAV48" s="27"/>
      <c r="AAW48" s="27"/>
      <c r="AAX48" s="27"/>
      <c r="AAY48" s="27"/>
      <c r="AAZ48" s="27"/>
      <c r="ABA48" s="27"/>
      <c r="ABB48" s="27"/>
      <c r="ABC48" s="27"/>
      <c r="ABD48" s="27"/>
      <c r="ABE48" s="27"/>
      <c r="ABF48" s="27"/>
      <c r="ABG48" s="27"/>
      <c r="ABH48" s="27"/>
      <c r="ABI48" s="27"/>
      <c r="ABJ48" s="27"/>
      <c r="ABK48" s="27"/>
      <c r="ABL48" s="27"/>
      <c r="ABM48" s="27"/>
      <c r="ABN48" s="27"/>
      <c r="ABO48" s="27"/>
      <c r="ABP48" s="27"/>
      <c r="ABQ48" s="27"/>
      <c r="ABR48" s="27"/>
      <c r="ABS48" s="27"/>
      <c r="ABT48" s="27"/>
      <c r="ABU48" s="27"/>
      <c r="ABV48" s="27"/>
      <c r="ABW48" s="27"/>
      <c r="ABX48" s="27"/>
      <c r="ABY48" s="27"/>
      <c r="ABZ48" s="27"/>
      <c r="ACA48" s="27"/>
      <c r="ACB48" s="27"/>
      <c r="ACC48" s="27"/>
      <c r="ACD48" s="27"/>
      <c r="ACE48" s="27"/>
      <c r="ACF48" s="27"/>
      <c r="ACG48" s="27"/>
      <c r="ACH48" s="27"/>
      <c r="ACI48" s="27"/>
      <c r="ACJ48" s="27"/>
      <c r="ACK48" s="27"/>
      <c r="ACL48" s="27"/>
      <c r="ACM48" s="27"/>
      <c r="ACN48" s="27"/>
      <c r="ACO48" s="27"/>
      <c r="ACP48" s="27"/>
      <c r="ACQ48" s="27"/>
      <c r="ACR48" s="27"/>
      <c r="ACS48" s="27"/>
      <c r="ACT48" s="27"/>
      <c r="ACU48" s="27"/>
      <c r="ACV48" s="27"/>
      <c r="ACW48" s="27"/>
      <c r="ACX48" s="27"/>
      <c r="ACY48" s="27"/>
      <c r="ACZ48" s="27"/>
      <c r="ADA48" s="27"/>
      <c r="ADB48" s="27"/>
      <c r="ADC48" s="27"/>
      <c r="ADD48" s="27"/>
      <c r="ADE48" s="27"/>
      <c r="ADF48" s="27"/>
      <c r="ADG48" s="27"/>
      <c r="ADH48" s="27"/>
      <c r="ADI48" s="27"/>
      <c r="ADJ48" s="27"/>
      <c r="ADK48" s="27"/>
      <c r="ADL48" s="27"/>
      <c r="ADM48" s="27"/>
      <c r="ADN48" s="27"/>
      <c r="ADO48" s="27"/>
      <c r="ADP48" s="27"/>
      <c r="ADQ48" s="27"/>
      <c r="ADR48" s="27"/>
      <c r="ADS48" s="27"/>
      <c r="ADT48" s="27"/>
      <c r="ADU48" s="27"/>
      <c r="ADV48" s="27"/>
      <c r="ADW48" s="27"/>
      <c r="ADX48" s="27"/>
      <c r="ADY48" s="27"/>
      <c r="ADZ48" s="27"/>
      <c r="AEA48" s="27"/>
      <c r="AEB48" s="27"/>
      <c r="AEC48" s="27"/>
      <c r="AED48" s="27"/>
      <c r="AEE48" s="27"/>
      <c r="AEF48" s="27"/>
      <c r="AEG48" s="27"/>
      <c r="AEH48" s="27"/>
      <c r="AEI48" s="27"/>
      <c r="AEJ48" s="27"/>
      <c r="AEK48" s="27"/>
      <c r="AEL48" s="27"/>
      <c r="AEM48" s="27"/>
      <c r="AEN48" s="27"/>
      <c r="AEO48" s="27"/>
      <c r="AEP48" s="27"/>
      <c r="AEQ48" s="27"/>
      <c r="AER48" s="27"/>
      <c r="AES48" s="27"/>
      <c r="AET48" s="27"/>
      <c r="AEU48" s="27"/>
      <c r="AEV48" s="27"/>
      <c r="AEW48" s="27"/>
      <c r="AEX48" s="27"/>
      <c r="AEY48" s="27"/>
      <c r="AEZ48" s="27"/>
      <c r="AFA48" s="27"/>
      <c r="AFB48" s="27"/>
      <c r="AFC48" s="27"/>
      <c r="AFD48" s="27"/>
      <c r="AFE48" s="27"/>
      <c r="AFF48" s="27"/>
      <c r="AFG48" s="27"/>
      <c r="AFH48" s="27"/>
      <c r="AFI48" s="27"/>
      <c r="AFJ48" s="27"/>
      <c r="AFK48" s="27"/>
      <c r="AFL48" s="27"/>
      <c r="AFM48" s="27"/>
      <c r="AFN48" s="27"/>
      <c r="AFO48" s="27"/>
      <c r="AFP48" s="27"/>
      <c r="AFQ48" s="27"/>
      <c r="AFR48" s="27"/>
      <c r="AFS48" s="27"/>
      <c r="AFT48" s="27"/>
      <c r="AFU48" s="27"/>
      <c r="AFV48" s="27"/>
    </row>
    <row r="60" spans="1:1" x14ac:dyDescent="0.25">
      <c r="A60" s="31"/>
    </row>
  </sheetData>
  <mergeCells count="3">
    <mergeCell ref="A1:E1"/>
    <mergeCell ref="A2:E2"/>
    <mergeCell ref="A3:E3"/>
  </mergeCells>
  <hyperlinks>
    <hyperlink ref="N1" location="'Navigation &amp; Instructions'!A1" display="Navigation" xr:uid="{00000000-0004-0000-16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74"/>
  <sheetViews>
    <sheetView workbookViewId="0">
      <selection activeCell="N1" sqref="N1"/>
    </sheetView>
  </sheetViews>
  <sheetFormatPr defaultRowHeight="14.4" x14ac:dyDescent="0.3"/>
  <cols>
    <col min="1" max="1" width="31.109375" style="34" customWidth="1"/>
    <col min="2" max="7" width="10.88671875" style="34" customWidth="1"/>
    <col min="14" max="14" width="11.44140625" customWidth="1"/>
  </cols>
  <sheetData>
    <row r="1" spans="1:14" x14ac:dyDescent="0.3">
      <c r="A1" s="312" t="s">
        <v>296</v>
      </c>
      <c r="B1" s="312"/>
      <c r="C1" s="312"/>
      <c r="D1" s="312"/>
      <c r="E1" s="312"/>
      <c r="F1" s="312"/>
      <c r="G1" s="312"/>
      <c r="N1" s="287" t="s">
        <v>773</v>
      </c>
    </row>
    <row r="2" spans="1:14" x14ac:dyDescent="0.3">
      <c r="A2" s="312" t="s">
        <v>7</v>
      </c>
      <c r="B2" s="312"/>
      <c r="C2" s="312"/>
      <c r="D2" s="312"/>
      <c r="E2" s="312"/>
      <c r="F2" s="312"/>
      <c r="G2" s="312"/>
    </row>
    <row r="4" spans="1:14" x14ac:dyDescent="0.3">
      <c r="A4" s="312" t="s">
        <v>297</v>
      </c>
      <c r="B4" s="312"/>
      <c r="C4" s="312"/>
      <c r="D4" s="312"/>
      <c r="E4" s="312"/>
      <c r="F4" s="312"/>
      <c r="G4" s="312"/>
    </row>
    <row r="5" spans="1:14" x14ac:dyDescent="0.3">
      <c r="A5" s="33"/>
      <c r="B5" s="33"/>
      <c r="C5" s="33"/>
      <c r="D5" s="33"/>
      <c r="E5" s="33"/>
      <c r="F5" s="33"/>
      <c r="G5" s="33"/>
    </row>
    <row r="6" spans="1:14" ht="14.4" customHeight="1" x14ac:dyDescent="0.3">
      <c r="A6" s="125" t="s">
        <v>383</v>
      </c>
    </row>
    <row r="8" spans="1:14" ht="17.399999999999999" customHeight="1" x14ac:dyDescent="0.35">
      <c r="A8" s="148" t="s">
        <v>1</v>
      </c>
      <c r="B8" s="149">
        <v>2020</v>
      </c>
      <c r="C8" s="149">
        <v>2021</v>
      </c>
      <c r="D8" s="149">
        <v>2022</v>
      </c>
      <c r="E8" s="149">
        <v>2023</v>
      </c>
      <c r="F8" s="149">
        <v>2024</v>
      </c>
      <c r="G8" s="149">
        <v>2025</v>
      </c>
    </row>
    <row r="9" spans="1:14" ht="14.4" customHeight="1" x14ac:dyDescent="0.3">
      <c r="A9" s="150" t="s">
        <v>298</v>
      </c>
      <c r="B9" s="153"/>
      <c r="C9" s="153"/>
      <c r="D9" s="153"/>
      <c r="E9" s="153"/>
      <c r="F9" s="153"/>
      <c r="G9" s="153"/>
    </row>
    <row r="10" spans="1:14" ht="14.4" customHeight="1" x14ac:dyDescent="0.3">
      <c r="A10" s="152" t="s">
        <v>299</v>
      </c>
      <c r="B10" s="153">
        <v>784780</v>
      </c>
      <c r="C10" s="153">
        <v>911720</v>
      </c>
      <c r="D10" s="153">
        <v>1077880</v>
      </c>
      <c r="E10" s="153">
        <v>1289710</v>
      </c>
      <c r="F10" s="153">
        <v>1594260</v>
      </c>
      <c r="G10" s="153">
        <v>2090450</v>
      </c>
    </row>
    <row r="11" spans="1:14" ht="14.4" customHeight="1" x14ac:dyDescent="0.3">
      <c r="A11" s="152" t="s">
        <v>300</v>
      </c>
      <c r="B11" s="153">
        <v>222890</v>
      </c>
      <c r="C11" s="153">
        <v>255630</v>
      </c>
      <c r="D11" s="153">
        <v>293230</v>
      </c>
      <c r="E11" s="153">
        <v>329160</v>
      </c>
      <c r="F11" s="153">
        <v>365520</v>
      </c>
      <c r="G11" s="153">
        <v>401560</v>
      </c>
    </row>
    <row r="12" spans="1:14" ht="14.4" customHeight="1" x14ac:dyDescent="0.3">
      <c r="A12" s="154" t="s">
        <v>301</v>
      </c>
      <c r="B12" s="155">
        <v>1007670</v>
      </c>
      <c r="C12" s="155">
        <v>1167350</v>
      </c>
      <c r="D12" s="155">
        <v>1371110</v>
      </c>
      <c r="E12" s="155">
        <v>1618870</v>
      </c>
      <c r="F12" s="155">
        <v>1959780</v>
      </c>
      <c r="G12" s="155">
        <v>2492010</v>
      </c>
    </row>
    <row r="13" spans="1:14" ht="14.4" customHeight="1" x14ac:dyDescent="0.3">
      <c r="A13" s="152" t="s">
        <v>302</v>
      </c>
      <c r="B13" s="153">
        <v>597270</v>
      </c>
      <c r="C13" s="153">
        <v>595330</v>
      </c>
      <c r="D13" s="153">
        <v>606450</v>
      </c>
      <c r="E13" s="153">
        <v>624430</v>
      </c>
      <c r="F13" s="153">
        <v>647770</v>
      </c>
      <c r="G13" s="153">
        <v>685240</v>
      </c>
    </row>
    <row r="14" spans="1:14" ht="14.4" customHeight="1" x14ac:dyDescent="0.3">
      <c r="A14" s="156" t="s">
        <v>303</v>
      </c>
      <c r="B14" s="153">
        <v>42050</v>
      </c>
      <c r="C14" s="153">
        <v>51360</v>
      </c>
      <c r="D14" s="153">
        <v>61150</v>
      </c>
      <c r="E14" s="153">
        <v>73190</v>
      </c>
      <c r="F14" s="153">
        <v>85850</v>
      </c>
      <c r="G14" s="153">
        <v>103940</v>
      </c>
    </row>
    <row r="15" spans="1:14" ht="14.4" customHeight="1" x14ac:dyDescent="0.3">
      <c r="A15" s="150" t="s">
        <v>304</v>
      </c>
      <c r="B15" s="155">
        <v>1646990</v>
      </c>
      <c r="C15" s="155">
        <v>1814040</v>
      </c>
      <c r="D15" s="155">
        <v>2038710</v>
      </c>
      <c r="E15" s="155">
        <v>2316490</v>
      </c>
      <c r="F15" s="155">
        <v>2693400</v>
      </c>
      <c r="G15" s="155">
        <v>3281190</v>
      </c>
    </row>
    <row r="16" spans="1:14" ht="14.4" customHeight="1" x14ac:dyDescent="0.3">
      <c r="A16" s="151"/>
      <c r="B16" s="153"/>
      <c r="C16" s="153"/>
      <c r="D16" s="153"/>
      <c r="E16" s="153"/>
      <c r="F16" s="153"/>
      <c r="G16" s="153"/>
    </row>
    <row r="17" spans="1:7" ht="14.4" customHeight="1" x14ac:dyDescent="0.3">
      <c r="A17" s="150" t="s">
        <v>305</v>
      </c>
      <c r="B17" s="153"/>
      <c r="C17" s="153"/>
      <c r="D17" s="153"/>
      <c r="E17" s="153"/>
      <c r="F17" s="153"/>
      <c r="G17" s="153"/>
    </row>
    <row r="18" spans="1:7" ht="14.4" customHeight="1" x14ac:dyDescent="0.3">
      <c r="A18" s="152" t="s">
        <v>306</v>
      </c>
      <c r="B18" s="153">
        <v>100500</v>
      </c>
      <c r="C18" s="153">
        <v>129890</v>
      </c>
      <c r="D18" s="153">
        <v>143730</v>
      </c>
      <c r="E18" s="153">
        <v>168890</v>
      </c>
      <c r="F18" s="153">
        <v>198370</v>
      </c>
      <c r="G18" s="153">
        <v>235170</v>
      </c>
    </row>
    <row r="19" spans="1:7" ht="14.4" customHeight="1" x14ac:dyDescent="0.3">
      <c r="A19" s="152" t="s">
        <v>307</v>
      </c>
      <c r="B19" s="153">
        <v>601710</v>
      </c>
      <c r="C19" s="153">
        <v>659910</v>
      </c>
      <c r="D19" s="153">
        <v>722420</v>
      </c>
      <c r="E19" s="153">
        <v>726080</v>
      </c>
      <c r="F19" s="153">
        <v>791210</v>
      </c>
      <c r="G19" s="153">
        <v>863940</v>
      </c>
    </row>
    <row r="20" spans="1:7" ht="14.4" customHeight="1" x14ac:dyDescent="0.3">
      <c r="A20" s="152" t="s">
        <v>308</v>
      </c>
      <c r="B20" s="153">
        <v>588460</v>
      </c>
      <c r="C20" s="153">
        <v>695250</v>
      </c>
      <c r="D20" s="153">
        <v>835020</v>
      </c>
      <c r="E20" s="153">
        <v>1052600</v>
      </c>
      <c r="F20" s="153">
        <v>1320810</v>
      </c>
      <c r="G20" s="153">
        <v>1776940</v>
      </c>
    </row>
    <row r="21" spans="1:7" ht="14.4" customHeight="1" x14ac:dyDescent="0.3">
      <c r="A21" s="154" t="s">
        <v>309</v>
      </c>
      <c r="B21" s="155">
        <v>1290670</v>
      </c>
      <c r="C21" s="155">
        <v>1485050</v>
      </c>
      <c r="D21" s="155">
        <v>1701170</v>
      </c>
      <c r="E21" s="155">
        <v>1947570</v>
      </c>
      <c r="F21" s="155">
        <v>2310390</v>
      </c>
      <c r="G21" s="155">
        <v>2876050</v>
      </c>
    </row>
    <row r="22" spans="1:7" ht="14.4" customHeight="1" x14ac:dyDescent="0.3">
      <c r="A22" s="152" t="s">
        <v>310</v>
      </c>
      <c r="B22" s="153">
        <v>83650</v>
      </c>
      <c r="C22" s="153">
        <v>100920</v>
      </c>
      <c r="D22" s="153">
        <v>119100</v>
      </c>
      <c r="E22" s="153">
        <v>138800</v>
      </c>
      <c r="F22" s="153">
        <v>161100</v>
      </c>
      <c r="G22" s="153">
        <v>193200</v>
      </c>
    </row>
    <row r="23" spans="1:7" ht="14.4" customHeight="1" x14ac:dyDescent="0.3">
      <c r="A23" s="152" t="s">
        <v>311</v>
      </c>
      <c r="B23" s="153">
        <v>-49100</v>
      </c>
      <c r="C23" s="153">
        <v>-63270</v>
      </c>
      <c r="D23" s="153">
        <v>-75070</v>
      </c>
      <c r="E23" s="153">
        <v>-87090</v>
      </c>
      <c r="F23" s="153">
        <v>-100330</v>
      </c>
      <c r="G23" s="153">
        <v>-120350</v>
      </c>
    </row>
    <row r="24" spans="1:7" ht="14.4" customHeight="1" x14ac:dyDescent="0.3">
      <c r="A24" s="154" t="s">
        <v>312</v>
      </c>
      <c r="B24" s="155">
        <v>34550</v>
      </c>
      <c r="C24" s="155">
        <v>37650</v>
      </c>
      <c r="D24" s="155">
        <v>44030</v>
      </c>
      <c r="E24" s="155">
        <v>51710</v>
      </c>
      <c r="F24" s="155">
        <v>60770</v>
      </c>
      <c r="G24" s="155">
        <v>72850</v>
      </c>
    </row>
    <row r="25" spans="1:7" ht="14.4" customHeight="1" x14ac:dyDescent="0.3">
      <c r="A25" s="154" t="s">
        <v>313</v>
      </c>
      <c r="B25" s="155">
        <v>69280</v>
      </c>
      <c r="C25" s="155">
        <v>77220</v>
      </c>
      <c r="D25" s="155">
        <v>84090</v>
      </c>
      <c r="E25" s="155">
        <v>91700</v>
      </c>
      <c r="F25" s="155">
        <v>99740</v>
      </c>
      <c r="G25" s="155">
        <v>107750</v>
      </c>
    </row>
    <row r="26" spans="1:7" ht="14.4" customHeight="1" x14ac:dyDescent="0.3">
      <c r="A26" s="154" t="s">
        <v>314</v>
      </c>
      <c r="B26" s="155">
        <v>1394500</v>
      </c>
      <c r="C26" s="155">
        <v>1599920</v>
      </c>
      <c r="D26" s="155">
        <v>1829290</v>
      </c>
      <c r="E26" s="155">
        <v>2090980</v>
      </c>
      <c r="F26" s="155">
        <v>2470900</v>
      </c>
      <c r="G26" s="155">
        <v>3056650</v>
      </c>
    </row>
    <row r="27" spans="1:7" ht="14.4" customHeight="1" x14ac:dyDescent="0.3">
      <c r="A27" s="152"/>
      <c r="B27" s="153"/>
      <c r="C27" s="153"/>
      <c r="D27" s="153"/>
      <c r="E27" s="153"/>
      <c r="F27" s="153"/>
      <c r="G27" s="153"/>
    </row>
    <row r="28" spans="1:7" ht="14.4" customHeight="1" x14ac:dyDescent="0.3">
      <c r="A28" s="150" t="s">
        <v>315</v>
      </c>
      <c r="B28" s="155">
        <v>252490</v>
      </c>
      <c r="C28" s="155">
        <v>214120</v>
      </c>
      <c r="D28" s="155">
        <v>209420</v>
      </c>
      <c r="E28" s="155">
        <v>225510</v>
      </c>
      <c r="F28" s="155">
        <v>222500</v>
      </c>
      <c r="G28" s="155">
        <v>224540</v>
      </c>
    </row>
    <row r="29" spans="1:7" ht="14.4" customHeight="1" x14ac:dyDescent="0.3">
      <c r="A29" s="150" t="s">
        <v>0</v>
      </c>
      <c r="B29" s="155">
        <v>18000.000000000004</v>
      </c>
      <c r="C29" s="155">
        <v>18000.000000000004</v>
      </c>
      <c r="D29" s="155">
        <v>18000.000000000004</v>
      </c>
      <c r="E29" s="155">
        <v>18000.000000000004</v>
      </c>
      <c r="F29" s="155">
        <v>18000.000000000004</v>
      </c>
      <c r="G29" s="155">
        <v>7375.0000000000018</v>
      </c>
    </row>
    <row r="30" spans="1:7" ht="14.4" customHeight="1" x14ac:dyDescent="0.3">
      <c r="A30" s="150" t="s">
        <v>316</v>
      </c>
      <c r="B30" s="155">
        <v>82100</v>
      </c>
      <c r="C30" s="155">
        <v>68600</v>
      </c>
      <c r="D30" s="155">
        <v>67000</v>
      </c>
      <c r="E30" s="155">
        <v>72600</v>
      </c>
      <c r="F30" s="155">
        <v>71600</v>
      </c>
      <c r="G30" s="155">
        <v>76000</v>
      </c>
    </row>
    <row r="31" spans="1:7" ht="14.4" customHeight="1" x14ac:dyDescent="0.3">
      <c r="A31" s="150" t="s">
        <v>175</v>
      </c>
      <c r="B31" s="155">
        <v>152390</v>
      </c>
      <c r="C31" s="155">
        <v>127520</v>
      </c>
      <c r="D31" s="155">
        <v>124420</v>
      </c>
      <c r="E31" s="155">
        <v>134910</v>
      </c>
      <c r="F31" s="155">
        <v>132900</v>
      </c>
      <c r="G31" s="155">
        <v>141165</v>
      </c>
    </row>
    <row r="32" spans="1:7" ht="14.4" customHeight="1" x14ac:dyDescent="0.3">
      <c r="A32" s="126"/>
      <c r="B32" s="147"/>
      <c r="C32" s="147"/>
      <c r="D32" s="147"/>
      <c r="E32" s="147"/>
      <c r="F32" s="147"/>
      <c r="G32" s="147"/>
    </row>
    <row r="33" spans="1:7" ht="14.4" customHeight="1" x14ac:dyDescent="0.3">
      <c r="A33" s="35"/>
      <c r="B33" s="146"/>
      <c r="C33" s="146"/>
      <c r="D33" s="146"/>
      <c r="E33" s="146"/>
      <c r="F33" s="146"/>
      <c r="G33" s="146"/>
    </row>
    <row r="34" spans="1:7" ht="17.399999999999999" customHeight="1" x14ac:dyDescent="0.35">
      <c r="A34" s="148" t="s">
        <v>317</v>
      </c>
      <c r="B34" s="149">
        <v>2020</v>
      </c>
      <c r="C34" s="149">
        <v>2021</v>
      </c>
      <c r="D34" s="149">
        <v>2022</v>
      </c>
      <c r="E34" s="149">
        <v>2023</v>
      </c>
      <c r="F34" s="149">
        <v>2024</v>
      </c>
      <c r="G34" s="149">
        <v>2025</v>
      </c>
    </row>
    <row r="35" spans="1:7" ht="14.4" customHeight="1" x14ac:dyDescent="0.3">
      <c r="A35" s="150" t="s">
        <v>298</v>
      </c>
      <c r="B35" s="153"/>
      <c r="C35" s="157"/>
      <c r="D35" s="157"/>
      <c r="E35" s="157"/>
      <c r="F35" s="157"/>
      <c r="G35" s="157"/>
    </row>
    <row r="36" spans="1:7" ht="14.4" customHeight="1" x14ac:dyDescent="0.3">
      <c r="A36" s="152" t="s">
        <v>299</v>
      </c>
      <c r="B36" s="153">
        <v>561000</v>
      </c>
      <c r="C36" s="153">
        <v>669800</v>
      </c>
      <c r="D36" s="153">
        <v>812600</v>
      </c>
      <c r="E36" s="153">
        <v>1000000</v>
      </c>
      <c r="F36" s="153">
        <v>1280000</v>
      </c>
      <c r="G36" s="153">
        <v>1750000</v>
      </c>
    </row>
    <row r="37" spans="1:7" ht="14.4" customHeight="1" x14ac:dyDescent="0.3">
      <c r="A37" s="152" t="s">
        <v>300</v>
      </c>
      <c r="B37" s="158">
        <v>0</v>
      </c>
      <c r="C37" s="158">
        <v>0</v>
      </c>
      <c r="D37" s="158">
        <v>0</v>
      </c>
      <c r="E37" s="158">
        <v>0</v>
      </c>
      <c r="F37" s="158">
        <v>0</v>
      </c>
      <c r="G37" s="158">
        <v>0</v>
      </c>
    </row>
    <row r="38" spans="1:7" ht="14.4" customHeight="1" x14ac:dyDescent="0.3">
      <c r="A38" s="154" t="s">
        <v>301</v>
      </c>
      <c r="B38" s="159">
        <v>561000</v>
      </c>
      <c r="C38" s="159">
        <v>669800</v>
      </c>
      <c r="D38" s="159">
        <v>812600</v>
      </c>
      <c r="E38" s="159">
        <v>1000000</v>
      </c>
      <c r="F38" s="159">
        <v>1280000</v>
      </c>
      <c r="G38" s="159">
        <v>1750000</v>
      </c>
    </row>
    <row r="39" spans="1:7" ht="14.4" customHeight="1" x14ac:dyDescent="0.3">
      <c r="A39" s="152" t="s">
        <v>302</v>
      </c>
      <c r="B39" s="158">
        <v>73700</v>
      </c>
      <c r="C39" s="158">
        <v>85000</v>
      </c>
      <c r="D39" s="158">
        <v>98000</v>
      </c>
      <c r="E39" s="158">
        <v>119000</v>
      </c>
      <c r="F39" s="158">
        <v>142000</v>
      </c>
      <c r="G39" s="158">
        <v>175000</v>
      </c>
    </row>
    <row r="40" spans="1:7" x14ac:dyDescent="0.3">
      <c r="A40" s="156" t="s">
        <v>303</v>
      </c>
      <c r="B40" s="158">
        <v>25800</v>
      </c>
      <c r="C40" s="158">
        <v>33400</v>
      </c>
      <c r="D40" s="158">
        <v>40600</v>
      </c>
      <c r="E40" s="158">
        <v>50500</v>
      </c>
      <c r="F40" s="158">
        <v>61600</v>
      </c>
      <c r="G40" s="158">
        <v>76500</v>
      </c>
    </row>
    <row r="41" spans="1:7" x14ac:dyDescent="0.3">
      <c r="A41" s="150" t="s">
        <v>304</v>
      </c>
      <c r="B41" s="159">
        <v>660500</v>
      </c>
      <c r="C41" s="159">
        <v>788200</v>
      </c>
      <c r="D41" s="159">
        <v>951200</v>
      </c>
      <c r="E41" s="159">
        <v>1169500</v>
      </c>
      <c r="F41" s="159">
        <v>1483600</v>
      </c>
      <c r="G41" s="159">
        <v>2001500</v>
      </c>
    </row>
    <row r="42" spans="1:7" x14ac:dyDescent="0.3">
      <c r="A42" s="151"/>
      <c r="B42" s="153"/>
      <c r="C42" s="153"/>
      <c r="D42" s="153"/>
      <c r="E42" s="153"/>
      <c r="F42" s="153"/>
      <c r="G42" s="153"/>
    </row>
    <row r="43" spans="1:7" x14ac:dyDescent="0.3">
      <c r="A43" s="150" t="s">
        <v>305</v>
      </c>
      <c r="B43" s="153"/>
      <c r="C43" s="153"/>
      <c r="D43" s="153"/>
      <c r="E43" s="153"/>
      <c r="F43" s="153"/>
      <c r="G43" s="153"/>
    </row>
    <row r="44" spans="1:7" x14ac:dyDescent="0.3">
      <c r="A44" s="152" t="s">
        <v>306</v>
      </c>
      <c r="B44" s="158">
        <v>16200</v>
      </c>
      <c r="C44" s="158">
        <v>28800</v>
      </c>
      <c r="D44" s="158">
        <v>36000</v>
      </c>
      <c r="E44" s="158">
        <v>46600</v>
      </c>
      <c r="F44" s="158">
        <v>59200</v>
      </c>
      <c r="G44" s="158">
        <v>75100</v>
      </c>
    </row>
    <row r="45" spans="1:7" x14ac:dyDescent="0.3">
      <c r="A45" s="152" t="s">
        <v>307</v>
      </c>
      <c r="B45" s="158">
        <v>114650</v>
      </c>
      <c r="C45" s="158">
        <v>161100</v>
      </c>
      <c r="D45" s="158">
        <v>193650</v>
      </c>
      <c r="E45" s="158">
        <v>228100</v>
      </c>
      <c r="F45" s="158">
        <v>276450</v>
      </c>
      <c r="G45" s="158">
        <v>315700</v>
      </c>
    </row>
    <row r="46" spans="1:7" x14ac:dyDescent="0.3">
      <c r="A46" s="152" t="s">
        <v>308</v>
      </c>
      <c r="B46" s="158">
        <v>474250</v>
      </c>
      <c r="C46" s="158">
        <v>536300</v>
      </c>
      <c r="D46" s="158">
        <v>649250</v>
      </c>
      <c r="E46" s="158">
        <v>807400</v>
      </c>
      <c r="F46" s="158">
        <v>1038000</v>
      </c>
      <c r="G46" s="158">
        <v>1464500</v>
      </c>
    </row>
    <row r="47" spans="1:7" x14ac:dyDescent="0.3">
      <c r="A47" s="154" t="s">
        <v>309</v>
      </c>
      <c r="B47" s="159">
        <v>605100</v>
      </c>
      <c r="C47" s="159">
        <v>726200</v>
      </c>
      <c r="D47" s="159">
        <v>878900</v>
      </c>
      <c r="E47" s="159">
        <v>1082100</v>
      </c>
      <c r="F47" s="159">
        <v>1373650</v>
      </c>
      <c r="G47" s="159">
        <v>1855300</v>
      </c>
    </row>
    <row r="48" spans="1:7" x14ac:dyDescent="0.3">
      <c r="A48" s="152" t="s">
        <v>310</v>
      </c>
      <c r="B48" s="158">
        <v>30200</v>
      </c>
      <c r="C48" s="158">
        <v>38300</v>
      </c>
      <c r="D48" s="158">
        <v>46400</v>
      </c>
      <c r="E48" s="158">
        <v>56100</v>
      </c>
      <c r="F48" s="158">
        <v>69000</v>
      </c>
      <c r="G48" s="158">
        <v>90800</v>
      </c>
    </row>
    <row r="49" spans="1:7" x14ac:dyDescent="0.3">
      <c r="A49" s="152" t="s">
        <v>311</v>
      </c>
      <c r="B49" s="158">
        <v>-13400</v>
      </c>
      <c r="C49" s="158">
        <v>-20900</v>
      </c>
      <c r="D49" s="158">
        <v>-24300</v>
      </c>
      <c r="E49" s="158">
        <v>-28500</v>
      </c>
      <c r="F49" s="158">
        <v>-36900</v>
      </c>
      <c r="G49" s="158">
        <v>-52300</v>
      </c>
    </row>
    <row r="50" spans="1:7" x14ac:dyDescent="0.3">
      <c r="A50" s="154" t="s">
        <v>312</v>
      </c>
      <c r="B50" s="159">
        <v>16800</v>
      </c>
      <c r="C50" s="159">
        <v>17400</v>
      </c>
      <c r="D50" s="159">
        <v>22100</v>
      </c>
      <c r="E50" s="159">
        <v>27600</v>
      </c>
      <c r="F50" s="159">
        <v>32100</v>
      </c>
      <c r="G50" s="159">
        <v>38500</v>
      </c>
    </row>
    <row r="51" spans="1:7" x14ac:dyDescent="0.3">
      <c r="A51" s="154" t="s">
        <v>313</v>
      </c>
      <c r="B51" s="159">
        <v>14300</v>
      </c>
      <c r="C51" s="159">
        <v>17400</v>
      </c>
      <c r="D51" s="159">
        <v>20200</v>
      </c>
      <c r="E51" s="159">
        <v>24100</v>
      </c>
      <c r="F51" s="159">
        <v>28200</v>
      </c>
      <c r="G51" s="159">
        <v>32800</v>
      </c>
    </row>
    <row r="52" spans="1:7" x14ac:dyDescent="0.3">
      <c r="A52" s="154" t="s">
        <v>314</v>
      </c>
      <c r="B52" s="159">
        <v>636200</v>
      </c>
      <c r="C52" s="159">
        <v>761000</v>
      </c>
      <c r="D52" s="159">
        <v>921200</v>
      </c>
      <c r="E52" s="159">
        <v>1133800</v>
      </c>
      <c r="F52" s="159">
        <v>1433950</v>
      </c>
      <c r="G52" s="159">
        <v>1926600</v>
      </c>
    </row>
    <row r="53" spans="1:7" x14ac:dyDescent="0.3">
      <c r="A53" s="152"/>
      <c r="B53" s="153"/>
      <c r="C53" s="153"/>
      <c r="D53" s="153"/>
      <c r="E53" s="153"/>
      <c r="F53" s="153"/>
      <c r="G53" s="153"/>
    </row>
    <row r="54" spans="1:7" x14ac:dyDescent="0.3">
      <c r="A54" s="150" t="s">
        <v>315</v>
      </c>
      <c r="B54" s="155">
        <v>24300</v>
      </c>
      <c r="C54" s="155">
        <v>27200</v>
      </c>
      <c r="D54" s="155">
        <v>30000</v>
      </c>
      <c r="E54" s="155">
        <v>35700</v>
      </c>
      <c r="F54" s="155">
        <v>49650</v>
      </c>
      <c r="G54" s="155">
        <v>74900</v>
      </c>
    </row>
    <row r="55" spans="1:7" x14ac:dyDescent="0.3">
      <c r="A55" s="150" t="s">
        <v>0</v>
      </c>
      <c r="B55" s="155">
        <v>0</v>
      </c>
      <c r="C55" s="155">
        <v>0</v>
      </c>
      <c r="D55" s="155">
        <v>0</v>
      </c>
      <c r="E55" s="155">
        <v>0</v>
      </c>
      <c r="F55" s="155">
        <v>0</v>
      </c>
      <c r="G55" s="155">
        <v>0</v>
      </c>
    </row>
    <row r="56" spans="1:7" x14ac:dyDescent="0.3">
      <c r="A56" s="150" t="s">
        <v>316</v>
      </c>
      <c r="B56" s="155">
        <v>8500</v>
      </c>
      <c r="C56" s="155">
        <v>9500</v>
      </c>
      <c r="D56" s="155">
        <v>10500</v>
      </c>
      <c r="E56" s="155">
        <v>12500</v>
      </c>
      <c r="F56" s="155">
        <v>17400</v>
      </c>
      <c r="G56" s="155">
        <v>26200</v>
      </c>
    </row>
    <row r="57" spans="1:7" x14ac:dyDescent="0.3">
      <c r="A57" s="150" t="s">
        <v>175</v>
      </c>
      <c r="B57" s="155">
        <v>15800</v>
      </c>
      <c r="C57" s="155">
        <v>17700</v>
      </c>
      <c r="D57" s="155">
        <v>19500</v>
      </c>
      <c r="E57" s="155">
        <v>23200</v>
      </c>
      <c r="F57" s="155">
        <v>32250</v>
      </c>
      <c r="G57" s="155">
        <v>48700</v>
      </c>
    </row>
    <row r="58" spans="1:7" x14ac:dyDescent="0.3">
      <c r="A58" s="35"/>
      <c r="B58" s="146"/>
      <c r="C58" s="146"/>
      <c r="D58" s="146"/>
      <c r="E58" s="146"/>
      <c r="F58" s="146"/>
      <c r="G58" s="146"/>
    </row>
    <row r="59" spans="1:7" x14ac:dyDescent="0.3">
      <c r="A59" s="35"/>
      <c r="B59" s="146"/>
      <c r="C59" s="146"/>
      <c r="D59" s="146"/>
      <c r="E59" s="146"/>
      <c r="F59" s="146"/>
      <c r="G59" s="146"/>
    </row>
    <row r="60" spans="1:7" ht="17.399999999999999" x14ac:dyDescent="0.35">
      <c r="A60" s="148" t="s">
        <v>318</v>
      </c>
      <c r="B60" s="149">
        <v>2020</v>
      </c>
      <c r="C60" s="149">
        <v>2021</v>
      </c>
      <c r="D60" s="149">
        <v>2022</v>
      </c>
      <c r="E60" s="149">
        <v>2023</v>
      </c>
      <c r="F60" s="149">
        <v>2024</v>
      </c>
      <c r="G60" s="149">
        <v>2025</v>
      </c>
    </row>
    <row r="61" spans="1:7" x14ac:dyDescent="0.3">
      <c r="A61" s="150" t="s">
        <v>298</v>
      </c>
      <c r="B61" s="160"/>
      <c r="C61" s="157"/>
      <c r="D61" s="157"/>
      <c r="E61" s="157"/>
      <c r="F61" s="157"/>
      <c r="G61" s="157"/>
    </row>
    <row r="62" spans="1:7" x14ac:dyDescent="0.3">
      <c r="A62" s="152" t="s">
        <v>299</v>
      </c>
      <c r="B62" s="153">
        <v>58780</v>
      </c>
      <c r="C62" s="153">
        <v>72420</v>
      </c>
      <c r="D62" s="153">
        <v>89480</v>
      </c>
      <c r="E62" s="153">
        <v>106810</v>
      </c>
      <c r="F62" s="153">
        <v>125360</v>
      </c>
      <c r="G62" s="153">
        <v>145650</v>
      </c>
    </row>
    <row r="63" spans="1:7" x14ac:dyDescent="0.3">
      <c r="A63" s="152" t="s">
        <v>300</v>
      </c>
      <c r="B63" s="158">
        <v>47590</v>
      </c>
      <c r="C63" s="158">
        <v>64730</v>
      </c>
      <c r="D63" s="158">
        <v>82030</v>
      </c>
      <c r="E63" s="158">
        <v>96460</v>
      </c>
      <c r="F63" s="158">
        <v>111020</v>
      </c>
      <c r="G63" s="158">
        <v>125060</v>
      </c>
    </row>
    <row r="64" spans="1:7" x14ac:dyDescent="0.3">
      <c r="A64" s="154" t="s">
        <v>301</v>
      </c>
      <c r="B64" s="159">
        <v>106370</v>
      </c>
      <c r="C64" s="159">
        <v>137150</v>
      </c>
      <c r="D64" s="159">
        <v>171510</v>
      </c>
      <c r="E64" s="159">
        <v>203270</v>
      </c>
      <c r="F64" s="159">
        <v>236380</v>
      </c>
      <c r="G64" s="159">
        <v>270710</v>
      </c>
    </row>
    <row r="65" spans="1:7" x14ac:dyDescent="0.3">
      <c r="A65" s="152" t="s">
        <v>302</v>
      </c>
      <c r="B65" s="158">
        <v>110770</v>
      </c>
      <c r="C65" s="158">
        <v>106530</v>
      </c>
      <c r="D65" s="158">
        <v>105850</v>
      </c>
      <c r="E65" s="158">
        <v>109730</v>
      </c>
      <c r="F65" s="158">
        <v>114170</v>
      </c>
      <c r="G65" s="158">
        <v>121040</v>
      </c>
    </row>
    <row r="66" spans="1:7" x14ac:dyDescent="0.3">
      <c r="A66" s="156" t="s">
        <v>303</v>
      </c>
      <c r="B66" s="158">
        <v>5850</v>
      </c>
      <c r="C66" s="158">
        <v>6760</v>
      </c>
      <c r="D66" s="158">
        <v>8450</v>
      </c>
      <c r="E66" s="158">
        <v>9490</v>
      </c>
      <c r="F66" s="158">
        <v>9750</v>
      </c>
      <c r="G66" s="158">
        <v>11440</v>
      </c>
    </row>
    <row r="67" spans="1:7" x14ac:dyDescent="0.3">
      <c r="A67" s="150" t="s">
        <v>304</v>
      </c>
      <c r="B67" s="159">
        <v>222990</v>
      </c>
      <c r="C67" s="159">
        <v>250440</v>
      </c>
      <c r="D67" s="159">
        <v>285810</v>
      </c>
      <c r="E67" s="159">
        <v>322490</v>
      </c>
      <c r="F67" s="159">
        <v>360300</v>
      </c>
      <c r="G67" s="159">
        <v>403190</v>
      </c>
    </row>
    <row r="68" spans="1:7" x14ac:dyDescent="0.3">
      <c r="A68" s="151"/>
      <c r="B68" s="153"/>
      <c r="C68" s="153"/>
      <c r="D68" s="153"/>
      <c r="E68" s="153"/>
      <c r="F68" s="153"/>
      <c r="G68" s="153"/>
    </row>
    <row r="69" spans="1:7" x14ac:dyDescent="0.3">
      <c r="A69" s="150" t="s">
        <v>305</v>
      </c>
      <c r="B69" s="153"/>
      <c r="C69" s="153"/>
      <c r="D69" s="153"/>
      <c r="E69" s="153"/>
      <c r="F69" s="153"/>
      <c r="G69" s="153"/>
    </row>
    <row r="70" spans="1:7" x14ac:dyDescent="0.3">
      <c r="A70" s="152" t="s">
        <v>306</v>
      </c>
      <c r="B70" s="158">
        <v>27300</v>
      </c>
      <c r="C70" s="158">
        <v>35290</v>
      </c>
      <c r="D70" s="158">
        <v>33930</v>
      </c>
      <c r="E70" s="158">
        <v>38090</v>
      </c>
      <c r="F70" s="158">
        <v>42770</v>
      </c>
      <c r="G70" s="158">
        <v>47970</v>
      </c>
    </row>
    <row r="71" spans="1:7" x14ac:dyDescent="0.3">
      <c r="A71" s="152" t="s">
        <v>307</v>
      </c>
      <c r="B71" s="158">
        <v>32760</v>
      </c>
      <c r="C71" s="158">
        <v>32110</v>
      </c>
      <c r="D71" s="158">
        <v>36270</v>
      </c>
      <c r="E71" s="158">
        <v>41080</v>
      </c>
      <c r="F71" s="158">
        <v>45760</v>
      </c>
      <c r="G71" s="158">
        <v>51740</v>
      </c>
    </row>
    <row r="72" spans="1:7" x14ac:dyDescent="0.3">
      <c r="A72" s="152" t="s">
        <v>319</v>
      </c>
      <c r="B72" s="158">
        <v>92310</v>
      </c>
      <c r="C72" s="158">
        <v>120250</v>
      </c>
      <c r="D72" s="158">
        <v>152270</v>
      </c>
      <c r="E72" s="158">
        <v>182600</v>
      </c>
      <c r="F72" s="158">
        <v>214410</v>
      </c>
      <c r="G72" s="158">
        <v>246440</v>
      </c>
    </row>
    <row r="73" spans="1:7" x14ac:dyDescent="0.3">
      <c r="A73" s="154" t="s">
        <v>309</v>
      </c>
      <c r="B73" s="159">
        <v>152370</v>
      </c>
      <c r="C73" s="159">
        <v>187650</v>
      </c>
      <c r="D73" s="159">
        <v>222470</v>
      </c>
      <c r="E73" s="159">
        <v>261770</v>
      </c>
      <c r="F73" s="159">
        <v>302940</v>
      </c>
      <c r="G73" s="159">
        <v>346150</v>
      </c>
    </row>
    <row r="74" spans="1:7" x14ac:dyDescent="0.3">
      <c r="A74" s="152" t="s">
        <v>310</v>
      </c>
      <c r="B74" s="158">
        <v>21450</v>
      </c>
      <c r="C74" s="158">
        <v>25220</v>
      </c>
      <c r="D74" s="158">
        <v>32200</v>
      </c>
      <c r="E74" s="158">
        <v>38500</v>
      </c>
      <c r="F74" s="158">
        <v>45100</v>
      </c>
      <c r="G74" s="158">
        <v>52400</v>
      </c>
    </row>
    <row r="75" spans="1:7" x14ac:dyDescent="0.3">
      <c r="A75" s="152" t="s">
        <v>311</v>
      </c>
      <c r="B75" s="158">
        <v>-13000</v>
      </c>
      <c r="C75" s="158">
        <v>-16770</v>
      </c>
      <c r="D75" s="158">
        <v>-24670</v>
      </c>
      <c r="E75" s="158">
        <v>-31790</v>
      </c>
      <c r="F75" s="158">
        <v>-36830</v>
      </c>
      <c r="G75" s="158">
        <v>-41350</v>
      </c>
    </row>
    <row r="76" spans="1:7" x14ac:dyDescent="0.3">
      <c r="A76" s="154" t="s">
        <v>312</v>
      </c>
      <c r="B76" s="159">
        <v>8450</v>
      </c>
      <c r="C76" s="159">
        <v>8450</v>
      </c>
      <c r="D76" s="159">
        <v>7530</v>
      </c>
      <c r="E76" s="159">
        <v>6710</v>
      </c>
      <c r="F76" s="159">
        <v>8270</v>
      </c>
      <c r="G76" s="159">
        <v>11050</v>
      </c>
    </row>
    <row r="77" spans="1:7" x14ac:dyDescent="0.3">
      <c r="A77" s="154" t="s">
        <v>313</v>
      </c>
      <c r="B77" s="159">
        <v>13780</v>
      </c>
      <c r="C77" s="159">
        <v>14820</v>
      </c>
      <c r="D77" s="159">
        <v>15990</v>
      </c>
      <c r="E77" s="159">
        <v>16900</v>
      </c>
      <c r="F77" s="159">
        <v>17940</v>
      </c>
      <c r="G77" s="159">
        <v>18850</v>
      </c>
    </row>
    <row r="78" spans="1:7" x14ac:dyDescent="0.3">
      <c r="A78" s="154" t="s">
        <v>314</v>
      </c>
      <c r="B78" s="159">
        <v>174600</v>
      </c>
      <c r="C78" s="159">
        <v>210920</v>
      </c>
      <c r="D78" s="159">
        <v>245990</v>
      </c>
      <c r="E78" s="159">
        <v>285380</v>
      </c>
      <c r="F78" s="159">
        <v>329150</v>
      </c>
      <c r="G78" s="159">
        <v>376050</v>
      </c>
    </row>
    <row r="79" spans="1:7" x14ac:dyDescent="0.3">
      <c r="A79" s="152"/>
      <c r="B79" s="153"/>
      <c r="C79" s="153"/>
      <c r="D79" s="153"/>
      <c r="E79" s="153"/>
      <c r="F79" s="153"/>
      <c r="G79" s="153"/>
    </row>
    <row r="80" spans="1:7" x14ac:dyDescent="0.3">
      <c r="A80" s="150" t="s">
        <v>315</v>
      </c>
      <c r="B80" s="155">
        <v>48390</v>
      </c>
      <c r="C80" s="155">
        <v>39520</v>
      </c>
      <c r="D80" s="155">
        <v>39820</v>
      </c>
      <c r="E80" s="155">
        <v>37110</v>
      </c>
      <c r="F80" s="155">
        <v>31150</v>
      </c>
      <c r="G80" s="155">
        <v>27140</v>
      </c>
    </row>
    <row r="81" spans="1:7" x14ac:dyDescent="0.3">
      <c r="A81" s="150" t="s">
        <v>0</v>
      </c>
      <c r="B81" s="155">
        <v>0</v>
      </c>
      <c r="C81" s="155">
        <v>0</v>
      </c>
      <c r="D81" s="155">
        <v>0</v>
      </c>
      <c r="E81" s="155">
        <v>0</v>
      </c>
      <c r="F81" s="155">
        <v>0</v>
      </c>
      <c r="G81" s="155">
        <v>0</v>
      </c>
    </row>
    <row r="82" spans="1:7" x14ac:dyDescent="0.3">
      <c r="A82" s="150" t="s">
        <v>316</v>
      </c>
      <c r="B82" s="155">
        <v>16900</v>
      </c>
      <c r="C82" s="155">
        <v>13800</v>
      </c>
      <c r="D82" s="155">
        <v>13900</v>
      </c>
      <c r="E82" s="155">
        <v>13000</v>
      </c>
      <c r="F82" s="155">
        <v>10900</v>
      </c>
      <c r="G82" s="155">
        <v>9500</v>
      </c>
    </row>
    <row r="83" spans="1:7" x14ac:dyDescent="0.3">
      <c r="A83" s="150" t="s">
        <v>175</v>
      </c>
      <c r="B83" s="155">
        <v>31490</v>
      </c>
      <c r="C83" s="155">
        <v>25720</v>
      </c>
      <c r="D83" s="155">
        <v>25920</v>
      </c>
      <c r="E83" s="155">
        <v>24110</v>
      </c>
      <c r="F83" s="155">
        <v>20250</v>
      </c>
      <c r="G83" s="155">
        <v>17640</v>
      </c>
    </row>
    <row r="84" spans="1:7" x14ac:dyDescent="0.3">
      <c r="A84" s="35"/>
      <c r="B84" s="146"/>
      <c r="C84" s="146"/>
      <c r="D84" s="146"/>
      <c r="E84" s="146"/>
      <c r="F84" s="146"/>
      <c r="G84" s="146"/>
    </row>
    <row r="85" spans="1:7" x14ac:dyDescent="0.3">
      <c r="A85" s="35"/>
      <c r="B85" s="146"/>
      <c r="C85" s="146"/>
      <c r="D85" s="146"/>
      <c r="E85" s="146"/>
      <c r="F85" s="146"/>
      <c r="G85" s="146"/>
    </row>
    <row r="86" spans="1:7" ht="17.399999999999999" x14ac:dyDescent="0.35">
      <c r="A86" s="148" t="s">
        <v>320</v>
      </c>
      <c r="B86" s="149">
        <v>2020</v>
      </c>
      <c r="C86" s="149">
        <v>2021</v>
      </c>
      <c r="D86" s="149">
        <v>2022</v>
      </c>
      <c r="E86" s="149">
        <v>2023</v>
      </c>
      <c r="F86" s="149">
        <v>2024</v>
      </c>
      <c r="G86" s="149">
        <v>2025</v>
      </c>
    </row>
    <row r="87" spans="1:7" x14ac:dyDescent="0.3">
      <c r="A87" s="150" t="s">
        <v>298</v>
      </c>
      <c r="B87" s="153"/>
      <c r="C87" s="157"/>
      <c r="D87" s="157"/>
      <c r="E87" s="157"/>
      <c r="F87" s="157"/>
      <c r="G87" s="157"/>
    </row>
    <row r="88" spans="1:7" x14ac:dyDescent="0.3">
      <c r="A88" s="152" t="s">
        <v>299</v>
      </c>
      <c r="B88" s="153">
        <v>34000</v>
      </c>
      <c r="C88" s="153">
        <v>34000</v>
      </c>
      <c r="D88" s="153">
        <v>36400</v>
      </c>
      <c r="E88" s="153">
        <v>38500</v>
      </c>
      <c r="F88" s="153">
        <v>40200</v>
      </c>
      <c r="G88" s="153">
        <v>41700</v>
      </c>
    </row>
    <row r="89" spans="1:7" x14ac:dyDescent="0.3">
      <c r="A89" s="152" t="s">
        <v>300</v>
      </c>
      <c r="B89" s="158">
        <v>54900</v>
      </c>
      <c r="C89" s="158">
        <v>63100</v>
      </c>
      <c r="D89" s="158">
        <v>71200</v>
      </c>
      <c r="E89" s="158">
        <v>80000</v>
      </c>
      <c r="F89" s="158">
        <v>89300</v>
      </c>
      <c r="G89" s="158">
        <v>98600</v>
      </c>
    </row>
    <row r="90" spans="1:7" x14ac:dyDescent="0.3">
      <c r="A90" s="154" t="s">
        <v>301</v>
      </c>
      <c r="B90" s="159">
        <v>88900</v>
      </c>
      <c r="C90" s="159">
        <v>97100</v>
      </c>
      <c r="D90" s="159">
        <v>107600</v>
      </c>
      <c r="E90" s="159">
        <v>118500</v>
      </c>
      <c r="F90" s="159">
        <v>129500</v>
      </c>
      <c r="G90" s="159">
        <v>140300</v>
      </c>
    </row>
    <row r="91" spans="1:7" x14ac:dyDescent="0.3">
      <c r="A91" s="152" t="s">
        <v>302</v>
      </c>
      <c r="B91" s="158">
        <v>51200</v>
      </c>
      <c r="C91" s="158">
        <v>50500</v>
      </c>
      <c r="D91" s="158">
        <v>51700</v>
      </c>
      <c r="E91" s="158">
        <v>53000</v>
      </c>
      <c r="F91" s="158">
        <v>54500</v>
      </c>
      <c r="G91" s="158">
        <v>56700</v>
      </c>
    </row>
    <row r="92" spans="1:7" x14ac:dyDescent="0.3">
      <c r="A92" s="156" t="s">
        <v>303</v>
      </c>
      <c r="B92" s="158">
        <v>0</v>
      </c>
      <c r="C92" s="158">
        <v>0</v>
      </c>
      <c r="D92" s="158">
        <v>0</v>
      </c>
      <c r="E92" s="158">
        <v>0</v>
      </c>
      <c r="F92" s="158">
        <v>0</v>
      </c>
      <c r="G92" s="158">
        <v>0</v>
      </c>
    </row>
    <row r="93" spans="1:7" x14ac:dyDescent="0.3">
      <c r="A93" s="150" t="s">
        <v>304</v>
      </c>
      <c r="B93" s="159">
        <v>140100</v>
      </c>
      <c r="C93" s="159">
        <v>147600</v>
      </c>
      <c r="D93" s="159">
        <v>159300</v>
      </c>
      <c r="E93" s="159">
        <v>171500</v>
      </c>
      <c r="F93" s="159">
        <v>184000</v>
      </c>
      <c r="G93" s="159">
        <v>197000</v>
      </c>
    </row>
    <row r="94" spans="1:7" x14ac:dyDescent="0.3">
      <c r="A94" s="151"/>
      <c r="B94" s="153"/>
      <c r="C94" s="153"/>
      <c r="D94" s="153"/>
      <c r="E94" s="153"/>
      <c r="F94" s="153"/>
      <c r="G94" s="153"/>
    </row>
    <row r="95" spans="1:7" x14ac:dyDescent="0.3">
      <c r="A95" s="150" t="s">
        <v>305</v>
      </c>
      <c r="B95" s="153"/>
      <c r="C95" s="153"/>
      <c r="D95" s="153"/>
      <c r="E95" s="153"/>
      <c r="F95" s="153"/>
      <c r="G95" s="153"/>
    </row>
    <row r="96" spans="1:7" x14ac:dyDescent="0.3">
      <c r="A96" s="152" t="s">
        <v>306</v>
      </c>
      <c r="B96" s="158">
        <v>15800</v>
      </c>
      <c r="C96" s="158">
        <v>15800</v>
      </c>
      <c r="D96" s="158">
        <v>17200</v>
      </c>
      <c r="E96" s="158">
        <v>18800</v>
      </c>
      <c r="F96" s="158">
        <v>20500</v>
      </c>
      <c r="G96" s="158">
        <v>22300</v>
      </c>
    </row>
    <row r="97" spans="1:7" x14ac:dyDescent="0.3">
      <c r="A97" s="152" t="s">
        <v>307</v>
      </c>
      <c r="B97" s="158">
        <v>31900</v>
      </c>
      <c r="C97" s="158">
        <v>29800</v>
      </c>
      <c r="D97" s="158">
        <v>31200</v>
      </c>
      <c r="E97" s="158">
        <v>33000</v>
      </c>
      <c r="F97" s="158">
        <v>34900</v>
      </c>
      <c r="G97" s="158">
        <v>36800</v>
      </c>
    </row>
    <row r="98" spans="1:7" x14ac:dyDescent="0.3">
      <c r="A98" s="152" t="s">
        <v>319</v>
      </c>
      <c r="B98" s="158">
        <v>34400</v>
      </c>
      <c r="C98" s="158">
        <v>45400</v>
      </c>
      <c r="D98" s="158">
        <v>51300</v>
      </c>
      <c r="E98" s="158">
        <v>58300</v>
      </c>
      <c r="F98" s="158">
        <v>64800</v>
      </c>
      <c r="G98" s="158">
        <v>71300</v>
      </c>
    </row>
    <row r="99" spans="1:7" x14ac:dyDescent="0.3">
      <c r="A99" s="154" t="s">
        <v>309</v>
      </c>
      <c r="B99" s="159">
        <v>82100</v>
      </c>
      <c r="C99" s="159">
        <v>91000</v>
      </c>
      <c r="D99" s="159">
        <v>99700</v>
      </c>
      <c r="E99" s="159">
        <v>110100</v>
      </c>
      <c r="F99" s="159">
        <v>120200</v>
      </c>
      <c r="G99" s="159">
        <v>130400</v>
      </c>
    </row>
    <row r="100" spans="1:7" x14ac:dyDescent="0.3">
      <c r="A100" s="152" t="s">
        <v>310</v>
      </c>
      <c r="B100" s="158">
        <v>18100</v>
      </c>
      <c r="C100" s="158">
        <v>20500</v>
      </c>
      <c r="D100" s="158">
        <v>22500</v>
      </c>
      <c r="E100" s="158">
        <v>25100</v>
      </c>
      <c r="F100" s="158">
        <v>27500</v>
      </c>
      <c r="G100" s="158">
        <v>30000</v>
      </c>
    </row>
    <row r="101" spans="1:7" x14ac:dyDescent="0.3">
      <c r="A101" s="152" t="s">
        <v>311</v>
      </c>
      <c r="B101" s="158">
        <v>-9300</v>
      </c>
      <c r="C101" s="158">
        <v>-11200</v>
      </c>
      <c r="D101" s="158">
        <v>-11700</v>
      </c>
      <c r="E101" s="158">
        <v>-12600</v>
      </c>
      <c r="F101" s="158">
        <v>-13200</v>
      </c>
      <c r="G101" s="158">
        <v>-13800</v>
      </c>
    </row>
    <row r="102" spans="1:7" x14ac:dyDescent="0.3">
      <c r="A102" s="154" t="s">
        <v>312</v>
      </c>
      <c r="B102" s="159">
        <v>8800</v>
      </c>
      <c r="C102" s="159">
        <v>9300</v>
      </c>
      <c r="D102" s="159">
        <v>10800</v>
      </c>
      <c r="E102" s="159">
        <v>12500</v>
      </c>
      <c r="F102" s="159">
        <v>14300</v>
      </c>
      <c r="G102" s="159">
        <v>16200</v>
      </c>
    </row>
    <row r="103" spans="1:7" x14ac:dyDescent="0.3">
      <c r="A103" s="154" t="s">
        <v>313</v>
      </c>
      <c r="B103" s="159">
        <v>9200</v>
      </c>
      <c r="C103" s="159">
        <v>10300</v>
      </c>
      <c r="D103" s="159">
        <v>10900</v>
      </c>
      <c r="E103" s="159">
        <v>11500</v>
      </c>
      <c r="F103" s="159">
        <v>12200</v>
      </c>
      <c r="G103" s="159">
        <v>12700</v>
      </c>
    </row>
    <row r="104" spans="1:7" x14ac:dyDescent="0.3">
      <c r="A104" s="154" t="s">
        <v>314</v>
      </c>
      <c r="B104" s="159">
        <v>100100</v>
      </c>
      <c r="C104" s="159">
        <v>110600</v>
      </c>
      <c r="D104" s="159">
        <v>121400</v>
      </c>
      <c r="E104" s="159">
        <v>134100</v>
      </c>
      <c r="F104" s="159">
        <v>146700</v>
      </c>
      <c r="G104" s="159">
        <v>159300</v>
      </c>
    </row>
    <row r="105" spans="1:7" x14ac:dyDescent="0.3">
      <c r="A105" s="152"/>
      <c r="B105" s="153"/>
      <c r="C105" s="153"/>
      <c r="D105" s="153"/>
      <c r="E105" s="153"/>
      <c r="F105" s="153"/>
      <c r="G105" s="153"/>
    </row>
    <row r="106" spans="1:7" x14ac:dyDescent="0.3">
      <c r="A106" s="150" t="s">
        <v>315</v>
      </c>
      <c r="B106" s="155">
        <v>40000</v>
      </c>
      <c r="C106" s="155">
        <v>37000</v>
      </c>
      <c r="D106" s="155">
        <v>37900</v>
      </c>
      <c r="E106" s="155">
        <v>37400</v>
      </c>
      <c r="F106" s="155">
        <v>37300</v>
      </c>
      <c r="G106" s="155">
        <v>37700</v>
      </c>
    </row>
    <row r="107" spans="1:7" x14ac:dyDescent="0.3">
      <c r="A107" s="150" t="s">
        <v>0</v>
      </c>
      <c r="B107" s="155">
        <v>0</v>
      </c>
      <c r="C107" s="155">
        <v>0</v>
      </c>
      <c r="D107" s="155">
        <v>0</v>
      </c>
      <c r="E107" s="155">
        <v>0</v>
      </c>
      <c r="F107" s="155">
        <v>0</v>
      </c>
      <c r="G107" s="155">
        <v>0</v>
      </c>
    </row>
    <row r="108" spans="1:7" x14ac:dyDescent="0.3">
      <c r="A108" s="150" t="s">
        <v>316</v>
      </c>
      <c r="B108" s="155">
        <v>14000</v>
      </c>
      <c r="C108" s="155">
        <v>13000</v>
      </c>
      <c r="D108" s="155">
        <v>13300</v>
      </c>
      <c r="E108" s="155">
        <v>13100</v>
      </c>
      <c r="F108" s="155">
        <v>13100</v>
      </c>
      <c r="G108" s="155">
        <v>13200</v>
      </c>
    </row>
    <row r="109" spans="1:7" x14ac:dyDescent="0.3">
      <c r="A109" s="150" t="s">
        <v>175</v>
      </c>
      <c r="B109" s="155">
        <v>26000</v>
      </c>
      <c r="C109" s="155">
        <v>24000</v>
      </c>
      <c r="D109" s="155">
        <v>24600</v>
      </c>
      <c r="E109" s="155">
        <v>24300</v>
      </c>
      <c r="F109" s="155">
        <v>24200</v>
      </c>
      <c r="G109" s="155">
        <v>24500</v>
      </c>
    </row>
    <row r="110" spans="1:7" x14ac:dyDescent="0.3">
      <c r="A110" s="35"/>
      <c r="B110" s="146"/>
      <c r="C110" s="146"/>
      <c r="D110" s="146"/>
      <c r="E110" s="146"/>
      <c r="F110" s="146"/>
      <c r="G110" s="146"/>
    </row>
    <row r="111" spans="1:7" x14ac:dyDescent="0.3">
      <c r="A111" s="35"/>
      <c r="B111" s="146"/>
      <c r="C111" s="146"/>
      <c r="D111" s="146"/>
      <c r="E111" s="146"/>
      <c r="F111" s="146"/>
      <c r="G111" s="146"/>
    </row>
    <row r="112" spans="1:7" ht="17.399999999999999" x14ac:dyDescent="0.35">
      <c r="A112" s="148" t="s">
        <v>321</v>
      </c>
      <c r="B112" s="149">
        <v>2020</v>
      </c>
      <c r="C112" s="149">
        <v>2021</v>
      </c>
      <c r="D112" s="149">
        <v>2022</v>
      </c>
      <c r="E112" s="149">
        <v>2023</v>
      </c>
      <c r="F112" s="149">
        <v>2024</v>
      </c>
      <c r="G112" s="149">
        <v>2025</v>
      </c>
    </row>
    <row r="113" spans="1:7" x14ac:dyDescent="0.3">
      <c r="A113" s="150" t="s">
        <v>298</v>
      </c>
      <c r="B113" s="153"/>
      <c r="C113" s="157"/>
      <c r="D113" s="157"/>
      <c r="E113" s="157"/>
      <c r="F113" s="157"/>
      <c r="G113" s="157"/>
    </row>
    <row r="114" spans="1:7" x14ac:dyDescent="0.3">
      <c r="A114" s="152" t="s">
        <v>299</v>
      </c>
      <c r="B114" s="153">
        <v>14300</v>
      </c>
      <c r="C114" s="153">
        <v>17500</v>
      </c>
      <c r="D114" s="153">
        <v>19400</v>
      </c>
      <c r="E114" s="153">
        <v>21400</v>
      </c>
      <c r="F114" s="153">
        <v>22700</v>
      </c>
      <c r="G114" s="153">
        <v>24100</v>
      </c>
    </row>
    <row r="115" spans="1:7" x14ac:dyDescent="0.3">
      <c r="A115" s="152" t="s">
        <v>300</v>
      </c>
      <c r="B115" s="158">
        <v>44700</v>
      </c>
      <c r="C115" s="158">
        <v>52800</v>
      </c>
      <c r="D115" s="158">
        <v>63000</v>
      </c>
      <c r="E115" s="158">
        <v>73700</v>
      </c>
      <c r="F115" s="158">
        <v>84200</v>
      </c>
      <c r="G115" s="158">
        <v>93900</v>
      </c>
    </row>
    <row r="116" spans="1:7" x14ac:dyDescent="0.3">
      <c r="A116" s="154" t="s">
        <v>301</v>
      </c>
      <c r="B116" s="159">
        <v>59000</v>
      </c>
      <c r="C116" s="159">
        <v>70300</v>
      </c>
      <c r="D116" s="159">
        <v>82400</v>
      </c>
      <c r="E116" s="159">
        <v>95100</v>
      </c>
      <c r="F116" s="159">
        <v>106900</v>
      </c>
      <c r="G116" s="159">
        <v>118000</v>
      </c>
    </row>
    <row r="117" spans="1:7" x14ac:dyDescent="0.3">
      <c r="A117" s="152" t="s">
        <v>302</v>
      </c>
      <c r="B117" s="158">
        <v>20400</v>
      </c>
      <c r="C117" s="158">
        <v>20500</v>
      </c>
      <c r="D117" s="158">
        <v>22000</v>
      </c>
      <c r="E117" s="158">
        <v>24100</v>
      </c>
      <c r="F117" s="158">
        <v>26800</v>
      </c>
      <c r="G117" s="158">
        <v>30100</v>
      </c>
    </row>
    <row r="118" spans="1:7" x14ac:dyDescent="0.3">
      <c r="A118" s="156" t="s">
        <v>303</v>
      </c>
      <c r="B118" s="158">
        <v>0</v>
      </c>
      <c r="C118" s="158">
        <v>0</v>
      </c>
      <c r="D118" s="158">
        <v>0</v>
      </c>
      <c r="E118" s="158">
        <v>0</v>
      </c>
      <c r="F118" s="158">
        <v>0</v>
      </c>
      <c r="G118" s="158">
        <v>0</v>
      </c>
    </row>
    <row r="119" spans="1:7" x14ac:dyDescent="0.3">
      <c r="A119" s="150" t="s">
        <v>304</v>
      </c>
      <c r="B119" s="159">
        <v>79400</v>
      </c>
      <c r="C119" s="159">
        <v>90800</v>
      </c>
      <c r="D119" s="159">
        <v>104400</v>
      </c>
      <c r="E119" s="159">
        <v>119200</v>
      </c>
      <c r="F119" s="159">
        <v>133700</v>
      </c>
      <c r="G119" s="159">
        <v>148100</v>
      </c>
    </row>
    <row r="120" spans="1:7" x14ac:dyDescent="0.3">
      <c r="A120" s="151"/>
      <c r="B120" s="153"/>
      <c r="C120" s="153"/>
      <c r="D120" s="153"/>
      <c r="E120" s="153"/>
      <c r="F120" s="153"/>
      <c r="G120" s="153"/>
    </row>
    <row r="121" spans="1:7" x14ac:dyDescent="0.3">
      <c r="A121" s="150" t="s">
        <v>305</v>
      </c>
      <c r="B121" s="153"/>
      <c r="C121" s="153"/>
      <c r="D121" s="153"/>
      <c r="E121" s="153"/>
      <c r="F121" s="153"/>
      <c r="G121" s="153"/>
    </row>
    <row r="122" spans="1:7" x14ac:dyDescent="0.3">
      <c r="A122" s="152" t="s">
        <v>306</v>
      </c>
      <c r="B122" s="158">
        <v>22900</v>
      </c>
      <c r="C122" s="158">
        <v>28600</v>
      </c>
      <c r="D122" s="158">
        <v>35900</v>
      </c>
      <c r="E122" s="158">
        <v>44200</v>
      </c>
      <c r="F122" s="158">
        <v>53000</v>
      </c>
      <c r="G122" s="158">
        <v>65200</v>
      </c>
    </row>
    <row r="123" spans="1:7" x14ac:dyDescent="0.3">
      <c r="A123" s="152" t="s">
        <v>307</v>
      </c>
      <c r="B123" s="158">
        <v>400</v>
      </c>
      <c r="C123" s="158">
        <v>500</v>
      </c>
      <c r="D123" s="158">
        <v>500</v>
      </c>
      <c r="E123" s="158">
        <v>500</v>
      </c>
      <c r="F123" s="158">
        <v>500</v>
      </c>
      <c r="G123" s="158">
        <v>500</v>
      </c>
    </row>
    <row r="124" spans="1:7" x14ac:dyDescent="0.3">
      <c r="A124" s="152" t="s">
        <v>319</v>
      </c>
      <c r="B124" s="158">
        <v>10800</v>
      </c>
      <c r="C124" s="158">
        <v>11100</v>
      </c>
      <c r="D124" s="158">
        <v>12000</v>
      </c>
      <c r="E124" s="158">
        <v>13200</v>
      </c>
      <c r="F124" s="158">
        <v>14600</v>
      </c>
      <c r="G124" s="158">
        <v>15100</v>
      </c>
    </row>
    <row r="125" spans="1:7" x14ac:dyDescent="0.3">
      <c r="A125" s="154" t="s">
        <v>309</v>
      </c>
      <c r="B125" s="159">
        <v>34100</v>
      </c>
      <c r="C125" s="159">
        <v>40200</v>
      </c>
      <c r="D125" s="159">
        <v>48400</v>
      </c>
      <c r="E125" s="159">
        <v>57900</v>
      </c>
      <c r="F125" s="159">
        <v>68100</v>
      </c>
      <c r="G125" s="159">
        <v>80800</v>
      </c>
    </row>
    <row r="126" spans="1:7" x14ac:dyDescent="0.3">
      <c r="A126" s="152" t="s">
        <v>310</v>
      </c>
      <c r="B126" s="158">
        <v>8200</v>
      </c>
      <c r="C126" s="158">
        <v>10800</v>
      </c>
      <c r="D126" s="158">
        <v>11700</v>
      </c>
      <c r="E126" s="158">
        <v>12600</v>
      </c>
      <c r="F126" s="158">
        <v>12900</v>
      </c>
      <c r="G126" s="158">
        <v>13100</v>
      </c>
    </row>
    <row r="127" spans="1:7" x14ac:dyDescent="0.3">
      <c r="A127" s="152" t="s">
        <v>311</v>
      </c>
      <c r="B127" s="158">
        <v>-11200</v>
      </c>
      <c r="C127" s="158">
        <v>-12300</v>
      </c>
      <c r="D127" s="158">
        <v>-12600</v>
      </c>
      <c r="E127" s="158">
        <v>-12600</v>
      </c>
      <c r="F127" s="158">
        <v>-12000</v>
      </c>
      <c r="G127" s="158">
        <v>-11500</v>
      </c>
    </row>
    <row r="128" spans="1:7" x14ac:dyDescent="0.3">
      <c r="A128" s="154" t="s">
        <v>312</v>
      </c>
      <c r="B128" s="159">
        <v>-3000</v>
      </c>
      <c r="C128" s="159">
        <v>-1500</v>
      </c>
      <c r="D128" s="159">
        <v>-900</v>
      </c>
      <c r="E128" s="159">
        <v>0</v>
      </c>
      <c r="F128" s="159">
        <v>900</v>
      </c>
      <c r="G128" s="159">
        <v>1600</v>
      </c>
    </row>
    <row r="129" spans="1:7" x14ac:dyDescent="0.3">
      <c r="A129" s="154" t="s">
        <v>313</v>
      </c>
      <c r="B129" s="159">
        <v>21200</v>
      </c>
      <c r="C129" s="159">
        <v>23100</v>
      </c>
      <c r="D129" s="159">
        <v>24800</v>
      </c>
      <c r="E129" s="159">
        <v>26500</v>
      </c>
      <c r="F129" s="159">
        <v>28000</v>
      </c>
      <c r="G129" s="159">
        <v>29500</v>
      </c>
    </row>
    <row r="130" spans="1:7" x14ac:dyDescent="0.3">
      <c r="A130" s="154" t="s">
        <v>314</v>
      </c>
      <c r="B130" s="159">
        <v>52300</v>
      </c>
      <c r="C130" s="159">
        <v>61800</v>
      </c>
      <c r="D130" s="159">
        <v>72300</v>
      </c>
      <c r="E130" s="159">
        <v>84400</v>
      </c>
      <c r="F130" s="159">
        <v>97000</v>
      </c>
      <c r="G130" s="159">
        <v>111900</v>
      </c>
    </row>
    <row r="131" spans="1:7" x14ac:dyDescent="0.3">
      <c r="A131" s="152"/>
      <c r="B131" s="153"/>
      <c r="C131" s="153"/>
      <c r="D131" s="153"/>
      <c r="E131" s="153"/>
      <c r="F131" s="153"/>
      <c r="G131" s="153"/>
    </row>
    <row r="132" spans="1:7" x14ac:dyDescent="0.3">
      <c r="A132" s="150" t="s">
        <v>315</v>
      </c>
      <c r="B132" s="155">
        <v>27100</v>
      </c>
      <c r="C132" s="155">
        <v>29000</v>
      </c>
      <c r="D132" s="155">
        <v>32100</v>
      </c>
      <c r="E132" s="155">
        <v>34800</v>
      </c>
      <c r="F132" s="155">
        <v>36700</v>
      </c>
      <c r="G132" s="155">
        <v>36200</v>
      </c>
    </row>
    <row r="133" spans="1:7" x14ac:dyDescent="0.3">
      <c r="A133" s="150" t="s">
        <v>0</v>
      </c>
      <c r="B133" s="155">
        <v>0</v>
      </c>
      <c r="C133" s="155">
        <v>0</v>
      </c>
      <c r="D133" s="155">
        <v>0</v>
      </c>
      <c r="E133" s="155">
        <v>0</v>
      </c>
      <c r="F133" s="155">
        <v>0</v>
      </c>
      <c r="G133" s="155">
        <v>0</v>
      </c>
    </row>
    <row r="134" spans="1:7" x14ac:dyDescent="0.3">
      <c r="A134" s="150" t="s">
        <v>316</v>
      </c>
      <c r="B134" s="155">
        <v>9500</v>
      </c>
      <c r="C134" s="155">
        <v>10200</v>
      </c>
      <c r="D134" s="155">
        <v>11200</v>
      </c>
      <c r="E134" s="155">
        <v>12200</v>
      </c>
      <c r="F134" s="155">
        <v>12800</v>
      </c>
      <c r="G134" s="155">
        <v>12700</v>
      </c>
    </row>
    <row r="135" spans="1:7" x14ac:dyDescent="0.3">
      <c r="A135" s="150" t="s">
        <v>175</v>
      </c>
      <c r="B135" s="155">
        <v>17600</v>
      </c>
      <c r="C135" s="155">
        <v>18800</v>
      </c>
      <c r="D135" s="155">
        <v>20900</v>
      </c>
      <c r="E135" s="155">
        <v>22600</v>
      </c>
      <c r="F135" s="155">
        <v>23900</v>
      </c>
      <c r="G135" s="155">
        <v>23500</v>
      </c>
    </row>
    <row r="136" spans="1:7" x14ac:dyDescent="0.3">
      <c r="A136" s="35"/>
      <c r="B136" s="146"/>
      <c r="C136" s="146"/>
      <c r="D136" s="146"/>
      <c r="E136" s="146"/>
      <c r="F136" s="146"/>
      <c r="G136" s="146"/>
    </row>
    <row r="137" spans="1:7" x14ac:dyDescent="0.3">
      <c r="A137" s="35"/>
      <c r="B137" s="146"/>
      <c r="C137" s="146"/>
      <c r="D137" s="146"/>
      <c r="E137" s="146"/>
      <c r="F137" s="146"/>
      <c r="G137" s="146"/>
    </row>
    <row r="138" spans="1:7" ht="17.399999999999999" x14ac:dyDescent="0.35">
      <c r="A138" s="148" t="s">
        <v>13</v>
      </c>
      <c r="B138" s="149">
        <v>2020</v>
      </c>
      <c r="C138" s="149">
        <v>2021</v>
      </c>
      <c r="D138" s="149">
        <v>2022</v>
      </c>
      <c r="E138" s="149">
        <v>2023</v>
      </c>
      <c r="F138" s="149">
        <v>2024</v>
      </c>
      <c r="G138" s="149">
        <v>2025</v>
      </c>
    </row>
    <row r="139" spans="1:7" x14ac:dyDescent="0.3">
      <c r="A139" s="150" t="s">
        <v>298</v>
      </c>
      <c r="B139" s="153"/>
      <c r="C139" s="157"/>
      <c r="D139" s="157"/>
      <c r="E139" s="157"/>
      <c r="F139" s="157"/>
      <c r="G139" s="157"/>
    </row>
    <row r="140" spans="1:7" x14ac:dyDescent="0.3">
      <c r="A140" s="152" t="s">
        <v>299</v>
      </c>
      <c r="B140" s="153">
        <v>116700</v>
      </c>
      <c r="C140" s="153">
        <v>118000</v>
      </c>
      <c r="D140" s="153">
        <v>120000</v>
      </c>
      <c r="E140" s="153">
        <v>123000</v>
      </c>
      <c r="F140" s="153">
        <v>126000</v>
      </c>
      <c r="G140" s="153">
        <v>129000</v>
      </c>
    </row>
    <row r="141" spans="1:7" x14ac:dyDescent="0.3">
      <c r="A141" s="152" t="s">
        <v>300</v>
      </c>
      <c r="B141" s="158">
        <v>75700</v>
      </c>
      <c r="C141" s="158">
        <v>75000</v>
      </c>
      <c r="D141" s="158">
        <v>77000</v>
      </c>
      <c r="E141" s="158">
        <v>79000</v>
      </c>
      <c r="F141" s="158">
        <v>81000</v>
      </c>
      <c r="G141" s="158">
        <v>84000</v>
      </c>
    </row>
    <row r="142" spans="1:7" x14ac:dyDescent="0.3">
      <c r="A142" s="154" t="s">
        <v>301</v>
      </c>
      <c r="B142" s="159">
        <v>192400</v>
      </c>
      <c r="C142" s="159">
        <v>193000</v>
      </c>
      <c r="D142" s="159">
        <v>197000</v>
      </c>
      <c r="E142" s="159">
        <v>202000</v>
      </c>
      <c r="F142" s="159">
        <v>207000</v>
      </c>
      <c r="G142" s="159">
        <v>213000</v>
      </c>
    </row>
    <row r="143" spans="1:7" x14ac:dyDescent="0.3">
      <c r="A143" s="152" t="s">
        <v>302</v>
      </c>
      <c r="B143" s="158">
        <v>341200</v>
      </c>
      <c r="C143" s="158">
        <v>332800</v>
      </c>
      <c r="D143" s="158">
        <v>328900</v>
      </c>
      <c r="E143" s="158">
        <v>318600</v>
      </c>
      <c r="F143" s="158">
        <v>310300</v>
      </c>
      <c r="G143" s="158">
        <v>302400</v>
      </c>
    </row>
    <row r="144" spans="1:7" x14ac:dyDescent="0.3">
      <c r="A144" s="156" t="s">
        <v>303</v>
      </c>
      <c r="B144" s="158">
        <v>10400</v>
      </c>
      <c r="C144" s="158">
        <v>11200</v>
      </c>
      <c r="D144" s="158">
        <v>12100</v>
      </c>
      <c r="E144" s="158">
        <v>13200</v>
      </c>
      <c r="F144" s="158">
        <v>14500</v>
      </c>
      <c r="G144" s="158">
        <v>16000</v>
      </c>
    </row>
    <row r="145" spans="1:7" x14ac:dyDescent="0.3">
      <c r="A145" s="150" t="s">
        <v>304</v>
      </c>
      <c r="B145" s="159">
        <v>544000</v>
      </c>
      <c r="C145" s="159">
        <v>537000</v>
      </c>
      <c r="D145" s="159">
        <v>538000</v>
      </c>
      <c r="E145" s="159">
        <v>533800</v>
      </c>
      <c r="F145" s="159">
        <v>531800</v>
      </c>
      <c r="G145" s="159">
        <v>531400</v>
      </c>
    </row>
    <row r="146" spans="1:7" x14ac:dyDescent="0.3">
      <c r="A146" s="151"/>
      <c r="B146" s="153"/>
      <c r="C146" s="153"/>
      <c r="D146" s="153"/>
      <c r="E146" s="153"/>
      <c r="F146" s="153"/>
      <c r="G146" s="153"/>
    </row>
    <row r="147" spans="1:7" x14ac:dyDescent="0.3">
      <c r="A147" s="150" t="s">
        <v>305</v>
      </c>
      <c r="B147" s="153"/>
      <c r="C147" s="153"/>
      <c r="D147" s="153"/>
      <c r="E147" s="153"/>
      <c r="F147" s="153"/>
      <c r="G147" s="153"/>
    </row>
    <row r="148" spans="1:7" x14ac:dyDescent="0.3">
      <c r="A148" s="152" t="s">
        <v>306</v>
      </c>
      <c r="B148" s="158">
        <v>18300</v>
      </c>
      <c r="C148" s="158">
        <v>21400</v>
      </c>
      <c r="D148" s="158">
        <v>20700</v>
      </c>
      <c r="E148" s="158">
        <v>21200</v>
      </c>
      <c r="F148" s="158">
        <v>22900</v>
      </c>
      <c r="G148" s="158">
        <v>24600</v>
      </c>
    </row>
    <row r="149" spans="1:7" x14ac:dyDescent="0.3">
      <c r="A149" s="152" t="s">
        <v>307</v>
      </c>
      <c r="B149" s="158">
        <v>422000</v>
      </c>
      <c r="C149" s="158">
        <v>436400</v>
      </c>
      <c r="D149" s="158">
        <v>460800</v>
      </c>
      <c r="E149" s="158">
        <v>423400</v>
      </c>
      <c r="F149" s="158">
        <v>433600</v>
      </c>
      <c r="G149" s="158">
        <v>459200</v>
      </c>
    </row>
    <row r="150" spans="1:7" x14ac:dyDescent="0.3">
      <c r="A150" s="152" t="s">
        <v>308</v>
      </c>
      <c r="B150" s="158">
        <v>-23300</v>
      </c>
      <c r="C150" s="158">
        <v>-17800</v>
      </c>
      <c r="D150" s="158">
        <v>-29800</v>
      </c>
      <c r="E150" s="158">
        <v>-8900</v>
      </c>
      <c r="F150" s="158">
        <v>-11000</v>
      </c>
      <c r="G150" s="158">
        <v>-20400</v>
      </c>
    </row>
    <row r="151" spans="1:7" x14ac:dyDescent="0.3">
      <c r="A151" s="154" t="s">
        <v>309</v>
      </c>
      <c r="B151" s="159">
        <v>417000</v>
      </c>
      <c r="C151" s="159">
        <v>440000</v>
      </c>
      <c r="D151" s="159">
        <v>451700</v>
      </c>
      <c r="E151" s="159">
        <v>435700</v>
      </c>
      <c r="F151" s="159">
        <v>445500</v>
      </c>
      <c r="G151" s="159">
        <v>463400</v>
      </c>
    </row>
    <row r="152" spans="1:7" x14ac:dyDescent="0.3">
      <c r="A152" s="152" t="s">
        <v>310</v>
      </c>
      <c r="B152" s="158">
        <v>5700</v>
      </c>
      <c r="C152" s="158">
        <v>6100</v>
      </c>
      <c r="D152" s="158">
        <v>6300</v>
      </c>
      <c r="E152" s="158">
        <v>6500</v>
      </c>
      <c r="F152" s="158">
        <v>6600</v>
      </c>
      <c r="G152" s="158">
        <v>6900</v>
      </c>
    </row>
    <row r="153" spans="1:7" x14ac:dyDescent="0.3">
      <c r="A153" s="152" t="s">
        <v>311</v>
      </c>
      <c r="B153" s="158">
        <v>-2200</v>
      </c>
      <c r="C153" s="158">
        <v>-2100</v>
      </c>
      <c r="D153" s="158">
        <v>-1800</v>
      </c>
      <c r="E153" s="158">
        <v>-1600</v>
      </c>
      <c r="F153" s="158">
        <v>-1400</v>
      </c>
      <c r="G153" s="158">
        <v>-1400</v>
      </c>
    </row>
    <row r="154" spans="1:7" x14ac:dyDescent="0.3">
      <c r="A154" s="154" t="s">
        <v>312</v>
      </c>
      <c r="B154" s="159">
        <v>3500</v>
      </c>
      <c r="C154" s="159">
        <v>4000</v>
      </c>
      <c r="D154" s="159">
        <v>4500</v>
      </c>
      <c r="E154" s="159">
        <v>4900</v>
      </c>
      <c r="F154" s="159">
        <v>5200</v>
      </c>
      <c r="G154" s="159">
        <v>5500</v>
      </c>
    </row>
    <row r="155" spans="1:7" x14ac:dyDescent="0.3">
      <c r="A155" s="154" t="s">
        <v>313</v>
      </c>
      <c r="B155" s="159">
        <v>10800</v>
      </c>
      <c r="C155" s="159">
        <v>11600</v>
      </c>
      <c r="D155" s="159">
        <v>12200</v>
      </c>
      <c r="E155" s="159">
        <v>12700</v>
      </c>
      <c r="F155" s="159">
        <v>13400</v>
      </c>
      <c r="G155" s="159">
        <v>13900</v>
      </c>
    </row>
    <row r="156" spans="1:7" x14ac:dyDescent="0.3">
      <c r="A156" s="154" t="s">
        <v>314</v>
      </c>
      <c r="B156" s="159">
        <v>431300</v>
      </c>
      <c r="C156" s="159">
        <v>455600</v>
      </c>
      <c r="D156" s="159">
        <v>468400</v>
      </c>
      <c r="E156" s="159">
        <v>453300</v>
      </c>
      <c r="F156" s="159">
        <v>464100</v>
      </c>
      <c r="G156" s="159">
        <v>482800</v>
      </c>
    </row>
    <row r="157" spans="1:7" x14ac:dyDescent="0.3">
      <c r="A157" s="152"/>
      <c r="B157" s="153"/>
      <c r="C157" s="153"/>
      <c r="D157" s="153"/>
      <c r="E157" s="153"/>
      <c r="F157" s="153"/>
      <c r="G157" s="153"/>
    </row>
    <row r="158" spans="1:7" x14ac:dyDescent="0.3">
      <c r="A158" s="150" t="s">
        <v>315</v>
      </c>
      <c r="B158" s="155">
        <v>112700</v>
      </c>
      <c r="C158" s="155">
        <v>81400</v>
      </c>
      <c r="D158" s="155">
        <v>69600</v>
      </c>
      <c r="E158" s="155">
        <v>80500</v>
      </c>
      <c r="F158" s="155">
        <v>67700</v>
      </c>
      <c r="G158" s="155">
        <v>48600</v>
      </c>
    </row>
    <row r="159" spans="1:7" x14ac:dyDescent="0.3">
      <c r="A159" s="150" t="s">
        <v>0</v>
      </c>
      <c r="B159" s="155">
        <v>0</v>
      </c>
      <c r="C159" s="155">
        <v>0</v>
      </c>
      <c r="D159" s="155">
        <v>0</v>
      </c>
      <c r="E159" s="155">
        <v>0</v>
      </c>
      <c r="F159" s="155">
        <v>0</v>
      </c>
      <c r="G159" s="155">
        <v>0</v>
      </c>
    </row>
    <row r="160" spans="1:7" x14ac:dyDescent="0.3">
      <c r="A160" s="150" t="s">
        <v>316</v>
      </c>
      <c r="B160" s="155">
        <v>39400</v>
      </c>
      <c r="C160" s="155">
        <v>28500</v>
      </c>
      <c r="D160" s="155">
        <v>24400</v>
      </c>
      <c r="E160" s="155">
        <v>28200</v>
      </c>
      <c r="F160" s="155">
        <v>23700</v>
      </c>
      <c r="G160" s="155">
        <v>17000</v>
      </c>
    </row>
    <row r="161" spans="1:7" x14ac:dyDescent="0.3">
      <c r="A161" s="150" t="s">
        <v>175</v>
      </c>
      <c r="B161" s="155">
        <v>73300</v>
      </c>
      <c r="C161" s="155">
        <v>52900</v>
      </c>
      <c r="D161" s="155">
        <v>45200</v>
      </c>
      <c r="E161" s="155">
        <v>52300</v>
      </c>
      <c r="F161" s="155">
        <v>44000</v>
      </c>
      <c r="G161" s="155">
        <v>31600</v>
      </c>
    </row>
    <row r="162" spans="1:7" x14ac:dyDescent="0.3">
      <c r="A162" s="127"/>
      <c r="B162" s="147"/>
      <c r="C162" s="147"/>
      <c r="D162" s="147"/>
      <c r="E162" s="147"/>
      <c r="F162" s="147"/>
      <c r="G162" s="147"/>
    </row>
    <row r="163" spans="1:7" x14ac:dyDescent="0.3">
      <c r="A163" s="127"/>
      <c r="B163" s="147"/>
      <c r="C163" s="147"/>
      <c r="D163" s="147"/>
      <c r="E163" s="147"/>
      <c r="F163" s="147"/>
      <c r="G163" s="147"/>
    </row>
    <row r="164" spans="1:7" ht="17.399999999999999" x14ac:dyDescent="0.35">
      <c r="A164" s="148" t="s">
        <v>322</v>
      </c>
      <c r="B164" s="149">
        <v>2020</v>
      </c>
      <c r="C164" s="149">
        <v>2021</v>
      </c>
      <c r="D164" s="149">
        <v>2022</v>
      </c>
      <c r="E164" s="149">
        <v>2023</v>
      </c>
      <c r="F164" s="149">
        <v>2024</v>
      </c>
      <c r="G164" s="149">
        <v>2025</v>
      </c>
    </row>
    <row r="165" spans="1:7" x14ac:dyDescent="0.3">
      <c r="A165" s="150" t="s">
        <v>323</v>
      </c>
      <c r="B165" s="155">
        <v>0</v>
      </c>
      <c r="C165" s="155">
        <v>0</v>
      </c>
      <c r="D165" s="155">
        <v>0</v>
      </c>
      <c r="E165" s="155">
        <v>0</v>
      </c>
      <c r="F165" s="155">
        <v>0</v>
      </c>
      <c r="G165" s="155">
        <v>0</v>
      </c>
    </row>
    <row r="166" spans="1:7" x14ac:dyDescent="0.3">
      <c r="A166" s="150" t="s">
        <v>314</v>
      </c>
      <c r="B166" s="155">
        <v>0</v>
      </c>
      <c r="C166" s="155">
        <v>0</v>
      </c>
      <c r="D166" s="155">
        <v>0</v>
      </c>
      <c r="E166" s="155">
        <v>0</v>
      </c>
      <c r="F166" s="155">
        <v>0</v>
      </c>
      <c r="G166" s="155">
        <v>0</v>
      </c>
    </row>
    <row r="167" spans="1:7" x14ac:dyDescent="0.3">
      <c r="A167" s="150" t="s">
        <v>315</v>
      </c>
      <c r="B167" s="155">
        <v>0</v>
      </c>
      <c r="C167" s="155">
        <v>0</v>
      </c>
      <c r="D167" s="155">
        <v>0</v>
      </c>
      <c r="E167" s="155">
        <v>0</v>
      </c>
      <c r="F167" s="155">
        <v>0</v>
      </c>
      <c r="G167" s="155">
        <v>0</v>
      </c>
    </row>
    <row r="168" spans="1:7" x14ac:dyDescent="0.3">
      <c r="A168" s="150" t="s">
        <v>0</v>
      </c>
      <c r="B168" s="155">
        <v>18000.000000000004</v>
      </c>
      <c r="C168" s="155">
        <v>18000.000000000004</v>
      </c>
      <c r="D168" s="155">
        <v>18000.000000000004</v>
      </c>
      <c r="E168" s="155">
        <v>18000.000000000004</v>
      </c>
      <c r="F168" s="155">
        <v>18000.000000000004</v>
      </c>
      <c r="G168" s="155">
        <v>7375.0000000000018</v>
      </c>
    </row>
    <row r="169" spans="1:7" x14ac:dyDescent="0.3">
      <c r="A169" s="150" t="s">
        <v>316</v>
      </c>
      <c r="B169" s="159">
        <v>-6200</v>
      </c>
      <c r="C169" s="159">
        <v>-6400</v>
      </c>
      <c r="D169" s="159">
        <v>-6300</v>
      </c>
      <c r="E169" s="159">
        <v>-6400</v>
      </c>
      <c r="F169" s="159">
        <v>-6300</v>
      </c>
      <c r="G169" s="159">
        <v>-2600</v>
      </c>
    </row>
    <row r="170" spans="1:7" x14ac:dyDescent="0.3">
      <c r="A170" s="150" t="s">
        <v>175</v>
      </c>
      <c r="B170" s="155">
        <v>-11800.000000000004</v>
      </c>
      <c r="C170" s="155">
        <v>-11600.000000000004</v>
      </c>
      <c r="D170" s="155">
        <v>-11700.000000000004</v>
      </c>
      <c r="E170" s="155">
        <v>-11600.000000000004</v>
      </c>
      <c r="F170" s="155">
        <v>-11700.000000000004</v>
      </c>
      <c r="G170" s="155">
        <v>-4775.0000000000018</v>
      </c>
    </row>
    <row r="171" spans="1:7" x14ac:dyDescent="0.3">
      <c r="B171" s="36"/>
      <c r="C171" s="36"/>
      <c r="D171" s="36"/>
      <c r="E171" s="36"/>
      <c r="F171" s="36"/>
      <c r="G171" s="36"/>
    </row>
    <row r="172" spans="1:7" x14ac:dyDescent="0.3">
      <c r="B172" s="36"/>
      <c r="C172" s="36"/>
      <c r="D172" s="36"/>
      <c r="E172" s="36"/>
      <c r="F172" s="36"/>
      <c r="G172" s="36"/>
    </row>
    <row r="173" spans="1:7" x14ac:dyDescent="0.3">
      <c r="B173" s="36"/>
      <c r="C173" s="36"/>
      <c r="D173" s="36"/>
      <c r="E173" s="36"/>
      <c r="F173" s="36"/>
      <c r="G173" s="36"/>
    </row>
    <row r="174" spans="1:7" x14ac:dyDescent="0.3">
      <c r="B174" s="36"/>
      <c r="C174" s="36"/>
      <c r="D174" s="36"/>
      <c r="E174" s="36"/>
      <c r="F174" s="36"/>
      <c r="G174" s="36"/>
    </row>
  </sheetData>
  <mergeCells count="3">
    <mergeCell ref="A1:G1"/>
    <mergeCell ref="A2:G2"/>
    <mergeCell ref="A4:G4"/>
  </mergeCells>
  <hyperlinks>
    <hyperlink ref="N1" location="'Navigation &amp; Instructions'!A1" display="Navigation"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93"/>
  <sheetViews>
    <sheetView workbookViewId="0">
      <selection activeCell="N1" sqref="N1"/>
    </sheetView>
  </sheetViews>
  <sheetFormatPr defaultRowHeight="14.4" x14ac:dyDescent="0.3"/>
  <cols>
    <col min="1" max="1" width="31.109375" style="34" customWidth="1"/>
    <col min="2" max="7" width="11" style="34" customWidth="1"/>
    <col min="14" max="14" width="11.44140625" customWidth="1"/>
  </cols>
  <sheetData>
    <row r="1" spans="1:14" x14ac:dyDescent="0.3">
      <c r="A1" s="312" t="s">
        <v>296</v>
      </c>
      <c r="B1" s="312"/>
      <c r="C1" s="312"/>
      <c r="D1" s="312"/>
      <c r="E1" s="312"/>
      <c r="F1" s="312"/>
      <c r="G1" s="312"/>
      <c r="N1" s="287" t="s">
        <v>773</v>
      </c>
    </row>
    <row r="2" spans="1:14" x14ac:dyDescent="0.3">
      <c r="A2" s="312" t="s">
        <v>42</v>
      </c>
      <c r="B2" s="312"/>
      <c r="C2" s="312"/>
      <c r="D2" s="312"/>
      <c r="E2" s="312"/>
      <c r="F2" s="312"/>
      <c r="G2" s="312"/>
    </row>
    <row r="3" spans="1:14" x14ac:dyDescent="0.3">
      <c r="A3" s="313" t="s">
        <v>324</v>
      </c>
      <c r="B3" s="313"/>
      <c r="C3" s="313"/>
      <c r="D3" s="313"/>
      <c r="E3" s="313"/>
      <c r="F3" s="313"/>
      <c r="G3" s="313"/>
    </row>
    <row r="4" spans="1:14" x14ac:dyDescent="0.3">
      <c r="A4" s="37"/>
      <c r="B4" s="37"/>
      <c r="C4" s="37"/>
      <c r="D4" s="37"/>
      <c r="E4" s="37"/>
      <c r="F4" s="37"/>
      <c r="G4" s="37"/>
    </row>
    <row r="5" spans="1:14" ht="14.4" customHeight="1" x14ac:dyDescent="0.3">
      <c r="A5" s="125" t="s">
        <v>383</v>
      </c>
      <c r="B5" s="37"/>
      <c r="C5" s="37"/>
      <c r="D5" s="37"/>
      <c r="E5" s="37"/>
      <c r="F5" s="37"/>
      <c r="G5" s="37"/>
    </row>
    <row r="6" spans="1:14" x14ac:dyDescent="0.3">
      <c r="A6" s="35"/>
      <c r="B6" s="35"/>
      <c r="C6" s="35"/>
      <c r="D6" s="35"/>
      <c r="E6" s="35"/>
      <c r="F6" s="35"/>
      <c r="G6" s="35"/>
    </row>
    <row r="7" spans="1:14" ht="17.399999999999999" x14ac:dyDescent="0.35">
      <c r="A7" s="148" t="s">
        <v>1</v>
      </c>
      <c r="B7" s="149">
        <v>2020</v>
      </c>
      <c r="C7" s="149">
        <v>2021</v>
      </c>
      <c r="D7" s="149">
        <v>2022</v>
      </c>
      <c r="E7" s="149">
        <v>2023</v>
      </c>
      <c r="F7" s="149">
        <v>2024</v>
      </c>
      <c r="G7" s="149">
        <v>2025</v>
      </c>
    </row>
    <row r="8" spans="1:14" ht="14.4" customHeight="1" x14ac:dyDescent="0.3">
      <c r="A8" s="163" t="s">
        <v>325</v>
      </c>
      <c r="B8" s="164">
        <v>1022230</v>
      </c>
      <c r="C8" s="164">
        <v>1046640</v>
      </c>
      <c r="D8" s="164">
        <v>1067190</v>
      </c>
      <c r="E8" s="164">
        <v>1100600</v>
      </c>
      <c r="F8" s="164">
        <v>1140470</v>
      </c>
      <c r="G8" s="164">
        <v>1172530</v>
      </c>
    </row>
    <row r="9" spans="1:14" ht="14.4" customHeight="1" x14ac:dyDescent="0.3">
      <c r="A9" s="163" t="s">
        <v>326</v>
      </c>
      <c r="B9" s="164">
        <v>6133380</v>
      </c>
      <c r="C9" s="164">
        <v>6279840</v>
      </c>
      <c r="D9" s="164">
        <v>6403140</v>
      </c>
      <c r="E9" s="164">
        <v>6603600</v>
      </c>
      <c r="F9" s="164">
        <v>6842820</v>
      </c>
      <c r="G9" s="164">
        <v>7035180</v>
      </c>
    </row>
    <row r="10" spans="1:14" ht="14.4" customHeight="1" x14ac:dyDescent="0.3">
      <c r="A10" s="163" t="s">
        <v>327</v>
      </c>
      <c r="B10" s="164">
        <v>3066690</v>
      </c>
      <c r="C10" s="164">
        <v>3139920</v>
      </c>
      <c r="D10" s="164">
        <v>3201570</v>
      </c>
      <c r="E10" s="164">
        <v>3301800</v>
      </c>
      <c r="F10" s="164">
        <v>3421410</v>
      </c>
      <c r="G10" s="164">
        <v>3517590</v>
      </c>
    </row>
    <row r="11" spans="1:14" ht="14.4" customHeight="1" x14ac:dyDescent="0.3">
      <c r="A11" s="151" t="s">
        <v>328</v>
      </c>
      <c r="B11" s="164">
        <v>10222300</v>
      </c>
      <c r="C11" s="164">
        <v>10466400</v>
      </c>
      <c r="D11" s="164">
        <v>10671900</v>
      </c>
      <c r="E11" s="164">
        <v>11006000</v>
      </c>
      <c r="F11" s="164">
        <v>11404700</v>
      </c>
      <c r="G11" s="164">
        <v>11725300</v>
      </c>
    </row>
    <row r="12" spans="1:14" ht="14.4" customHeight="1" x14ac:dyDescent="0.3">
      <c r="A12" s="151" t="s">
        <v>329</v>
      </c>
      <c r="B12" s="164">
        <v>1878100</v>
      </c>
      <c r="C12" s="164">
        <v>2128200</v>
      </c>
      <c r="D12" s="164">
        <v>2515900</v>
      </c>
      <c r="E12" s="164">
        <v>3057800</v>
      </c>
      <c r="F12" s="164">
        <v>3777900</v>
      </c>
      <c r="G12" s="164">
        <v>4872200</v>
      </c>
    </row>
    <row r="13" spans="1:14" ht="14.4" customHeight="1" x14ac:dyDescent="0.3">
      <c r="A13" s="151" t="s">
        <v>330</v>
      </c>
      <c r="B13" s="164">
        <v>0</v>
      </c>
      <c r="C13" s="164">
        <v>0</v>
      </c>
      <c r="D13" s="164">
        <v>0</v>
      </c>
      <c r="E13" s="164">
        <v>0</v>
      </c>
      <c r="F13" s="164">
        <v>0</v>
      </c>
      <c r="G13" s="164">
        <v>0</v>
      </c>
    </row>
    <row r="14" spans="1:14" ht="14.4" customHeight="1" x14ac:dyDescent="0.3">
      <c r="A14" s="149" t="s">
        <v>331</v>
      </c>
      <c r="B14" s="165">
        <v>12100400</v>
      </c>
      <c r="C14" s="165">
        <v>12594600</v>
      </c>
      <c r="D14" s="165">
        <v>13187800</v>
      </c>
      <c r="E14" s="165">
        <v>14063800</v>
      </c>
      <c r="F14" s="165">
        <v>15182600</v>
      </c>
      <c r="G14" s="165">
        <v>16597500</v>
      </c>
    </row>
    <row r="15" spans="1:14" ht="14.4" customHeight="1" x14ac:dyDescent="0.3">
      <c r="A15" s="151"/>
      <c r="B15" s="164"/>
      <c r="C15" s="164"/>
      <c r="D15" s="164"/>
      <c r="E15" s="164"/>
      <c r="F15" s="164"/>
      <c r="G15" s="164"/>
    </row>
    <row r="16" spans="1:14" ht="14.4" customHeight="1" x14ac:dyDescent="0.3">
      <c r="A16" s="151" t="s">
        <v>332</v>
      </c>
      <c r="B16" s="164">
        <v>11231200</v>
      </c>
      <c r="C16" s="164">
        <v>11716000</v>
      </c>
      <c r="D16" s="164">
        <v>12299000</v>
      </c>
      <c r="E16" s="164">
        <v>13160200</v>
      </c>
      <c r="F16" s="164">
        <v>14280300</v>
      </c>
      <c r="G16" s="164">
        <v>15856500</v>
      </c>
    </row>
    <row r="17" spans="1:7" ht="14.4" customHeight="1" x14ac:dyDescent="0.3">
      <c r="A17" s="151" t="s">
        <v>333</v>
      </c>
      <c r="B17" s="164">
        <v>225000</v>
      </c>
      <c r="C17" s="164">
        <v>225000</v>
      </c>
      <c r="D17" s="164">
        <v>225000</v>
      </c>
      <c r="E17" s="164">
        <v>225000</v>
      </c>
      <c r="F17" s="164">
        <v>225000</v>
      </c>
      <c r="G17" s="164">
        <v>75000</v>
      </c>
    </row>
    <row r="18" spans="1:7" ht="14.4" customHeight="1" x14ac:dyDescent="0.3">
      <c r="A18" s="149" t="s">
        <v>213</v>
      </c>
      <c r="B18" s="165">
        <v>11456200</v>
      </c>
      <c r="C18" s="165">
        <v>11941000</v>
      </c>
      <c r="D18" s="165">
        <v>12524000</v>
      </c>
      <c r="E18" s="165">
        <v>13385200</v>
      </c>
      <c r="F18" s="165">
        <v>14505300</v>
      </c>
      <c r="G18" s="165">
        <v>15931500</v>
      </c>
    </row>
    <row r="19" spans="1:7" ht="14.4" customHeight="1" x14ac:dyDescent="0.3">
      <c r="A19" s="151"/>
      <c r="B19" s="164"/>
      <c r="C19" s="164"/>
      <c r="D19" s="164"/>
      <c r="E19" s="164"/>
      <c r="F19" s="164"/>
      <c r="G19" s="164"/>
    </row>
    <row r="20" spans="1:7" ht="14.4" customHeight="1" x14ac:dyDescent="0.3">
      <c r="A20" s="149" t="s">
        <v>334</v>
      </c>
      <c r="B20" s="165">
        <v>644200</v>
      </c>
      <c r="C20" s="165">
        <v>653600</v>
      </c>
      <c r="D20" s="165">
        <v>663800</v>
      </c>
      <c r="E20" s="165">
        <v>678600</v>
      </c>
      <c r="F20" s="165">
        <v>677300</v>
      </c>
      <c r="G20" s="165">
        <v>666000</v>
      </c>
    </row>
    <row r="21" spans="1:7" ht="14.4" customHeight="1" x14ac:dyDescent="0.3">
      <c r="A21" s="161"/>
      <c r="B21" s="162"/>
      <c r="C21" s="162"/>
      <c r="D21" s="162"/>
      <c r="E21" s="162"/>
      <c r="F21" s="162"/>
      <c r="G21" s="162"/>
    </row>
    <row r="22" spans="1:7" ht="14.4" customHeight="1" x14ac:dyDescent="0.3">
      <c r="A22" s="149" t="s">
        <v>335</v>
      </c>
      <c r="B22" s="166">
        <v>3.38</v>
      </c>
      <c r="C22" s="166">
        <v>3.33</v>
      </c>
      <c r="D22" s="166">
        <v>3.24</v>
      </c>
      <c r="E22" s="166">
        <v>3.12</v>
      </c>
      <c r="F22" s="166">
        <v>3.06</v>
      </c>
      <c r="G22" s="166">
        <v>2.87</v>
      </c>
    </row>
    <row r="23" spans="1:7" ht="14.4" customHeight="1" x14ac:dyDescent="0.3">
      <c r="A23" s="149" t="s">
        <v>336</v>
      </c>
      <c r="B23" s="166">
        <v>0.34927041291524369</v>
      </c>
      <c r="C23" s="166">
        <v>0.34424724602203183</v>
      </c>
      <c r="D23" s="166">
        <v>0.33895751732449531</v>
      </c>
      <c r="E23" s="166">
        <v>0.33156498673740054</v>
      </c>
      <c r="F23" s="166">
        <v>0.33220138786357595</v>
      </c>
      <c r="G23" s="166">
        <v>0.11261261261261261</v>
      </c>
    </row>
    <row r="24" spans="1:7" ht="14.4" customHeight="1" x14ac:dyDescent="0.3">
      <c r="A24" s="35"/>
      <c r="B24" s="35"/>
      <c r="C24" s="35"/>
      <c r="D24" s="35"/>
      <c r="E24" s="35"/>
      <c r="F24" s="35"/>
      <c r="G24" s="35"/>
    </row>
    <row r="25" spans="1:7" ht="17.399999999999999" customHeight="1" x14ac:dyDescent="0.35">
      <c r="A25" s="148" t="s">
        <v>337</v>
      </c>
      <c r="B25" s="149">
        <v>2020</v>
      </c>
      <c r="C25" s="149">
        <v>2021</v>
      </c>
      <c r="D25" s="149">
        <v>2022</v>
      </c>
      <c r="E25" s="149">
        <v>2023</v>
      </c>
      <c r="F25" s="149">
        <v>2024</v>
      </c>
      <c r="G25" s="149">
        <v>2025</v>
      </c>
    </row>
    <row r="26" spans="1:7" ht="14.4" customHeight="1" x14ac:dyDescent="0.3">
      <c r="A26" s="151" t="s">
        <v>338</v>
      </c>
      <c r="B26" s="164">
        <v>365100</v>
      </c>
      <c r="C26" s="164">
        <v>457300</v>
      </c>
      <c r="D26" s="164">
        <v>459700</v>
      </c>
      <c r="E26" s="164">
        <v>532900</v>
      </c>
      <c r="F26" s="164">
        <v>608800</v>
      </c>
      <c r="G26" s="164">
        <v>687600</v>
      </c>
    </row>
    <row r="27" spans="1:7" ht="14.4" customHeight="1" x14ac:dyDescent="0.3">
      <c r="A27" s="151" t="s">
        <v>329</v>
      </c>
      <c r="B27" s="164">
        <v>1878100</v>
      </c>
      <c r="C27" s="164">
        <v>2128200</v>
      </c>
      <c r="D27" s="164">
        <v>2515900</v>
      </c>
      <c r="E27" s="164">
        <v>3057800</v>
      </c>
      <c r="F27" s="164">
        <v>3777900</v>
      </c>
      <c r="G27" s="164">
        <v>4872200</v>
      </c>
    </row>
    <row r="28" spans="1:7" ht="14.4" customHeight="1" x14ac:dyDescent="0.3">
      <c r="A28" s="151" t="s">
        <v>330</v>
      </c>
      <c r="B28" s="164">
        <v>0</v>
      </c>
      <c r="C28" s="164">
        <v>0</v>
      </c>
      <c r="D28" s="164">
        <v>0</v>
      </c>
      <c r="E28" s="164">
        <v>0</v>
      </c>
      <c r="F28" s="164">
        <v>0</v>
      </c>
      <c r="G28" s="164">
        <v>0</v>
      </c>
    </row>
    <row r="29" spans="1:7" ht="14.4" customHeight="1" x14ac:dyDescent="0.3">
      <c r="A29" s="149" t="s">
        <v>331</v>
      </c>
      <c r="B29" s="165">
        <v>2243200</v>
      </c>
      <c r="C29" s="165">
        <v>2585500</v>
      </c>
      <c r="D29" s="165">
        <v>2975600</v>
      </c>
      <c r="E29" s="165">
        <v>3590700</v>
      </c>
      <c r="F29" s="165">
        <v>4386700</v>
      </c>
      <c r="G29" s="165">
        <v>5559800</v>
      </c>
    </row>
    <row r="30" spans="1:7" ht="14.4" customHeight="1" x14ac:dyDescent="0.3">
      <c r="A30" s="151"/>
      <c r="B30" s="164"/>
      <c r="C30" s="164"/>
      <c r="D30" s="164"/>
      <c r="E30" s="164"/>
      <c r="F30" s="164"/>
      <c r="G30" s="164"/>
    </row>
    <row r="31" spans="1:7" ht="14.4" customHeight="1" x14ac:dyDescent="0.3">
      <c r="A31" s="151" t="s">
        <v>332</v>
      </c>
      <c r="B31" s="164">
        <v>2086200</v>
      </c>
      <c r="C31" s="164">
        <v>2417400</v>
      </c>
      <c r="D31" s="164">
        <v>2797100</v>
      </c>
      <c r="E31" s="164">
        <v>3398700</v>
      </c>
      <c r="F31" s="164">
        <v>4198300</v>
      </c>
      <c r="G31" s="164">
        <v>5385700</v>
      </c>
    </row>
    <row r="32" spans="1:7" ht="14.4" customHeight="1" x14ac:dyDescent="0.3">
      <c r="A32" s="149" t="s">
        <v>213</v>
      </c>
      <c r="B32" s="165">
        <v>2086200</v>
      </c>
      <c r="C32" s="165">
        <v>2417400</v>
      </c>
      <c r="D32" s="165">
        <v>2797100</v>
      </c>
      <c r="E32" s="165">
        <v>3398700</v>
      </c>
      <c r="F32" s="165">
        <v>4198300</v>
      </c>
      <c r="G32" s="165">
        <v>5385700</v>
      </c>
    </row>
    <row r="33" spans="1:7" ht="14.4" customHeight="1" x14ac:dyDescent="0.3">
      <c r="A33" s="151"/>
      <c r="B33" s="164"/>
      <c r="C33" s="164"/>
      <c r="D33" s="164"/>
      <c r="E33" s="164"/>
      <c r="F33" s="164"/>
      <c r="G33" s="164"/>
    </row>
    <row r="34" spans="1:7" ht="14.4" customHeight="1" x14ac:dyDescent="0.3">
      <c r="A34" s="149" t="s">
        <v>334</v>
      </c>
      <c r="B34" s="165">
        <v>157000</v>
      </c>
      <c r="C34" s="165">
        <v>168100</v>
      </c>
      <c r="D34" s="165">
        <v>178500</v>
      </c>
      <c r="E34" s="165">
        <v>192000</v>
      </c>
      <c r="F34" s="165">
        <v>188400</v>
      </c>
      <c r="G34" s="165">
        <v>174100</v>
      </c>
    </row>
    <row r="35" spans="1:7" ht="14.4" customHeight="1" x14ac:dyDescent="0.3">
      <c r="A35" s="35"/>
      <c r="B35" s="38"/>
      <c r="C35" s="38"/>
      <c r="D35" s="38"/>
      <c r="E35" s="38"/>
      <c r="F35" s="38"/>
      <c r="G35" s="38"/>
    </row>
    <row r="36" spans="1:7" ht="17.399999999999999" customHeight="1" x14ac:dyDescent="0.35">
      <c r="A36" s="148" t="s">
        <v>318</v>
      </c>
      <c r="B36" s="149">
        <v>2020</v>
      </c>
      <c r="C36" s="149">
        <v>2021</v>
      </c>
      <c r="D36" s="149">
        <v>2022</v>
      </c>
      <c r="E36" s="149">
        <v>2023</v>
      </c>
      <c r="F36" s="149">
        <v>2024</v>
      </c>
      <c r="G36" s="149">
        <v>2025</v>
      </c>
    </row>
    <row r="37" spans="1:7" ht="14.4" customHeight="1" x14ac:dyDescent="0.3">
      <c r="A37" s="151" t="s">
        <v>338</v>
      </c>
      <c r="B37" s="164">
        <v>1929200</v>
      </c>
      <c r="C37" s="164">
        <v>2001900</v>
      </c>
      <c r="D37" s="164">
        <v>2102300</v>
      </c>
      <c r="E37" s="164">
        <v>2237100</v>
      </c>
      <c r="F37" s="164">
        <v>2406800</v>
      </c>
      <c r="G37" s="164">
        <v>2617100</v>
      </c>
    </row>
    <row r="38" spans="1:7" x14ac:dyDescent="0.3">
      <c r="A38" s="151" t="s">
        <v>330</v>
      </c>
      <c r="B38" s="164">
        <v>0</v>
      </c>
      <c r="C38" s="164">
        <v>0</v>
      </c>
      <c r="D38" s="164">
        <v>0</v>
      </c>
      <c r="E38" s="164">
        <v>0</v>
      </c>
      <c r="F38" s="164">
        <v>0</v>
      </c>
      <c r="G38" s="164">
        <v>0</v>
      </c>
    </row>
    <row r="39" spans="1:7" x14ac:dyDescent="0.3">
      <c r="A39" s="149" t="s">
        <v>331</v>
      </c>
      <c r="B39" s="165">
        <v>1929200</v>
      </c>
      <c r="C39" s="165">
        <v>2001900</v>
      </c>
      <c r="D39" s="165">
        <v>2102300</v>
      </c>
      <c r="E39" s="165">
        <v>2237100</v>
      </c>
      <c r="F39" s="165">
        <v>2406800</v>
      </c>
      <c r="G39" s="165">
        <v>2617100</v>
      </c>
    </row>
    <row r="40" spans="1:7" x14ac:dyDescent="0.3">
      <c r="A40" s="151"/>
      <c r="B40" s="164"/>
      <c r="C40" s="164"/>
      <c r="D40" s="164"/>
      <c r="E40" s="164"/>
      <c r="F40" s="164"/>
      <c r="G40" s="164"/>
    </row>
    <row r="41" spans="1:7" x14ac:dyDescent="0.3">
      <c r="A41" s="151" t="s">
        <v>332</v>
      </c>
      <c r="B41" s="164">
        <v>1820000</v>
      </c>
      <c r="C41" s="164">
        <v>1897500</v>
      </c>
      <c r="D41" s="164">
        <v>2002200</v>
      </c>
      <c r="E41" s="164">
        <v>2140700</v>
      </c>
      <c r="F41" s="164">
        <v>2314200</v>
      </c>
      <c r="G41" s="164">
        <v>2528600</v>
      </c>
    </row>
    <row r="42" spans="1:7" x14ac:dyDescent="0.3">
      <c r="A42" s="149" t="s">
        <v>213</v>
      </c>
      <c r="B42" s="165">
        <v>1820000</v>
      </c>
      <c r="C42" s="165">
        <v>1897500</v>
      </c>
      <c r="D42" s="165">
        <v>2002200</v>
      </c>
      <c r="E42" s="165">
        <v>2140700</v>
      </c>
      <c r="F42" s="165">
        <v>2314200</v>
      </c>
      <c r="G42" s="165">
        <v>2528600</v>
      </c>
    </row>
    <row r="43" spans="1:7" x14ac:dyDescent="0.3">
      <c r="A43" s="151"/>
      <c r="B43" s="164"/>
      <c r="C43" s="164"/>
      <c r="D43" s="164"/>
      <c r="E43" s="164"/>
      <c r="F43" s="164"/>
      <c r="G43" s="164"/>
    </row>
    <row r="44" spans="1:7" x14ac:dyDescent="0.3">
      <c r="A44" s="149" t="s">
        <v>334</v>
      </c>
      <c r="B44" s="165">
        <v>109200</v>
      </c>
      <c r="C44" s="165">
        <v>104400</v>
      </c>
      <c r="D44" s="165">
        <v>100100</v>
      </c>
      <c r="E44" s="165">
        <v>96400</v>
      </c>
      <c r="F44" s="165">
        <v>92600</v>
      </c>
      <c r="G44" s="165">
        <v>88500</v>
      </c>
    </row>
    <row r="45" spans="1:7" x14ac:dyDescent="0.3">
      <c r="A45" s="35"/>
      <c r="B45" s="38"/>
      <c r="C45" s="38"/>
      <c r="D45" s="38"/>
      <c r="E45" s="38"/>
      <c r="F45" s="38"/>
      <c r="G45" s="38"/>
    </row>
    <row r="46" spans="1:7" ht="17.399999999999999" x14ac:dyDescent="0.35">
      <c r="A46" s="148" t="s">
        <v>320</v>
      </c>
      <c r="B46" s="149">
        <v>2020</v>
      </c>
      <c r="C46" s="149">
        <v>2021</v>
      </c>
      <c r="D46" s="149">
        <v>2022</v>
      </c>
      <c r="E46" s="149">
        <v>2023</v>
      </c>
      <c r="F46" s="149">
        <v>2024</v>
      </c>
      <c r="G46" s="149">
        <v>2025</v>
      </c>
    </row>
    <row r="47" spans="1:7" x14ac:dyDescent="0.3">
      <c r="A47" s="151" t="s">
        <v>338</v>
      </c>
      <c r="B47" s="164">
        <v>936000</v>
      </c>
      <c r="C47" s="164">
        <v>966100</v>
      </c>
      <c r="D47" s="164">
        <v>1005700</v>
      </c>
      <c r="E47" s="164">
        <v>1050500</v>
      </c>
      <c r="F47" s="164">
        <v>1101500</v>
      </c>
      <c r="G47" s="164">
        <v>1158100</v>
      </c>
    </row>
    <row r="48" spans="1:7" x14ac:dyDescent="0.3">
      <c r="A48" s="151" t="s">
        <v>330</v>
      </c>
      <c r="B48" s="164">
        <v>0</v>
      </c>
      <c r="C48" s="164">
        <v>0</v>
      </c>
      <c r="D48" s="164">
        <v>0</v>
      </c>
      <c r="E48" s="164">
        <v>0</v>
      </c>
      <c r="F48" s="164">
        <v>0</v>
      </c>
      <c r="G48" s="164">
        <v>0</v>
      </c>
    </row>
    <row r="49" spans="1:7" x14ac:dyDescent="0.3">
      <c r="A49" s="149" t="s">
        <v>331</v>
      </c>
      <c r="B49" s="165">
        <v>936000</v>
      </c>
      <c r="C49" s="165">
        <v>966100</v>
      </c>
      <c r="D49" s="165">
        <v>1005700</v>
      </c>
      <c r="E49" s="165">
        <v>1050500</v>
      </c>
      <c r="F49" s="165">
        <v>1101500</v>
      </c>
      <c r="G49" s="165">
        <v>1158100</v>
      </c>
    </row>
    <row r="50" spans="1:7" x14ac:dyDescent="0.3">
      <c r="A50" s="151"/>
      <c r="B50" s="164"/>
      <c r="C50" s="164"/>
      <c r="D50" s="164"/>
      <c r="E50" s="164"/>
      <c r="F50" s="164"/>
      <c r="G50" s="164"/>
    </row>
    <row r="51" spans="1:7" x14ac:dyDescent="0.3">
      <c r="A51" s="151" t="s">
        <v>332</v>
      </c>
      <c r="B51" s="164">
        <v>900000</v>
      </c>
      <c r="C51" s="164">
        <v>928900</v>
      </c>
      <c r="D51" s="164">
        <v>967000</v>
      </c>
      <c r="E51" s="164">
        <v>1010100</v>
      </c>
      <c r="F51" s="164">
        <v>1059100</v>
      </c>
      <c r="G51" s="164">
        <v>1113500</v>
      </c>
    </row>
    <row r="52" spans="1:7" x14ac:dyDescent="0.3">
      <c r="A52" s="149" t="s">
        <v>213</v>
      </c>
      <c r="B52" s="165">
        <v>900000</v>
      </c>
      <c r="C52" s="165">
        <v>928900</v>
      </c>
      <c r="D52" s="165">
        <v>967000</v>
      </c>
      <c r="E52" s="165">
        <v>1010100</v>
      </c>
      <c r="F52" s="165">
        <v>1059100</v>
      </c>
      <c r="G52" s="165">
        <v>1113500</v>
      </c>
    </row>
    <row r="53" spans="1:7" x14ac:dyDescent="0.3">
      <c r="A53" s="151"/>
      <c r="B53" s="164"/>
      <c r="C53" s="164"/>
      <c r="D53" s="164"/>
      <c r="E53" s="164"/>
      <c r="F53" s="164"/>
      <c r="G53" s="164"/>
    </row>
    <row r="54" spans="1:7" x14ac:dyDescent="0.3">
      <c r="A54" s="149" t="s">
        <v>334</v>
      </c>
      <c r="B54" s="165">
        <v>36000</v>
      </c>
      <c r="C54" s="165">
        <v>37200</v>
      </c>
      <c r="D54" s="165">
        <v>38700</v>
      </c>
      <c r="E54" s="165">
        <v>40400</v>
      </c>
      <c r="F54" s="165">
        <v>42400</v>
      </c>
      <c r="G54" s="165">
        <v>44600</v>
      </c>
    </row>
    <row r="55" spans="1:7" x14ac:dyDescent="0.3">
      <c r="A55" s="35"/>
      <c r="B55" s="38"/>
      <c r="C55" s="38"/>
      <c r="D55" s="38"/>
      <c r="E55" s="38"/>
      <c r="F55" s="38"/>
      <c r="G55" s="38"/>
    </row>
    <row r="56" spans="1:7" ht="17.399999999999999" x14ac:dyDescent="0.35">
      <c r="A56" s="148" t="s">
        <v>321</v>
      </c>
      <c r="B56" s="149">
        <v>2020</v>
      </c>
      <c r="C56" s="149">
        <v>2021</v>
      </c>
      <c r="D56" s="149">
        <v>2022</v>
      </c>
      <c r="E56" s="149">
        <v>2023</v>
      </c>
      <c r="F56" s="149">
        <v>2024</v>
      </c>
      <c r="G56" s="149">
        <v>2025</v>
      </c>
    </row>
    <row r="57" spans="1:7" x14ac:dyDescent="0.3">
      <c r="A57" s="151" t="s">
        <v>338</v>
      </c>
      <c r="B57" s="164">
        <v>442000</v>
      </c>
      <c r="C57" s="164">
        <v>478800</v>
      </c>
      <c r="D57" s="164">
        <v>530000</v>
      </c>
      <c r="E57" s="164">
        <v>598600</v>
      </c>
      <c r="F57" s="164">
        <v>687600</v>
      </c>
      <c r="G57" s="164">
        <v>798700</v>
      </c>
    </row>
    <row r="58" spans="1:7" x14ac:dyDescent="0.3">
      <c r="A58" s="151" t="s">
        <v>330</v>
      </c>
      <c r="B58" s="164">
        <v>0</v>
      </c>
      <c r="C58" s="164">
        <v>0</v>
      </c>
      <c r="D58" s="164">
        <v>0</v>
      </c>
      <c r="E58" s="164">
        <v>0</v>
      </c>
      <c r="F58" s="164">
        <v>0</v>
      </c>
      <c r="G58" s="164">
        <v>0</v>
      </c>
    </row>
    <row r="59" spans="1:7" x14ac:dyDescent="0.3">
      <c r="A59" s="149" t="s">
        <v>331</v>
      </c>
      <c r="B59" s="165">
        <v>442000</v>
      </c>
      <c r="C59" s="165">
        <v>478800</v>
      </c>
      <c r="D59" s="165">
        <v>530000</v>
      </c>
      <c r="E59" s="165">
        <v>598600</v>
      </c>
      <c r="F59" s="165">
        <v>687600</v>
      </c>
      <c r="G59" s="165">
        <v>798700</v>
      </c>
    </row>
    <row r="60" spans="1:7" x14ac:dyDescent="0.3">
      <c r="A60" s="151"/>
      <c r="B60" s="164"/>
      <c r="C60" s="164"/>
      <c r="D60" s="164"/>
      <c r="E60" s="164"/>
      <c r="F60" s="164"/>
      <c r="G60" s="164"/>
    </row>
    <row r="61" spans="1:7" x14ac:dyDescent="0.3">
      <c r="A61" s="151" t="s">
        <v>332</v>
      </c>
      <c r="B61" s="164">
        <v>425000</v>
      </c>
      <c r="C61" s="164">
        <v>460400</v>
      </c>
      <c r="D61" s="164">
        <v>509600</v>
      </c>
      <c r="E61" s="164">
        <v>575500</v>
      </c>
      <c r="F61" s="164">
        <v>661100</v>
      </c>
      <c r="G61" s="164">
        <v>768000</v>
      </c>
    </row>
    <row r="62" spans="1:7" x14ac:dyDescent="0.3">
      <c r="A62" s="149" t="s">
        <v>213</v>
      </c>
      <c r="B62" s="165">
        <v>425000</v>
      </c>
      <c r="C62" s="165">
        <v>460400</v>
      </c>
      <c r="D62" s="165">
        <v>509600</v>
      </c>
      <c r="E62" s="165">
        <v>575500</v>
      </c>
      <c r="F62" s="165">
        <v>661100</v>
      </c>
      <c r="G62" s="165">
        <v>768000</v>
      </c>
    </row>
    <row r="63" spans="1:7" x14ac:dyDescent="0.3">
      <c r="A63" s="164"/>
      <c r="B63" s="164"/>
      <c r="C63" s="164"/>
      <c r="D63" s="164"/>
      <c r="E63" s="164"/>
      <c r="F63" s="164"/>
      <c r="G63" s="164"/>
    </row>
    <row r="64" spans="1:7" x14ac:dyDescent="0.3">
      <c r="A64" s="149" t="s">
        <v>334</v>
      </c>
      <c r="B64" s="165">
        <v>17000</v>
      </c>
      <c r="C64" s="165">
        <v>18400</v>
      </c>
      <c r="D64" s="165">
        <v>20400</v>
      </c>
      <c r="E64" s="165">
        <v>23100</v>
      </c>
      <c r="F64" s="165">
        <v>26500</v>
      </c>
      <c r="G64" s="165">
        <v>30700</v>
      </c>
    </row>
    <row r="65" spans="1:7" x14ac:dyDescent="0.3">
      <c r="A65" s="35"/>
      <c r="B65" s="38"/>
      <c r="C65" s="38"/>
      <c r="D65" s="38"/>
      <c r="E65" s="38"/>
      <c r="F65" s="38"/>
      <c r="G65" s="38"/>
    </row>
    <row r="66" spans="1:7" ht="17.399999999999999" x14ac:dyDescent="0.35">
      <c r="A66" s="148" t="s">
        <v>13</v>
      </c>
      <c r="B66" s="149">
        <v>2020</v>
      </c>
      <c r="C66" s="149">
        <v>2021</v>
      </c>
      <c r="D66" s="149">
        <v>2022</v>
      </c>
      <c r="E66" s="149">
        <v>2023</v>
      </c>
      <c r="F66" s="149">
        <v>2024</v>
      </c>
      <c r="G66" s="149">
        <v>2025</v>
      </c>
    </row>
    <row r="67" spans="1:7" x14ac:dyDescent="0.3">
      <c r="A67" s="151" t="s">
        <v>338</v>
      </c>
      <c r="B67" s="164">
        <v>6300000</v>
      </c>
      <c r="C67" s="164">
        <v>6312300</v>
      </c>
      <c r="D67" s="164">
        <v>6324200</v>
      </c>
      <c r="E67" s="164">
        <v>6336900</v>
      </c>
      <c r="F67" s="164">
        <v>6350000</v>
      </c>
      <c r="G67" s="164">
        <v>6363800</v>
      </c>
    </row>
    <row r="68" spans="1:7" x14ac:dyDescent="0.3">
      <c r="A68" s="151" t="s">
        <v>330</v>
      </c>
      <c r="B68" s="164">
        <v>0</v>
      </c>
      <c r="C68" s="164">
        <v>0</v>
      </c>
      <c r="D68" s="164">
        <v>0</v>
      </c>
      <c r="E68" s="164">
        <v>0</v>
      </c>
      <c r="F68" s="164">
        <v>0</v>
      </c>
      <c r="G68" s="164">
        <v>0</v>
      </c>
    </row>
    <row r="69" spans="1:7" x14ac:dyDescent="0.3">
      <c r="A69" s="149" t="s">
        <v>331</v>
      </c>
      <c r="B69" s="165">
        <v>6300000</v>
      </c>
      <c r="C69" s="165">
        <v>6312300</v>
      </c>
      <c r="D69" s="165">
        <v>6324200</v>
      </c>
      <c r="E69" s="165">
        <v>6336900</v>
      </c>
      <c r="F69" s="165">
        <v>6350000</v>
      </c>
      <c r="G69" s="165">
        <v>6363800</v>
      </c>
    </row>
    <row r="70" spans="1:7" x14ac:dyDescent="0.3">
      <c r="A70" s="151"/>
      <c r="B70" s="164"/>
      <c r="C70" s="164"/>
      <c r="D70" s="164"/>
      <c r="E70" s="164"/>
      <c r="F70" s="164"/>
      <c r="G70" s="164"/>
    </row>
    <row r="71" spans="1:7" x14ac:dyDescent="0.3">
      <c r="A71" s="151" t="s">
        <v>332</v>
      </c>
      <c r="B71" s="164">
        <v>6000000</v>
      </c>
      <c r="C71" s="164">
        <v>6011800</v>
      </c>
      <c r="D71" s="164">
        <v>6023100</v>
      </c>
      <c r="E71" s="164">
        <v>6035200</v>
      </c>
      <c r="F71" s="164">
        <v>6047600</v>
      </c>
      <c r="G71" s="164">
        <v>6060700</v>
      </c>
    </row>
    <row r="72" spans="1:7" x14ac:dyDescent="0.3">
      <c r="A72" s="149" t="s">
        <v>213</v>
      </c>
      <c r="B72" s="165">
        <v>6000000</v>
      </c>
      <c r="C72" s="165">
        <v>6011800</v>
      </c>
      <c r="D72" s="165">
        <v>6023100</v>
      </c>
      <c r="E72" s="165">
        <v>6035200</v>
      </c>
      <c r="F72" s="165">
        <v>6047600</v>
      </c>
      <c r="G72" s="165">
        <v>6060700</v>
      </c>
    </row>
    <row r="73" spans="1:7" x14ac:dyDescent="0.3">
      <c r="A73" s="151"/>
      <c r="B73" s="164"/>
      <c r="C73" s="164"/>
      <c r="D73" s="164"/>
      <c r="E73" s="164"/>
      <c r="F73" s="164"/>
      <c r="G73" s="164"/>
    </row>
    <row r="74" spans="1:7" x14ac:dyDescent="0.3">
      <c r="A74" s="149" t="s">
        <v>334</v>
      </c>
      <c r="B74" s="165">
        <v>300000</v>
      </c>
      <c r="C74" s="165">
        <v>300500</v>
      </c>
      <c r="D74" s="165">
        <v>301100</v>
      </c>
      <c r="E74" s="165">
        <v>301700</v>
      </c>
      <c r="F74" s="165">
        <v>302400</v>
      </c>
      <c r="G74" s="165">
        <v>303100</v>
      </c>
    </row>
    <row r="75" spans="1:7" x14ac:dyDescent="0.3">
      <c r="A75" s="35"/>
      <c r="B75" s="38"/>
      <c r="C75" s="38"/>
      <c r="D75" s="38"/>
      <c r="E75" s="38"/>
      <c r="F75" s="38"/>
      <c r="G75" s="38"/>
    </row>
    <row r="76" spans="1:7" ht="17.399999999999999" x14ac:dyDescent="0.35">
      <c r="A76" s="148" t="s">
        <v>322</v>
      </c>
      <c r="B76" s="149">
        <v>2020</v>
      </c>
      <c r="C76" s="149">
        <v>2021</v>
      </c>
      <c r="D76" s="149">
        <v>2022</v>
      </c>
      <c r="E76" s="149">
        <v>2023</v>
      </c>
      <c r="F76" s="149">
        <v>2024</v>
      </c>
      <c r="G76" s="149">
        <v>2025</v>
      </c>
    </row>
    <row r="77" spans="1:7" x14ac:dyDescent="0.3">
      <c r="A77" s="151" t="s">
        <v>338</v>
      </c>
      <c r="B77" s="164">
        <v>250000</v>
      </c>
      <c r="C77" s="164">
        <v>250000</v>
      </c>
      <c r="D77" s="164">
        <v>250000</v>
      </c>
      <c r="E77" s="164">
        <v>250000</v>
      </c>
      <c r="F77" s="164">
        <v>250000</v>
      </c>
      <c r="G77" s="164">
        <v>100000</v>
      </c>
    </row>
    <row r="78" spans="1:7" x14ac:dyDescent="0.3">
      <c r="A78" s="151" t="s">
        <v>330</v>
      </c>
      <c r="B78" s="164">
        <v>0</v>
      </c>
      <c r="C78" s="164">
        <v>0</v>
      </c>
      <c r="D78" s="164">
        <v>0</v>
      </c>
      <c r="E78" s="164">
        <v>0</v>
      </c>
      <c r="F78" s="164">
        <v>0</v>
      </c>
      <c r="G78" s="164">
        <v>0</v>
      </c>
    </row>
    <row r="79" spans="1:7" x14ac:dyDescent="0.3">
      <c r="A79" s="149" t="s">
        <v>331</v>
      </c>
      <c r="B79" s="165">
        <v>250000</v>
      </c>
      <c r="C79" s="165">
        <v>250000</v>
      </c>
      <c r="D79" s="165">
        <v>250000</v>
      </c>
      <c r="E79" s="165">
        <v>250000</v>
      </c>
      <c r="F79" s="165">
        <v>250000</v>
      </c>
      <c r="G79" s="165">
        <v>100000</v>
      </c>
    </row>
    <row r="80" spans="1:7" x14ac:dyDescent="0.3">
      <c r="A80" s="164"/>
      <c r="B80" s="164"/>
      <c r="C80" s="164"/>
      <c r="D80" s="164"/>
      <c r="E80" s="164"/>
      <c r="F80" s="164"/>
      <c r="G80" s="164"/>
    </row>
    <row r="81" spans="1:7" x14ac:dyDescent="0.3">
      <c r="A81" s="151" t="s">
        <v>333</v>
      </c>
      <c r="B81" s="164">
        <v>225000</v>
      </c>
      <c r="C81" s="164">
        <v>225000</v>
      </c>
      <c r="D81" s="164">
        <v>225000</v>
      </c>
      <c r="E81" s="164">
        <v>225000</v>
      </c>
      <c r="F81" s="164">
        <v>225000</v>
      </c>
      <c r="G81" s="164">
        <v>75000</v>
      </c>
    </row>
    <row r="82" spans="1:7" x14ac:dyDescent="0.3">
      <c r="A82" s="149" t="s">
        <v>213</v>
      </c>
      <c r="B82" s="165">
        <v>225000</v>
      </c>
      <c r="C82" s="165">
        <v>225000</v>
      </c>
      <c r="D82" s="165">
        <v>225000</v>
      </c>
      <c r="E82" s="165">
        <v>225000</v>
      </c>
      <c r="F82" s="165">
        <v>225000</v>
      </c>
      <c r="G82" s="165">
        <v>75000</v>
      </c>
    </row>
    <row r="83" spans="1:7" x14ac:dyDescent="0.3">
      <c r="A83" s="164"/>
      <c r="B83" s="164"/>
      <c r="C83" s="164"/>
      <c r="D83" s="164"/>
      <c r="E83" s="164"/>
      <c r="F83" s="164"/>
      <c r="G83" s="164"/>
    </row>
    <row r="84" spans="1:7" x14ac:dyDescent="0.3">
      <c r="A84" s="149" t="s">
        <v>334</v>
      </c>
      <c r="B84" s="165">
        <v>25000</v>
      </c>
      <c r="C84" s="165">
        <v>25000</v>
      </c>
      <c r="D84" s="165">
        <v>25000</v>
      </c>
      <c r="E84" s="165">
        <v>25000</v>
      </c>
      <c r="F84" s="165">
        <v>25000</v>
      </c>
      <c r="G84" s="165">
        <v>25000</v>
      </c>
    </row>
    <row r="85" spans="1:7" x14ac:dyDescent="0.3">
      <c r="A85" s="35"/>
      <c r="B85" s="38"/>
      <c r="C85" s="38"/>
      <c r="D85" s="38"/>
      <c r="E85" s="38"/>
      <c r="F85" s="38"/>
      <c r="G85" s="38"/>
    </row>
    <row r="86" spans="1:7" x14ac:dyDescent="0.3">
      <c r="A86" s="35"/>
      <c r="B86" s="39"/>
      <c r="C86" s="39"/>
      <c r="D86" s="39"/>
      <c r="E86" s="39"/>
      <c r="F86" s="39"/>
      <c r="G86" s="39"/>
    </row>
    <row r="87" spans="1:7" x14ac:dyDescent="0.3">
      <c r="A87" s="35"/>
      <c r="B87" s="35"/>
      <c r="C87" s="35"/>
      <c r="D87" s="35"/>
      <c r="E87" s="35"/>
      <c r="F87" s="35"/>
      <c r="G87" s="35"/>
    </row>
    <row r="88" spans="1:7" x14ac:dyDescent="0.3">
      <c r="A88" s="35"/>
      <c r="B88" s="35"/>
      <c r="C88" s="35"/>
      <c r="D88" s="35"/>
      <c r="E88" s="35"/>
      <c r="F88" s="35"/>
      <c r="G88" s="35"/>
    </row>
    <row r="89" spans="1:7" x14ac:dyDescent="0.3">
      <c r="A89" s="35"/>
      <c r="B89" s="35"/>
      <c r="C89" s="35"/>
      <c r="D89" s="35"/>
      <c r="E89" s="35"/>
      <c r="F89" s="35"/>
      <c r="G89" s="35"/>
    </row>
    <row r="90" spans="1:7" x14ac:dyDescent="0.3">
      <c r="A90" s="35"/>
      <c r="B90" s="35"/>
      <c r="C90" s="35"/>
      <c r="D90" s="35"/>
      <c r="E90" s="35"/>
      <c r="F90" s="35"/>
      <c r="G90" s="35"/>
    </row>
    <row r="91" spans="1:7" x14ac:dyDescent="0.3">
      <c r="A91" s="35"/>
      <c r="B91" s="35"/>
      <c r="C91" s="35"/>
      <c r="D91" s="35"/>
      <c r="E91" s="35"/>
      <c r="F91" s="35"/>
      <c r="G91" s="35"/>
    </row>
    <row r="92" spans="1:7" x14ac:dyDescent="0.3">
      <c r="A92" s="35"/>
      <c r="B92" s="35"/>
      <c r="C92" s="35"/>
      <c r="D92" s="35"/>
      <c r="E92" s="35"/>
      <c r="F92" s="35"/>
      <c r="G92" s="35"/>
    </row>
    <row r="93" spans="1:7" x14ac:dyDescent="0.3">
      <c r="A93" s="35"/>
      <c r="B93" s="35"/>
      <c r="C93" s="35"/>
      <c r="D93" s="35"/>
      <c r="E93" s="35"/>
      <c r="F93" s="35"/>
      <c r="G93" s="35"/>
    </row>
  </sheetData>
  <mergeCells count="3">
    <mergeCell ref="A1:G1"/>
    <mergeCell ref="A2:G2"/>
    <mergeCell ref="A3:G3"/>
  </mergeCells>
  <hyperlinks>
    <hyperlink ref="N1" location="'Navigation &amp; Instructions'!A1" display="Navigatio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0"/>
  <sheetViews>
    <sheetView zoomScaleNormal="100" workbookViewId="0">
      <selection activeCell="N1" sqref="N1"/>
    </sheetView>
  </sheetViews>
  <sheetFormatPr defaultRowHeight="14.4" x14ac:dyDescent="0.3"/>
  <cols>
    <col min="1" max="1" width="21.5546875" style="5" customWidth="1"/>
    <col min="2" max="2" width="12.44140625" customWidth="1"/>
    <col min="3" max="3" width="13.33203125" customWidth="1"/>
    <col min="4" max="4" width="12.33203125" customWidth="1"/>
    <col min="5" max="5" width="12.5546875" style="2" customWidth="1"/>
    <col min="14" max="14" width="11.44140625" customWidth="1"/>
  </cols>
  <sheetData>
    <row r="1" spans="1:14" x14ac:dyDescent="0.3">
      <c r="A1" s="295" t="s">
        <v>339</v>
      </c>
      <c r="B1" s="295"/>
      <c r="C1" s="295"/>
      <c r="D1" s="295"/>
      <c r="E1" s="295"/>
      <c r="N1" s="287" t="s">
        <v>773</v>
      </c>
    </row>
    <row r="3" spans="1:14" x14ac:dyDescent="0.3">
      <c r="A3" s="40" t="s">
        <v>340</v>
      </c>
      <c r="C3" s="2"/>
      <c r="E3"/>
    </row>
    <row r="4" spans="1:14" x14ac:dyDescent="0.3">
      <c r="A4" s="40"/>
      <c r="C4" s="2"/>
      <c r="E4"/>
    </row>
    <row r="5" spans="1:14" x14ac:dyDescent="0.3">
      <c r="A5" s="41"/>
      <c r="B5" s="7">
        <v>2022</v>
      </c>
      <c r="C5" s="42">
        <v>2021</v>
      </c>
      <c r="D5" s="42">
        <v>2020</v>
      </c>
      <c r="E5" s="42">
        <v>2019</v>
      </c>
    </row>
    <row r="6" spans="1:14" x14ac:dyDescent="0.3">
      <c r="A6" s="41"/>
      <c r="B6" s="9"/>
      <c r="C6" s="8"/>
      <c r="D6" s="9"/>
      <c r="E6" s="9"/>
    </row>
    <row r="7" spans="1:14" x14ac:dyDescent="0.3">
      <c r="A7" s="41" t="s">
        <v>341</v>
      </c>
      <c r="B7" s="43">
        <v>11141</v>
      </c>
      <c r="C7" s="43">
        <v>6267</v>
      </c>
      <c r="D7" s="43">
        <v>8356</v>
      </c>
      <c r="E7" s="43">
        <v>4700</v>
      </c>
    </row>
    <row r="8" spans="1:14" x14ac:dyDescent="0.3">
      <c r="A8" s="41" t="s">
        <v>342</v>
      </c>
      <c r="B8" s="43">
        <v>1765</v>
      </c>
      <c r="C8" s="43">
        <v>1165</v>
      </c>
      <c r="D8" s="43">
        <v>769</v>
      </c>
      <c r="E8" s="43">
        <v>507</v>
      </c>
    </row>
    <row r="9" spans="1:14" x14ac:dyDescent="0.3">
      <c r="A9" s="44" t="s">
        <v>323</v>
      </c>
      <c r="B9" s="45">
        <v>12906</v>
      </c>
      <c r="C9" s="45">
        <v>7432</v>
      </c>
      <c r="D9" s="45">
        <v>9125</v>
      </c>
      <c r="E9" s="45">
        <v>5207</v>
      </c>
    </row>
    <row r="10" spans="1:14" x14ac:dyDescent="0.3">
      <c r="A10" s="41"/>
      <c r="B10" s="9"/>
      <c r="C10" s="8"/>
      <c r="D10" s="9"/>
      <c r="E10" s="9"/>
    </row>
    <row r="11" spans="1:14" x14ac:dyDescent="0.3">
      <c r="A11" s="41" t="s">
        <v>343</v>
      </c>
      <c r="B11" s="43">
        <v>1847</v>
      </c>
      <c r="C11" s="43">
        <v>1478</v>
      </c>
      <c r="D11" s="43">
        <v>1182</v>
      </c>
      <c r="E11" s="43">
        <v>946</v>
      </c>
    </row>
    <row r="12" spans="1:14" x14ac:dyDescent="0.3">
      <c r="A12" s="41" t="s">
        <v>344</v>
      </c>
      <c r="B12" s="43">
        <v>567</v>
      </c>
      <c r="C12" s="43">
        <v>510</v>
      </c>
      <c r="D12" s="43">
        <v>459</v>
      </c>
      <c r="E12" s="43">
        <v>413</v>
      </c>
    </row>
    <row r="13" spans="1:14" x14ac:dyDescent="0.3">
      <c r="A13" s="41" t="s">
        <v>345</v>
      </c>
      <c r="B13" s="43">
        <v>4561</v>
      </c>
      <c r="C13" s="43">
        <v>3013</v>
      </c>
      <c r="D13" s="43">
        <v>2158</v>
      </c>
      <c r="E13" s="43">
        <v>1539</v>
      </c>
    </row>
    <row r="14" spans="1:14" x14ac:dyDescent="0.3">
      <c r="A14" s="44" t="s">
        <v>346</v>
      </c>
      <c r="B14" s="45">
        <v>6975</v>
      </c>
      <c r="C14" s="45">
        <v>5001</v>
      </c>
      <c r="D14" s="45">
        <v>3799</v>
      </c>
      <c r="E14" s="45">
        <v>2898</v>
      </c>
    </row>
    <row r="15" spans="1:14" x14ac:dyDescent="0.3">
      <c r="A15" s="41"/>
      <c r="B15" s="9"/>
      <c r="C15" s="8"/>
      <c r="D15" s="9"/>
      <c r="E15" s="9"/>
    </row>
    <row r="16" spans="1:14" x14ac:dyDescent="0.3">
      <c r="A16" s="41" t="s">
        <v>347</v>
      </c>
      <c r="B16" s="43">
        <v>623</v>
      </c>
      <c r="C16" s="43">
        <v>555</v>
      </c>
      <c r="D16" s="43">
        <v>263</v>
      </c>
      <c r="E16" s="43">
        <v>263</v>
      </c>
    </row>
    <row r="17" spans="1:5" x14ac:dyDescent="0.3">
      <c r="A17" s="41" t="s">
        <v>348</v>
      </c>
      <c r="B17" s="43">
        <v>1110</v>
      </c>
      <c r="C17" s="43">
        <v>1063</v>
      </c>
      <c r="D17" s="43">
        <v>681</v>
      </c>
      <c r="E17" s="43">
        <v>681</v>
      </c>
    </row>
    <row r="18" spans="1:5" x14ac:dyDescent="0.3">
      <c r="A18" s="41" t="s">
        <v>349</v>
      </c>
      <c r="B18" s="43">
        <v>417</v>
      </c>
      <c r="C18" s="43">
        <v>334</v>
      </c>
      <c r="D18" s="43">
        <v>267</v>
      </c>
      <c r="E18" s="43">
        <v>214</v>
      </c>
    </row>
    <row r="19" spans="1:5" x14ac:dyDescent="0.3">
      <c r="A19" s="44" t="s">
        <v>350</v>
      </c>
      <c r="B19" s="45">
        <v>2150</v>
      </c>
      <c r="C19" s="45">
        <v>1952</v>
      </c>
      <c r="D19" s="45">
        <v>1211</v>
      </c>
      <c r="E19" s="45">
        <v>1158</v>
      </c>
    </row>
    <row r="20" spans="1:5" x14ac:dyDescent="0.3">
      <c r="A20" s="41"/>
      <c r="B20" s="9"/>
      <c r="C20" s="8"/>
      <c r="D20" s="9"/>
      <c r="E20" s="9"/>
    </row>
    <row r="21" spans="1:5" x14ac:dyDescent="0.3">
      <c r="A21" s="44" t="s">
        <v>351</v>
      </c>
      <c r="B21" s="45">
        <v>3781</v>
      </c>
      <c r="C21" s="45">
        <v>479</v>
      </c>
      <c r="D21" s="45">
        <v>4115</v>
      </c>
      <c r="E21" s="45">
        <v>1151</v>
      </c>
    </row>
    <row r="22" spans="1:5" x14ac:dyDescent="0.3">
      <c r="A22" s="44" t="s">
        <v>352</v>
      </c>
      <c r="B22" s="45">
        <v>945</v>
      </c>
      <c r="C22" s="45">
        <v>120</v>
      </c>
      <c r="D22" s="45">
        <v>1029</v>
      </c>
      <c r="E22" s="45">
        <v>288</v>
      </c>
    </row>
    <row r="23" spans="1:5" x14ac:dyDescent="0.3">
      <c r="A23" s="44" t="s">
        <v>175</v>
      </c>
      <c r="B23" s="45">
        <v>2836</v>
      </c>
      <c r="C23" s="45">
        <v>359</v>
      </c>
      <c r="D23" s="45">
        <v>3086</v>
      </c>
      <c r="E23" s="45">
        <v>863</v>
      </c>
    </row>
    <row r="27" spans="1:5" x14ac:dyDescent="0.3">
      <c r="A27" s="4" t="s">
        <v>353</v>
      </c>
      <c r="E27"/>
    </row>
    <row r="28" spans="1:5" x14ac:dyDescent="0.3">
      <c r="A28" s="9"/>
      <c r="B28" s="7">
        <v>2022</v>
      </c>
      <c r="C28" s="42">
        <v>2021</v>
      </c>
      <c r="D28" s="42">
        <v>2020</v>
      </c>
      <c r="E28" s="42">
        <v>2019</v>
      </c>
    </row>
    <row r="29" spans="1:5" x14ac:dyDescent="0.3">
      <c r="A29" s="7" t="s">
        <v>354</v>
      </c>
      <c r="B29" s="8"/>
      <c r="C29" s="8"/>
      <c r="D29" s="8"/>
      <c r="E29" s="9"/>
    </row>
    <row r="30" spans="1:5" x14ac:dyDescent="0.3">
      <c r="A30" s="9" t="s">
        <v>355</v>
      </c>
      <c r="B30" s="46">
        <v>29187</v>
      </c>
      <c r="C30" s="46">
        <v>24213</v>
      </c>
      <c r="D30" s="46">
        <v>20894</v>
      </c>
      <c r="E30" s="46">
        <v>18489</v>
      </c>
    </row>
    <row r="31" spans="1:5" x14ac:dyDescent="0.3">
      <c r="A31" s="9" t="s">
        <v>205</v>
      </c>
      <c r="B31" s="46">
        <v>1410</v>
      </c>
      <c r="C31" s="46">
        <v>1692</v>
      </c>
      <c r="D31" s="46">
        <v>1949</v>
      </c>
      <c r="E31" s="46">
        <v>2180</v>
      </c>
    </row>
    <row r="32" spans="1:5" x14ac:dyDescent="0.3">
      <c r="A32" s="9" t="s">
        <v>356</v>
      </c>
      <c r="B32" s="46">
        <v>126</v>
      </c>
      <c r="C32" s="46">
        <v>130</v>
      </c>
      <c r="D32" s="46">
        <v>117</v>
      </c>
      <c r="E32" s="46">
        <v>105</v>
      </c>
    </row>
    <row r="33" spans="1:5" x14ac:dyDescent="0.3">
      <c r="A33" s="7" t="s">
        <v>331</v>
      </c>
      <c r="B33" s="48">
        <v>30723</v>
      </c>
      <c r="C33" s="48">
        <v>26036</v>
      </c>
      <c r="D33" s="48">
        <v>22960</v>
      </c>
      <c r="E33" s="48">
        <v>20774</v>
      </c>
    </row>
    <row r="34" spans="1:5" x14ac:dyDescent="0.3">
      <c r="A34" s="9"/>
      <c r="B34" s="46"/>
      <c r="C34" s="46"/>
      <c r="D34" s="46"/>
      <c r="E34" s="47"/>
    </row>
    <row r="35" spans="1:5" x14ac:dyDescent="0.3">
      <c r="A35" s="7" t="s">
        <v>357</v>
      </c>
      <c r="B35" s="46"/>
      <c r="C35" s="46"/>
      <c r="D35" s="46"/>
      <c r="E35" s="47"/>
    </row>
    <row r="36" spans="1:5" x14ac:dyDescent="0.3">
      <c r="A36" s="7" t="s">
        <v>332</v>
      </c>
      <c r="B36" s="48">
        <v>28447</v>
      </c>
      <c r="C36" s="48">
        <v>23886</v>
      </c>
      <c r="D36" s="48">
        <v>20873</v>
      </c>
      <c r="E36" s="48">
        <v>18715</v>
      </c>
    </row>
    <row r="37" spans="1:5" x14ac:dyDescent="0.3">
      <c r="A37" s="9"/>
      <c r="B37" s="46"/>
      <c r="C37" s="46"/>
      <c r="D37" s="47"/>
      <c r="E37" s="47"/>
    </row>
    <row r="38" spans="1:5" x14ac:dyDescent="0.3">
      <c r="A38" s="7" t="s">
        <v>358</v>
      </c>
      <c r="B38" s="48">
        <v>2276</v>
      </c>
      <c r="C38" s="48">
        <v>2150</v>
      </c>
      <c r="D38" s="48">
        <v>2087</v>
      </c>
      <c r="E38" s="48">
        <v>2059</v>
      </c>
    </row>
    <row r="39" spans="1:5" x14ac:dyDescent="0.3">
      <c r="A39"/>
      <c r="D39" s="2"/>
    </row>
    <row r="40" spans="1:5" x14ac:dyDescent="0.3">
      <c r="A40"/>
      <c r="E40"/>
    </row>
  </sheetData>
  <mergeCells count="1">
    <mergeCell ref="A1:E1"/>
  </mergeCells>
  <hyperlinks>
    <hyperlink ref="N1" location="'Navigation &amp; Instructions'!A1" display="Navigation"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50"/>
  <sheetViews>
    <sheetView workbookViewId="0">
      <selection activeCell="N1" sqref="N1"/>
    </sheetView>
  </sheetViews>
  <sheetFormatPr defaultRowHeight="14.4" x14ac:dyDescent="0.3"/>
  <cols>
    <col min="1" max="1" width="44.5546875" customWidth="1"/>
    <col min="2" max="2" width="11.33203125" customWidth="1"/>
    <col min="3" max="3" width="12" customWidth="1"/>
    <col min="4" max="4" width="11.33203125" customWidth="1"/>
    <col min="14" max="14" width="11.44140625" customWidth="1"/>
  </cols>
  <sheetData>
    <row r="1" spans="1:14" x14ac:dyDescent="0.3">
      <c r="A1" s="295" t="s">
        <v>359</v>
      </c>
      <c r="B1" s="295"/>
      <c r="C1" s="295"/>
      <c r="D1" s="295"/>
      <c r="N1" s="287" t="s">
        <v>773</v>
      </c>
    </row>
    <row r="3" spans="1:14" x14ac:dyDescent="0.3">
      <c r="A3" s="4" t="s">
        <v>360</v>
      </c>
    </row>
    <row r="4" spans="1:14" x14ac:dyDescent="0.3">
      <c r="A4" s="9"/>
      <c r="B4" s="49">
        <v>2022</v>
      </c>
      <c r="C4" s="49">
        <v>2021</v>
      </c>
      <c r="D4" s="49">
        <v>2020</v>
      </c>
      <c r="G4" s="50"/>
      <c r="H4" s="50"/>
      <c r="I4" s="50"/>
    </row>
    <row r="5" spans="1:14" x14ac:dyDescent="0.3">
      <c r="A5" s="9"/>
      <c r="B5" s="9"/>
      <c r="C5" s="9"/>
      <c r="D5" s="9"/>
      <c r="G5" s="12"/>
      <c r="H5" s="12"/>
      <c r="I5" s="12"/>
    </row>
    <row r="6" spans="1:14" x14ac:dyDescent="0.3">
      <c r="A6" s="9" t="s">
        <v>361</v>
      </c>
      <c r="B6" s="8">
        <v>7235</v>
      </c>
      <c r="C6" s="51">
        <v>7024.2718446601939</v>
      </c>
      <c r="D6" s="51">
        <v>6819.6814025827125</v>
      </c>
      <c r="G6" s="52"/>
      <c r="H6" s="52"/>
      <c r="I6" s="52"/>
      <c r="L6" s="53"/>
      <c r="M6" s="53"/>
      <c r="N6" s="53"/>
    </row>
    <row r="7" spans="1:14" x14ac:dyDescent="0.3">
      <c r="A7" s="9" t="s">
        <v>362</v>
      </c>
      <c r="B7" s="8">
        <v>3685</v>
      </c>
      <c r="C7" s="51">
        <v>3722.2222222222226</v>
      </c>
      <c r="D7" s="51">
        <v>3759.8204264870933</v>
      </c>
      <c r="G7" s="52"/>
      <c r="H7" s="52"/>
      <c r="I7" s="52"/>
      <c r="L7" s="53"/>
      <c r="M7" s="53"/>
      <c r="N7" s="53"/>
    </row>
    <row r="8" spans="1:14" x14ac:dyDescent="0.3">
      <c r="A8" s="7" t="s">
        <v>363</v>
      </c>
      <c r="B8" s="54">
        <v>10920</v>
      </c>
      <c r="C8" s="55">
        <v>10746.494066882417</v>
      </c>
      <c r="D8" s="55">
        <v>10579.501829069806</v>
      </c>
      <c r="G8" s="56"/>
      <c r="H8" s="56"/>
      <c r="I8" s="56"/>
      <c r="L8" s="53"/>
      <c r="M8" s="53"/>
      <c r="N8" s="53"/>
    </row>
    <row r="9" spans="1:14" x14ac:dyDescent="0.3">
      <c r="A9" s="9"/>
      <c r="B9" s="8"/>
      <c r="C9" s="8"/>
      <c r="D9" s="8"/>
      <c r="G9" s="52"/>
      <c r="H9" s="52"/>
      <c r="I9" s="52"/>
      <c r="L9" s="53"/>
      <c r="M9" s="53"/>
      <c r="N9" s="53"/>
    </row>
    <row r="10" spans="1:14" x14ac:dyDescent="0.3">
      <c r="A10" s="9" t="s">
        <v>15</v>
      </c>
      <c r="B10" s="8"/>
      <c r="C10" s="8"/>
      <c r="D10" s="8"/>
      <c r="G10" s="52"/>
      <c r="H10" s="52"/>
      <c r="I10" s="52"/>
      <c r="L10" s="53"/>
      <c r="M10" s="53"/>
      <c r="N10" s="53"/>
    </row>
    <row r="11" spans="1:14" x14ac:dyDescent="0.3">
      <c r="A11" s="9" t="s">
        <v>364</v>
      </c>
      <c r="B11" s="51">
        <v>3057.6000000000004</v>
      </c>
      <c r="C11" s="51">
        <v>3009.0183387270772</v>
      </c>
      <c r="D11" s="51">
        <v>2962.2605121395463</v>
      </c>
      <c r="G11" s="52"/>
      <c r="H11" s="52"/>
      <c r="I11" s="52"/>
      <c r="L11" s="53"/>
      <c r="M11" s="53"/>
      <c r="N11" s="53"/>
    </row>
    <row r="12" spans="1:14" x14ac:dyDescent="0.3">
      <c r="A12" s="9" t="s">
        <v>16</v>
      </c>
      <c r="B12" s="51">
        <v>2457</v>
      </c>
      <c r="C12" s="51">
        <v>2127.8058252427186</v>
      </c>
      <c r="D12" s="51">
        <v>2020.684849352333</v>
      </c>
      <c r="G12" s="52"/>
      <c r="H12" s="52"/>
      <c r="I12" s="52"/>
      <c r="L12" s="53"/>
      <c r="M12" s="53"/>
      <c r="N12" s="53"/>
    </row>
    <row r="13" spans="1:14" x14ac:dyDescent="0.3">
      <c r="A13" s="9" t="s">
        <v>365</v>
      </c>
      <c r="B13" s="51">
        <v>3361.85</v>
      </c>
      <c r="C13" s="51">
        <v>3336.2081984897518</v>
      </c>
      <c r="D13" s="51">
        <v>3312.0433077859161</v>
      </c>
      <c r="G13" s="52"/>
      <c r="H13" s="52"/>
      <c r="I13" s="52"/>
      <c r="L13" s="53"/>
      <c r="M13" s="53"/>
      <c r="N13" s="53"/>
    </row>
    <row r="14" spans="1:14" x14ac:dyDescent="0.3">
      <c r="A14" s="9" t="s">
        <v>366</v>
      </c>
      <c r="B14" s="51">
        <v>393.12</v>
      </c>
      <c r="C14" s="51">
        <v>386.873786407767</v>
      </c>
      <c r="D14" s="51">
        <v>380.86206584651302</v>
      </c>
      <c r="G14" s="52"/>
      <c r="H14" s="52"/>
      <c r="I14" s="52"/>
      <c r="L14" s="53"/>
      <c r="M14" s="53"/>
      <c r="N14" s="53"/>
    </row>
    <row r="15" spans="1:14" x14ac:dyDescent="0.3">
      <c r="A15" s="9" t="s">
        <v>367</v>
      </c>
      <c r="B15" s="51">
        <v>1193.7750000000001</v>
      </c>
      <c r="C15" s="51">
        <v>1159.004854368932</v>
      </c>
      <c r="D15" s="51">
        <v>1125.2474314261476</v>
      </c>
      <c r="G15" s="52"/>
      <c r="H15" s="52"/>
      <c r="I15" s="52"/>
      <c r="L15" s="53"/>
      <c r="M15" s="53"/>
      <c r="N15" s="53"/>
    </row>
    <row r="16" spans="1:14" x14ac:dyDescent="0.3">
      <c r="A16" s="7" t="s">
        <v>26</v>
      </c>
      <c r="B16" s="55">
        <v>10463.344999999999</v>
      </c>
      <c r="C16" s="55">
        <v>10018.911003236248</v>
      </c>
      <c r="D16" s="55">
        <v>9801.0981665504551</v>
      </c>
      <c r="G16" s="56"/>
      <c r="H16" s="56"/>
      <c r="I16" s="56"/>
      <c r="L16" s="53"/>
      <c r="M16" s="53"/>
      <c r="N16" s="53"/>
    </row>
    <row r="17" spans="1:14" x14ac:dyDescent="0.3">
      <c r="A17" s="9"/>
      <c r="B17" s="8"/>
      <c r="C17" s="8"/>
      <c r="D17" s="8"/>
      <c r="G17" s="52"/>
      <c r="H17" s="52"/>
      <c r="I17" s="52"/>
      <c r="L17" s="53"/>
      <c r="M17" s="53"/>
      <c r="N17" s="53"/>
    </row>
    <row r="18" spans="1:14" x14ac:dyDescent="0.3">
      <c r="A18" s="7" t="s">
        <v>368</v>
      </c>
      <c r="B18" s="55">
        <v>456.65499999999997</v>
      </c>
      <c r="C18" s="55">
        <v>727.58306364616942</v>
      </c>
      <c r="D18" s="55">
        <v>778.40366251935063</v>
      </c>
      <c r="G18" s="56"/>
      <c r="H18" s="56"/>
      <c r="I18" s="56"/>
      <c r="L18" s="53"/>
      <c r="M18" s="53"/>
      <c r="N18" s="53"/>
    </row>
    <row r="19" spans="1:14" x14ac:dyDescent="0.3">
      <c r="A19" s="9" t="s">
        <v>369</v>
      </c>
      <c r="B19" s="51">
        <v>-122.85</v>
      </c>
      <c r="C19" s="51">
        <v>-126</v>
      </c>
      <c r="D19" s="51">
        <v>-129.23076923076923</v>
      </c>
      <c r="G19" s="52"/>
      <c r="H19" s="52"/>
      <c r="I19" s="52"/>
      <c r="L19" s="53"/>
      <c r="M19" s="53"/>
      <c r="N19" s="53"/>
    </row>
    <row r="20" spans="1:14" x14ac:dyDescent="0.3">
      <c r="A20" s="9" t="s">
        <v>37</v>
      </c>
      <c r="B20" s="51">
        <v>333.80500000000001</v>
      </c>
      <c r="C20" s="51">
        <v>601.58306364616942</v>
      </c>
      <c r="D20" s="51">
        <v>649.17289328858135</v>
      </c>
      <c r="G20" s="52"/>
      <c r="H20" s="52"/>
      <c r="I20" s="52"/>
      <c r="L20" s="53"/>
      <c r="M20" s="53"/>
      <c r="N20" s="53"/>
    </row>
    <row r="21" spans="1:14" x14ac:dyDescent="0.3">
      <c r="A21" s="9" t="s">
        <v>370</v>
      </c>
      <c r="B21" s="51">
        <v>-116.83174999999999</v>
      </c>
      <c r="C21" s="51">
        <v>-210.55407227615927</v>
      </c>
      <c r="D21" s="51">
        <v>-227.21051265100348</v>
      </c>
      <c r="G21" s="52"/>
      <c r="H21" s="52"/>
      <c r="I21" s="52"/>
      <c r="L21" s="53"/>
      <c r="M21" s="53"/>
      <c r="N21" s="53"/>
    </row>
    <row r="22" spans="1:14" x14ac:dyDescent="0.3">
      <c r="A22" s="7" t="s">
        <v>84</v>
      </c>
      <c r="B22" s="55">
        <v>216.97325000000001</v>
      </c>
      <c r="C22" s="55">
        <v>391.02899137001009</v>
      </c>
      <c r="D22" s="55">
        <v>421.96238063757789</v>
      </c>
      <c r="G22" s="56"/>
      <c r="H22" s="56"/>
      <c r="I22" s="56"/>
      <c r="L22" s="53"/>
      <c r="M22" s="53"/>
      <c r="N22" s="53"/>
    </row>
    <row r="23" spans="1:14" x14ac:dyDescent="0.3">
      <c r="C23" s="2"/>
      <c r="D23" s="2"/>
      <c r="G23" s="52"/>
      <c r="H23" s="52"/>
      <c r="I23" s="52"/>
      <c r="L23" s="53"/>
      <c r="M23" s="53"/>
      <c r="N23" s="53"/>
    </row>
    <row r="24" spans="1:14" x14ac:dyDescent="0.3">
      <c r="C24" s="2"/>
      <c r="D24" s="2"/>
      <c r="G24" s="52"/>
      <c r="H24" s="52"/>
      <c r="I24" s="52"/>
      <c r="L24" s="53"/>
      <c r="M24" s="53"/>
      <c r="N24" s="53"/>
    </row>
    <row r="25" spans="1:14" x14ac:dyDescent="0.3">
      <c r="A25" s="4" t="s">
        <v>371</v>
      </c>
      <c r="B25" s="2"/>
      <c r="C25" s="2"/>
      <c r="D25" s="2"/>
      <c r="G25" s="52"/>
      <c r="H25" s="52"/>
      <c r="I25" s="52"/>
      <c r="L25" s="53"/>
      <c r="M25" s="53"/>
      <c r="N25" s="53"/>
    </row>
    <row r="26" spans="1:14" x14ac:dyDescent="0.3">
      <c r="A26" s="9"/>
      <c r="B26" s="49">
        <v>2022</v>
      </c>
      <c r="C26" s="49">
        <v>2021</v>
      </c>
      <c r="D26" s="49">
        <v>2020</v>
      </c>
      <c r="G26" s="50"/>
      <c r="H26" s="50"/>
      <c r="I26" s="50"/>
      <c r="L26" s="53"/>
      <c r="M26" s="53"/>
      <c r="N26" s="53"/>
    </row>
    <row r="27" spans="1:14" x14ac:dyDescent="0.3">
      <c r="A27" s="9"/>
      <c r="B27" s="9"/>
      <c r="C27" s="9"/>
      <c r="D27" s="9"/>
      <c r="G27" s="52"/>
      <c r="H27" s="52"/>
      <c r="I27" s="52"/>
      <c r="L27" s="53"/>
      <c r="M27" s="53"/>
      <c r="N27" s="53"/>
    </row>
    <row r="28" spans="1:14" x14ac:dyDescent="0.3">
      <c r="A28" s="9" t="s">
        <v>372</v>
      </c>
      <c r="B28" s="51">
        <v>1179.3599999999999</v>
      </c>
      <c r="C28" s="51">
        <v>1160.6213592233007</v>
      </c>
      <c r="D28" s="51">
        <v>1142.5861975395392</v>
      </c>
      <c r="G28" s="52"/>
      <c r="H28" s="52"/>
      <c r="I28" s="52"/>
      <c r="L28" s="53"/>
      <c r="M28" s="53"/>
      <c r="N28" s="53"/>
    </row>
    <row r="29" spans="1:14" x14ac:dyDescent="0.3">
      <c r="A29" s="9" t="s">
        <v>206</v>
      </c>
      <c r="B29" s="51">
        <v>890.08920000000001</v>
      </c>
      <c r="C29" s="51">
        <v>875.94673139158579</v>
      </c>
      <c r="D29" s="51">
        <v>862.33519408747986</v>
      </c>
      <c r="G29" s="52"/>
      <c r="H29" s="52"/>
      <c r="I29" s="52"/>
      <c r="L29" s="53"/>
      <c r="M29" s="53"/>
      <c r="N29" s="53"/>
    </row>
    <row r="30" spans="1:14" x14ac:dyDescent="0.3">
      <c r="A30" s="9" t="s">
        <v>373</v>
      </c>
      <c r="B30" s="51">
        <v>1599.6707999999999</v>
      </c>
      <c r="C30" s="51">
        <v>1574.2539158576051</v>
      </c>
      <c r="D30" s="51">
        <v>1549.7912229404358</v>
      </c>
      <c r="G30" s="56"/>
      <c r="H30" s="56"/>
      <c r="I30" s="56"/>
      <c r="L30" s="53"/>
      <c r="M30" s="53"/>
      <c r="N30" s="53"/>
    </row>
    <row r="31" spans="1:14" x14ac:dyDescent="0.3">
      <c r="A31" s="7" t="s">
        <v>155</v>
      </c>
      <c r="B31" s="55">
        <v>3669.12</v>
      </c>
      <c r="C31" s="55">
        <v>3610.8220064724915</v>
      </c>
      <c r="D31" s="55">
        <v>3554.7126145674547</v>
      </c>
      <c r="G31" s="52"/>
      <c r="H31" s="52"/>
      <c r="I31" s="52"/>
      <c r="L31" s="53"/>
      <c r="M31" s="53"/>
      <c r="N31" s="53"/>
    </row>
    <row r="32" spans="1:14" x14ac:dyDescent="0.3">
      <c r="A32" s="9" t="s">
        <v>374</v>
      </c>
      <c r="B32" s="51">
        <v>2882.88</v>
      </c>
      <c r="C32" s="51">
        <v>2837.0744336569578</v>
      </c>
      <c r="D32" s="51">
        <v>2792.9884828744289</v>
      </c>
      <c r="G32" s="56"/>
      <c r="H32" s="56"/>
      <c r="I32" s="56"/>
      <c r="L32" s="53"/>
      <c r="M32" s="53"/>
      <c r="N32" s="53"/>
    </row>
    <row r="33" spans="1:14" x14ac:dyDescent="0.3">
      <c r="A33" s="7" t="s">
        <v>331</v>
      </c>
      <c r="B33" s="55">
        <v>6552</v>
      </c>
      <c r="C33" s="55">
        <v>6447.8964401294497</v>
      </c>
      <c r="D33" s="55">
        <v>6347.7010974418836</v>
      </c>
      <c r="G33" s="52"/>
      <c r="H33" s="52"/>
      <c r="I33" s="52"/>
      <c r="L33" s="53"/>
      <c r="M33" s="53"/>
      <c r="N33" s="53"/>
    </row>
    <row r="34" spans="1:14" x14ac:dyDescent="0.3">
      <c r="A34" s="9"/>
      <c r="B34" s="8"/>
      <c r="C34" s="8"/>
      <c r="D34" s="8"/>
      <c r="G34" s="52"/>
      <c r="H34" s="52"/>
      <c r="I34" s="52"/>
      <c r="L34" s="53"/>
      <c r="M34" s="53"/>
      <c r="N34" s="53"/>
    </row>
    <row r="35" spans="1:14" x14ac:dyDescent="0.3">
      <c r="A35" s="9" t="s">
        <v>162</v>
      </c>
      <c r="B35" s="51">
        <v>2532.25</v>
      </c>
      <c r="C35" s="51">
        <v>2458.4951456310673</v>
      </c>
      <c r="D35" s="51">
        <v>2386.8884909039493</v>
      </c>
      <c r="G35" s="52"/>
      <c r="H35" s="52"/>
      <c r="I35" s="52"/>
      <c r="L35" s="53"/>
      <c r="M35" s="53"/>
      <c r="N35" s="53"/>
    </row>
    <row r="36" spans="1:14" x14ac:dyDescent="0.3">
      <c r="A36" s="9" t="s">
        <v>167</v>
      </c>
      <c r="B36" s="51">
        <v>1365</v>
      </c>
      <c r="C36" s="51">
        <v>1400</v>
      </c>
      <c r="D36" s="51">
        <v>1435.897435897436</v>
      </c>
      <c r="G36" s="56"/>
      <c r="H36" s="56"/>
      <c r="I36" s="56"/>
      <c r="L36" s="53"/>
      <c r="M36" s="53"/>
      <c r="N36" s="53"/>
    </row>
    <row r="37" spans="1:14" x14ac:dyDescent="0.3">
      <c r="A37" s="7" t="s">
        <v>213</v>
      </c>
      <c r="B37" s="55">
        <v>3897.25</v>
      </c>
      <c r="C37" s="55">
        <v>3858.4951456310673</v>
      </c>
      <c r="D37" s="55">
        <v>3822.7859268013854</v>
      </c>
      <c r="G37" s="52"/>
      <c r="H37" s="52"/>
      <c r="I37" s="52"/>
      <c r="L37" s="53"/>
      <c r="M37" s="53"/>
      <c r="N37" s="53"/>
    </row>
    <row r="38" spans="1:14" x14ac:dyDescent="0.3">
      <c r="A38" s="9"/>
      <c r="B38" s="8"/>
      <c r="C38" s="8"/>
      <c r="D38" s="8"/>
      <c r="G38" s="52"/>
      <c r="H38" s="52"/>
      <c r="I38" s="52"/>
      <c r="L38" s="53"/>
      <c r="M38" s="53"/>
      <c r="N38" s="53"/>
    </row>
    <row r="39" spans="1:14" x14ac:dyDescent="0.3">
      <c r="A39" s="9" t="s">
        <v>172</v>
      </c>
      <c r="B39" s="51">
        <v>1000.3098</v>
      </c>
      <c r="C39" s="51">
        <v>975.68640776699044</v>
      </c>
      <c r="D39" s="51">
        <v>951.3880362973398</v>
      </c>
      <c r="G39" s="52"/>
      <c r="H39" s="52"/>
      <c r="I39" s="52"/>
      <c r="L39" s="53"/>
      <c r="M39" s="53"/>
      <c r="N39" s="53"/>
    </row>
    <row r="40" spans="1:14" x14ac:dyDescent="0.3">
      <c r="A40" s="9" t="s">
        <v>171</v>
      </c>
      <c r="B40" s="51">
        <v>1654.4402</v>
      </c>
      <c r="C40" s="51">
        <v>1613.7148867313917</v>
      </c>
      <c r="D40" s="51">
        <v>1573.5271343431584</v>
      </c>
      <c r="G40" s="56"/>
      <c r="H40" s="56"/>
      <c r="I40" s="56"/>
      <c r="L40" s="53"/>
      <c r="M40" s="53"/>
      <c r="N40" s="53"/>
    </row>
    <row r="41" spans="1:14" x14ac:dyDescent="0.3">
      <c r="A41" s="7" t="s">
        <v>375</v>
      </c>
      <c r="B41" s="55">
        <v>2654.75</v>
      </c>
      <c r="C41" s="55">
        <v>2589.401294498382</v>
      </c>
      <c r="D41" s="55">
        <v>2524.9151706404982</v>
      </c>
    </row>
    <row r="42" spans="1:14" x14ac:dyDescent="0.3">
      <c r="B42" s="2"/>
      <c r="C42" s="2"/>
      <c r="D42" s="2"/>
    </row>
    <row r="43" spans="1:14" x14ac:dyDescent="0.3">
      <c r="C43" s="2"/>
      <c r="D43" s="2"/>
    </row>
    <row r="44" spans="1:14" x14ac:dyDescent="0.3">
      <c r="C44" s="2"/>
      <c r="D44" s="2"/>
    </row>
    <row r="45" spans="1:14" x14ac:dyDescent="0.3">
      <c r="C45" s="2"/>
      <c r="D45" s="2"/>
    </row>
    <row r="46" spans="1:14" x14ac:dyDescent="0.3">
      <c r="C46" s="2"/>
      <c r="D46" s="2"/>
    </row>
    <row r="47" spans="1:14" x14ac:dyDescent="0.3">
      <c r="C47" s="2"/>
      <c r="D47" s="2"/>
    </row>
    <row r="48" spans="1:14" x14ac:dyDescent="0.3">
      <c r="C48" s="2"/>
      <c r="D48" s="2"/>
    </row>
    <row r="49" spans="3:4" x14ac:dyDescent="0.3">
      <c r="C49" s="2"/>
      <c r="D49" s="2"/>
    </row>
    <row r="50" spans="3:4" x14ac:dyDescent="0.3">
      <c r="C50" s="2"/>
      <c r="D50" s="2"/>
    </row>
  </sheetData>
  <mergeCells count="1">
    <mergeCell ref="A1:D1"/>
  </mergeCells>
  <hyperlinks>
    <hyperlink ref="N1" location="'Navigation &amp; Instructions'!A1" display="Navigation" xr:uid="{00000000-0004-0000-1A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B1:N47"/>
  <sheetViews>
    <sheetView workbookViewId="0"/>
  </sheetViews>
  <sheetFormatPr defaultColWidth="8.88671875" defaultRowHeight="14.4" x14ac:dyDescent="0.3"/>
  <cols>
    <col min="2" max="2" width="24.88671875" customWidth="1"/>
    <col min="3" max="8" width="17.109375" customWidth="1"/>
    <col min="9" max="9" width="5.88671875" customWidth="1"/>
    <col min="10" max="10" width="17.33203125" customWidth="1"/>
    <col min="11" max="11" width="15" bestFit="1" customWidth="1"/>
    <col min="12" max="12" width="10.6640625" bestFit="1" customWidth="1"/>
    <col min="14" max="14" width="10.109375" customWidth="1"/>
  </cols>
  <sheetData>
    <row r="1" spans="2:14" ht="15.6" x14ac:dyDescent="0.3">
      <c r="B1" s="168" t="s">
        <v>417</v>
      </c>
      <c r="N1" s="287" t="s">
        <v>773</v>
      </c>
    </row>
    <row r="3" spans="2:14" x14ac:dyDescent="0.3">
      <c r="B3" s="169" t="s">
        <v>388</v>
      </c>
      <c r="C3" s="170"/>
    </row>
    <row r="4" spans="2:14" x14ac:dyDescent="0.3">
      <c r="B4" s="171" t="s">
        <v>418</v>
      </c>
      <c r="C4" s="170"/>
    </row>
    <row r="5" spans="2:14" x14ac:dyDescent="0.3">
      <c r="B5" s="171" t="s">
        <v>390</v>
      </c>
      <c r="C5" s="170"/>
    </row>
    <row r="6" spans="2:14" x14ac:dyDescent="0.3">
      <c r="B6" s="169"/>
      <c r="C6" s="170"/>
    </row>
    <row r="7" spans="2:14" x14ac:dyDescent="0.3">
      <c r="B7" s="169" t="s">
        <v>391</v>
      </c>
      <c r="C7" s="170"/>
    </row>
    <row r="8" spans="2:14" x14ac:dyDescent="0.3">
      <c r="B8" s="172" t="s">
        <v>392</v>
      </c>
      <c r="C8" s="170"/>
    </row>
    <row r="9" spans="2:14" x14ac:dyDescent="0.3">
      <c r="B9" s="172" t="s">
        <v>393</v>
      </c>
      <c r="C9" s="170"/>
    </row>
    <row r="10" spans="2:14" x14ac:dyDescent="0.3">
      <c r="B10" s="172" t="s">
        <v>394</v>
      </c>
      <c r="C10" s="170"/>
    </row>
    <row r="11" spans="2:14" x14ac:dyDescent="0.3">
      <c r="B11" s="172" t="s">
        <v>395</v>
      </c>
      <c r="C11" s="170"/>
    </row>
    <row r="12" spans="2:14" x14ac:dyDescent="0.3">
      <c r="B12" s="172"/>
      <c r="C12" s="170"/>
    </row>
    <row r="13" spans="2:14" x14ac:dyDescent="0.3">
      <c r="B13" s="169" t="s">
        <v>419</v>
      </c>
      <c r="C13" s="170"/>
    </row>
    <row r="14" spans="2:14" x14ac:dyDescent="0.3">
      <c r="B14" s="172" t="s">
        <v>420</v>
      </c>
      <c r="C14" s="170"/>
    </row>
    <row r="15" spans="2:14" x14ac:dyDescent="0.3">
      <c r="B15" s="172" t="s">
        <v>421</v>
      </c>
      <c r="C15" s="170"/>
    </row>
    <row r="16" spans="2:14" x14ac:dyDescent="0.3">
      <c r="B16" s="172" t="s">
        <v>422</v>
      </c>
      <c r="C16" s="170"/>
    </row>
    <row r="18" spans="2:12" x14ac:dyDescent="0.3">
      <c r="B18" s="169" t="s">
        <v>785</v>
      </c>
    </row>
    <row r="19" spans="2:12" x14ac:dyDescent="0.3">
      <c r="B19" s="170"/>
    </row>
    <row r="20" spans="2:12" x14ac:dyDescent="0.3">
      <c r="B20" s="185" t="s">
        <v>423</v>
      </c>
    </row>
    <row r="21" spans="2:12" x14ac:dyDescent="0.3">
      <c r="B21" s="9" t="s">
        <v>408</v>
      </c>
      <c r="C21" s="46">
        <v>5000</v>
      </c>
      <c r="D21" s="46">
        <v>25000</v>
      </c>
      <c r="E21" s="46">
        <v>5000</v>
      </c>
      <c r="F21" s="46">
        <v>25000</v>
      </c>
      <c r="G21" s="46">
        <v>5000</v>
      </c>
      <c r="H21" s="46">
        <v>25000</v>
      </c>
      <c r="J21" s="175" t="s">
        <v>424</v>
      </c>
      <c r="K21" s="176">
        <v>35000</v>
      </c>
      <c r="L21" s="177"/>
    </row>
    <row r="22" spans="2:12" x14ac:dyDescent="0.3">
      <c r="B22" s="9" t="s">
        <v>425</v>
      </c>
      <c r="C22" s="47" t="s">
        <v>426</v>
      </c>
      <c r="D22" s="47" t="s">
        <v>427</v>
      </c>
      <c r="E22" s="47" t="s">
        <v>428</v>
      </c>
      <c r="F22" s="47" t="s">
        <v>428</v>
      </c>
      <c r="G22" s="47" t="s">
        <v>429</v>
      </c>
      <c r="H22" s="47" t="s">
        <v>429</v>
      </c>
      <c r="J22" s="175" t="s">
        <v>430</v>
      </c>
      <c r="K22" s="176">
        <v>38000</v>
      </c>
      <c r="L22" s="177"/>
    </row>
    <row r="23" spans="2:12" x14ac:dyDescent="0.3">
      <c r="B23" s="9" t="s">
        <v>431</v>
      </c>
      <c r="C23" s="198">
        <v>0</v>
      </c>
      <c r="D23" s="198">
        <v>0</v>
      </c>
      <c r="E23" s="198">
        <v>0</v>
      </c>
      <c r="F23" s="198">
        <v>0</v>
      </c>
      <c r="G23" s="198">
        <v>35000</v>
      </c>
      <c r="H23" s="198">
        <v>35000</v>
      </c>
      <c r="J23" s="175" t="s">
        <v>400</v>
      </c>
      <c r="K23" s="179">
        <v>0.85</v>
      </c>
      <c r="L23" s="177" t="s">
        <v>401</v>
      </c>
    </row>
    <row r="24" spans="2:12" x14ac:dyDescent="0.3">
      <c r="B24" s="9" t="s">
        <v>432</v>
      </c>
      <c r="C24" s="198">
        <v>0</v>
      </c>
      <c r="D24" s="198">
        <v>38000</v>
      </c>
      <c r="E24" s="198">
        <v>0</v>
      </c>
      <c r="F24" s="198">
        <v>0</v>
      </c>
      <c r="G24" s="198">
        <v>0</v>
      </c>
      <c r="H24" s="198">
        <v>0</v>
      </c>
      <c r="J24" s="175" t="s">
        <v>403</v>
      </c>
      <c r="K24" s="179">
        <v>0.1</v>
      </c>
      <c r="L24" s="177" t="s">
        <v>401</v>
      </c>
    </row>
    <row r="25" spans="2:12" x14ac:dyDescent="0.3">
      <c r="B25" s="9" t="s">
        <v>433</v>
      </c>
      <c r="C25" s="198">
        <f>C21*0.85</f>
        <v>4250</v>
      </c>
      <c r="D25" s="198">
        <f>D21*0.85</f>
        <v>21250</v>
      </c>
      <c r="E25" s="198">
        <f>E21*0.85</f>
        <v>4250</v>
      </c>
      <c r="F25" s="198">
        <f>F21*0.85</f>
        <v>21250</v>
      </c>
      <c r="G25" s="198">
        <v>0</v>
      </c>
      <c r="H25" s="198">
        <v>0</v>
      </c>
      <c r="J25" s="175" t="s">
        <v>404</v>
      </c>
      <c r="K25" s="179">
        <v>0.05</v>
      </c>
      <c r="L25" s="177"/>
    </row>
    <row r="26" spans="2:12" x14ac:dyDescent="0.3">
      <c r="B26" s="9" t="s">
        <v>434</v>
      </c>
      <c r="C26" s="198">
        <f>C21*0.85</f>
        <v>4250</v>
      </c>
      <c r="D26" s="198">
        <v>0</v>
      </c>
      <c r="E26" s="198">
        <f>E21*0.85</f>
        <v>4250</v>
      </c>
      <c r="F26" s="198">
        <f>F21*0.85</f>
        <v>21250</v>
      </c>
      <c r="G26" s="198">
        <v>0</v>
      </c>
      <c r="H26" s="198">
        <v>0</v>
      </c>
      <c r="J26" s="175" t="s">
        <v>405</v>
      </c>
      <c r="K26" s="180">
        <f>1/(1+K25)</f>
        <v>0.95238095238095233</v>
      </c>
      <c r="L26" s="177"/>
    </row>
    <row r="27" spans="2:12" x14ac:dyDescent="0.3">
      <c r="B27" s="9" t="s">
        <v>435</v>
      </c>
      <c r="C27" s="198">
        <v>0</v>
      </c>
      <c r="D27" s="198">
        <v>0</v>
      </c>
      <c r="E27" s="198">
        <v>0</v>
      </c>
      <c r="F27" s="198">
        <v>0</v>
      </c>
      <c r="G27" s="198">
        <f>0.1*G21</f>
        <v>500</v>
      </c>
      <c r="H27" s="198">
        <f>0.1*H21</f>
        <v>2500</v>
      </c>
      <c r="J27" s="175" t="s">
        <v>406</v>
      </c>
      <c r="K27" s="183">
        <v>5</v>
      </c>
      <c r="L27" s="177" t="s">
        <v>407</v>
      </c>
    </row>
    <row r="28" spans="2:12" x14ac:dyDescent="0.3">
      <c r="B28" s="9" t="s">
        <v>436</v>
      </c>
      <c r="C28" s="198">
        <v>0</v>
      </c>
      <c r="D28" s="198">
        <f>0.1*D21</f>
        <v>2500</v>
      </c>
      <c r="E28" s="198">
        <v>0</v>
      </c>
      <c r="F28" s="198">
        <v>0</v>
      </c>
      <c r="G28" s="198">
        <f>0.1*G21</f>
        <v>500</v>
      </c>
      <c r="H28" s="198">
        <f>0.1*H21</f>
        <v>2500</v>
      </c>
    </row>
    <row r="29" spans="2:12" x14ac:dyDescent="0.3">
      <c r="B29" s="9"/>
      <c r="C29" s="9"/>
      <c r="D29" s="9"/>
      <c r="E29" s="9"/>
      <c r="F29" s="9"/>
      <c r="G29" s="9"/>
      <c r="H29" s="9"/>
    </row>
    <row r="30" spans="2:12" x14ac:dyDescent="0.3">
      <c r="B30" s="9" t="s">
        <v>437</v>
      </c>
      <c r="C30" s="187"/>
      <c r="D30" s="187"/>
      <c r="E30" s="187"/>
      <c r="F30" s="187"/>
      <c r="G30" s="187"/>
      <c r="H30" s="187"/>
      <c r="K30" s="188"/>
    </row>
    <row r="33" spans="2:10" x14ac:dyDescent="0.3">
      <c r="E33" s="9"/>
      <c r="F33" s="9" t="s">
        <v>437</v>
      </c>
    </row>
    <row r="34" spans="2:10" x14ac:dyDescent="0.3">
      <c r="E34" s="9" t="s">
        <v>438</v>
      </c>
      <c r="F34" s="187"/>
    </row>
    <row r="35" spans="2:10" x14ac:dyDescent="0.3">
      <c r="E35" s="9" t="s">
        <v>439</v>
      </c>
      <c r="F35" s="187"/>
    </row>
    <row r="36" spans="2:10" x14ac:dyDescent="0.3">
      <c r="E36" s="9" t="s">
        <v>440</v>
      </c>
      <c r="F36" s="187"/>
    </row>
    <row r="38" spans="2:10" x14ac:dyDescent="0.3">
      <c r="E38" s="9" t="s">
        <v>441</v>
      </c>
      <c r="F38" s="187"/>
    </row>
    <row r="40" spans="2:10" x14ac:dyDescent="0.3">
      <c r="B40" s="185" t="s">
        <v>442</v>
      </c>
    </row>
    <row r="41" spans="2:10" x14ac:dyDescent="0.3">
      <c r="B41" s="189"/>
      <c r="C41" s="190"/>
      <c r="D41" s="190"/>
      <c r="E41" s="199"/>
      <c r="F41" s="199"/>
      <c r="G41" s="199"/>
      <c r="H41" s="199"/>
      <c r="I41" s="199"/>
      <c r="J41" s="200"/>
    </row>
    <row r="42" spans="2:10" x14ac:dyDescent="0.3">
      <c r="B42" s="192"/>
      <c r="C42" s="193"/>
      <c r="D42" s="193"/>
      <c r="E42" s="201"/>
      <c r="F42" s="201"/>
      <c r="G42" s="201"/>
      <c r="H42" s="201"/>
      <c r="I42" s="201"/>
      <c r="J42" s="202"/>
    </row>
    <row r="43" spans="2:10" x14ac:dyDescent="0.3">
      <c r="B43" s="192"/>
      <c r="C43" s="193"/>
      <c r="D43" s="193"/>
      <c r="E43" s="201"/>
      <c r="F43" s="201"/>
      <c r="G43" s="201"/>
      <c r="H43" s="201"/>
      <c r="I43" s="201"/>
      <c r="J43" s="202"/>
    </row>
    <row r="44" spans="2:10" x14ac:dyDescent="0.3">
      <c r="B44" s="192"/>
      <c r="C44" s="193"/>
      <c r="D44" s="193"/>
      <c r="E44" s="201"/>
      <c r="F44" s="201"/>
      <c r="G44" s="201"/>
      <c r="H44" s="201"/>
      <c r="I44" s="201"/>
      <c r="J44" s="202"/>
    </row>
    <row r="45" spans="2:10" x14ac:dyDescent="0.3">
      <c r="B45" s="192"/>
      <c r="C45" s="193"/>
      <c r="D45" s="193"/>
      <c r="E45" s="201"/>
      <c r="F45" s="201"/>
      <c r="G45" s="201"/>
      <c r="H45" s="201"/>
      <c r="I45" s="201"/>
      <c r="J45" s="202"/>
    </row>
    <row r="46" spans="2:10" x14ac:dyDescent="0.3">
      <c r="B46" s="192"/>
      <c r="C46" s="193"/>
      <c r="D46" s="193"/>
      <c r="E46" s="201"/>
      <c r="F46" s="201"/>
      <c r="G46" s="201"/>
      <c r="H46" s="201"/>
      <c r="I46" s="201"/>
      <c r="J46" s="202"/>
    </row>
    <row r="47" spans="2:10" x14ac:dyDescent="0.3">
      <c r="B47" s="195"/>
      <c r="C47" s="196"/>
      <c r="D47" s="196"/>
      <c r="E47" s="203"/>
      <c r="F47" s="203"/>
      <c r="G47" s="203"/>
      <c r="H47" s="203"/>
      <c r="I47" s="203"/>
      <c r="J47" s="204"/>
    </row>
  </sheetData>
  <hyperlinks>
    <hyperlink ref="N1" location="'Navigation &amp; Instructions'!A1" display="Navigation"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T261"/>
  <sheetViews>
    <sheetView workbookViewId="0">
      <selection activeCell="N1" sqref="N1"/>
    </sheetView>
  </sheetViews>
  <sheetFormatPr defaultColWidth="8.88671875" defaultRowHeight="14.4" x14ac:dyDescent="0.3"/>
  <cols>
    <col min="1" max="1" width="5.33203125" customWidth="1"/>
    <col min="2" max="2" width="14" bestFit="1" customWidth="1"/>
    <col min="3" max="3" width="12.6640625" customWidth="1"/>
    <col min="4" max="4" width="10.5546875" customWidth="1"/>
    <col min="5" max="5" width="9.6640625" customWidth="1"/>
    <col min="6" max="6" width="13.5546875" customWidth="1"/>
    <col min="7" max="7" width="13.88671875" customWidth="1"/>
    <col min="8" max="8" width="6.109375" customWidth="1"/>
    <col min="9" max="9" width="5" customWidth="1"/>
    <col min="10" max="10" width="9.44140625" customWidth="1"/>
    <col min="11" max="11" width="14.109375" customWidth="1"/>
    <col min="12" max="12" width="10.109375" bestFit="1" customWidth="1"/>
    <col min="13" max="13" width="14.6640625" customWidth="1"/>
    <col min="14" max="15" width="10.109375" bestFit="1" customWidth="1"/>
    <col min="16" max="16" width="14.109375" bestFit="1" customWidth="1"/>
    <col min="17" max="17" width="22.109375" customWidth="1"/>
    <col min="19" max="19" width="21.88671875" bestFit="1" customWidth="1"/>
    <col min="20" max="20" width="21.88671875" customWidth="1"/>
    <col min="23" max="23" width="30.5546875" bestFit="1" customWidth="1"/>
    <col min="24" max="24" width="11.5546875" bestFit="1" customWidth="1"/>
  </cols>
  <sheetData>
    <row r="1" spans="2:20" ht="15.6" x14ac:dyDescent="0.3">
      <c r="B1" s="168" t="s">
        <v>443</v>
      </c>
      <c r="N1" s="287" t="s">
        <v>773</v>
      </c>
    </row>
    <row r="3" spans="2:20" x14ac:dyDescent="0.3">
      <c r="B3" s="170" t="s">
        <v>444</v>
      </c>
    </row>
    <row r="5" spans="2:20" x14ac:dyDescent="0.3">
      <c r="B5" s="170" t="s">
        <v>445</v>
      </c>
    </row>
    <row r="8" spans="2:20" x14ac:dyDescent="0.3">
      <c r="B8" s="205" t="s">
        <v>446</v>
      </c>
      <c r="J8" s="185" t="s">
        <v>447</v>
      </c>
    </row>
    <row r="9" spans="2:20" x14ac:dyDescent="0.3">
      <c r="O9" s="170" t="s">
        <v>448</v>
      </c>
    </row>
    <row r="10" spans="2:20" ht="29.4" customHeight="1" x14ac:dyDescent="0.3">
      <c r="B10" t="s">
        <v>449</v>
      </c>
      <c r="C10" t="s">
        <v>450</v>
      </c>
      <c r="D10" t="s">
        <v>451</v>
      </c>
      <c r="E10" t="s">
        <v>452</v>
      </c>
      <c r="F10" s="206" t="s">
        <v>453</v>
      </c>
      <c r="G10" s="206" t="s">
        <v>454</v>
      </c>
      <c r="J10" s="207" t="s">
        <v>455</v>
      </c>
      <c r="K10" s="207" t="s">
        <v>456</v>
      </c>
      <c r="L10" s="207" t="s">
        <v>457</v>
      </c>
      <c r="M10" s="207" t="s">
        <v>458</v>
      </c>
      <c r="O10" s="185" t="s">
        <v>459</v>
      </c>
      <c r="T10" s="4"/>
    </row>
    <row r="11" spans="2:20" x14ac:dyDescent="0.3">
      <c r="B11" s="208">
        <v>45233</v>
      </c>
      <c r="C11" s="209">
        <v>148.30000000000001</v>
      </c>
      <c r="D11" s="209">
        <v>151.94</v>
      </c>
      <c r="E11" s="209">
        <v>148.61000000000001</v>
      </c>
      <c r="F11" s="210">
        <v>3.3904009143253888E-3</v>
      </c>
      <c r="G11" s="210">
        <v>1.6458683065316136E-2</v>
      </c>
      <c r="H11" s="209"/>
      <c r="I11" s="11">
        <f>I10+1</f>
        <v>1</v>
      </c>
      <c r="J11" s="211"/>
      <c r="K11" s="212"/>
      <c r="L11" s="211"/>
      <c r="M11" s="212"/>
      <c r="O11" t="s">
        <v>460</v>
      </c>
      <c r="P11" s="189"/>
      <c r="Q11" s="191"/>
      <c r="R11" t="s">
        <v>461</v>
      </c>
      <c r="S11" s="189"/>
      <c r="T11" s="191"/>
    </row>
    <row r="12" spans="2:20" x14ac:dyDescent="0.3">
      <c r="B12" s="208">
        <v>45202</v>
      </c>
      <c r="C12" s="209">
        <v>148.5</v>
      </c>
      <c r="D12" s="209">
        <v>150.94</v>
      </c>
      <c r="E12" s="209">
        <v>147.61000000000001</v>
      </c>
      <c r="F12" s="210">
        <v>3.3904009143253888E-3</v>
      </c>
      <c r="G12" s="210">
        <v>1.6458683065316136E-2</v>
      </c>
      <c r="H12" s="209"/>
      <c r="I12" s="11">
        <f>I11+1</f>
        <v>2</v>
      </c>
      <c r="J12" s="211"/>
      <c r="K12" s="212"/>
      <c r="L12" s="211"/>
      <c r="M12" s="212"/>
      <c r="P12" s="192"/>
      <c r="Q12" s="194"/>
      <c r="S12" s="192"/>
      <c r="T12" s="194"/>
    </row>
    <row r="13" spans="2:20" x14ac:dyDescent="0.3">
      <c r="B13" s="208">
        <v>45172</v>
      </c>
      <c r="C13" s="209">
        <v>150.59</v>
      </c>
      <c r="D13" s="209">
        <v>154.54</v>
      </c>
      <c r="E13" s="209">
        <v>150.22999999999999</v>
      </c>
      <c r="F13" s="210">
        <v>3.3904009143253888E-3</v>
      </c>
      <c r="G13" s="210">
        <v>1.6458683065316136E-2</v>
      </c>
      <c r="H13" s="209"/>
      <c r="I13" s="11">
        <f t="shared" ref="I13:I76" si="0">I12+1</f>
        <v>3</v>
      </c>
      <c r="J13" s="211"/>
      <c r="K13" s="212"/>
      <c r="L13" s="211"/>
      <c r="M13" s="212"/>
      <c r="P13" s="192"/>
      <c r="Q13" s="194"/>
      <c r="S13" s="192"/>
      <c r="T13" s="194"/>
    </row>
    <row r="14" spans="2:20" x14ac:dyDescent="0.3">
      <c r="B14" s="208">
        <v>45141</v>
      </c>
      <c r="C14" s="209">
        <v>152.87</v>
      </c>
      <c r="D14" s="209">
        <v>153.47</v>
      </c>
      <c r="E14" s="209">
        <v>151.83000000000001</v>
      </c>
      <c r="F14" s="210">
        <v>3.3904009143253888E-3</v>
      </c>
      <c r="G14" s="210">
        <v>1.6458683065316136E-2</v>
      </c>
      <c r="H14" s="209"/>
      <c r="I14" s="11">
        <f t="shared" si="0"/>
        <v>4</v>
      </c>
      <c r="J14" s="211"/>
      <c r="K14" s="212"/>
      <c r="L14" s="211"/>
      <c r="M14" s="212"/>
      <c r="P14" s="195"/>
      <c r="Q14" s="197"/>
      <c r="S14" s="195"/>
      <c r="T14" s="197"/>
    </row>
    <row r="15" spans="2:20" x14ac:dyDescent="0.3">
      <c r="B15" s="208">
        <v>45110</v>
      </c>
      <c r="C15" s="209">
        <v>151.6</v>
      </c>
      <c r="D15" s="209">
        <v>154.03</v>
      </c>
      <c r="E15" s="209">
        <v>151.13</v>
      </c>
      <c r="F15" s="210">
        <v>3.3904009143253888E-3</v>
      </c>
      <c r="G15" s="210">
        <v>1.6458683065316136E-2</v>
      </c>
      <c r="H15" s="209"/>
      <c r="I15" s="11">
        <f t="shared" si="0"/>
        <v>5</v>
      </c>
      <c r="J15" s="211"/>
      <c r="K15" s="212"/>
      <c r="L15" s="211"/>
      <c r="M15" s="212"/>
      <c r="T15" s="213"/>
    </row>
    <row r="16" spans="2:20" x14ac:dyDescent="0.3">
      <c r="B16" s="208">
        <v>45080</v>
      </c>
      <c r="C16" s="209">
        <v>153.83000000000001</v>
      </c>
      <c r="D16" s="209">
        <v>156.30000000000001</v>
      </c>
      <c r="E16" s="209">
        <v>153.46</v>
      </c>
      <c r="F16" s="210">
        <v>3.3904009143253888E-3</v>
      </c>
      <c r="G16" s="210">
        <v>1.6458683065316136E-2</v>
      </c>
      <c r="H16" s="209"/>
      <c r="I16" s="11">
        <f t="shared" si="0"/>
        <v>6</v>
      </c>
      <c r="J16" s="211"/>
      <c r="K16" s="212"/>
      <c r="L16" s="211"/>
      <c r="M16" s="212"/>
      <c r="O16" s="185" t="s">
        <v>462</v>
      </c>
    </row>
    <row r="17" spans="2:20" x14ac:dyDescent="0.3">
      <c r="B17" s="208">
        <v>44988</v>
      </c>
      <c r="C17" s="209">
        <v>151.03</v>
      </c>
      <c r="D17" s="209">
        <v>151.11000000000001</v>
      </c>
      <c r="E17" s="209">
        <v>147.33000000000001</v>
      </c>
      <c r="F17" s="210">
        <v>3.3904009143253888E-3</v>
      </c>
      <c r="G17" s="210">
        <v>1.6458683065316136E-2</v>
      </c>
      <c r="H17" s="209"/>
      <c r="I17" s="11">
        <f t="shared" si="0"/>
        <v>7</v>
      </c>
      <c r="J17" s="211"/>
      <c r="K17" s="212"/>
      <c r="L17" s="211"/>
      <c r="M17" s="212"/>
      <c r="O17" s="189"/>
      <c r="P17" s="190"/>
      <c r="Q17" s="190"/>
      <c r="R17" s="190"/>
      <c r="S17" s="190"/>
      <c r="T17" s="191"/>
    </row>
    <row r="18" spans="2:20" x14ac:dyDescent="0.3">
      <c r="B18" s="208">
        <v>44960</v>
      </c>
      <c r="C18" s="209">
        <v>145.91</v>
      </c>
      <c r="D18" s="209">
        <v>146.71</v>
      </c>
      <c r="E18" s="209">
        <v>143.9</v>
      </c>
      <c r="F18" s="210">
        <v>3.3904009143253888E-3</v>
      </c>
      <c r="G18" s="210">
        <v>1.6458683065316136E-2</v>
      </c>
      <c r="H18" s="209"/>
      <c r="I18" s="11">
        <f t="shared" si="0"/>
        <v>8</v>
      </c>
      <c r="J18" s="211"/>
      <c r="K18" s="212"/>
      <c r="L18" s="211"/>
      <c r="M18" s="212"/>
      <c r="O18" s="192"/>
      <c r="P18" s="193"/>
      <c r="Q18" s="193"/>
      <c r="R18" s="193"/>
      <c r="S18" s="193"/>
      <c r="T18" s="194"/>
    </row>
    <row r="19" spans="2:20" x14ac:dyDescent="0.3">
      <c r="B19" s="208">
        <v>44929</v>
      </c>
      <c r="C19" s="209">
        <v>145.31</v>
      </c>
      <c r="D19" s="209">
        <v>147.22999999999999</v>
      </c>
      <c r="E19" s="209">
        <v>145.01</v>
      </c>
      <c r="F19" s="210">
        <v>3.3904009143253888E-3</v>
      </c>
      <c r="G19" s="210">
        <v>1.6458683065316136E-2</v>
      </c>
      <c r="H19" s="209"/>
      <c r="I19" s="11">
        <f t="shared" si="0"/>
        <v>9</v>
      </c>
      <c r="J19" s="211"/>
      <c r="K19" s="212"/>
      <c r="L19" s="211"/>
      <c r="M19" s="212"/>
      <c r="O19" s="192"/>
      <c r="P19" s="193"/>
      <c r="Q19" s="193"/>
      <c r="R19" s="193"/>
      <c r="S19" s="193"/>
      <c r="T19" s="194"/>
    </row>
    <row r="20" spans="2:20" x14ac:dyDescent="0.3">
      <c r="B20" s="208" t="s">
        <v>463</v>
      </c>
      <c r="C20" s="209">
        <v>147.41</v>
      </c>
      <c r="D20" s="209">
        <v>149.08000000000001</v>
      </c>
      <c r="E20" s="209">
        <v>146.83000000000001</v>
      </c>
      <c r="F20" s="210">
        <v>3.3904009143253888E-3</v>
      </c>
      <c r="G20" s="210">
        <v>1.6458683065316136E-2</v>
      </c>
      <c r="H20" s="209"/>
      <c r="I20" s="11">
        <f t="shared" si="0"/>
        <v>10</v>
      </c>
      <c r="J20" s="211"/>
      <c r="K20" s="212"/>
      <c r="L20" s="211"/>
      <c r="M20" s="212"/>
      <c r="O20" s="192"/>
      <c r="P20" s="193"/>
      <c r="Q20" s="193"/>
      <c r="R20" s="193"/>
      <c r="S20" s="193"/>
      <c r="T20" s="194"/>
    </row>
    <row r="21" spans="2:20" x14ac:dyDescent="0.3">
      <c r="B21" s="208" t="s">
        <v>464</v>
      </c>
      <c r="C21" s="209">
        <v>147.91999999999999</v>
      </c>
      <c r="D21" s="209">
        <v>149.16999999999999</v>
      </c>
      <c r="E21" s="209">
        <v>147.44999999999999</v>
      </c>
      <c r="F21" s="210">
        <v>3.3904009143253888E-3</v>
      </c>
      <c r="G21" s="210">
        <v>1.6458683065316136E-2</v>
      </c>
      <c r="H21" s="209"/>
      <c r="I21" s="11">
        <f t="shared" si="0"/>
        <v>11</v>
      </c>
      <c r="J21" s="211"/>
      <c r="K21" s="212"/>
      <c r="L21" s="211"/>
      <c r="M21" s="212"/>
      <c r="O21" s="192"/>
      <c r="P21" s="193"/>
      <c r="Q21" s="193"/>
      <c r="R21" s="193"/>
      <c r="S21" s="193"/>
      <c r="T21" s="194"/>
    </row>
    <row r="22" spans="2:20" ht="15" customHeight="1" x14ac:dyDescent="0.3">
      <c r="B22" s="208" t="s">
        <v>465</v>
      </c>
      <c r="C22" s="209">
        <v>146.71</v>
      </c>
      <c r="D22" s="209">
        <v>147.19</v>
      </c>
      <c r="E22" s="209">
        <v>145.72</v>
      </c>
      <c r="F22" s="210">
        <v>3.3904009143253888E-3</v>
      </c>
      <c r="G22" s="210">
        <v>1.6458683065316136E-2</v>
      </c>
      <c r="H22" s="209"/>
      <c r="I22" s="11">
        <f t="shared" si="0"/>
        <v>12</v>
      </c>
      <c r="J22" s="211"/>
      <c r="K22" s="212"/>
      <c r="L22" s="211"/>
      <c r="M22" s="212"/>
      <c r="O22" s="192"/>
      <c r="P22" s="193"/>
      <c r="Q22" s="193"/>
      <c r="R22" s="193"/>
      <c r="S22" s="193"/>
      <c r="T22" s="194"/>
    </row>
    <row r="23" spans="2:20" x14ac:dyDescent="0.3">
      <c r="B23" s="208" t="s">
        <v>466</v>
      </c>
      <c r="C23" s="209">
        <v>149.4</v>
      </c>
      <c r="D23" s="209">
        <v>150.34</v>
      </c>
      <c r="E23" s="209">
        <v>147.24</v>
      </c>
      <c r="F23" s="210">
        <v>3.3904009143253888E-3</v>
      </c>
      <c r="G23" s="210">
        <v>1.6458683065316136E-2</v>
      </c>
      <c r="H23" s="209"/>
      <c r="I23" s="11">
        <f t="shared" si="0"/>
        <v>13</v>
      </c>
      <c r="J23" s="211"/>
      <c r="K23" s="212"/>
      <c r="L23" s="211"/>
      <c r="M23" s="212"/>
      <c r="O23" s="195"/>
      <c r="P23" s="196"/>
      <c r="Q23" s="196"/>
      <c r="R23" s="196"/>
      <c r="S23" s="196"/>
      <c r="T23" s="197"/>
    </row>
    <row r="24" spans="2:20" x14ac:dyDescent="0.3">
      <c r="B24" s="208" t="s">
        <v>467</v>
      </c>
      <c r="C24" s="209">
        <v>148.91</v>
      </c>
      <c r="D24" s="209">
        <v>149.94999999999999</v>
      </c>
      <c r="E24" s="209">
        <v>147.16</v>
      </c>
      <c r="F24" s="210">
        <v>3.3904009143253888E-3</v>
      </c>
      <c r="G24" s="210">
        <v>1.6458683065316136E-2</v>
      </c>
      <c r="H24" s="209"/>
      <c r="I24" s="11">
        <f t="shared" si="0"/>
        <v>14</v>
      </c>
      <c r="J24" s="211"/>
      <c r="K24" s="212"/>
      <c r="L24" s="211"/>
      <c r="M24" s="212"/>
    </row>
    <row r="25" spans="2:20" x14ac:dyDescent="0.3">
      <c r="B25" s="208" t="s">
        <v>468</v>
      </c>
      <c r="C25" s="209">
        <v>148.47999999999999</v>
      </c>
      <c r="D25" s="209">
        <v>151.30000000000001</v>
      </c>
      <c r="E25" s="209">
        <v>148.41</v>
      </c>
      <c r="F25" s="210">
        <v>3.3904009143253888E-3</v>
      </c>
      <c r="G25" s="210">
        <v>1.6458683065316136E-2</v>
      </c>
      <c r="H25" s="209"/>
      <c r="I25" s="11">
        <f t="shared" si="0"/>
        <v>15</v>
      </c>
      <c r="J25" s="211"/>
      <c r="K25" s="212"/>
      <c r="L25" s="211"/>
      <c r="M25" s="212"/>
    </row>
    <row r="26" spans="2:20" x14ac:dyDescent="0.3">
      <c r="B26" s="208" t="s">
        <v>469</v>
      </c>
      <c r="C26" s="209">
        <v>152.55000000000001</v>
      </c>
      <c r="D26" s="209">
        <v>153</v>
      </c>
      <c r="E26" s="209">
        <v>150.85</v>
      </c>
      <c r="F26" s="210">
        <v>3.3904009143253888E-3</v>
      </c>
      <c r="G26" s="210">
        <v>1.6458683065316136E-2</v>
      </c>
      <c r="H26" s="209"/>
      <c r="I26" s="11">
        <f t="shared" si="0"/>
        <v>16</v>
      </c>
      <c r="J26" s="211"/>
      <c r="K26" s="212"/>
      <c r="L26" s="211"/>
      <c r="M26" s="212"/>
    </row>
    <row r="27" spans="2:20" x14ac:dyDescent="0.3">
      <c r="B27" s="208" t="s">
        <v>470</v>
      </c>
      <c r="C27" s="209">
        <v>153.71</v>
      </c>
      <c r="D27" s="209">
        <v>156.33000000000001</v>
      </c>
      <c r="E27" s="209">
        <v>153.35</v>
      </c>
      <c r="F27" s="210">
        <v>3.3904009143253888E-3</v>
      </c>
      <c r="G27" s="210">
        <v>1.6458683065316136E-2</v>
      </c>
      <c r="H27" s="209"/>
      <c r="I27" s="11">
        <f t="shared" si="0"/>
        <v>17</v>
      </c>
      <c r="J27" s="211"/>
      <c r="K27" s="212"/>
      <c r="L27" s="211"/>
      <c r="M27" s="212"/>
    </row>
    <row r="28" spans="2:20" x14ac:dyDescent="0.3">
      <c r="B28" s="208" t="s">
        <v>471</v>
      </c>
      <c r="C28" s="209">
        <v>155.33000000000001</v>
      </c>
      <c r="D28" s="209">
        <v>155.5</v>
      </c>
      <c r="E28" s="209">
        <v>152.88</v>
      </c>
      <c r="F28" s="210">
        <v>3.3904009143253888E-3</v>
      </c>
      <c r="G28" s="210">
        <v>1.6458683065316136E-2</v>
      </c>
      <c r="H28" s="209"/>
      <c r="I28" s="11">
        <f t="shared" si="0"/>
        <v>18</v>
      </c>
      <c r="J28" s="211"/>
      <c r="K28" s="212"/>
      <c r="L28" s="211"/>
      <c r="M28" s="212"/>
    </row>
    <row r="29" spans="2:20" x14ac:dyDescent="0.3">
      <c r="B29" s="208" t="s">
        <v>472</v>
      </c>
      <c r="C29" s="209">
        <v>153.19999999999999</v>
      </c>
      <c r="D29" s="209">
        <v>153.77000000000001</v>
      </c>
      <c r="E29" s="209">
        <v>150.86000000000001</v>
      </c>
      <c r="F29" s="210">
        <v>3.3904009143253888E-3</v>
      </c>
      <c r="G29" s="210">
        <v>1.6458683065316136E-2</v>
      </c>
      <c r="H29" s="209"/>
      <c r="I29" s="11">
        <f t="shared" si="0"/>
        <v>19</v>
      </c>
      <c r="J29" s="211"/>
      <c r="K29" s="212"/>
      <c r="L29" s="211"/>
      <c r="M29" s="212"/>
    </row>
    <row r="30" spans="2:20" x14ac:dyDescent="0.3">
      <c r="B30" s="208" t="s">
        <v>473</v>
      </c>
      <c r="C30" s="209">
        <v>153.85</v>
      </c>
      <c r="D30" s="209">
        <v>154.26</v>
      </c>
      <c r="E30" s="209">
        <v>150.91999999999999</v>
      </c>
      <c r="F30" s="210">
        <v>3.3904009143253888E-3</v>
      </c>
      <c r="G30" s="210">
        <v>1.6458683065316136E-2</v>
      </c>
      <c r="H30" s="209"/>
      <c r="I30" s="11">
        <f t="shared" si="0"/>
        <v>20</v>
      </c>
      <c r="J30" s="211"/>
      <c r="K30" s="212"/>
      <c r="L30" s="211"/>
      <c r="M30" s="212"/>
    </row>
    <row r="31" spans="2:20" x14ac:dyDescent="0.3">
      <c r="B31" s="208">
        <v>45201</v>
      </c>
      <c r="C31" s="209">
        <v>151.01</v>
      </c>
      <c r="D31" s="209">
        <v>151.34</v>
      </c>
      <c r="E31" s="209">
        <v>149.22</v>
      </c>
      <c r="F31" s="210">
        <v>3.3904009143253888E-3</v>
      </c>
      <c r="G31" s="210">
        <v>1.6458683065316136E-2</v>
      </c>
      <c r="H31" s="209"/>
      <c r="I31" s="11">
        <f t="shared" si="0"/>
        <v>21</v>
      </c>
      <c r="J31" s="211"/>
      <c r="K31" s="212"/>
      <c r="L31" s="211"/>
      <c r="M31" s="212"/>
    </row>
    <row r="32" spans="2:20" x14ac:dyDescent="0.3">
      <c r="B32" s="208">
        <v>45171</v>
      </c>
      <c r="C32" s="209">
        <v>150.87</v>
      </c>
      <c r="D32" s="209">
        <v>154.33000000000001</v>
      </c>
      <c r="E32" s="209">
        <v>150.41999999999999</v>
      </c>
      <c r="F32" s="210">
        <v>3.3904009143253888E-3</v>
      </c>
      <c r="G32" s="210">
        <v>1.6458683065316136E-2</v>
      </c>
      <c r="H32" s="209"/>
      <c r="I32" s="11">
        <f t="shared" si="0"/>
        <v>22</v>
      </c>
      <c r="J32" s="211"/>
      <c r="K32" s="212"/>
      <c r="L32" s="211"/>
      <c r="M32" s="212"/>
    </row>
    <row r="33" spans="2:13" x14ac:dyDescent="0.3">
      <c r="B33" s="208">
        <v>45140</v>
      </c>
      <c r="C33" s="209">
        <v>151.91999999999999</v>
      </c>
      <c r="D33" s="209">
        <v>154.58000000000001</v>
      </c>
      <c r="E33" s="209">
        <v>151.16999999999999</v>
      </c>
      <c r="F33" s="210">
        <v>3.3904009143253888E-3</v>
      </c>
      <c r="G33" s="210">
        <v>1.6458683065316136E-2</v>
      </c>
      <c r="H33" s="209"/>
      <c r="I33" s="11">
        <f t="shared" si="0"/>
        <v>23</v>
      </c>
      <c r="J33" s="211"/>
      <c r="K33" s="212"/>
      <c r="L33" s="211"/>
      <c r="M33" s="212"/>
    </row>
    <row r="34" spans="2:13" x14ac:dyDescent="0.3">
      <c r="B34" s="208">
        <v>45109</v>
      </c>
      <c r="C34" s="209">
        <v>154.65</v>
      </c>
      <c r="D34" s="209">
        <v>155.22999999999999</v>
      </c>
      <c r="E34" s="209">
        <v>150.63999999999999</v>
      </c>
      <c r="F34" s="210">
        <v>3.3904009143253888E-3</v>
      </c>
      <c r="G34" s="210">
        <v>1.6458683065316136E-2</v>
      </c>
      <c r="H34" s="209"/>
      <c r="I34" s="11">
        <f t="shared" si="0"/>
        <v>24</v>
      </c>
      <c r="J34" s="211"/>
      <c r="K34" s="212"/>
      <c r="L34" s="211"/>
      <c r="M34" s="212"/>
    </row>
    <row r="35" spans="2:13" x14ac:dyDescent="0.3">
      <c r="B35" s="208">
        <v>45079</v>
      </c>
      <c r="C35" s="209">
        <v>151.72999999999999</v>
      </c>
      <c r="D35" s="209">
        <v>153.1</v>
      </c>
      <c r="E35" s="209">
        <v>150.78</v>
      </c>
      <c r="F35" s="210">
        <v>3.3904009143253888E-3</v>
      </c>
      <c r="G35" s="210">
        <v>1.6458683065316136E-2</v>
      </c>
      <c r="H35" s="209"/>
      <c r="I35" s="11">
        <f t="shared" si="0"/>
        <v>25</v>
      </c>
      <c r="J35" s="211"/>
      <c r="K35" s="212"/>
      <c r="L35" s="211"/>
      <c r="M35" s="212"/>
    </row>
    <row r="36" spans="2:13" x14ac:dyDescent="0.3">
      <c r="B36" s="208">
        <v>44987</v>
      </c>
      <c r="C36" s="209">
        <v>154.5</v>
      </c>
      <c r="D36" s="209">
        <v>157.38</v>
      </c>
      <c r="E36" s="209">
        <v>147.83000000000001</v>
      </c>
      <c r="F36" s="210">
        <v>3.3904009143253888E-3</v>
      </c>
      <c r="G36" s="210">
        <v>1.6458683065316136E-2</v>
      </c>
      <c r="H36" s="209"/>
      <c r="I36" s="11">
        <f t="shared" si="0"/>
        <v>26</v>
      </c>
      <c r="J36" s="211"/>
      <c r="K36" s="212"/>
      <c r="L36" s="211"/>
      <c r="M36" s="212"/>
    </row>
    <row r="37" spans="2:13" x14ac:dyDescent="0.3">
      <c r="B37" s="208">
        <v>44959</v>
      </c>
      <c r="C37" s="209">
        <v>150.82</v>
      </c>
      <c r="D37" s="209">
        <v>151.18</v>
      </c>
      <c r="E37" s="209">
        <v>148.16999999999999</v>
      </c>
      <c r="F37" s="210">
        <v>3.3904009143253888E-3</v>
      </c>
      <c r="G37" s="210">
        <v>1.6458683065316136E-2</v>
      </c>
      <c r="H37" s="209"/>
      <c r="I37" s="11">
        <f t="shared" si="0"/>
        <v>27</v>
      </c>
      <c r="J37" s="211"/>
      <c r="K37" s="212"/>
      <c r="L37" s="211"/>
      <c r="M37" s="212"/>
    </row>
    <row r="38" spans="2:13" x14ac:dyDescent="0.3">
      <c r="B38" s="208">
        <v>44928</v>
      </c>
      <c r="C38" s="209">
        <v>145.43</v>
      </c>
      <c r="D38" s="209">
        <v>146.61000000000001</v>
      </c>
      <c r="E38" s="209">
        <v>141.32</v>
      </c>
      <c r="F38" s="210">
        <v>3.3904009143253888E-3</v>
      </c>
      <c r="G38" s="210">
        <v>1.6458683065316136E-2</v>
      </c>
      <c r="H38" s="209"/>
      <c r="I38" s="11">
        <f t="shared" si="0"/>
        <v>28</v>
      </c>
      <c r="J38" s="211"/>
      <c r="K38" s="212"/>
      <c r="L38" s="211"/>
      <c r="M38" s="212"/>
    </row>
    <row r="39" spans="2:13" x14ac:dyDescent="0.3">
      <c r="B39" s="208" t="s">
        <v>474</v>
      </c>
      <c r="C39" s="209">
        <v>144.29</v>
      </c>
      <c r="D39" s="209">
        <v>144.34</v>
      </c>
      <c r="E39" s="209">
        <v>142.28</v>
      </c>
      <c r="F39" s="210">
        <v>3.3904009143253888E-3</v>
      </c>
      <c r="G39" s="210">
        <v>1.6458683065316136E-2</v>
      </c>
      <c r="H39" s="209"/>
      <c r="I39" s="11">
        <f t="shared" si="0"/>
        <v>29</v>
      </c>
      <c r="J39" s="211"/>
      <c r="K39" s="212"/>
      <c r="L39" s="211"/>
      <c r="M39" s="212"/>
    </row>
    <row r="40" spans="2:13" x14ac:dyDescent="0.3">
      <c r="B40" s="208" t="s">
        <v>475</v>
      </c>
      <c r="C40" s="209">
        <v>143</v>
      </c>
      <c r="D40" s="209">
        <v>145.55000000000001</v>
      </c>
      <c r="E40" s="209">
        <v>142.85</v>
      </c>
      <c r="F40" s="210">
        <v>3.3904009143253888E-3</v>
      </c>
      <c r="G40" s="210">
        <v>1.6458683065316136E-2</v>
      </c>
      <c r="H40" s="209"/>
      <c r="I40" s="11">
        <f t="shared" si="0"/>
        <v>30</v>
      </c>
      <c r="J40" s="211"/>
      <c r="K40" s="212"/>
      <c r="L40" s="211"/>
      <c r="M40" s="212"/>
    </row>
    <row r="41" spans="2:13" x14ac:dyDescent="0.3">
      <c r="B41" s="208" t="s">
        <v>476</v>
      </c>
      <c r="C41" s="209">
        <v>145.93</v>
      </c>
      <c r="D41" s="209">
        <v>147.22999999999999</v>
      </c>
      <c r="E41" s="209">
        <v>143.08000000000001</v>
      </c>
      <c r="F41" s="210">
        <v>3.3904009143253888E-3</v>
      </c>
      <c r="G41" s="210">
        <v>1.6458683065316136E-2</v>
      </c>
      <c r="H41" s="209"/>
      <c r="I41" s="11">
        <f t="shared" si="0"/>
        <v>31</v>
      </c>
      <c r="J41" s="211"/>
      <c r="K41" s="212"/>
      <c r="L41" s="211"/>
      <c r="M41" s="212"/>
    </row>
    <row r="42" spans="2:13" x14ac:dyDescent="0.3">
      <c r="B42" s="208" t="s">
        <v>477</v>
      </c>
      <c r="C42" s="209">
        <v>143.96</v>
      </c>
      <c r="D42" s="209">
        <v>144.25</v>
      </c>
      <c r="E42" s="209">
        <v>141.9</v>
      </c>
      <c r="F42" s="210">
        <v>3.3904009143253888E-3</v>
      </c>
      <c r="G42" s="210">
        <v>1.6458683065316136E-2</v>
      </c>
      <c r="H42" s="209"/>
      <c r="I42" s="11">
        <f t="shared" si="0"/>
        <v>32</v>
      </c>
      <c r="J42" s="211"/>
      <c r="K42" s="212"/>
      <c r="L42" s="211"/>
      <c r="M42" s="212"/>
    </row>
    <row r="43" spans="2:13" x14ac:dyDescent="0.3">
      <c r="B43" s="208" t="s">
        <v>478</v>
      </c>
      <c r="C43" s="209">
        <v>141.86000000000001</v>
      </c>
      <c r="D43" s="209">
        <v>142.43</v>
      </c>
      <c r="E43" s="209">
        <v>138.81</v>
      </c>
      <c r="F43" s="210">
        <v>3.3904009143253888E-3</v>
      </c>
      <c r="G43" s="210">
        <v>1.6458683065316136E-2</v>
      </c>
      <c r="H43" s="209"/>
      <c r="I43" s="11">
        <f t="shared" si="0"/>
        <v>33</v>
      </c>
      <c r="J43" s="211"/>
      <c r="K43" s="212"/>
      <c r="L43" s="211"/>
      <c r="M43" s="212"/>
    </row>
    <row r="44" spans="2:13" x14ac:dyDescent="0.3">
      <c r="B44" s="208" t="s">
        <v>479</v>
      </c>
      <c r="C44" s="209">
        <v>142.53</v>
      </c>
      <c r="D44" s="209">
        <v>143.16</v>
      </c>
      <c r="E44" s="209">
        <v>140.30000000000001</v>
      </c>
      <c r="F44" s="210">
        <v>3.3904009143253888E-3</v>
      </c>
      <c r="G44" s="210">
        <v>1.6458683065316136E-2</v>
      </c>
      <c r="H44" s="209"/>
      <c r="I44" s="11">
        <f t="shared" si="0"/>
        <v>34</v>
      </c>
      <c r="J44" s="211"/>
      <c r="K44" s="212"/>
      <c r="L44" s="211"/>
      <c r="M44" s="212"/>
    </row>
    <row r="45" spans="2:13" x14ac:dyDescent="0.3">
      <c r="B45" s="208" t="s">
        <v>480</v>
      </c>
      <c r="C45" s="209">
        <v>141.11000000000001</v>
      </c>
      <c r="D45" s="209">
        <v>143.32</v>
      </c>
      <c r="E45" s="209">
        <v>137.9</v>
      </c>
      <c r="F45" s="210">
        <v>3.3904009143253888E-3</v>
      </c>
      <c r="G45" s="210">
        <v>1.6458683065316136E-2</v>
      </c>
      <c r="H45" s="209"/>
      <c r="I45" s="11">
        <f t="shared" si="0"/>
        <v>35</v>
      </c>
      <c r="J45" s="211"/>
      <c r="K45" s="212"/>
      <c r="L45" s="211"/>
      <c r="M45" s="212"/>
    </row>
    <row r="46" spans="2:13" x14ac:dyDescent="0.3">
      <c r="B46" s="208" t="s">
        <v>481</v>
      </c>
      <c r="C46" s="209">
        <v>137.87</v>
      </c>
      <c r="D46" s="209">
        <v>138.02000000000001</v>
      </c>
      <c r="E46" s="209">
        <v>134.22</v>
      </c>
      <c r="F46" s="210">
        <v>3.3904009143253888E-3</v>
      </c>
      <c r="G46" s="210">
        <v>1.6458683065316136E-2</v>
      </c>
      <c r="H46" s="209"/>
      <c r="I46" s="11">
        <f t="shared" si="0"/>
        <v>36</v>
      </c>
      <c r="J46" s="211"/>
      <c r="K46" s="212"/>
      <c r="L46" s="211"/>
      <c r="M46" s="212"/>
    </row>
    <row r="47" spans="2:13" x14ac:dyDescent="0.3">
      <c r="B47" s="208" t="s">
        <v>482</v>
      </c>
      <c r="C47" s="209">
        <v>135.27000000000001</v>
      </c>
      <c r="D47" s="209">
        <v>136.25</v>
      </c>
      <c r="E47" s="209">
        <v>133.77000000000001</v>
      </c>
      <c r="F47" s="210">
        <v>3.3904009143253888E-3</v>
      </c>
      <c r="G47" s="210">
        <v>1.6458683065316136E-2</v>
      </c>
      <c r="H47" s="209"/>
      <c r="I47" s="11">
        <f t="shared" si="0"/>
        <v>37</v>
      </c>
      <c r="J47" s="211"/>
      <c r="K47" s="212"/>
      <c r="L47" s="211"/>
      <c r="M47" s="212"/>
    </row>
    <row r="48" spans="2:13" x14ac:dyDescent="0.3">
      <c r="B48" s="208" t="s">
        <v>483</v>
      </c>
      <c r="C48" s="209">
        <v>135.21</v>
      </c>
      <c r="D48" s="209">
        <v>138.61000000000001</v>
      </c>
      <c r="E48" s="209">
        <v>135.03</v>
      </c>
      <c r="F48" s="210">
        <v>3.3904009143253888E-3</v>
      </c>
      <c r="G48" s="210">
        <v>1.6458683065316136E-2</v>
      </c>
      <c r="H48" s="209"/>
      <c r="I48" s="11">
        <f t="shared" si="0"/>
        <v>38</v>
      </c>
      <c r="J48" s="211"/>
      <c r="K48" s="212"/>
      <c r="L48" s="211"/>
      <c r="M48" s="212"/>
    </row>
    <row r="49" spans="2:13" x14ac:dyDescent="0.3">
      <c r="B49" s="208" t="s">
        <v>484</v>
      </c>
      <c r="C49" s="209">
        <v>135.94</v>
      </c>
      <c r="D49" s="209">
        <v>137.29</v>
      </c>
      <c r="E49" s="209">
        <v>134.13</v>
      </c>
      <c r="F49" s="210">
        <v>3.3904009143253888E-3</v>
      </c>
      <c r="G49" s="210">
        <v>1.6458683065316136E-2</v>
      </c>
      <c r="H49" s="209"/>
      <c r="I49" s="11">
        <f t="shared" si="0"/>
        <v>39</v>
      </c>
      <c r="J49" s="211"/>
      <c r="K49" s="212"/>
      <c r="L49" s="211"/>
      <c r="M49" s="212"/>
    </row>
    <row r="50" spans="2:13" x14ac:dyDescent="0.3">
      <c r="B50" s="208" t="s">
        <v>485</v>
      </c>
      <c r="C50" s="209">
        <v>134.76</v>
      </c>
      <c r="D50" s="209">
        <v>134.91999999999999</v>
      </c>
      <c r="E50" s="209">
        <v>131.66</v>
      </c>
      <c r="F50" s="210">
        <v>3.3904009143253888E-3</v>
      </c>
      <c r="G50" s="210">
        <v>1.6458683065316136E-2</v>
      </c>
      <c r="H50" s="209"/>
      <c r="I50" s="11">
        <f t="shared" si="0"/>
        <v>40</v>
      </c>
      <c r="J50" s="211"/>
      <c r="K50" s="212"/>
      <c r="L50" s="211"/>
      <c r="M50" s="212"/>
    </row>
    <row r="51" spans="2:13" x14ac:dyDescent="0.3">
      <c r="B51" s="208">
        <v>45261</v>
      </c>
      <c r="C51" s="209">
        <v>133.41</v>
      </c>
      <c r="D51" s="209">
        <v>134.26</v>
      </c>
      <c r="E51" s="209">
        <v>131.44</v>
      </c>
      <c r="F51" s="210">
        <v>3.3904009143253888E-3</v>
      </c>
      <c r="G51" s="210">
        <v>1.6458683065316136E-2</v>
      </c>
      <c r="H51" s="209"/>
      <c r="I51" s="11">
        <f t="shared" si="0"/>
        <v>41</v>
      </c>
      <c r="J51" s="211"/>
      <c r="K51" s="212"/>
      <c r="L51" s="211"/>
      <c r="M51" s="212"/>
    </row>
    <row r="52" spans="2:13" x14ac:dyDescent="0.3">
      <c r="B52" s="208">
        <v>45231</v>
      </c>
      <c r="C52" s="209">
        <v>133.49</v>
      </c>
      <c r="D52" s="209">
        <v>133.51</v>
      </c>
      <c r="E52" s="209">
        <v>130.46</v>
      </c>
      <c r="F52" s="210">
        <v>3.3904009143253888E-3</v>
      </c>
      <c r="G52" s="210">
        <v>1.6458683065316136E-2</v>
      </c>
      <c r="H52" s="209"/>
      <c r="I52" s="11">
        <f t="shared" si="0"/>
        <v>42</v>
      </c>
      <c r="J52" s="211"/>
      <c r="K52" s="212"/>
      <c r="L52" s="211"/>
      <c r="M52" s="212"/>
    </row>
    <row r="53" spans="2:13" x14ac:dyDescent="0.3">
      <c r="B53" s="208">
        <v>45200</v>
      </c>
      <c r="C53" s="209">
        <v>130.72999999999999</v>
      </c>
      <c r="D53" s="209">
        <v>131.26</v>
      </c>
      <c r="E53" s="209">
        <v>128.12</v>
      </c>
      <c r="F53" s="210">
        <v>3.3904009143253888E-3</v>
      </c>
      <c r="G53" s="210">
        <v>1.6458683065316136E-2</v>
      </c>
      <c r="H53" s="209"/>
      <c r="I53" s="11">
        <f t="shared" si="0"/>
        <v>43</v>
      </c>
      <c r="J53" s="211"/>
      <c r="K53" s="212"/>
      <c r="L53" s="211"/>
      <c r="M53" s="212"/>
    </row>
    <row r="54" spans="2:13" x14ac:dyDescent="0.3">
      <c r="B54" s="208">
        <v>45170</v>
      </c>
      <c r="C54" s="209">
        <v>130.15</v>
      </c>
      <c r="D54" s="209">
        <v>133.41</v>
      </c>
      <c r="E54" s="209">
        <v>129.88999999999999</v>
      </c>
      <c r="F54" s="210">
        <v>3.3904009143253888E-3</v>
      </c>
      <c r="G54" s="210">
        <v>1.6458683065316136E-2</v>
      </c>
      <c r="H54" s="209"/>
      <c r="I54" s="11">
        <f t="shared" si="0"/>
        <v>44</v>
      </c>
      <c r="J54" s="211"/>
      <c r="K54" s="212"/>
      <c r="L54" s="211"/>
      <c r="M54" s="212"/>
    </row>
    <row r="55" spans="2:13" x14ac:dyDescent="0.3">
      <c r="B55" s="208">
        <v>45078</v>
      </c>
      <c r="C55" s="209">
        <v>129.62</v>
      </c>
      <c r="D55" s="209">
        <v>130.29</v>
      </c>
      <c r="E55" s="209">
        <v>124.89</v>
      </c>
      <c r="F55" s="210">
        <v>3.3904009143253888E-3</v>
      </c>
      <c r="G55" s="210">
        <v>1.6458683065316136E-2</v>
      </c>
      <c r="H55" s="209"/>
      <c r="I55" s="11">
        <f t="shared" si="0"/>
        <v>45</v>
      </c>
      <c r="J55" s="211"/>
      <c r="K55" s="212"/>
      <c r="L55" s="211"/>
      <c r="M55" s="212"/>
    </row>
    <row r="56" spans="2:13" x14ac:dyDescent="0.3">
      <c r="B56" s="208">
        <v>45047</v>
      </c>
      <c r="C56" s="209">
        <v>125.02</v>
      </c>
      <c r="D56" s="209">
        <v>127.77</v>
      </c>
      <c r="E56" s="209">
        <v>124.76</v>
      </c>
      <c r="F56" s="210">
        <v>3.3904009143253888E-3</v>
      </c>
      <c r="G56" s="210">
        <v>1.6458683065316136E-2</v>
      </c>
      <c r="H56" s="209"/>
      <c r="I56" s="11">
        <f t="shared" si="0"/>
        <v>46</v>
      </c>
      <c r="J56" s="211"/>
      <c r="K56" s="212"/>
      <c r="L56" s="211"/>
      <c r="M56" s="212"/>
    </row>
    <row r="57" spans="2:13" x14ac:dyDescent="0.3">
      <c r="B57" s="208">
        <v>45017</v>
      </c>
      <c r="C57" s="209">
        <v>126.36</v>
      </c>
      <c r="D57" s="209">
        <v>128.66</v>
      </c>
      <c r="E57" s="209">
        <v>125.08</v>
      </c>
      <c r="F57" s="210">
        <v>3.3904009143253888E-3</v>
      </c>
      <c r="G57" s="210">
        <v>1.6458683065316136E-2</v>
      </c>
      <c r="H57" s="209"/>
      <c r="I57" s="11">
        <f t="shared" si="0"/>
        <v>47</v>
      </c>
      <c r="J57" s="211"/>
      <c r="K57" s="212"/>
      <c r="L57" s="211"/>
      <c r="M57" s="212"/>
    </row>
    <row r="58" spans="2:13" x14ac:dyDescent="0.3">
      <c r="B58" s="208">
        <v>44986</v>
      </c>
      <c r="C58" s="209">
        <v>125.07</v>
      </c>
      <c r="D58" s="209">
        <v>130.9</v>
      </c>
      <c r="E58" s="209">
        <v>124.17</v>
      </c>
      <c r="F58" s="210">
        <v>3.3904009143253888E-3</v>
      </c>
      <c r="G58" s="210">
        <v>1.6458683065316136E-2</v>
      </c>
      <c r="H58" s="209"/>
      <c r="I58" s="11">
        <f t="shared" si="0"/>
        <v>48</v>
      </c>
      <c r="J58" s="211"/>
      <c r="K58" s="212"/>
      <c r="L58" s="211"/>
      <c r="M58" s="212"/>
    </row>
    <row r="59" spans="2:13" x14ac:dyDescent="0.3">
      <c r="B59" s="208" t="s">
        <v>486</v>
      </c>
      <c r="C59" s="209">
        <v>129.93</v>
      </c>
      <c r="D59" s="209">
        <v>129.94999999999999</v>
      </c>
      <c r="E59" s="209">
        <v>127.43</v>
      </c>
      <c r="F59" s="210">
        <v>3.3904009143253888E-3</v>
      </c>
      <c r="G59" s="210">
        <v>1.6458683065316136E-2</v>
      </c>
      <c r="H59" s="209"/>
      <c r="I59" s="11">
        <f t="shared" si="0"/>
        <v>49</v>
      </c>
      <c r="J59" s="211"/>
      <c r="K59" s="212"/>
      <c r="L59" s="211"/>
      <c r="M59" s="212"/>
    </row>
    <row r="60" spans="2:13" x14ac:dyDescent="0.3">
      <c r="B60" s="208" t="s">
        <v>487</v>
      </c>
      <c r="C60" s="209">
        <v>129.61000000000001</v>
      </c>
      <c r="D60" s="209">
        <v>130.47999999999999</v>
      </c>
      <c r="E60" s="209">
        <v>127.73</v>
      </c>
      <c r="F60" s="210">
        <v>3.3904009143253888E-3</v>
      </c>
      <c r="G60" s="210">
        <v>1.6458683065316136E-2</v>
      </c>
      <c r="H60" s="209"/>
      <c r="I60" s="11">
        <f t="shared" si="0"/>
        <v>50</v>
      </c>
      <c r="J60" s="211"/>
      <c r="K60" s="212"/>
      <c r="L60" s="211"/>
      <c r="M60" s="212"/>
    </row>
    <row r="61" spans="2:13" x14ac:dyDescent="0.3">
      <c r="B61" s="208" t="s">
        <v>488</v>
      </c>
      <c r="C61" s="209">
        <v>126.04</v>
      </c>
      <c r="D61" s="209">
        <v>131.03</v>
      </c>
      <c r="E61" s="209">
        <v>125.87</v>
      </c>
      <c r="F61" s="214">
        <v>-2.1148897142979207E-3</v>
      </c>
      <c r="G61" s="214">
        <v>2.5967361226204404E-2</v>
      </c>
      <c r="H61" s="209"/>
      <c r="I61" s="11">
        <f t="shared" si="0"/>
        <v>51</v>
      </c>
      <c r="J61" s="211"/>
      <c r="K61" s="212"/>
      <c r="L61" s="211"/>
      <c r="M61" s="212"/>
    </row>
    <row r="62" spans="2:13" x14ac:dyDescent="0.3">
      <c r="B62" s="208" t="s">
        <v>489</v>
      </c>
      <c r="C62" s="209">
        <v>130.03</v>
      </c>
      <c r="D62" s="209">
        <v>131.41</v>
      </c>
      <c r="E62" s="209">
        <v>128.72</v>
      </c>
      <c r="F62" s="214">
        <v>-2.1148897142979207E-3</v>
      </c>
      <c r="G62" s="214">
        <v>2.5967361226204404E-2</v>
      </c>
      <c r="H62" s="209"/>
      <c r="I62" s="11">
        <f t="shared" si="0"/>
        <v>52</v>
      </c>
      <c r="J62" s="211"/>
      <c r="K62" s="212"/>
      <c r="L62" s="211"/>
      <c r="M62" s="212"/>
    </row>
    <row r="63" spans="2:13" x14ac:dyDescent="0.3">
      <c r="B63" s="208" t="s">
        <v>490</v>
      </c>
      <c r="C63" s="209">
        <v>131.86000000000001</v>
      </c>
      <c r="D63" s="209">
        <v>132.41999999999999</v>
      </c>
      <c r="E63" s="209">
        <v>129.63999999999999</v>
      </c>
      <c r="F63" s="214">
        <v>-2.1148897142979207E-3</v>
      </c>
      <c r="G63" s="214">
        <v>2.5967361226204404E-2</v>
      </c>
      <c r="H63" s="209"/>
      <c r="I63" s="11">
        <f t="shared" si="0"/>
        <v>53</v>
      </c>
      <c r="J63" s="211"/>
      <c r="K63" s="212"/>
      <c r="L63" s="211"/>
      <c r="M63" s="212"/>
    </row>
    <row r="64" spans="2:13" x14ac:dyDescent="0.3">
      <c r="B64" s="208" t="s">
        <v>491</v>
      </c>
      <c r="C64" s="209">
        <v>132.22999999999999</v>
      </c>
      <c r="D64" s="209">
        <v>134.56</v>
      </c>
      <c r="E64" s="209">
        <v>130.30000000000001</v>
      </c>
      <c r="F64" s="214">
        <v>-2.1148897142979207E-3</v>
      </c>
      <c r="G64" s="214">
        <v>2.5967361226204404E-2</v>
      </c>
      <c r="H64" s="209"/>
      <c r="I64" s="11">
        <f t="shared" si="0"/>
        <v>54</v>
      </c>
      <c r="J64" s="211"/>
      <c r="K64" s="212"/>
      <c r="L64" s="211"/>
      <c r="M64" s="212"/>
    </row>
    <row r="65" spans="2:13" x14ac:dyDescent="0.3">
      <c r="B65" s="208" t="s">
        <v>492</v>
      </c>
      <c r="C65" s="209">
        <v>135.44999999999999</v>
      </c>
      <c r="D65" s="209">
        <v>136.81</v>
      </c>
      <c r="E65" s="209">
        <v>132.75</v>
      </c>
      <c r="F65" s="214">
        <v>-2.1148897142979207E-3</v>
      </c>
      <c r="G65" s="214">
        <v>2.5967361226204404E-2</v>
      </c>
      <c r="H65" s="209"/>
      <c r="I65" s="11">
        <f t="shared" si="0"/>
        <v>55</v>
      </c>
      <c r="J65" s="211"/>
      <c r="K65" s="212"/>
      <c r="L65" s="211"/>
      <c r="M65" s="212"/>
    </row>
    <row r="66" spans="2:13" x14ac:dyDescent="0.3">
      <c r="B66" s="208" t="s">
        <v>493</v>
      </c>
      <c r="C66" s="209">
        <v>132.30000000000001</v>
      </c>
      <c r="D66" s="209">
        <v>133.25</v>
      </c>
      <c r="E66" s="209">
        <v>129.88999999999999</v>
      </c>
      <c r="F66" s="214">
        <v>-2.1148897142979207E-3</v>
      </c>
      <c r="G66" s="214">
        <v>2.5967361226204404E-2</v>
      </c>
      <c r="H66" s="209"/>
      <c r="I66" s="11">
        <f t="shared" si="0"/>
        <v>56</v>
      </c>
      <c r="J66" s="211"/>
      <c r="K66" s="212"/>
      <c r="L66" s="211"/>
      <c r="M66" s="212"/>
    </row>
    <row r="67" spans="2:13" x14ac:dyDescent="0.3">
      <c r="B67" s="208" t="s">
        <v>494</v>
      </c>
      <c r="C67" s="209">
        <v>132.37</v>
      </c>
      <c r="D67" s="209">
        <v>135.19999999999999</v>
      </c>
      <c r="E67" s="209">
        <v>131.32</v>
      </c>
      <c r="F67" s="214">
        <v>-2.1148897142979207E-3</v>
      </c>
      <c r="G67" s="214">
        <v>2.5967361226204404E-2</v>
      </c>
      <c r="H67" s="209"/>
      <c r="I67" s="11">
        <f t="shared" si="0"/>
        <v>57</v>
      </c>
      <c r="J67" s="211"/>
      <c r="K67" s="212"/>
      <c r="L67" s="211"/>
      <c r="M67" s="212"/>
    </row>
    <row r="68" spans="2:13" x14ac:dyDescent="0.3">
      <c r="B68" s="208" t="s">
        <v>495</v>
      </c>
      <c r="C68" s="209">
        <v>134.51</v>
      </c>
      <c r="D68" s="209">
        <v>137.65</v>
      </c>
      <c r="E68" s="209">
        <v>133.72999999999999</v>
      </c>
      <c r="F68" s="214">
        <v>-2.1148897142979207E-3</v>
      </c>
      <c r="G68" s="214">
        <v>2.5967361226204404E-2</v>
      </c>
      <c r="H68" s="209"/>
      <c r="I68" s="11">
        <f t="shared" si="0"/>
        <v>58</v>
      </c>
      <c r="J68" s="211"/>
      <c r="K68" s="212"/>
      <c r="L68" s="211"/>
      <c r="M68" s="212"/>
    </row>
    <row r="69" spans="2:13" x14ac:dyDescent="0.3">
      <c r="B69" s="208" t="s">
        <v>496</v>
      </c>
      <c r="C69" s="209">
        <v>136.5</v>
      </c>
      <c r="D69" s="209">
        <v>141.80000000000001</v>
      </c>
      <c r="E69" s="209">
        <v>136.03</v>
      </c>
      <c r="F69" s="214">
        <v>-2.1148897142979207E-3</v>
      </c>
      <c r="G69" s="214">
        <v>2.5967361226204404E-2</v>
      </c>
      <c r="H69" s="209"/>
      <c r="I69" s="11">
        <f t="shared" si="0"/>
        <v>59</v>
      </c>
      <c r="J69" s="211"/>
      <c r="K69" s="212"/>
      <c r="L69" s="211"/>
      <c r="M69" s="212"/>
    </row>
    <row r="70" spans="2:13" x14ac:dyDescent="0.3">
      <c r="B70" s="208" t="s">
        <v>497</v>
      </c>
      <c r="C70" s="209">
        <v>143.21</v>
      </c>
      <c r="D70" s="209">
        <v>146.66</v>
      </c>
      <c r="E70" s="209">
        <v>141.16</v>
      </c>
      <c r="F70" s="214">
        <v>-2.1148897142979207E-3</v>
      </c>
      <c r="G70" s="214">
        <v>2.5967361226204404E-2</v>
      </c>
      <c r="H70" s="209"/>
      <c r="I70" s="11">
        <f t="shared" si="0"/>
        <v>60</v>
      </c>
      <c r="J70" s="211"/>
      <c r="K70" s="212"/>
      <c r="L70" s="211"/>
      <c r="M70" s="212"/>
    </row>
    <row r="71" spans="2:13" x14ac:dyDescent="0.3">
      <c r="B71" s="208" t="s">
        <v>498</v>
      </c>
      <c r="C71" s="209">
        <v>145.47</v>
      </c>
      <c r="D71" s="209">
        <v>149.97</v>
      </c>
      <c r="E71" s="209">
        <v>144.24</v>
      </c>
      <c r="F71" s="214">
        <v>-2.1148897142979207E-3</v>
      </c>
      <c r="G71" s="214">
        <v>2.5967361226204404E-2</v>
      </c>
      <c r="H71" s="209"/>
      <c r="I71" s="11">
        <f t="shared" si="0"/>
        <v>61</v>
      </c>
      <c r="J71" s="211"/>
      <c r="K71" s="212"/>
      <c r="L71" s="211"/>
      <c r="M71" s="212"/>
    </row>
    <row r="72" spans="2:13" x14ac:dyDescent="0.3">
      <c r="B72" s="208">
        <v>44907</v>
      </c>
      <c r="C72" s="209">
        <v>144.49</v>
      </c>
      <c r="D72" s="209">
        <v>144.5</v>
      </c>
      <c r="E72" s="209">
        <v>141.06</v>
      </c>
      <c r="F72" s="214">
        <v>-2.1148897142979207E-3</v>
      </c>
      <c r="G72" s="214">
        <v>2.5967361226204404E-2</v>
      </c>
      <c r="H72" s="209"/>
      <c r="I72" s="11">
        <f t="shared" si="0"/>
        <v>62</v>
      </c>
      <c r="J72" s="211"/>
      <c r="K72" s="212"/>
      <c r="L72" s="211"/>
      <c r="M72" s="212"/>
    </row>
    <row r="73" spans="2:13" x14ac:dyDescent="0.3">
      <c r="B73" s="208">
        <v>44816</v>
      </c>
      <c r="C73" s="209">
        <v>142.16</v>
      </c>
      <c r="D73" s="209">
        <v>145.57</v>
      </c>
      <c r="E73" s="209">
        <v>140.9</v>
      </c>
      <c r="F73" s="214">
        <v>-2.1148897142979207E-3</v>
      </c>
      <c r="G73" s="214">
        <v>2.5967361226204404E-2</v>
      </c>
      <c r="H73" s="209"/>
      <c r="I73" s="11">
        <f t="shared" si="0"/>
        <v>63</v>
      </c>
      <c r="J73" s="211"/>
      <c r="K73" s="212"/>
      <c r="L73" s="211"/>
      <c r="M73" s="212"/>
    </row>
    <row r="74" spans="2:13" x14ac:dyDescent="0.3">
      <c r="B74" s="208">
        <v>44785</v>
      </c>
      <c r="C74" s="209">
        <v>142.65</v>
      </c>
      <c r="D74" s="209">
        <v>143.52000000000001</v>
      </c>
      <c r="E74" s="209">
        <v>141.1</v>
      </c>
      <c r="F74" s="214">
        <v>-2.1148897142979207E-3</v>
      </c>
      <c r="G74" s="214">
        <v>2.5967361226204404E-2</v>
      </c>
      <c r="H74" s="209"/>
      <c r="I74" s="11">
        <f t="shared" si="0"/>
        <v>64</v>
      </c>
      <c r="J74" s="211"/>
      <c r="K74" s="212"/>
      <c r="L74" s="211"/>
      <c r="M74" s="212"/>
    </row>
    <row r="75" spans="2:13" x14ac:dyDescent="0.3">
      <c r="B75" s="208">
        <v>44754</v>
      </c>
      <c r="C75" s="209">
        <v>140.94</v>
      </c>
      <c r="D75" s="209">
        <v>143.37</v>
      </c>
      <c r="E75" s="209">
        <v>140</v>
      </c>
      <c r="F75" s="214">
        <v>-2.1148897142979207E-3</v>
      </c>
      <c r="G75" s="214">
        <v>2.5967361226204404E-2</v>
      </c>
      <c r="H75" s="209"/>
      <c r="I75" s="11">
        <f t="shared" si="0"/>
        <v>65</v>
      </c>
      <c r="J75" s="211"/>
      <c r="K75" s="212"/>
      <c r="L75" s="211"/>
      <c r="M75" s="212"/>
    </row>
    <row r="76" spans="2:13" x14ac:dyDescent="0.3">
      <c r="B76" s="208">
        <v>44724</v>
      </c>
      <c r="C76" s="209">
        <v>142.91</v>
      </c>
      <c r="D76" s="209">
        <v>147.30000000000001</v>
      </c>
      <c r="E76" s="209">
        <v>141.91999999999999</v>
      </c>
      <c r="F76" s="214">
        <v>-2.1148897142979207E-3</v>
      </c>
      <c r="G76" s="214">
        <v>2.5967361226204404E-2</v>
      </c>
      <c r="H76" s="209"/>
      <c r="I76" s="11">
        <f t="shared" si="0"/>
        <v>66</v>
      </c>
      <c r="J76" s="211"/>
      <c r="K76" s="212"/>
      <c r="L76" s="211"/>
      <c r="M76" s="212"/>
    </row>
    <row r="77" spans="2:13" x14ac:dyDescent="0.3">
      <c r="B77" s="208">
        <v>44693</v>
      </c>
      <c r="C77" s="209">
        <v>146.63</v>
      </c>
      <c r="D77" s="209">
        <v>150.91999999999999</v>
      </c>
      <c r="E77" s="209">
        <v>145.77000000000001</v>
      </c>
      <c r="F77" s="214">
        <v>-2.1148897142979207E-3</v>
      </c>
      <c r="G77" s="214">
        <v>2.5967361226204404E-2</v>
      </c>
      <c r="H77" s="209"/>
      <c r="I77" s="11">
        <f t="shared" ref="I77:I140" si="1">I76+1</f>
        <v>67</v>
      </c>
      <c r="J77" s="211"/>
      <c r="K77" s="212"/>
      <c r="L77" s="211"/>
      <c r="M77" s="212"/>
    </row>
    <row r="78" spans="2:13" x14ac:dyDescent="0.3">
      <c r="B78" s="208">
        <v>44604</v>
      </c>
      <c r="C78" s="209">
        <v>147.81</v>
      </c>
      <c r="D78" s="209">
        <v>148</v>
      </c>
      <c r="E78" s="209">
        <v>145.65</v>
      </c>
      <c r="F78" s="214">
        <v>-2.1148897142979207E-3</v>
      </c>
      <c r="G78" s="214">
        <v>2.5967361226204404E-2</v>
      </c>
      <c r="H78" s="209"/>
      <c r="I78" s="11">
        <f t="shared" si="1"/>
        <v>68</v>
      </c>
      <c r="J78" s="211"/>
      <c r="K78" s="212"/>
      <c r="L78" s="211"/>
      <c r="M78" s="212"/>
    </row>
    <row r="79" spans="2:13" x14ac:dyDescent="0.3">
      <c r="B79" s="208">
        <v>44573</v>
      </c>
      <c r="C79" s="209">
        <v>148.31</v>
      </c>
      <c r="D79" s="209">
        <v>149.13</v>
      </c>
      <c r="E79" s="209">
        <v>146.61000000000001</v>
      </c>
      <c r="F79" s="214">
        <v>-2.1148897142979207E-3</v>
      </c>
      <c r="G79" s="214">
        <v>2.5967361226204404E-2</v>
      </c>
      <c r="H79" s="209"/>
      <c r="I79" s="11">
        <f t="shared" si="1"/>
        <v>69</v>
      </c>
      <c r="J79" s="211"/>
      <c r="K79" s="212"/>
      <c r="L79" s="211"/>
      <c r="M79" s="212"/>
    </row>
    <row r="80" spans="2:13" x14ac:dyDescent="0.3">
      <c r="B80" s="208" t="s">
        <v>499</v>
      </c>
      <c r="C80" s="209">
        <v>148.03</v>
      </c>
      <c r="D80" s="209">
        <v>148.72</v>
      </c>
      <c r="E80" s="209">
        <v>140.55000000000001</v>
      </c>
      <c r="F80" s="214">
        <v>-2.1148897142979207E-3</v>
      </c>
      <c r="G80" s="214">
        <v>2.5967361226204404E-2</v>
      </c>
      <c r="H80" s="209"/>
      <c r="I80" s="11">
        <f t="shared" si="1"/>
        <v>70</v>
      </c>
      <c r="J80" s="211"/>
      <c r="K80" s="212"/>
      <c r="L80" s="211"/>
      <c r="M80" s="212"/>
    </row>
    <row r="81" spans="2:13" x14ac:dyDescent="0.3">
      <c r="B81" s="208" t="s">
        <v>500</v>
      </c>
      <c r="C81" s="209">
        <v>141.16999999999999</v>
      </c>
      <c r="D81" s="209">
        <v>144.81</v>
      </c>
      <c r="E81" s="209">
        <v>140.36000000000001</v>
      </c>
      <c r="F81" s="214">
        <v>-2.1148897142979207E-3</v>
      </c>
      <c r="G81" s="214">
        <v>2.5967361226204404E-2</v>
      </c>
      <c r="H81" s="209"/>
      <c r="I81" s="11">
        <f t="shared" si="1"/>
        <v>71</v>
      </c>
      <c r="J81" s="211"/>
      <c r="K81" s="212"/>
      <c r="L81" s="211"/>
      <c r="M81" s="212"/>
    </row>
    <row r="82" spans="2:13" x14ac:dyDescent="0.3">
      <c r="B82" s="208" t="s">
        <v>501</v>
      </c>
      <c r="C82" s="209">
        <v>144.22</v>
      </c>
      <c r="D82" s="209">
        <v>146.63999999999999</v>
      </c>
      <c r="E82" s="209">
        <v>143.38</v>
      </c>
      <c r="F82" s="214">
        <v>-2.1148897142979207E-3</v>
      </c>
      <c r="G82" s="214">
        <v>2.5967361226204404E-2</v>
      </c>
      <c r="H82" s="209"/>
      <c r="I82" s="11">
        <f t="shared" si="1"/>
        <v>72</v>
      </c>
      <c r="J82" s="211"/>
      <c r="K82" s="212"/>
      <c r="L82" s="211"/>
      <c r="M82" s="212"/>
    </row>
    <row r="83" spans="2:13" x14ac:dyDescent="0.3">
      <c r="B83" s="208" t="s">
        <v>502</v>
      </c>
      <c r="C83" s="209">
        <v>148.11000000000001</v>
      </c>
      <c r="D83" s="209">
        <v>148.88</v>
      </c>
      <c r="E83" s="209">
        <v>147.12</v>
      </c>
      <c r="F83" s="214">
        <v>-2.1148897142979207E-3</v>
      </c>
      <c r="G83" s="214">
        <v>2.5967361226204404E-2</v>
      </c>
      <c r="H83" s="209"/>
      <c r="I83" s="11">
        <f t="shared" si="1"/>
        <v>73</v>
      </c>
      <c r="J83" s="211"/>
      <c r="K83" s="212"/>
      <c r="L83" s="211"/>
      <c r="M83" s="212"/>
    </row>
    <row r="84" spans="2:13" x14ac:dyDescent="0.3">
      <c r="B84" s="208" t="s">
        <v>503</v>
      </c>
      <c r="C84" s="209">
        <v>151.07</v>
      </c>
      <c r="D84" s="209">
        <v>151.83000000000001</v>
      </c>
      <c r="E84" s="209">
        <v>149.34</v>
      </c>
      <c r="F84" s="214">
        <v>-2.1148897142979207E-3</v>
      </c>
      <c r="G84" s="214">
        <v>2.5967361226204404E-2</v>
      </c>
      <c r="H84" s="209"/>
      <c r="I84" s="11">
        <f t="shared" si="1"/>
        <v>74</v>
      </c>
      <c r="J84" s="211"/>
      <c r="K84" s="212"/>
      <c r="L84" s="211"/>
      <c r="M84" s="212"/>
    </row>
    <row r="85" spans="2:13" x14ac:dyDescent="0.3">
      <c r="B85" s="208" t="s">
        <v>504</v>
      </c>
      <c r="C85" s="209">
        <v>150.18</v>
      </c>
      <c r="D85" s="209">
        <v>150.41999999999999</v>
      </c>
      <c r="E85" s="209">
        <v>146.93</v>
      </c>
      <c r="F85" s="214">
        <v>-2.1148897142979207E-3</v>
      </c>
      <c r="G85" s="214">
        <v>2.5967361226204404E-2</v>
      </c>
      <c r="H85" s="209"/>
      <c r="I85" s="11">
        <f t="shared" si="1"/>
        <v>75</v>
      </c>
      <c r="J85" s="211"/>
      <c r="K85" s="212"/>
      <c r="L85" s="211"/>
      <c r="M85" s="212"/>
    </row>
    <row r="86" spans="2:13" x14ac:dyDescent="0.3">
      <c r="B86" s="208" t="s">
        <v>505</v>
      </c>
      <c r="C86" s="209">
        <v>148.01</v>
      </c>
      <c r="D86" s="209">
        <v>150.37</v>
      </c>
      <c r="E86" s="209">
        <v>147.72</v>
      </c>
      <c r="F86" s="214">
        <v>-2.1148897142979207E-3</v>
      </c>
      <c r="G86" s="214">
        <v>2.5967361226204404E-2</v>
      </c>
      <c r="H86" s="209"/>
      <c r="I86" s="11">
        <f t="shared" si="1"/>
        <v>76</v>
      </c>
      <c r="J86" s="211"/>
      <c r="K86" s="212"/>
      <c r="L86" s="211"/>
      <c r="M86" s="212"/>
    </row>
    <row r="87" spans="2:13" x14ac:dyDescent="0.3">
      <c r="B87" s="208" t="s">
        <v>506</v>
      </c>
      <c r="C87" s="209">
        <v>151.29</v>
      </c>
      <c r="D87" s="209">
        <v>152.69999999999999</v>
      </c>
      <c r="E87" s="209">
        <v>149.97</v>
      </c>
      <c r="F87" s="214">
        <v>-2.1148897142979207E-3</v>
      </c>
      <c r="G87" s="214">
        <v>2.5967361226204404E-2</v>
      </c>
      <c r="H87" s="209"/>
      <c r="I87" s="11">
        <f t="shared" si="1"/>
        <v>77</v>
      </c>
      <c r="J87" s="211"/>
      <c r="K87" s="212"/>
      <c r="L87" s="211"/>
      <c r="M87" s="212"/>
    </row>
    <row r="88" spans="2:13" x14ac:dyDescent="0.3">
      <c r="B88" s="208" t="s">
        <v>507</v>
      </c>
      <c r="C88" s="209">
        <v>150.72</v>
      </c>
      <c r="D88" s="209">
        <v>151.47999999999999</v>
      </c>
      <c r="E88" s="209">
        <v>146.15</v>
      </c>
      <c r="F88" s="214">
        <v>-2.1148897142979207E-3</v>
      </c>
      <c r="G88" s="214">
        <v>2.5967361226204404E-2</v>
      </c>
      <c r="H88" s="209"/>
      <c r="I88" s="11">
        <f t="shared" si="1"/>
        <v>78</v>
      </c>
      <c r="J88" s="211"/>
      <c r="K88" s="212"/>
      <c r="L88" s="211"/>
      <c r="M88" s="212"/>
    </row>
    <row r="89" spans="2:13" x14ac:dyDescent="0.3">
      <c r="B89" s="208" t="s">
        <v>508</v>
      </c>
      <c r="C89" s="209">
        <v>148.79</v>
      </c>
      <c r="D89" s="209">
        <v>149.87</v>
      </c>
      <c r="E89" s="209">
        <v>147.29</v>
      </c>
      <c r="F89" s="214">
        <v>-2.1148897142979207E-3</v>
      </c>
      <c r="G89" s="214">
        <v>2.5967361226204404E-2</v>
      </c>
      <c r="H89" s="209"/>
      <c r="I89" s="11">
        <f t="shared" si="1"/>
        <v>79</v>
      </c>
      <c r="J89" s="211"/>
      <c r="K89" s="212"/>
      <c r="L89" s="211"/>
      <c r="M89" s="212"/>
    </row>
    <row r="90" spans="2:13" x14ac:dyDescent="0.3">
      <c r="B90" s="208" t="s">
        <v>509</v>
      </c>
      <c r="C90" s="209">
        <v>150.04</v>
      </c>
      <c r="D90" s="209">
        <v>153.59</v>
      </c>
      <c r="E90" s="209">
        <v>148.56</v>
      </c>
      <c r="F90" s="214">
        <v>-2.1148897142979207E-3</v>
      </c>
      <c r="G90" s="214">
        <v>2.5967361226204404E-2</v>
      </c>
      <c r="H90" s="209"/>
      <c r="I90" s="11">
        <f t="shared" si="1"/>
        <v>80</v>
      </c>
      <c r="J90" s="211"/>
      <c r="K90" s="212"/>
      <c r="L90" s="211"/>
      <c r="M90" s="212"/>
    </row>
    <row r="91" spans="2:13" x14ac:dyDescent="0.3">
      <c r="B91" s="208" t="s">
        <v>510</v>
      </c>
      <c r="C91" s="209">
        <v>148.28</v>
      </c>
      <c r="D91" s="209">
        <v>150.28</v>
      </c>
      <c r="E91" s="209">
        <v>147.43</v>
      </c>
      <c r="F91" s="214">
        <v>-2.1148897142979207E-3</v>
      </c>
      <c r="G91" s="214">
        <v>2.5967361226204404E-2</v>
      </c>
      <c r="H91" s="209"/>
      <c r="I91" s="11">
        <f t="shared" si="1"/>
        <v>81</v>
      </c>
      <c r="J91" s="211"/>
      <c r="K91" s="212"/>
      <c r="L91" s="211"/>
      <c r="M91" s="212"/>
    </row>
    <row r="92" spans="2:13" x14ac:dyDescent="0.3">
      <c r="B92" s="208">
        <v>44876</v>
      </c>
      <c r="C92" s="209">
        <v>149.69999999999999</v>
      </c>
      <c r="D92" s="209">
        <v>150.01</v>
      </c>
      <c r="E92" s="209">
        <v>144.37</v>
      </c>
      <c r="F92" s="214">
        <v>-2.1148897142979207E-3</v>
      </c>
      <c r="G92" s="214">
        <v>2.5967361226204404E-2</v>
      </c>
      <c r="H92" s="209"/>
      <c r="I92" s="11">
        <f t="shared" si="1"/>
        <v>82</v>
      </c>
      <c r="J92" s="211"/>
      <c r="K92" s="212"/>
      <c r="L92" s="211"/>
      <c r="M92" s="212"/>
    </row>
    <row r="93" spans="2:13" x14ac:dyDescent="0.3">
      <c r="B93" s="208">
        <v>44845</v>
      </c>
      <c r="C93" s="209">
        <v>146.87</v>
      </c>
      <c r="D93" s="209">
        <v>146.87</v>
      </c>
      <c r="E93" s="209">
        <v>139.5</v>
      </c>
      <c r="F93" s="214">
        <v>-2.1148897142979207E-3</v>
      </c>
      <c r="G93" s="214">
        <v>2.5967361226204404E-2</v>
      </c>
      <c r="H93" s="209"/>
      <c r="I93" s="11">
        <f t="shared" si="1"/>
        <v>83</v>
      </c>
      <c r="J93" s="211"/>
      <c r="K93" s="212"/>
      <c r="L93" s="211"/>
      <c r="M93" s="212"/>
    </row>
    <row r="94" spans="2:13" x14ac:dyDescent="0.3">
      <c r="B94" s="208">
        <v>44815</v>
      </c>
      <c r="C94" s="209">
        <v>134.87</v>
      </c>
      <c r="D94" s="209">
        <v>138.55000000000001</v>
      </c>
      <c r="E94" s="209">
        <v>134.59</v>
      </c>
      <c r="F94" s="214">
        <v>-2.1148897142979207E-3</v>
      </c>
      <c r="G94" s="214">
        <v>2.5967361226204404E-2</v>
      </c>
      <c r="H94" s="209"/>
      <c r="I94" s="11">
        <f t="shared" si="1"/>
        <v>84</v>
      </c>
      <c r="J94" s="211"/>
      <c r="K94" s="212"/>
      <c r="L94" s="211"/>
      <c r="M94" s="212"/>
    </row>
    <row r="95" spans="2:13" x14ac:dyDescent="0.3">
      <c r="B95" s="208">
        <v>44784</v>
      </c>
      <c r="C95" s="209">
        <v>139.5</v>
      </c>
      <c r="D95" s="209">
        <v>141.43</v>
      </c>
      <c r="E95" s="209">
        <v>137.49</v>
      </c>
      <c r="F95" s="214">
        <v>-2.1148897142979207E-3</v>
      </c>
      <c r="G95" s="214">
        <v>2.5967361226204404E-2</v>
      </c>
      <c r="H95" s="209"/>
      <c r="I95" s="11">
        <f t="shared" si="1"/>
        <v>85</v>
      </c>
      <c r="J95" s="211"/>
      <c r="K95" s="212"/>
      <c r="L95" s="211"/>
      <c r="M95" s="212"/>
    </row>
    <row r="96" spans="2:13" x14ac:dyDescent="0.3">
      <c r="B96" s="208">
        <v>44753</v>
      </c>
      <c r="C96" s="209">
        <v>138.91999999999999</v>
      </c>
      <c r="D96" s="209">
        <v>139.15</v>
      </c>
      <c r="E96" s="209">
        <v>135.66999999999999</v>
      </c>
      <c r="F96" s="214">
        <v>-2.1148897142979207E-3</v>
      </c>
      <c r="G96" s="214">
        <v>2.5967361226204404E-2</v>
      </c>
      <c r="H96" s="209"/>
      <c r="I96" s="11">
        <f t="shared" si="1"/>
        <v>86</v>
      </c>
      <c r="J96" s="211"/>
      <c r="K96" s="212"/>
      <c r="L96" s="211"/>
      <c r="M96" s="212"/>
    </row>
    <row r="97" spans="2:13" x14ac:dyDescent="0.3">
      <c r="B97" s="208">
        <v>44662</v>
      </c>
      <c r="C97" s="209">
        <v>138.38</v>
      </c>
      <c r="D97" s="209">
        <v>142.66999999999999</v>
      </c>
      <c r="E97" s="209">
        <v>134.38</v>
      </c>
      <c r="F97" s="214">
        <v>-2.1148897142979207E-3</v>
      </c>
      <c r="G97" s="214">
        <v>2.5967361226204404E-2</v>
      </c>
      <c r="H97" s="209"/>
      <c r="I97" s="11">
        <f t="shared" si="1"/>
        <v>87</v>
      </c>
      <c r="J97" s="211"/>
      <c r="K97" s="212"/>
      <c r="L97" s="211"/>
      <c r="M97" s="212"/>
    </row>
    <row r="98" spans="2:13" x14ac:dyDescent="0.3">
      <c r="B98" s="208">
        <v>44631</v>
      </c>
      <c r="C98" s="209">
        <v>138.88</v>
      </c>
      <c r="D98" s="209">
        <v>142.80000000000001</v>
      </c>
      <c r="E98" s="209">
        <v>138.75</v>
      </c>
      <c r="F98" s="214">
        <v>-2.1148897142979207E-3</v>
      </c>
      <c r="G98" s="214">
        <v>2.5967361226204404E-2</v>
      </c>
      <c r="H98" s="209"/>
      <c r="I98" s="11">
        <f t="shared" si="1"/>
        <v>88</v>
      </c>
      <c r="J98" s="211"/>
      <c r="K98" s="212"/>
      <c r="L98" s="211"/>
      <c r="M98" s="212"/>
    </row>
    <row r="99" spans="2:13" x14ac:dyDescent="0.3">
      <c r="B99" s="208">
        <v>44603</v>
      </c>
      <c r="C99" s="209">
        <v>145.03</v>
      </c>
      <c r="D99" s="209">
        <v>152.16999999999999</v>
      </c>
      <c r="E99" s="209">
        <v>145</v>
      </c>
      <c r="F99" s="214">
        <v>-2.1148897142979207E-3</v>
      </c>
      <c r="G99" s="214">
        <v>2.5967361226204404E-2</v>
      </c>
      <c r="H99" s="209"/>
      <c r="I99" s="11">
        <f t="shared" si="1"/>
        <v>89</v>
      </c>
      <c r="J99" s="211"/>
      <c r="K99" s="212"/>
      <c r="L99" s="211"/>
      <c r="M99" s="212"/>
    </row>
    <row r="100" spans="2:13" x14ac:dyDescent="0.3">
      <c r="B100" s="208">
        <v>44572</v>
      </c>
      <c r="C100" s="209">
        <v>150.65</v>
      </c>
      <c r="D100" s="209">
        <v>155.44999999999999</v>
      </c>
      <c r="E100" s="209">
        <v>149.13</v>
      </c>
      <c r="F100" s="214">
        <v>-2.1148897142979207E-3</v>
      </c>
      <c r="G100" s="214">
        <v>2.5967361226204404E-2</v>
      </c>
      <c r="H100" s="209"/>
      <c r="I100" s="11">
        <f t="shared" si="1"/>
        <v>90</v>
      </c>
      <c r="J100" s="211"/>
      <c r="K100" s="212"/>
      <c r="L100" s="211"/>
      <c r="M100" s="212"/>
    </row>
    <row r="101" spans="2:13" x14ac:dyDescent="0.3">
      <c r="B101" s="208" t="s">
        <v>511</v>
      </c>
      <c r="C101" s="209">
        <v>153.34</v>
      </c>
      <c r="D101" s="209">
        <v>154.24</v>
      </c>
      <c r="E101" s="209">
        <v>151.91999999999999</v>
      </c>
      <c r="F101" s="214">
        <v>-2.1148897142979207E-3</v>
      </c>
      <c r="G101" s="214">
        <v>2.5967361226204404E-2</v>
      </c>
      <c r="H101" s="209"/>
      <c r="I101" s="11">
        <f t="shared" si="1"/>
        <v>91</v>
      </c>
      <c r="J101" s="211"/>
      <c r="K101" s="212"/>
      <c r="L101" s="211"/>
      <c r="M101" s="212"/>
    </row>
    <row r="102" spans="2:13" x14ac:dyDescent="0.3">
      <c r="B102" s="208" t="s">
        <v>512</v>
      </c>
      <c r="C102" s="209">
        <v>155.74</v>
      </c>
      <c r="D102" s="209">
        <v>157.5</v>
      </c>
      <c r="E102" s="209">
        <v>147.82</v>
      </c>
      <c r="F102" s="214">
        <v>-2.1148897142979207E-3</v>
      </c>
      <c r="G102" s="214">
        <v>2.5967361226204404E-2</v>
      </c>
      <c r="H102" s="209"/>
      <c r="I102" s="11">
        <f t="shared" si="1"/>
        <v>92</v>
      </c>
      <c r="J102" s="211"/>
      <c r="K102" s="212"/>
      <c r="L102" s="211"/>
      <c r="M102" s="212"/>
    </row>
    <row r="103" spans="2:13" x14ac:dyDescent="0.3">
      <c r="B103" s="208" t="s">
        <v>513</v>
      </c>
      <c r="C103" s="209">
        <v>144.80000000000001</v>
      </c>
      <c r="D103" s="209">
        <v>149.05000000000001</v>
      </c>
      <c r="E103" s="209">
        <v>144.13</v>
      </c>
      <c r="F103" s="214">
        <v>-2.1148897142979207E-3</v>
      </c>
      <c r="G103" s="214">
        <v>2.5967361226204404E-2</v>
      </c>
      <c r="H103" s="209"/>
      <c r="I103" s="11">
        <f t="shared" si="1"/>
        <v>93</v>
      </c>
      <c r="J103" s="211"/>
      <c r="K103" s="212"/>
      <c r="L103" s="211"/>
      <c r="M103" s="212"/>
    </row>
    <row r="104" spans="2:13" x14ac:dyDescent="0.3">
      <c r="B104" s="208" t="s">
        <v>514</v>
      </c>
      <c r="C104" s="209">
        <v>149.35</v>
      </c>
      <c r="D104" s="209">
        <v>151.99</v>
      </c>
      <c r="E104" s="209">
        <v>148.04</v>
      </c>
      <c r="F104" s="214">
        <v>-2.1148897142979207E-3</v>
      </c>
      <c r="G104" s="214">
        <v>2.5967361226204404E-2</v>
      </c>
      <c r="H104" s="209"/>
      <c r="I104" s="11">
        <f t="shared" si="1"/>
        <v>94</v>
      </c>
      <c r="J104" s="211"/>
      <c r="K104" s="212"/>
      <c r="L104" s="211"/>
      <c r="M104" s="212"/>
    </row>
    <row r="105" spans="2:13" x14ac:dyDescent="0.3">
      <c r="B105" s="208" t="s">
        <v>515</v>
      </c>
      <c r="C105" s="209">
        <v>152.34</v>
      </c>
      <c r="D105" s="209">
        <v>152.49</v>
      </c>
      <c r="E105" s="209">
        <v>149.36000000000001</v>
      </c>
      <c r="F105" s="214">
        <v>-2.1148897142979207E-3</v>
      </c>
      <c r="G105" s="214">
        <v>2.5967361226204404E-2</v>
      </c>
      <c r="H105" s="209"/>
      <c r="I105" s="11">
        <f t="shared" si="1"/>
        <v>95</v>
      </c>
      <c r="J105" s="211"/>
      <c r="K105" s="212"/>
      <c r="L105" s="211"/>
      <c r="M105" s="212"/>
    </row>
    <row r="106" spans="2:13" x14ac:dyDescent="0.3">
      <c r="B106" s="208" t="s">
        <v>516</v>
      </c>
      <c r="C106" s="209">
        <v>149.44999999999999</v>
      </c>
      <c r="D106" s="209">
        <v>150.22999999999999</v>
      </c>
      <c r="E106" s="209">
        <v>146</v>
      </c>
      <c r="F106" s="214">
        <v>-2.1148897142979207E-3</v>
      </c>
      <c r="G106" s="214">
        <v>2.5967361226204404E-2</v>
      </c>
      <c r="H106" s="209"/>
      <c r="I106" s="11">
        <f t="shared" si="1"/>
        <v>96</v>
      </c>
      <c r="J106" s="211"/>
      <c r="K106" s="212"/>
      <c r="L106" s="211"/>
      <c r="M106" s="212"/>
    </row>
    <row r="107" spans="2:13" x14ac:dyDescent="0.3">
      <c r="B107" s="208" t="s">
        <v>517</v>
      </c>
      <c r="C107" s="209">
        <v>147.27000000000001</v>
      </c>
      <c r="D107" s="209">
        <v>147.85</v>
      </c>
      <c r="E107" s="209">
        <v>142.65</v>
      </c>
      <c r="F107" s="214">
        <v>-2.1148897142979207E-3</v>
      </c>
      <c r="G107" s="214">
        <v>2.5967361226204404E-2</v>
      </c>
      <c r="H107" s="209"/>
      <c r="I107" s="11">
        <f t="shared" si="1"/>
        <v>97</v>
      </c>
      <c r="J107" s="211"/>
      <c r="K107" s="212"/>
      <c r="L107" s="211"/>
      <c r="M107" s="212"/>
    </row>
    <row r="108" spans="2:13" x14ac:dyDescent="0.3">
      <c r="B108" s="208" t="s">
        <v>518</v>
      </c>
      <c r="C108" s="209">
        <v>143.38999999999999</v>
      </c>
      <c r="D108" s="209">
        <v>145.88999999999999</v>
      </c>
      <c r="E108" s="209">
        <v>142.65</v>
      </c>
      <c r="F108" s="214">
        <v>-2.1148897142979207E-3</v>
      </c>
      <c r="G108" s="214">
        <v>2.5967361226204404E-2</v>
      </c>
      <c r="H108" s="209"/>
      <c r="I108" s="11">
        <f t="shared" si="1"/>
        <v>98</v>
      </c>
      <c r="J108" s="211"/>
      <c r="K108" s="212"/>
      <c r="L108" s="211"/>
      <c r="M108" s="212"/>
    </row>
    <row r="109" spans="2:13" x14ac:dyDescent="0.3">
      <c r="B109" s="208" t="s">
        <v>519</v>
      </c>
      <c r="C109" s="209">
        <v>143.86000000000001</v>
      </c>
      <c r="D109" s="209">
        <v>144.94999999999999</v>
      </c>
      <c r="E109" s="209">
        <v>141.5</v>
      </c>
      <c r="F109" s="214">
        <v>-2.1148897142979207E-3</v>
      </c>
      <c r="G109" s="214">
        <v>2.5967361226204404E-2</v>
      </c>
      <c r="H109" s="209"/>
      <c r="I109" s="11">
        <f t="shared" si="1"/>
        <v>99</v>
      </c>
      <c r="J109" s="211"/>
      <c r="K109" s="212"/>
      <c r="L109" s="211"/>
      <c r="M109" s="212"/>
    </row>
    <row r="110" spans="2:13" x14ac:dyDescent="0.3">
      <c r="B110" s="208" t="s">
        <v>520</v>
      </c>
      <c r="C110" s="209">
        <v>143.75</v>
      </c>
      <c r="D110" s="209">
        <v>146.69999999999999</v>
      </c>
      <c r="E110" s="209">
        <v>140.61000000000001</v>
      </c>
      <c r="F110" s="214">
        <v>-2.1148897142979207E-3</v>
      </c>
      <c r="G110" s="214">
        <v>2.5967361226204404E-2</v>
      </c>
      <c r="H110" s="209"/>
      <c r="I110" s="11">
        <f t="shared" si="1"/>
        <v>100</v>
      </c>
      <c r="J110" s="211"/>
      <c r="K110" s="212"/>
      <c r="L110" s="211"/>
      <c r="M110" s="212"/>
    </row>
    <row r="111" spans="2:13" x14ac:dyDescent="0.3">
      <c r="B111" s="208" t="s">
        <v>521</v>
      </c>
      <c r="C111" s="209">
        <v>142.41</v>
      </c>
      <c r="D111" s="209">
        <v>142.9</v>
      </c>
      <c r="E111" s="209">
        <v>140.27000000000001</v>
      </c>
      <c r="F111" s="214">
        <v>-2.7671545111149377E-3</v>
      </c>
      <c r="G111" s="214">
        <v>2.089244962701858E-2</v>
      </c>
      <c r="H111" s="209"/>
      <c r="I111" s="11">
        <f t="shared" si="1"/>
        <v>101</v>
      </c>
      <c r="J111" s="211"/>
      <c r="K111" s="212"/>
      <c r="L111" s="211"/>
      <c r="M111" s="212"/>
    </row>
    <row r="112" spans="2:13" x14ac:dyDescent="0.3">
      <c r="B112" s="208" t="s">
        <v>522</v>
      </c>
      <c r="C112" s="209">
        <v>138.38</v>
      </c>
      <c r="D112" s="209">
        <v>144.52000000000001</v>
      </c>
      <c r="E112" s="209">
        <v>138.19</v>
      </c>
      <c r="F112" s="214">
        <v>-2.7671545111149377E-3</v>
      </c>
      <c r="G112" s="214">
        <v>2.089244962701858E-2</v>
      </c>
      <c r="H112" s="209"/>
      <c r="I112" s="11">
        <f t="shared" si="1"/>
        <v>102</v>
      </c>
      <c r="J112" s="211"/>
      <c r="K112" s="212"/>
      <c r="L112" s="211"/>
      <c r="M112" s="212"/>
    </row>
    <row r="113" spans="2:13" x14ac:dyDescent="0.3">
      <c r="B113" s="208" t="s">
        <v>523</v>
      </c>
      <c r="C113" s="209">
        <v>142.99</v>
      </c>
      <c r="D113" s="209">
        <v>143.59</v>
      </c>
      <c r="E113" s="209">
        <v>134.37</v>
      </c>
      <c r="F113" s="214">
        <v>-2.7671545111149377E-3</v>
      </c>
      <c r="G113" s="214">
        <v>2.089244962701858E-2</v>
      </c>
      <c r="H113" s="209"/>
      <c r="I113" s="11">
        <f t="shared" si="1"/>
        <v>103</v>
      </c>
      <c r="J113" s="211"/>
      <c r="K113" s="212"/>
      <c r="L113" s="211"/>
      <c r="M113" s="212"/>
    </row>
    <row r="114" spans="2:13" x14ac:dyDescent="0.3">
      <c r="B114" s="208">
        <v>44905</v>
      </c>
      <c r="C114" s="209">
        <v>138.34</v>
      </c>
      <c r="D114" s="209">
        <v>140.36000000000001</v>
      </c>
      <c r="E114" s="209">
        <v>138.16</v>
      </c>
      <c r="F114" s="214">
        <v>-2.7671545111149377E-3</v>
      </c>
      <c r="G114" s="214">
        <v>2.089244962701858E-2</v>
      </c>
      <c r="H114" s="209"/>
      <c r="I114" s="11">
        <f t="shared" si="1"/>
        <v>104</v>
      </c>
      <c r="J114" s="211"/>
      <c r="K114" s="212"/>
      <c r="L114" s="211"/>
      <c r="M114" s="212"/>
    </row>
    <row r="115" spans="2:13" x14ac:dyDescent="0.3">
      <c r="B115" s="208">
        <v>44875</v>
      </c>
      <c r="C115" s="209">
        <v>138.97999999999999</v>
      </c>
      <c r="D115" s="209">
        <v>141.35</v>
      </c>
      <c r="E115" s="209">
        <v>138.22</v>
      </c>
      <c r="F115" s="214">
        <v>-2.7671545111149377E-3</v>
      </c>
      <c r="G115" s="214">
        <v>2.089244962701858E-2</v>
      </c>
      <c r="H115" s="209"/>
      <c r="I115" s="11">
        <f t="shared" si="1"/>
        <v>105</v>
      </c>
      <c r="J115" s="211"/>
      <c r="K115" s="212"/>
      <c r="L115" s="211"/>
      <c r="M115" s="212"/>
    </row>
    <row r="116" spans="2:13" x14ac:dyDescent="0.3">
      <c r="B116" s="208">
        <v>44844</v>
      </c>
      <c r="C116" s="209">
        <v>140.41999999999999</v>
      </c>
      <c r="D116" s="209">
        <v>141.88999999999999</v>
      </c>
      <c r="E116" s="209">
        <v>138.57</v>
      </c>
      <c r="F116" s="214">
        <v>-2.7671545111149377E-3</v>
      </c>
      <c r="G116" s="214">
        <v>2.089244962701858E-2</v>
      </c>
      <c r="H116" s="209"/>
      <c r="I116" s="11">
        <f t="shared" si="1"/>
        <v>106</v>
      </c>
      <c r="J116" s="211"/>
      <c r="K116" s="212"/>
      <c r="L116" s="211"/>
      <c r="M116" s="212"/>
    </row>
    <row r="117" spans="2:13" x14ac:dyDescent="0.3">
      <c r="B117" s="208">
        <v>44752</v>
      </c>
      <c r="C117" s="209">
        <v>140.09</v>
      </c>
      <c r="D117" s="209">
        <v>143.1</v>
      </c>
      <c r="E117" s="209">
        <v>139.44999999999999</v>
      </c>
      <c r="F117" s="214">
        <v>-2.7671545111149377E-3</v>
      </c>
      <c r="G117" s="214">
        <v>2.089244962701858E-2</v>
      </c>
      <c r="H117" s="209"/>
      <c r="I117" s="11">
        <f t="shared" si="1"/>
        <v>107</v>
      </c>
      <c r="J117" s="211"/>
      <c r="K117" s="212"/>
      <c r="L117" s="211"/>
      <c r="M117" s="212"/>
    </row>
    <row r="118" spans="2:13" x14ac:dyDescent="0.3">
      <c r="B118" s="208">
        <v>44722</v>
      </c>
      <c r="C118" s="209">
        <v>145.43</v>
      </c>
      <c r="D118" s="209">
        <v>147.54</v>
      </c>
      <c r="E118" s="209">
        <v>145.22</v>
      </c>
      <c r="F118" s="214">
        <v>-2.7671545111149377E-3</v>
      </c>
      <c r="G118" s="214">
        <v>2.089244962701858E-2</v>
      </c>
      <c r="H118" s="209"/>
      <c r="I118" s="11">
        <f t="shared" si="1"/>
        <v>108</v>
      </c>
      <c r="J118" s="211"/>
      <c r="K118" s="212"/>
      <c r="L118" s="211"/>
      <c r="M118" s="212"/>
    </row>
    <row r="119" spans="2:13" x14ac:dyDescent="0.3">
      <c r="B119" s="208">
        <v>44691</v>
      </c>
      <c r="C119" s="209">
        <v>146.4</v>
      </c>
      <c r="D119" s="209">
        <v>147.38</v>
      </c>
      <c r="E119" s="209">
        <v>143.01</v>
      </c>
      <c r="F119" s="214">
        <v>-2.7671545111149377E-3</v>
      </c>
      <c r="G119" s="214">
        <v>2.089244962701858E-2</v>
      </c>
      <c r="H119" s="209"/>
      <c r="I119" s="11">
        <f t="shared" si="1"/>
        <v>109</v>
      </c>
      <c r="J119" s="211"/>
      <c r="K119" s="212"/>
      <c r="L119" s="211"/>
      <c r="M119" s="212"/>
    </row>
    <row r="120" spans="2:13" x14ac:dyDescent="0.3">
      <c r="B120" s="208">
        <v>44661</v>
      </c>
      <c r="C120" s="209">
        <v>146.1</v>
      </c>
      <c r="D120" s="209">
        <v>146.22</v>
      </c>
      <c r="E120" s="209">
        <v>144.26</v>
      </c>
      <c r="F120" s="214">
        <v>-2.7671545111149377E-3</v>
      </c>
      <c r="G120" s="214">
        <v>2.089244962701858E-2</v>
      </c>
      <c r="H120" s="209"/>
      <c r="I120" s="11">
        <f t="shared" si="1"/>
        <v>110</v>
      </c>
      <c r="J120" s="211"/>
      <c r="K120" s="212"/>
      <c r="L120" s="211"/>
      <c r="M120" s="212"/>
    </row>
    <row r="121" spans="2:13" x14ac:dyDescent="0.3">
      <c r="B121" s="208">
        <v>44630</v>
      </c>
      <c r="C121" s="209">
        <v>142.44999999999999</v>
      </c>
      <c r="D121" s="209">
        <v>143.07</v>
      </c>
      <c r="E121" s="209">
        <v>137.69</v>
      </c>
      <c r="F121" s="214">
        <v>-2.7671545111149377E-3</v>
      </c>
      <c r="G121" s="214">
        <v>2.089244962701858E-2</v>
      </c>
      <c r="H121" s="209"/>
      <c r="I121" s="11">
        <f t="shared" si="1"/>
        <v>111</v>
      </c>
      <c r="J121" s="211"/>
      <c r="K121" s="212"/>
      <c r="L121" s="211"/>
      <c r="M121" s="212"/>
    </row>
    <row r="122" spans="2:13" x14ac:dyDescent="0.3">
      <c r="B122" s="208" t="s">
        <v>524</v>
      </c>
      <c r="C122" s="209">
        <v>138.19999999999999</v>
      </c>
      <c r="D122" s="209">
        <v>143.1</v>
      </c>
      <c r="E122" s="209">
        <v>138</v>
      </c>
      <c r="F122" s="214">
        <v>-2.7671545111149377E-3</v>
      </c>
      <c r="G122" s="214">
        <v>2.089244962701858E-2</v>
      </c>
      <c r="H122" s="209"/>
      <c r="I122" s="11">
        <f t="shared" si="1"/>
        <v>112</v>
      </c>
      <c r="J122" s="211"/>
      <c r="K122" s="212"/>
      <c r="L122" s="211"/>
      <c r="M122" s="212"/>
    </row>
    <row r="123" spans="2:13" x14ac:dyDescent="0.3">
      <c r="B123" s="208" t="s">
        <v>525</v>
      </c>
      <c r="C123" s="209">
        <v>142.47999999999999</v>
      </c>
      <c r="D123" s="209">
        <v>146.72</v>
      </c>
      <c r="E123" s="209">
        <v>140.68</v>
      </c>
      <c r="F123" s="214">
        <v>-2.7671545111149377E-3</v>
      </c>
      <c r="G123" s="214">
        <v>2.089244962701858E-2</v>
      </c>
      <c r="H123" s="209"/>
      <c r="I123" s="11">
        <f t="shared" si="1"/>
        <v>113</v>
      </c>
      <c r="J123" s="211"/>
      <c r="K123" s="212"/>
      <c r="L123" s="211"/>
      <c r="M123" s="212"/>
    </row>
    <row r="124" spans="2:13" x14ac:dyDescent="0.3">
      <c r="B124" s="208" t="s">
        <v>526</v>
      </c>
      <c r="C124" s="209">
        <v>149.84</v>
      </c>
      <c r="D124" s="209">
        <v>150.63999999999999</v>
      </c>
      <c r="E124" s="209">
        <v>144.84</v>
      </c>
      <c r="F124" s="214">
        <v>-2.7671545111149377E-3</v>
      </c>
      <c r="G124" s="214">
        <v>2.089244962701858E-2</v>
      </c>
      <c r="H124" s="209"/>
      <c r="I124" s="11">
        <f t="shared" si="1"/>
        <v>114</v>
      </c>
      <c r="J124" s="211"/>
      <c r="K124" s="212"/>
      <c r="L124" s="211"/>
      <c r="M124" s="212"/>
    </row>
    <row r="125" spans="2:13" x14ac:dyDescent="0.3">
      <c r="B125" s="208" t="s">
        <v>527</v>
      </c>
      <c r="C125" s="209">
        <v>151.76</v>
      </c>
      <c r="D125" s="209">
        <v>154.72</v>
      </c>
      <c r="E125" s="209">
        <v>149.94999999999999</v>
      </c>
      <c r="F125" s="214">
        <v>-2.7671545111149377E-3</v>
      </c>
      <c r="G125" s="214">
        <v>2.089244962701858E-2</v>
      </c>
      <c r="H125" s="209"/>
      <c r="I125" s="11">
        <f t="shared" si="1"/>
        <v>115</v>
      </c>
      <c r="J125" s="211"/>
      <c r="K125" s="212"/>
      <c r="L125" s="211"/>
      <c r="M125" s="212"/>
    </row>
    <row r="126" spans="2:13" x14ac:dyDescent="0.3">
      <c r="B126" s="208" t="s">
        <v>528</v>
      </c>
      <c r="C126" s="209">
        <v>150.77000000000001</v>
      </c>
      <c r="D126" s="209">
        <v>153.77000000000001</v>
      </c>
      <c r="E126" s="209">
        <v>149.63999999999999</v>
      </c>
      <c r="F126" s="214">
        <v>-2.7671545111149377E-3</v>
      </c>
      <c r="G126" s="214">
        <v>2.089244962701858E-2</v>
      </c>
      <c r="H126" s="209"/>
      <c r="I126" s="11">
        <f t="shared" si="1"/>
        <v>116</v>
      </c>
      <c r="J126" s="211"/>
      <c r="K126" s="212"/>
      <c r="L126" s="211"/>
      <c r="M126" s="212"/>
    </row>
    <row r="127" spans="2:13" x14ac:dyDescent="0.3">
      <c r="B127" s="208" t="s">
        <v>529</v>
      </c>
      <c r="C127" s="209">
        <v>150.43</v>
      </c>
      <c r="D127" s="209">
        <v>151.47</v>
      </c>
      <c r="E127" s="209">
        <v>148.56</v>
      </c>
      <c r="F127" s="214">
        <v>-2.7671545111149377E-3</v>
      </c>
      <c r="G127" s="214">
        <v>2.089244962701858E-2</v>
      </c>
      <c r="H127" s="209"/>
      <c r="I127" s="11">
        <f t="shared" si="1"/>
        <v>117</v>
      </c>
      <c r="J127" s="211"/>
      <c r="K127" s="212"/>
      <c r="L127" s="211"/>
      <c r="M127" s="212"/>
    </row>
    <row r="128" spans="2:13" x14ac:dyDescent="0.3">
      <c r="B128" s="208" t="s">
        <v>530</v>
      </c>
      <c r="C128" s="209">
        <v>152.74</v>
      </c>
      <c r="D128" s="209">
        <v>154.47</v>
      </c>
      <c r="E128" s="209">
        <v>150.91</v>
      </c>
      <c r="F128" s="214">
        <v>-2.7671545111149377E-3</v>
      </c>
      <c r="G128" s="214">
        <v>2.089244962701858E-2</v>
      </c>
      <c r="H128" s="209"/>
      <c r="I128" s="11">
        <f t="shared" si="1"/>
        <v>118</v>
      </c>
      <c r="J128" s="211"/>
      <c r="K128" s="212"/>
      <c r="L128" s="211"/>
      <c r="M128" s="212"/>
    </row>
    <row r="129" spans="2:13" x14ac:dyDescent="0.3">
      <c r="B129" s="208" t="s">
        <v>531</v>
      </c>
      <c r="C129" s="209">
        <v>153.72</v>
      </c>
      <c r="D129" s="209">
        <v>158.74</v>
      </c>
      <c r="E129" s="209">
        <v>153.6</v>
      </c>
      <c r="F129" s="214">
        <v>-2.7671545111149377E-3</v>
      </c>
      <c r="G129" s="214">
        <v>2.089244962701858E-2</v>
      </c>
      <c r="H129" s="209"/>
      <c r="I129" s="11">
        <f t="shared" si="1"/>
        <v>119</v>
      </c>
      <c r="J129" s="211"/>
      <c r="K129" s="212"/>
      <c r="L129" s="211"/>
      <c r="M129" s="212"/>
    </row>
    <row r="130" spans="2:13" x14ac:dyDescent="0.3">
      <c r="B130" s="208" t="s">
        <v>532</v>
      </c>
      <c r="C130" s="209">
        <v>156.9</v>
      </c>
      <c r="D130" s="209">
        <v>158.08000000000001</v>
      </c>
      <c r="E130" s="209">
        <v>153.08000000000001</v>
      </c>
      <c r="F130" s="214">
        <v>-2.7671545111149377E-3</v>
      </c>
      <c r="G130" s="214">
        <v>2.089244962701858E-2</v>
      </c>
      <c r="H130" s="209"/>
      <c r="I130" s="11">
        <f t="shared" si="1"/>
        <v>120</v>
      </c>
      <c r="J130" s="211"/>
      <c r="K130" s="212"/>
      <c r="L130" s="211"/>
      <c r="M130" s="212"/>
    </row>
    <row r="131" spans="2:13" x14ac:dyDescent="0.3">
      <c r="B131" s="208" t="s">
        <v>533</v>
      </c>
      <c r="C131" s="209">
        <v>154.47999999999999</v>
      </c>
      <c r="D131" s="209">
        <v>154.56</v>
      </c>
      <c r="E131" s="209">
        <v>149.1</v>
      </c>
      <c r="F131" s="214">
        <v>-2.7671545111149377E-3</v>
      </c>
      <c r="G131" s="214">
        <v>2.089244962701858E-2</v>
      </c>
      <c r="H131" s="209"/>
      <c r="I131" s="11">
        <f t="shared" si="1"/>
        <v>121</v>
      </c>
      <c r="J131" s="211"/>
      <c r="K131" s="212"/>
      <c r="L131" s="211"/>
      <c r="M131" s="212"/>
    </row>
    <row r="132" spans="2:13" x14ac:dyDescent="0.3">
      <c r="B132" s="208" t="s">
        <v>534</v>
      </c>
      <c r="C132" s="209">
        <v>150.69999999999999</v>
      </c>
      <c r="D132" s="209">
        <v>151.35</v>
      </c>
      <c r="E132" s="209">
        <v>148.37</v>
      </c>
      <c r="F132" s="214">
        <v>-2.7671545111149377E-3</v>
      </c>
      <c r="G132" s="214">
        <v>2.089244962701858E-2</v>
      </c>
      <c r="H132" s="209"/>
      <c r="I132" s="11">
        <f t="shared" si="1"/>
        <v>122</v>
      </c>
      <c r="J132" s="211"/>
      <c r="K132" s="212"/>
      <c r="L132" s="211"/>
      <c r="M132" s="212"/>
    </row>
    <row r="133" spans="2:13" x14ac:dyDescent="0.3">
      <c r="B133" s="208" t="s">
        <v>535</v>
      </c>
      <c r="C133" s="209">
        <v>152.37</v>
      </c>
      <c r="D133" s="209">
        <v>155.24</v>
      </c>
      <c r="E133" s="209">
        <v>151.38</v>
      </c>
      <c r="F133" s="214">
        <v>-2.7671545111149377E-3</v>
      </c>
      <c r="G133" s="214">
        <v>2.089244962701858E-2</v>
      </c>
      <c r="H133" s="209"/>
      <c r="I133" s="11">
        <f t="shared" si="1"/>
        <v>123</v>
      </c>
      <c r="J133" s="211"/>
      <c r="K133" s="212"/>
      <c r="L133" s="211"/>
      <c r="M133" s="212"/>
    </row>
    <row r="134" spans="2:13" x14ac:dyDescent="0.3">
      <c r="B134" s="208" t="s">
        <v>536</v>
      </c>
      <c r="C134" s="209">
        <v>155.31</v>
      </c>
      <c r="D134" s="209">
        <v>157.1</v>
      </c>
      <c r="E134" s="209">
        <v>153.61000000000001</v>
      </c>
      <c r="F134" s="214">
        <v>-2.7671545111149377E-3</v>
      </c>
      <c r="G134" s="214">
        <v>2.089244962701858E-2</v>
      </c>
      <c r="H134" s="209"/>
      <c r="I134" s="11">
        <f t="shared" si="1"/>
        <v>124</v>
      </c>
      <c r="J134" s="211"/>
      <c r="K134" s="212"/>
      <c r="L134" s="211"/>
      <c r="M134" s="212"/>
    </row>
    <row r="135" spans="2:13" x14ac:dyDescent="0.3">
      <c r="B135" s="208" t="s">
        <v>537</v>
      </c>
      <c r="C135" s="209">
        <v>153.84</v>
      </c>
      <c r="D135" s="209">
        <v>160.54</v>
      </c>
      <c r="E135" s="209">
        <v>153.37</v>
      </c>
      <c r="F135" s="214">
        <v>-2.7671545111149377E-3</v>
      </c>
      <c r="G135" s="214">
        <v>2.089244962701858E-2</v>
      </c>
      <c r="H135" s="209"/>
      <c r="I135" s="11">
        <f t="shared" si="1"/>
        <v>125</v>
      </c>
      <c r="J135" s="211"/>
      <c r="K135" s="212"/>
      <c r="L135" s="211"/>
      <c r="M135" s="212"/>
    </row>
    <row r="136" spans="2:13" x14ac:dyDescent="0.3">
      <c r="B136" s="208">
        <v>44904</v>
      </c>
      <c r="C136" s="209">
        <v>163.43</v>
      </c>
      <c r="D136" s="209">
        <v>164.26</v>
      </c>
      <c r="E136" s="209">
        <v>159.30000000000001</v>
      </c>
      <c r="F136" s="214">
        <v>-2.7671545111149377E-3</v>
      </c>
      <c r="G136" s="214">
        <v>2.089244962701858E-2</v>
      </c>
      <c r="H136" s="209"/>
      <c r="I136" s="11">
        <f t="shared" si="1"/>
        <v>126</v>
      </c>
      <c r="J136" s="211"/>
      <c r="K136" s="212"/>
      <c r="L136" s="211"/>
      <c r="M136" s="212"/>
    </row>
    <row r="137" spans="2:13" x14ac:dyDescent="0.3">
      <c r="B137" s="208">
        <v>44813</v>
      </c>
      <c r="C137" s="209">
        <v>157.37</v>
      </c>
      <c r="D137" s="209">
        <v>157.82</v>
      </c>
      <c r="E137" s="209">
        <v>154.75</v>
      </c>
      <c r="F137" s="214">
        <v>-2.7671545111149377E-3</v>
      </c>
      <c r="G137" s="214">
        <v>2.089244962701858E-2</v>
      </c>
      <c r="H137" s="209"/>
      <c r="I137" s="11">
        <f t="shared" si="1"/>
        <v>127</v>
      </c>
      <c r="J137" s="211"/>
      <c r="K137" s="212"/>
      <c r="L137" s="211"/>
      <c r="M137" s="212"/>
    </row>
    <row r="138" spans="2:13" x14ac:dyDescent="0.3">
      <c r="B138" s="208">
        <v>44782</v>
      </c>
      <c r="C138" s="209">
        <v>154.46</v>
      </c>
      <c r="D138" s="209">
        <v>156.36000000000001</v>
      </c>
      <c r="E138" s="209">
        <v>152.68</v>
      </c>
      <c r="F138" s="214">
        <v>-2.7671545111149377E-3</v>
      </c>
      <c r="G138" s="214">
        <v>2.089244962701858E-2</v>
      </c>
      <c r="H138" s="209"/>
      <c r="I138" s="11">
        <f t="shared" si="1"/>
        <v>128</v>
      </c>
      <c r="J138" s="211"/>
      <c r="K138" s="212"/>
      <c r="L138" s="211"/>
      <c r="M138" s="212"/>
    </row>
    <row r="139" spans="2:13" x14ac:dyDescent="0.3">
      <c r="B139" s="208">
        <v>44751</v>
      </c>
      <c r="C139" s="209">
        <v>155.96</v>
      </c>
      <c r="D139" s="209">
        <v>156.66999999999999</v>
      </c>
      <c r="E139" s="209">
        <v>153.61000000000001</v>
      </c>
      <c r="F139" s="214">
        <v>-2.7671545111149377E-3</v>
      </c>
      <c r="G139" s="214">
        <v>2.089244962701858E-2</v>
      </c>
      <c r="H139" s="209"/>
      <c r="I139" s="11">
        <f t="shared" si="1"/>
        <v>129</v>
      </c>
      <c r="J139" s="211"/>
      <c r="K139" s="212"/>
      <c r="L139" s="211"/>
      <c r="M139" s="212"/>
    </row>
    <row r="140" spans="2:13" x14ac:dyDescent="0.3">
      <c r="B140" s="208">
        <v>44721</v>
      </c>
      <c r="C140" s="209">
        <v>154.53</v>
      </c>
      <c r="D140" s="209">
        <v>157.09</v>
      </c>
      <c r="E140" s="209">
        <v>153.69</v>
      </c>
      <c r="F140" s="214">
        <v>-2.7671545111149377E-3</v>
      </c>
      <c r="G140" s="214">
        <v>2.089244962701858E-2</v>
      </c>
      <c r="H140" s="209"/>
      <c r="I140" s="11">
        <f t="shared" si="1"/>
        <v>130</v>
      </c>
      <c r="J140" s="211"/>
      <c r="K140" s="212"/>
      <c r="L140" s="211"/>
      <c r="M140" s="212"/>
    </row>
    <row r="141" spans="2:13" x14ac:dyDescent="0.3">
      <c r="B141" s="208">
        <v>44601</v>
      </c>
      <c r="C141" s="209">
        <v>155.81</v>
      </c>
      <c r="D141" s="209">
        <v>160.36000000000001</v>
      </c>
      <c r="E141" s="209">
        <v>154.97</v>
      </c>
      <c r="F141" s="214">
        <v>-2.7671545111149377E-3</v>
      </c>
      <c r="G141" s="214">
        <v>2.089244962701858E-2</v>
      </c>
      <c r="H141" s="209"/>
      <c r="I141" s="11">
        <f t="shared" ref="I141:I204" si="2">I140+1</f>
        <v>131</v>
      </c>
      <c r="J141" s="211"/>
      <c r="K141" s="212"/>
      <c r="L141" s="211"/>
      <c r="M141" s="212"/>
    </row>
    <row r="142" spans="2:13" x14ac:dyDescent="0.3">
      <c r="B142" s="208">
        <v>44570</v>
      </c>
      <c r="C142" s="209">
        <v>157.96</v>
      </c>
      <c r="D142" s="209">
        <v>158.41999999999999</v>
      </c>
      <c r="E142" s="209">
        <v>154.66999999999999</v>
      </c>
      <c r="F142" s="214">
        <v>-2.7671545111149377E-3</v>
      </c>
      <c r="G142" s="214">
        <v>2.089244962701858E-2</v>
      </c>
      <c r="H142" s="209"/>
      <c r="I142" s="11">
        <f t="shared" si="2"/>
        <v>132</v>
      </c>
      <c r="J142" s="211"/>
      <c r="K142" s="212"/>
      <c r="L142" s="211"/>
      <c r="M142" s="212"/>
    </row>
    <row r="143" spans="2:13" x14ac:dyDescent="0.3">
      <c r="B143" s="208" t="s">
        <v>538</v>
      </c>
      <c r="C143" s="209">
        <v>157.22</v>
      </c>
      <c r="D143" s="209">
        <v>160.58000000000001</v>
      </c>
      <c r="E143" s="209">
        <v>157.13999999999999</v>
      </c>
      <c r="F143" s="214">
        <v>-2.7671545111149377E-3</v>
      </c>
      <c r="G143" s="214">
        <v>2.089244962701858E-2</v>
      </c>
      <c r="H143" s="209"/>
      <c r="I143" s="11">
        <f t="shared" si="2"/>
        <v>133</v>
      </c>
      <c r="J143" s="211"/>
      <c r="K143" s="212"/>
      <c r="L143" s="211"/>
      <c r="M143" s="212"/>
    </row>
    <row r="144" spans="2:13" x14ac:dyDescent="0.3">
      <c r="B144" s="208" t="s">
        <v>539</v>
      </c>
      <c r="C144" s="209">
        <v>158.91</v>
      </c>
      <c r="D144" s="209">
        <v>162.56</v>
      </c>
      <c r="E144" s="209">
        <v>157.72</v>
      </c>
      <c r="F144" s="214">
        <v>-2.7671545111149377E-3</v>
      </c>
      <c r="G144" s="214">
        <v>2.089244962701858E-2</v>
      </c>
      <c r="H144" s="209"/>
      <c r="I144" s="11">
        <f t="shared" si="2"/>
        <v>134</v>
      </c>
      <c r="J144" s="211"/>
      <c r="K144" s="212"/>
      <c r="L144" s="211"/>
      <c r="M144" s="212"/>
    </row>
    <row r="145" spans="2:13" x14ac:dyDescent="0.3">
      <c r="B145" s="208" t="s">
        <v>540</v>
      </c>
      <c r="C145" s="209">
        <v>161.38</v>
      </c>
      <c r="D145" s="209">
        <v>162.9</v>
      </c>
      <c r="E145" s="209">
        <v>159.82</v>
      </c>
      <c r="F145" s="214">
        <v>-2.7671545111149377E-3</v>
      </c>
      <c r="G145" s="214">
        <v>2.089244962701858E-2</v>
      </c>
      <c r="H145" s="209"/>
      <c r="I145" s="11">
        <f t="shared" si="2"/>
        <v>135</v>
      </c>
      <c r="J145" s="211"/>
      <c r="K145" s="212"/>
      <c r="L145" s="211"/>
      <c r="M145" s="212"/>
    </row>
    <row r="146" spans="2:13" x14ac:dyDescent="0.3">
      <c r="B146" s="208" t="s">
        <v>541</v>
      </c>
      <c r="C146" s="209">
        <v>163.62</v>
      </c>
      <c r="D146" s="209">
        <v>171.05</v>
      </c>
      <c r="E146" s="209">
        <v>163.56</v>
      </c>
      <c r="F146" s="214">
        <v>-2.7671545111149377E-3</v>
      </c>
      <c r="G146" s="214">
        <v>2.089244962701858E-2</v>
      </c>
      <c r="H146" s="209"/>
      <c r="I146" s="11">
        <f t="shared" si="2"/>
        <v>136</v>
      </c>
      <c r="J146" s="211"/>
      <c r="K146" s="212"/>
      <c r="L146" s="211"/>
      <c r="M146" s="212"/>
    </row>
    <row r="147" spans="2:13" x14ac:dyDescent="0.3">
      <c r="B147" s="208" t="s">
        <v>542</v>
      </c>
      <c r="C147" s="209">
        <v>170.03</v>
      </c>
      <c r="D147" s="209">
        <v>170.14</v>
      </c>
      <c r="E147" s="209">
        <v>168.35</v>
      </c>
      <c r="F147" s="214">
        <v>-2.7671545111149377E-3</v>
      </c>
      <c r="G147" s="214">
        <v>2.089244962701858E-2</v>
      </c>
      <c r="H147" s="209"/>
      <c r="I147" s="11">
        <f t="shared" si="2"/>
        <v>137</v>
      </c>
      <c r="J147" s="211"/>
      <c r="K147" s="212"/>
      <c r="L147" s="211"/>
      <c r="M147" s="212"/>
    </row>
    <row r="148" spans="2:13" x14ac:dyDescent="0.3">
      <c r="B148" s="208" t="s">
        <v>543</v>
      </c>
      <c r="C148" s="209">
        <v>167.53</v>
      </c>
      <c r="D148" s="209">
        <v>168.11</v>
      </c>
      <c r="E148" s="209">
        <v>166.25</v>
      </c>
      <c r="F148" s="214">
        <v>-2.7671545111149377E-3</v>
      </c>
      <c r="G148" s="214">
        <v>2.089244962701858E-2</v>
      </c>
      <c r="H148" s="209"/>
      <c r="I148" s="11">
        <f t="shared" si="2"/>
        <v>138</v>
      </c>
      <c r="J148" s="211"/>
      <c r="K148" s="212"/>
      <c r="L148" s="211"/>
      <c r="M148" s="212"/>
    </row>
    <row r="149" spans="2:13" x14ac:dyDescent="0.3">
      <c r="B149" s="208" t="s">
        <v>544</v>
      </c>
      <c r="C149" s="209">
        <v>167.23</v>
      </c>
      <c r="D149" s="209">
        <v>168.71</v>
      </c>
      <c r="E149" s="209">
        <v>166.65</v>
      </c>
      <c r="F149" s="214">
        <v>-2.7671545111149377E-3</v>
      </c>
      <c r="G149" s="214">
        <v>2.089244962701858E-2</v>
      </c>
      <c r="H149" s="209"/>
      <c r="I149" s="11">
        <f t="shared" si="2"/>
        <v>139</v>
      </c>
      <c r="J149" s="211"/>
      <c r="K149" s="212"/>
      <c r="L149" s="211"/>
      <c r="M149" s="212"/>
    </row>
    <row r="150" spans="2:13" x14ac:dyDescent="0.3">
      <c r="B150" s="208" t="s">
        <v>545</v>
      </c>
      <c r="C150" s="209">
        <v>167.57</v>
      </c>
      <c r="D150" s="209">
        <v>169.86</v>
      </c>
      <c r="E150" s="209">
        <v>167.14</v>
      </c>
      <c r="F150" s="214">
        <v>-2.7671545111149377E-3</v>
      </c>
      <c r="G150" s="214">
        <v>2.089244962701858E-2</v>
      </c>
      <c r="H150" s="209"/>
      <c r="I150" s="11">
        <f t="shared" si="2"/>
        <v>140</v>
      </c>
      <c r="J150" s="211"/>
      <c r="K150" s="212"/>
      <c r="L150" s="211"/>
      <c r="M150" s="212"/>
    </row>
    <row r="151" spans="2:13" x14ac:dyDescent="0.3">
      <c r="B151" s="208" t="s">
        <v>546</v>
      </c>
      <c r="C151" s="209">
        <v>171.52</v>
      </c>
      <c r="D151" s="209">
        <v>173.74</v>
      </c>
      <c r="E151" s="209">
        <v>171.31</v>
      </c>
      <c r="F151" s="214">
        <v>-2.7671545111149377E-3</v>
      </c>
      <c r="G151" s="214">
        <v>2.089244962701858E-2</v>
      </c>
      <c r="H151" s="209"/>
      <c r="I151" s="11">
        <f t="shared" si="2"/>
        <v>141</v>
      </c>
      <c r="J151" s="211"/>
      <c r="K151" s="212"/>
      <c r="L151" s="211"/>
      <c r="M151" s="212"/>
    </row>
    <row r="152" spans="2:13" x14ac:dyDescent="0.3">
      <c r="B152" s="208" t="s">
        <v>547</v>
      </c>
      <c r="C152" s="209">
        <v>174.15</v>
      </c>
      <c r="D152" s="209">
        <v>174.9</v>
      </c>
      <c r="E152" s="209">
        <v>173.12</v>
      </c>
      <c r="F152" s="214">
        <v>-2.7671545111149377E-3</v>
      </c>
      <c r="G152" s="214">
        <v>2.089244962701858E-2</v>
      </c>
      <c r="H152" s="209"/>
      <c r="I152" s="11">
        <f t="shared" si="2"/>
        <v>142</v>
      </c>
      <c r="J152" s="211"/>
      <c r="K152" s="212"/>
      <c r="L152" s="211"/>
      <c r="M152" s="212"/>
    </row>
    <row r="153" spans="2:13" x14ac:dyDescent="0.3">
      <c r="B153" s="208" t="s">
        <v>548</v>
      </c>
      <c r="C153" s="209">
        <v>174.55</v>
      </c>
      <c r="D153" s="209">
        <v>176.15</v>
      </c>
      <c r="E153" s="209">
        <v>172.57</v>
      </c>
      <c r="F153" s="214">
        <v>-2.7671545111149377E-3</v>
      </c>
      <c r="G153" s="214">
        <v>2.089244962701858E-2</v>
      </c>
      <c r="H153" s="209"/>
      <c r="I153" s="11">
        <f t="shared" si="2"/>
        <v>143</v>
      </c>
      <c r="J153" s="211"/>
      <c r="K153" s="212"/>
      <c r="L153" s="211"/>
      <c r="M153" s="212"/>
    </row>
    <row r="154" spans="2:13" x14ac:dyDescent="0.3">
      <c r="B154" s="208" t="s">
        <v>549</v>
      </c>
      <c r="C154" s="209">
        <v>173.03</v>
      </c>
      <c r="D154" s="209">
        <v>173.71</v>
      </c>
      <c r="E154" s="209">
        <v>171.66</v>
      </c>
      <c r="F154" s="214">
        <v>-2.7671545111149377E-3</v>
      </c>
      <c r="G154" s="214">
        <v>2.089244962701858E-2</v>
      </c>
      <c r="H154" s="209"/>
      <c r="I154" s="11">
        <f t="shared" si="2"/>
        <v>144</v>
      </c>
      <c r="J154" s="211"/>
      <c r="K154" s="212"/>
      <c r="L154" s="211"/>
      <c r="M154" s="212"/>
    </row>
    <row r="155" spans="2:13" x14ac:dyDescent="0.3">
      <c r="B155" s="208" t="s">
        <v>550</v>
      </c>
      <c r="C155" s="209">
        <v>173.19</v>
      </c>
      <c r="D155" s="209">
        <v>173.39</v>
      </c>
      <c r="E155" s="209">
        <v>171.35</v>
      </c>
      <c r="F155" s="214">
        <v>-2.7671545111149377E-3</v>
      </c>
      <c r="G155" s="214">
        <v>2.089244962701858E-2</v>
      </c>
      <c r="H155" s="209"/>
      <c r="I155" s="11">
        <f t="shared" si="2"/>
        <v>145</v>
      </c>
      <c r="J155" s="211"/>
      <c r="K155" s="212"/>
      <c r="L155" s="211"/>
      <c r="M155" s="212"/>
    </row>
    <row r="156" spans="2:13" x14ac:dyDescent="0.3">
      <c r="B156" s="208">
        <v>44903</v>
      </c>
      <c r="C156" s="209">
        <v>172.1</v>
      </c>
      <c r="D156" s="209">
        <v>172.17</v>
      </c>
      <c r="E156" s="209">
        <v>169.4</v>
      </c>
      <c r="F156" s="214">
        <v>-2.7671545111149377E-3</v>
      </c>
      <c r="G156" s="214">
        <v>2.089244962701858E-2</v>
      </c>
      <c r="H156" s="209"/>
      <c r="I156" s="11">
        <f t="shared" si="2"/>
        <v>146</v>
      </c>
      <c r="J156" s="211"/>
      <c r="K156" s="212"/>
      <c r="L156" s="211"/>
      <c r="M156" s="212"/>
    </row>
    <row r="157" spans="2:13" x14ac:dyDescent="0.3">
      <c r="B157" s="208">
        <v>44873</v>
      </c>
      <c r="C157" s="209">
        <v>168.49</v>
      </c>
      <c r="D157" s="209">
        <v>170.99</v>
      </c>
      <c r="E157" s="209">
        <v>168.19</v>
      </c>
      <c r="F157" s="214">
        <v>-2.7671545111149377E-3</v>
      </c>
      <c r="G157" s="214">
        <v>2.089244962701858E-2</v>
      </c>
      <c r="H157" s="209"/>
      <c r="I157" s="11">
        <f t="shared" si="2"/>
        <v>147</v>
      </c>
      <c r="J157" s="211"/>
      <c r="K157" s="212"/>
      <c r="L157" s="211"/>
      <c r="M157" s="212"/>
    </row>
    <row r="158" spans="2:13" x14ac:dyDescent="0.3">
      <c r="B158" s="208">
        <v>44842</v>
      </c>
      <c r="C158" s="209">
        <v>169.24</v>
      </c>
      <c r="D158" s="209">
        <v>169.34</v>
      </c>
      <c r="E158" s="209">
        <v>166.9</v>
      </c>
      <c r="F158" s="214">
        <v>-2.7671545111149377E-3</v>
      </c>
      <c r="G158" s="214">
        <v>2.089244962701858E-2</v>
      </c>
      <c r="H158" s="209"/>
      <c r="I158" s="11">
        <f t="shared" si="2"/>
        <v>148</v>
      </c>
      <c r="J158" s="211"/>
      <c r="K158" s="212"/>
      <c r="L158" s="211"/>
      <c r="M158" s="212"/>
    </row>
    <row r="159" spans="2:13" x14ac:dyDescent="0.3">
      <c r="B159" s="208">
        <v>44812</v>
      </c>
      <c r="C159" s="209">
        <v>164.92</v>
      </c>
      <c r="D159" s="209">
        <v>165.82</v>
      </c>
      <c r="E159" s="209">
        <v>163.25</v>
      </c>
      <c r="F159" s="214">
        <v>-2.7671545111149377E-3</v>
      </c>
      <c r="G159" s="214">
        <v>2.089244962701858E-2</v>
      </c>
      <c r="H159" s="209"/>
      <c r="I159" s="11">
        <f t="shared" si="2"/>
        <v>149</v>
      </c>
      <c r="J159" s="211"/>
      <c r="K159" s="212"/>
      <c r="L159" s="211"/>
      <c r="M159" s="212"/>
    </row>
    <row r="160" spans="2:13" x14ac:dyDescent="0.3">
      <c r="B160" s="208">
        <v>44781</v>
      </c>
      <c r="C160" s="209">
        <v>164.87</v>
      </c>
      <c r="D160" s="209">
        <v>167.81</v>
      </c>
      <c r="E160" s="209">
        <v>164.2</v>
      </c>
      <c r="F160" s="214">
        <v>-2.7671545111149377E-3</v>
      </c>
      <c r="G160" s="214">
        <v>2.089244962701858E-2</v>
      </c>
      <c r="H160" s="209"/>
      <c r="I160" s="11">
        <f t="shared" si="2"/>
        <v>150</v>
      </c>
      <c r="J160" s="211"/>
      <c r="K160" s="212"/>
      <c r="L160" s="211"/>
      <c r="M160" s="212"/>
    </row>
    <row r="161" spans="2:13" x14ac:dyDescent="0.3">
      <c r="B161" s="208">
        <v>44689</v>
      </c>
      <c r="C161" s="209">
        <v>165.35</v>
      </c>
      <c r="D161" s="209">
        <v>165.85</v>
      </c>
      <c r="E161" s="209">
        <v>163</v>
      </c>
      <c r="F161" s="214">
        <v>3.4974254039128083E-3</v>
      </c>
      <c r="G161" s="214">
        <v>2.0912974657516618E-2</v>
      </c>
      <c r="H161" s="209"/>
      <c r="I161" s="11">
        <f t="shared" si="2"/>
        <v>151</v>
      </c>
      <c r="J161" s="211"/>
      <c r="K161" s="212"/>
      <c r="L161" s="211"/>
      <c r="M161" s="212"/>
    </row>
    <row r="162" spans="2:13" x14ac:dyDescent="0.3">
      <c r="B162" s="208">
        <v>44659</v>
      </c>
      <c r="C162" s="209">
        <v>165.81</v>
      </c>
      <c r="D162" s="209">
        <v>167.19</v>
      </c>
      <c r="E162" s="209">
        <v>164.43</v>
      </c>
      <c r="F162" s="214">
        <v>3.4974254039128083E-3</v>
      </c>
      <c r="G162" s="214">
        <v>2.0912974657516618E-2</v>
      </c>
      <c r="H162" s="209"/>
      <c r="I162" s="11">
        <f t="shared" si="2"/>
        <v>152</v>
      </c>
      <c r="J162" s="211"/>
      <c r="K162" s="212"/>
      <c r="L162" s="211"/>
      <c r="M162" s="212"/>
    </row>
    <row r="163" spans="2:13" x14ac:dyDescent="0.3">
      <c r="B163" s="208">
        <v>44628</v>
      </c>
      <c r="C163" s="209">
        <v>166.13</v>
      </c>
      <c r="D163" s="209">
        <v>166.59</v>
      </c>
      <c r="E163" s="209">
        <v>160.75</v>
      </c>
      <c r="F163" s="214">
        <v>3.4974254039128083E-3</v>
      </c>
      <c r="G163" s="214">
        <v>2.0912974657516618E-2</v>
      </c>
      <c r="H163" s="209"/>
      <c r="I163" s="11">
        <f t="shared" si="2"/>
        <v>153</v>
      </c>
      <c r="J163" s="211"/>
      <c r="K163" s="212"/>
      <c r="L163" s="211"/>
      <c r="M163" s="212"/>
    </row>
    <row r="164" spans="2:13" x14ac:dyDescent="0.3">
      <c r="B164" s="208">
        <v>44600</v>
      </c>
      <c r="C164" s="209">
        <v>160.01</v>
      </c>
      <c r="D164" s="209">
        <v>162.41</v>
      </c>
      <c r="E164" s="209">
        <v>159.63</v>
      </c>
      <c r="F164" s="214">
        <v>3.4974254039128083E-3</v>
      </c>
      <c r="G164" s="214">
        <v>2.0912974657516618E-2</v>
      </c>
      <c r="H164" s="209"/>
      <c r="I164" s="11">
        <f t="shared" si="2"/>
        <v>154</v>
      </c>
      <c r="J164" s="211"/>
      <c r="K164" s="212"/>
      <c r="L164" s="211"/>
      <c r="M164" s="212"/>
    </row>
    <row r="165" spans="2:13" x14ac:dyDescent="0.3">
      <c r="B165" s="208">
        <v>44569</v>
      </c>
      <c r="C165" s="209">
        <v>161.51</v>
      </c>
      <c r="D165" s="209">
        <v>163.59</v>
      </c>
      <c r="E165" s="209">
        <v>160.88999999999999</v>
      </c>
      <c r="F165" s="214">
        <v>3.4974254039128083E-3</v>
      </c>
      <c r="G165" s="214">
        <v>2.0912974657516618E-2</v>
      </c>
      <c r="H165" s="209"/>
      <c r="I165" s="11">
        <f t="shared" si="2"/>
        <v>155</v>
      </c>
      <c r="J165" s="211"/>
      <c r="K165" s="212"/>
      <c r="L165" s="211"/>
      <c r="M165" s="212"/>
    </row>
    <row r="166" spans="2:13" x14ac:dyDescent="0.3">
      <c r="B166" s="208" t="s">
        <v>551</v>
      </c>
      <c r="C166" s="209">
        <v>162.51</v>
      </c>
      <c r="D166" s="209">
        <v>163.63</v>
      </c>
      <c r="E166" s="209">
        <v>159.5</v>
      </c>
      <c r="F166" s="214">
        <v>3.4974254039128083E-3</v>
      </c>
      <c r="G166" s="214">
        <v>2.0912974657516618E-2</v>
      </c>
      <c r="H166" s="209"/>
      <c r="I166" s="11">
        <f t="shared" si="2"/>
        <v>156</v>
      </c>
      <c r="J166" s="211"/>
      <c r="K166" s="212"/>
      <c r="L166" s="211"/>
      <c r="M166" s="212"/>
    </row>
    <row r="167" spans="2:13" x14ac:dyDescent="0.3">
      <c r="B167" s="208" t="s">
        <v>552</v>
      </c>
      <c r="C167" s="209">
        <v>157.35</v>
      </c>
      <c r="D167" s="209">
        <v>157.63999999999999</v>
      </c>
      <c r="E167" s="209">
        <v>154.41</v>
      </c>
      <c r="F167" s="214">
        <v>3.4974254039128083E-3</v>
      </c>
      <c r="G167" s="214">
        <v>2.0912974657516618E-2</v>
      </c>
      <c r="H167" s="209"/>
      <c r="I167" s="11">
        <f t="shared" si="2"/>
        <v>157</v>
      </c>
      <c r="J167" s="211"/>
      <c r="K167" s="212"/>
      <c r="L167" s="211"/>
      <c r="M167" s="212"/>
    </row>
    <row r="168" spans="2:13" x14ac:dyDescent="0.3">
      <c r="B168" s="208" t="s">
        <v>553</v>
      </c>
      <c r="C168" s="209">
        <v>156.79</v>
      </c>
      <c r="D168" s="209">
        <v>157.33000000000001</v>
      </c>
      <c r="E168" s="209">
        <v>152.16</v>
      </c>
      <c r="F168" s="214">
        <v>3.4974254039128083E-3</v>
      </c>
      <c r="G168" s="214">
        <v>2.0912974657516618E-2</v>
      </c>
      <c r="H168" s="209"/>
      <c r="I168" s="11">
        <f t="shared" si="2"/>
        <v>158</v>
      </c>
      <c r="J168" s="211"/>
      <c r="K168" s="212"/>
      <c r="L168" s="211"/>
      <c r="M168" s="212"/>
    </row>
    <row r="169" spans="2:13" x14ac:dyDescent="0.3">
      <c r="B169" s="208" t="s">
        <v>554</v>
      </c>
      <c r="C169" s="209">
        <v>151.6</v>
      </c>
      <c r="D169" s="209">
        <v>153.09</v>
      </c>
      <c r="E169" s="209">
        <v>150.80000000000001</v>
      </c>
      <c r="F169" s="214">
        <v>3.4974254039128083E-3</v>
      </c>
      <c r="G169" s="214">
        <v>2.0912974657516618E-2</v>
      </c>
      <c r="H169" s="209"/>
      <c r="I169" s="11">
        <f t="shared" si="2"/>
        <v>159</v>
      </c>
      <c r="J169" s="211"/>
      <c r="K169" s="212"/>
      <c r="L169" s="211"/>
      <c r="M169" s="212"/>
    </row>
    <row r="170" spans="2:13" x14ac:dyDescent="0.3">
      <c r="B170" s="208" t="s">
        <v>555</v>
      </c>
      <c r="C170" s="209">
        <v>152.94999999999999</v>
      </c>
      <c r="D170" s="209">
        <v>155.04</v>
      </c>
      <c r="E170" s="209">
        <v>152.28</v>
      </c>
      <c r="F170" s="214">
        <v>3.4974254039128083E-3</v>
      </c>
      <c r="G170" s="214">
        <v>2.0912974657516618E-2</v>
      </c>
      <c r="H170" s="209"/>
      <c r="I170" s="11">
        <f t="shared" si="2"/>
        <v>160</v>
      </c>
      <c r="J170" s="211"/>
      <c r="K170" s="212"/>
      <c r="L170" s="211"/>
      <c r="M170" s="212"/>
    </row>
    <row r="171" spans="2:13" x14ac:dyDescent="0.3">
      <c r="B171" s="208" t="s">
        <v>556</v>
      </c>
      <c r="C171" s="209">
        <v>154.09</v>
      </c>
      <c r="D171" s="209">
        <v>156.28</v>
      </c>
      <c r="E171" s="209">
        <v>153.41</v>
      </c>
      <c r="F171" s="214">
        <v>3.4974254039128083E-3</v>
      </c>
      <c r="G171" s="214">
        <v>2.0912974657516618E-2</v>
      </c>
      <c r="H171" s="209"/>
      <c r="I171" s="11">
        <f t="shared" si="2"/>
        <v>161</v>
      </c>
      <c r="J171" s="211"/>
      <c r="K171" s="212"/>
      <c r="L171" s="211"/>
      <c r="M171" s="212"/>
    </row>
    <row r="172" spans="2:13" x14ac:dyDescent="0.3">
      <c r="B172" s="208" t="s">
        <v>557</v>
      </c>
      <c r="C172" s="209">
        <v>155.35</v>
      </c>
      <c r="D172" s="209">
        <v>155.57</v>
      </c>
      <c r="E172" s="209">
        <v>151.94</v>
      </c>
      <c r="F172" s="214">
        <v>3.4974254039128083E-3</v>
      </c>
      <c r="G172" s="214">
        <v>2.0912974657516618E-2</v>
      </c>
      <c r="H172" s="209"/>
      <c r="I172" s="11">
        <f t="shared" si="2"/>
        <v>162</v>
      </c>
      <c r="J172" s="211"/>
      <c r="K172" s="212"/>
      <c r="L172" s="211"/>
      <c r="M172" s="212"/>
    </row>
    <row r="173" spans="2:13" x14ac:dyDescent="0.3">
      <c r="B173" s="208" t="s">
        <v>558</v>
      </c>
      <c r="C173" s="209">
        <v>153.04</v>
      </c>
      <c r="D173" s="209">
        <v>153.72</v>
      </c>
      <c r="E173" s="209">
        <v>150.37</v>
      </c>
      <c r="F173" s="214">
        <v>3.4974254039128083E-3</v>
      </c>
      <c r="G173" s="214">
        <v>2.0912974657516618E-2</v>
      </c>
      <c r="H173" s="209"/>
      <c r="I173" s="11">
        <f t="shared" si="2"/>
        <v>163</v>
      </c>
      <c r="J173" s="211"/>
      <c r="K173" s="212"/>
      <c r="L173" s="211"/>
      <c r="M173" s="212"/>
    </row>
    <row r="174" spans="2:13" x14ac:dyDescent="0.3">
      <c r="B174" s="208" t="s">
        <v>559</v>
      </c>
      <c r="C174" s="209">
        <v>151</v>
      </c>
      <c r="D174" s="209">
        <v>151.22999999999999</v>
      </c>
      <c r="E174" s="209">
        <v>146.91</v>
      </c>
      <c r="F174" s="214">
        <v>3.4974254039128083E-3</v>
      </c>
      <c r="G174" s="214">
        <v>2.0912974657516618E-2</v>
      </c>
      <c r="H174" s="209"/>
      <c r="I174" s="11">
        <f t="shared" si="2"/>
        <v>164</v>
      </c>
      <c r="J174" s="211"/>
      <c r="K174" s="212"/>
      <c r="L174" s="211"/>
      <c r="M174" s="212"/>
    </row>
    <row r="175" spans="2:13" x14ac:dyDescent="0.3">
      <c r="B175" s="208" t="s">
        <v>560</v>
      </c>
      <c r="C175" s="209">
        <v>147.07</v>
      </c>
      <c r="D175" s="209">
        <v>151.57</v>
      </c>
      <c r="E175" s="209">
        <v>146.69999999999999</v>
      </c>
      <c r="F175" s="214">
        <v>3.4974254039128083E-3</v>
      </c>
      <c r="G175" s="214">
        <v>2.0912974657516618E-2</v>
      </c>
      <c r="H175" s="209"/>
      <c r="I175" s="11">
        <f t="shared" si="2"/>
        <v>165</v>
      </c>
      <c r="J175" s="211"/>
      <c r="K175" s="212"/>
      <c r="L175" s="211"/>
      <c r="M175" s="212"/>
    </row>
    <row r="176" spans="2:13" x14ac:dyDescent="0.3">
      <c r="B176" s="208" t="s">
        <v>561</v>
      </c>
      <c r="C176" s="209">
        <v>150.16999999999999</v>
      </c>
      <c r="D176" s="209">
        <v>150.86000000000001</v>
      </c>
      <c r="E176" s="209">
        <v>148.19999999999999</v>
      </c>
      <c r="F176" s="214">
        <v>3.4974254039128083E-3</v>
      </c>
      <c r="G176" s="214">
        <v>2.0912974657516618E-2</v>
      </c>
      <c r="H176" s="209"/>
      <c r="I176" s="11">
        <f t="shared" si="2"/>
        <v>166</v>
      </c>
      <c r="J176" s="211"/>
      <c r="K176" s="212"/>
      <c r="L176" s="211"/>
      <c r="M176" s="212"/>
    </row>
    <row r="177" spans="2:13" x14ac:dyDescent="0.3">
      <c r="B177" s="208" t="s">
        <v>562</v>
      </c>
      <c r="C177" s="209">
        <v>148.47</v>
      </c>
      <c r="D177" s="209">
        <v>148.94999999999999</v>
      </c>
      <c r="E177" s="209">
        <v>143.25</v>
      </c>
      <c r="F177" s="214">
        <v>3.4974254039128083E-3</v>
      </c>
      <c r="G177" s="214">
        <v>2.0912974657516618E-2</v>
      </c>
      <c r="H177" s="209"/>
      <c r="I177" s="11">
        <f t="shared" si="2"/>
        <v>167</v>
      </c>
      <c r="J177" s="211"/>
      <c r="K177" s="212"/>
      <c r="L177" s="211"/>
      <c r="M177" s="212"/>
    </row>
    <row r="178" spans="2:13" x14ac:dyDescent="0.3">
      <c r="B178" s="208" t="s">
        <v>563</v>
      </c>
      <c r="C178" s="209">
        <v>145.49</v>
      </c>
      <c r="D178" s="209">
        <v>146.44999999999999</v>
      </c>
      <c r="E178" s="209">
        <v>142.12</v>
      </c>
      <c r="F178" s="214">
        <v>3.4974254039128083E-3</v>
      </c>
      <c r="G178" s="214">
        <v>2.0912974657516618E-2</v>
      </c>
      <c r="H178" s="209"/>
      <c r="I178" s="11">
        <f t="shared" si="2"/>
        <v>168</v>
      </c>
      <c r="J178" s="211"/>
      <c r="K178" s="212"/>
      <c r="L178" s="211"/>
      <c r="M178" s="212"/>
    </row>
    <row r="179" spans="2:13" x14ac:dyDescent="0.3">
      <c r="B179" s="208">
        <v>44902</v>
      </c>
      <c r="C179" s="209">
        <v>145.86000000000001</v>
      </c>
      <c r="D179" s="209">
        <v>148.44999999999999</v>
      </c>
      <c r="E179" s="209">
        <v>145.05000000000001</v>
      </c>
      <c r="F179" s="214">
        <v>3.4974254039128083E-3</v>
      </c>
      <c r="G179" s="214">
        <v>2.0912974657516618E-2</v>
      </c>
      <c r="H179" s="209"/>
      <c r="I179" s="11">
        <f t="shared" si="2"/>
        <v>169</v>
      </c>
      <c r="J179" s="211"/>
      <c r="K179" s="212"/>
      <c r="L179" s="211"/>
      <c r="M179" s="212"/>
    </row>
    <row r="180" spans="2:13" x14ac:dyDescent="0.3">
      <c r="B180" s="208">
        <v>44872</v>
      </c>
      <c r="C180" s="209">
        <v>144.87</v>
      </c>
      <c r="D180" s="209">
        <v>146.63999999999999</v>
      </c>
      <c r="E180" s="209">
        <v>143.78</v>
      </c>
      <c r="F180" s="214">
        <v>3.4974254039128083E-3</v>
      </c>
      <c r="G180" s="214">
        <v>2.0912974657516618E-2</v>
      </c>
      <c r="H180" s="209"/>
      <c r="I180" s="11">
        <f t="shared" si="2"/>
        <v>170</v>
      </c>
      <c r="J180" s="211"/>
      <c r="K180" s="212"/>
      <c r="L180" s="211"/>
      <c r="M180" s="212"/>
    </row>
    <row r="181" spans="2:13" x14ac:dyDescent="0.3">
      <c r="B181" s="208">
        <v>44780</v>
      </c>
      <c r="C181" s="209">
        <v>147.04</v>
      </c>
      <c r="D181" s="209">
        <v>147.55000000000001</v>
      </c>
      <c r="E181" s="209">
        <v>145</v>
      </c>
      <c r="F181" s="214">
        <v>3.4974254039128083E-3</v>
      </c>
      <c r="G181" s="214">
        <v>2.0912974657516618E-2</v>
      </c>
      <c r="H181" s="209"/>
      <c r="I181" s="11">
        <f t="shared" si="2"/>
        <v>171</v>
      </c>
      <c r="J181" s="211"/>
      <c r="K181" s="212"/>
      <c r="L181" s="211"/>
      <c r="M181" s="212"/>
    </row>
    <row r="182" spans="2:13" x14ac:dyDescent="0.3">
      <c r="B182" s="208">
        <v>44749</v>
      </c>
      <c r="C182" s="209">
        <v>146.35</v>
      </c>
      <c r="D182" s="209">
        <v>146.55000000000001</v>
      </c>
      <c r="E182" s="209">
        <v>143.28</v>
      </c>
      <c r="F182" s="214">
        <v>3.4974254039128083E-3</v>
      </c>
      <c r="G182" s="214">
        <v>2.0912974657516618E-2</v>
      </c>
      <c r="H182" s="209"/>
      <c r="I182" s="11">
        <f t="shared" si="2"/>
        <v>172</v>
      </c>
      <c r="J182" s="211"/>
      <c r="K182" s="212"/>
      <c r="L182" s="211"/>
      <c r="M182" s="212"/>
    </row>
    <row r="183" spans="2:13" x14ac:dyDescent="0.3">
      <c r="B183" s="208">
        <v>44719</v>
      </c>
      <c r="C183" s="209">
        <v>142.91999999999999</v>
      </c>
      <c r="D183" s="209">
        <v>144.12</v>
      </c>
      <c r="E183" s="209">
        <v>141.08000000000001</v>
      </c>
      <c r="F183" s="214">
        <v>3.4974254039128083E-3</v>
      </c>
      <c r="G183" s="214">
        <v>2.0912974657516618E-2</v>
      </c>
      <c r="H183" s="209"/>
      <c r="I183" s="11">
        <f t="shared" si="2"/>
        <v>173</v>
      </c>
      <c r="J183" s="211"/>
      <c r="K183" s="212"/>
      <c r="L183" s="211"/>
      <c r="M183" s="212"/>
    </row>
    <row r="184" spans="2:13" x14ac:dyDescent="0.3">
      <c r="B184" s="208">
        <v>44688</v>
      </c>
      <c r="C184" s="209">
        <v>141.56</v>
      </c>
      <c r="D184" s="209">
        <v>141.61000000000001</v>
      </c>
      <c r="E184" s="209">
        <v>136.93</v>
      </c>
      <c r="F184" s="214">
        <v>3.4974254039128083E-3</v>
      </c>
      <c r="G184" s="214">
        <v>2.0912974657516618E-2</v>
      </c>
      <c r="H184" s="209"/>
      <c r="I184" s="11">
        <f t="shared" si="2"/>
        <v>174</v>
      </c>
      <c r="J184" s="211"/>
      <c r="K184" s="212"/>
      <c r="L184" s="211"/>
      <c r="M184" s="212"/>
    </row>
    <row r="185" spans="2:13" x14ac:dyDescent="0.3">
      <c r="B185" s="208">
        <v>44568</v>
      </c>
      <c r="C185" s="209">
        <v>138.93</v>
      </c>
      <c r="D185" s="209">
        <v>139.04</v>
      </c>
      <c r="E185" s="209">
        <v>135.66</v>
      </c>
      <c r="F185" s="214">
        <v>3.4974254039128083E-3</v>
      </c>
      <c r="G185" s="214">
        <v>2.0912974657516618E-2</v>
      </c>
      <c r="H185" s="209"/>
      <c r="I185" s="11">
        <f t="shared" si="2"/>
        <v>175</v>
      </c>
      <c r="J185" s="211"/>
      <c r="K185" s="212"/>
      <c r="L185" s="211"/>
      <c r="M185" s="212"/>
    </row>
    <row r="186" spans="2:13" x14ac:dyDescent="0.3">
      <c r="B186" s="208" t="s">
        <v>564</v>
      </c>
      <c r="C186" s="209">
        <v>136.72</v>
      </c>
      <c r="D186" s="209">
        <v>138.37</v>
      </c>
      <c r="E186" s="209">
        <v>133.77000000000001</v>
      </c>
      <c r="F186" s="214">
        <v>3.4974254039128083E-3</v>
      </c>
      <c r="G186" s="214">
        <v>2.0912974657516618E-2</v>
      </c>
      <c r="H186" s="209"/>
      <c r="I186" s="11">
        <f t="shared" si="2"/>
        <v>176</v>
      </c>
      <c r="J186" s="211"/>
      <c r="K186" s="212"/>
      <c r="L186" s="211"/>
      <c r="M186" s="212"/>
    </row>
    <row r="187" spans="2:13" x14ac:dyDescent="0.3">
      <c r="B187" s="208" t="s">
        <v>565</v>
      </c>
      <c r="C187" s="209">
        <v>139.22999999999999</v>
      </c>
      <c r="D187" s="209">
        <v>140.66999999999999</v>
      </c>
      <c r="E187" s="209">
        <v>136.66999999999999</v>
      </c>
      <c r="F187" s="214">
        <v>3.4974254039128083E-3</v>
      </c>
      <c r="G187" s="214">
        <v>2.0912974657516618E-2</v>
      </c>
      <c r="H187" s="209"/>
      <c r="I187" s="11">
        <f t="shared" si="2"/>
        <v>177</v>
      </c>
      <c r="J187" s="211"/>
      <c r="K187" s="212"/>
      <c r="L187" s="211"/>
      <c r="M187" s="212"/>
    </row>
    <row r="188" spans="2:13" x14ac:dyDescent="0.3">
      <c r="B188" s="208" t="s">
        <v>566</v>
      </c>
      <c r="C188" s="209">
        <v>137.44</v>
      </c>
      <c r="D188" s="209">
        <v>143.41999999999999</v>
      </c>
      <c r="E188" s="209">
        <v>137.33000000000001</v>
      </c>
      <c r="F188" s="214">
        <v>3.4974254039128083E-3</v>
      </c>
      <c r="G188" s="214">
        <v>2.0912974657516618E-2</v>
      </c>
      <c r="H188" s="209"/>
      <c r="I188" s="11">
        <f t="shared" si="2"/>
        <v>178</v>
      </c>
      <c r="J188" s="211"/>
      <c r="K188" s="212"/>
      <c r="L188" s="211"/>
      <c r="M188" s="212"/>
    </row>
    <row r="189" spans="2:13" x14ac:dyDescent="0.3">
      <c r="B189" s="208" t="s">
        <v>567</v>
      </c>
      <c r="C189" s="209">
        <v>141.66</v>
      </c>
      <c r="D189" s="209">
        <v>143.49</v>
      </c>
      <c r="E189" s="209">
        <v>140.97</v>
      </c>
      <c r="F189" s="214">
        <v>3.4974254039128083E-3</v>
      </c>
      <c r="G189" s="214">
        <v>2.0912974657516618E-2</v>
      </c>
      <c r="H189" s="209"/>
      <c r="I189" s="11">
        <f t="shared" si="2"/>
        <v>179</v>
      </c>
      <c r="J189" s="211"/>
      <c r="K189" s="212"/>
      <c r="L189" s="211"/>
      <c r="M189" s="212"/>
    </row>
    <row r="190" spans="2:13" x14ac:dyDescent="0.3">
      <c r="B190" s="208" t="s">
        <v>568</v>
      </c>
      <c r="C190" s="209">
        <v>141.66</v>
      </c>
      <c r="D190" s="209">
        <v>141.91</v>
      </c>
      <c r="E190" s="209">
        <v>139.77000000000001</v>
      </c>
      <c r="F190" s="214">
        <v>3.4974254039128083E-3</v>
      </c>
      <c r="G190" s="214">
        <v>2.0912974657516618E-2</v>
      </c>
      <c r="H190" s="209"/>
      <c r="I190" s="11">
        <f t="shared" si="2"/>
        <v>180</v>
      </c>
      <c r="J190" s="211"/>
      <c r="K190" s="212"/>
      <c r="L190" s="211"/>
      <c r="M190" s="212"/>
    </row>
    <row r="191" spans="2:13" x14ac:dyDescent="0.3">
      <c r="B191" s="208" t="s">
        <v>569</v>
      </c>
      <c r="C191" s="209">
        <v>138.27000000000001</v>
      </c>
      <c r="D191" s="209">
        <v>138.59</v>
      </c>
      <c r="E191" s="209">
        <v>135.63</v>
      </c>
      <c r="F191" s="214">
        <v>3.4974254039128083E-3</v>
      </c>
      <c r="G191" s="214">
        <v>2.0912974657516618E-2</v>
      </c>
      <c r="H191" s="209"/>
      <c r="I191" s="11">
        <f t="shared" si="2"/>
        <v>181</v>
      </c>
      <c r="J191" s="211"/>
      <c r="K191" s="212"/>
      <c r="L191" s="211"/>
      <c r="M191" s="212"/>
    </row>
    <row r="192" spans="2:13" x14ac:dyDescent="0.3">
      <c r="B192" s="208" t="s">
        <v>570</v>
      </c>
      <c r="C192" s="209">
        <v>135.35</v>
      </c>
      <c r="D192" s="209">
        <v>137.76</v>
      </c>
      <c r="E192" s="209">
        <v>133.91</v>
      </c>
      <c r="F192" s="214">
        <v>3.4974254039128083E-3</v>
      </c>
      <c r="G192" s="214">
        <v>2.0912974657516618E-2</v>
      </c>
      <c r="H192" s="209"/>
      <c r="I192" s="11">
        <f t="shared" si="2"/>
        <v>182</v>
      </c>
      <c r="J192" s="211"/>
      <c r="K192" s="212"/>
      <c r="L192" s="211"/>
      <c r="M192" s="212"/>
    </row>
    <row r="193" spans="2:13" x14ac:dyDescent="0.3">
      <c r="B193" s="208" t="s">
        <v>571</v>
      </c>
      <c r="C193" s="209">
        <v>135.87</v>
      </c>
      <c r="D193" s="209">
        <v>137.06</v>
      </c>
      <c r="E193" s="209">
        <v>133.32</v>
      </c>
      <c r="F193" s="214">
        <v>3.4974254039128083E-3</v>
      </c>
      <c r="G193" s="214">
        <v>2.0912974657516618E-2</v>
      </c>
      <c r="H193" s="209"/>
      <c r="I193" s="11">
        <f t="shared" si="2"/>
        <v>183</v>
      </c>
      <c r="J193" s="211"/>
      <c r="K193" s="212"/>
      <c r="L193" s="211"/>
      <c r="M193" s="212"/>
    </row>
    <row r="194" spans="2:13" x14ac:dyDescent="0.3">
      <c r="B194" s="208" t="s">
        <v>572</v>
      </c>
      <c r="C194" s="209">
        <v>131.56</v>
      </c>
      <c r="D194" s="209">
        <v>133.08000000000001</v>
      </c>
      <c r="E194" s="209">
        <v>129.81</v>
      </c>
      <c r="F194" s="214">
        <v>3.4974254039128083E-3</v>
      </c>
      <c r="G194" s="214">
        <v>2.0912974657516618E-2</v>
      </c>
      <c r="H194" s="209"/>
      <c r="I194" s="11">
        <f t="shared" si="2"/>
        <v>184</v>
      </c>
      <c r="J194" s="211"/>
      <c r="K194" s="212"/>
      <c r="L194" s="211"/>
      <c r="M194" s="212"/>
    </row>
    <row r="195" spans="2:13" x14ac:dyDescent="0.3">
      <c r="B195" s="208" t="s">
        <v>573</v>
      </c>
      <c r="C195" s="209">
        <v>130.06</v>
      </c>
      <c r="D195" s="209">
        <v>132.38999999999999</v>
      </c>
      <c r="E195" s="209">
        <v>129.04</v>
      </c>
      <c r="F195" s="214">
        <v>3.4974254039128083E-3</v>
      </c>
      <c r="G195" s="214">
        <v>2.0912974657516618E-2</v>
      </c>
      <c r="H195" s="209"/>
      <c r="I195" s="11">
        <f t="shared" si="2"/>
        <v>185</v>
      </c>
      <c r="J195" s="211"/>
      <c r="K195" s="212"/>
      <c r="L195" s="211"/>
      <c r="M195" s="212"/>
    </row>
    <row r="196" spans="2:13" x14ac:dyDescent="0.3">
      <c r="B196" s="208" t="s">
        <v>574</v>
      </c>
      <c r="C196" s="209">
        <v>135.43</v>
      </c>
      <c r="D196" s="209">
        <v>137.34</v>
      </c>
      <c r="E196" s="209">
        <v>132.16</v>
      </c>
      <c r="F196" s="214">
        <v>3.4974254039128083E-3</v>
      </c>
      <c r="G196" s="214">
        <v>2.0912974657516618E-2</v>
      </c>
      <c r="H196" s="209"/>
      <c r="I196" s="11">
        <f t="shared" si="2"/>
        <v>186</v>
      </c>
      <c r="J196" s="211"/>
      <c r="K196" s="212"/>
      <c r="L196" s="211"/>
      <c r="M196" s="212"/>
    </row>
    <row r="197" spans="2:13" x14ac:dyDescent="0.3">
      <c r="B197" s="208" t="s">
        <v>575</v>
      </c>
      <c r="C197" s="209">
        <v>132.76</v>
      </c>
      <c r="D197" s="209">
        <v>133.88999999999999</v>
      </c>
      <c r="E197" s="209">
        <v>131.47999999999999</v>
      </c>
      <c r="F197" s="214">
        <v>3.4974254039128083E-3</v>
      </c>
      <c r="G197" s="214">
        <v>2.0912974657516618E-2</v>
      </c>
      <c r="H197" s="209"/>
      <c r="I197" s="11">
        <f t="shared" si="2"/>
        <v>187</v>
      </c>
      <c r="J197" s="211"/>
      <c r="K197" s="212"/>
      <c r="L197" s="211"/>
      <c r="M197" s="212"/>
    </row>
    <row r="198" spans="2:13" x14ac:dyDescent="0.3">
      <c r="B198" s="208" t="s">
        <v>576</v>
      </c>
      <c r="C198" s="209">
        <v>131.88</v>
      </c>
      <c r="D198" s="209">
        <v>135.19999999999999</v>
      </c>
      <c r="E198" s="209">
        <v>131.44</v>
      </c>
      <c r="F198" s="214">
        <v>3.4974254039128083E-3</v>
      </c>
      <c r="G198" s="214">
        <v>2.0912974657516618E-2</v>
      </c>
      <c r="H198" s="209"/>
      <c r="I198" s="11">
        <f t="shared" si="2"/>
        <v>188</v>
      </c>
      <c r="J198" s="211"/>
      <c r="K198" s="212"/>
      <c r="L198" s="211"/>
      <c r="M198" s="212"/>
    </row>
    <row r="199" spans="2:13" x14ac:dyDescent="0.3">
      <c r="B199" s="208">
        <v>44840</v>
      </c>
      <c r="C199" s="209">
        <v>137.13</v>
      </c>
      <c r="D199" s="209">
        <v>140.76</v>
      </c>
      <c r="E199" s="209">
        <v>137.06</v>
      </c>
      <c r="F199" s="214">
        <v>3.4974254039128083E-3</v>
      </c>
      <c r="G199" s="214">
        <v>2.0912974657516618E-2</v>
      </c>
      <c r="H199" s="209"/>
      <c r="I199" s="11">
        <f t="shared" si="2"/>
        <v>189</v>
      </c>
      <c r="J199" s="211"/>
      <c r="K199" s="212"/>
      <c r="L199" s="211"/>
      <c r="M199" s="212"/>
    </row>
    <row r="200" spans="2:13" x14ac:dyDescent="0.3">
      <c r="B200" s="208">
        <v>44810</v>
      </c>
      <c r="C200" s="209">
        <v>142.63999999999999</v>
      </c>
      <c r="D200" s="209">
        <v>147.94999999999999</v>
      </c>
      <c r="E200" s="209">
        <v>142.53</v>
      </c>
      <c r="F200" s="214">
        <v>3.4974254039128083E-3</v>
      </c>
      <c r="G200" s="214">
        <v>2.0912974657516618E-2</v>
      </c>
      <c r="H200" s="209"/>
      <c r="I200" s="11">
        <f t="shared" si="2"/>
        <v>190</v>
      </c>
      <c r="J200" s="211"/>
      <c r="K200" s="212"/>
      <c r="L200" s="211"/>
      <c r="M200" s="212"/>
    </row>
    <row r="201" spans="2:13" x14ac:dyDescent="0.3">
      <c r="B201" s="208">
        <v>44779</v>
      </c>
      <c r="C201" s="209">
        <v>147.96</v>
      </c>
      <c r="D201" s="209">
        <v>149.87</v>
      </c>
      <c r="E201" s="209">
        <v>147.46</v>
      </c>
      <c r="F201" s="214">
        <v>3.4974254039128083E-3</v>
      </c>
      <c r="G201" s="214">
        <v>2.0912974657516618E-2</v>
      </c>
      <c r="H201" s="209"/>
      <c r="I201" s="11">
        <f t="shared" si="2"/>
        <v>191</v>
      </c>
      <c r="J201" s="211"/>
      <c r="K201" s="212"/>
      <c r="L201" s="211"/>
      <c r="M201" s="212"/>
    </row>
    <row r="202" spans="2:13" x14ac:dyDescent="0.3">
      <c r="B202" s="208">
        <v>44748</v>
      </c>
      <c r="C202" s="209">
        <v>148.71</v>
      </c>
      <c r="D202" s="209">
        <v>149</v>
      </c>
      <c r="E202" s="209">
        <v>144.1</v>
      </c>
      <c r="F202" s="214">
        <v>3.4974254039128083E-3</v>
      </c>
      <c r="G202" s="214">
        <v>2.0912974657516618E-2</v>
      </c>
      <c r="H202" s="209"/>
      <c r="I202" s="11">
        <f t="shared" si="2"/>
        <v>192</v>
      </c>
      <c r="J202" s="211"/>
      <c r="K202" s="212"/>
      <c r="L202" s="211"/>
      <c r="M202" s="212"/>
    </row>
    <row r="203" spans="2:13" x14ac:dyDescent="0.3">
      <c r="B203" s="208">
        <v>44718</v>
      </c>
      <c r="C203" s="209">
        <v>146.13999999999999</v>
      </c>
      <c r="D203" s="209">
        <v>148.57</v>
      </c>
      <c r="E203" s="209">
        <v>144.9</v>
      </c>
      <c r="F203" s="214">
        <v>3.4974254039128083E-3</v>
      </c>
      <c r="G203" s="214">
        <v>2.0912974657516618E-2</v>
      </c>
      <c r="H203" s="209"/>
      <c r="I203" s="11">
        <f t="shared" si="2"/>
        <v>193</v>
      </c>
      <c r="J203" s="211"/>
      <c r="K203" s="212"/>
      <c r="L203" s="211"/>
      <c r="M203" s="212"/>
    </row>
    <row r="204" spans="2:13" x14ac:dyDescent="0.3">
      <c r="B204" s="208">
        <v>44626</v>
      </c>
      <c r="C204" s="209">
        <v>145.38</v>
      </c>
      <c r="D204" s="209">
        <v>147.97</v>
      </c>
      <c r="E204" s="209">
        <v>144.46</v>
      </c>
      <c r="F204" s="214">
        <v>3.4974254039128083E-3</v>
      </c>
      <c r="G204" s="214">
        <v>2.0912974657516618E-2</v>
      </c>
      <c r="H204" s="209"/>
      <c r="I204" s="11">
        <f t="shared" si="2"/>
        <v>194</v>
      </c>
      <c r="J204" s="211"/>
      <c r="K204" s="212"/>
      <c r="L204" s="211"/>
      <c r="M204" s="212"/>
    </row>
    <row r="205" spans="2:13" x14ac:dyDescent="0.3">
      <c r="B205" s="208">
        <v>44598</v>
      </c>
      <c r="C205" s="209">
        <v>151.21</v>
      </c>
      <c r="D205" s="209">
        <v>151.27000000000001</v>
      </c>
      <c r="E205" s="209">
        <v>146.86000000000001</v>
      </c>
      <c r="F205" s="214">
        <v>3.4974254039128083E-3</v>
      </c>
      <c r="G205" s="214">
        <v>2.0912974657516618E-2</v>
      </c>
      <c r="H205" s="209"/>
      <c r="I205" s="11">
        <f t="shared" ref="I205:I260" si="3">I204+1</f>
        <v>195</v>
      </c>
      <c r="J205" s="211"/>
      <c r="K205" s="212"/>
      <c r="L205" s="211"/>
      <c r="M205" s="212"/>
    </row>
    <row r="206" spans="2:13" x14ac:dyDescent="0.3">
      <c r="B206" s="208">
        <v>44567</v>
      </c>
      <c r="C206" s="209">
        <v>148.71</v>
      </c>
      <c r="D206" s="209">
        <v>151.74</v>
      </c>
      <c r="E206" s="209">
        <v>147.68</v>
      </c>
      <c r="F206" s="214">
        <v>3.4974254039128083E-3</v>
      </c>
      <c r="G206" s="214">
        <v>2.0912974657516618E-2</v>
      </c>
      <c r="H206" s="209"/>
      <c r="I206" s="11">
        <f t="shared" si="3"/>
        <v>196</v>
      </c>
      <c r="J206" s="211"/>
      <c r="K206" s="212"/>
      <c r="L206" s="211"/>
      <c r="M206" s="212"/>
    </row>
    <row r="207" spans="2:13" x14ac:dyDescent="0.3">
      <c r="B207" s="208" t="s">
        <v>577</v>
      </c>
      <c r="C207" s="209">
        <v>148.84</v>
      </c>
      <c r="D207" s="209">
        <v>150.66</v>
      </c>
      <c r="E207" s="209">
        <v>146.84</v>
      </c>
      <c r="F207" s="214">
        <v>3.4974254039128083E-3</v>
      </c>
      <c r="G207" s="214">
        <v>2.0912974657516618E-2</v>
      </c>
      <c r="H207" s="209"/>
      <c r="I207" s="11">
        <f t="shared" si="3"/>
        <v>197</v>
      </c>
      <c r="J207" s="211"/>
      <c r="K207" s="212"/>
      <c r="L207" s="211"/>
      <c r="M207" s="212"/>
    </row>
    <row r="208" spans="2:13" x14ac:dyDescent="0.3">
      <c r="B208" s="208" t="s">
        <v>578</v>
      </c>
      <c r="C208" s="209">
        <v>149.63999999999999</v>
      </c>
      <c r="D208" s="209">
        <v>149.68</v>
      </c>
      <c r="E208" s="209">
        <v>145.26</v>
      </c>
      <c r="F208" s="214">
        <v>3.4974254039128083E-3</v>
      </c>
      <c r="G208" s="214">
        <v>2.0912974657516618E-2</v>
      </c>
      <c r="H208" s="209"/>
      <c r="I208" s="11">
        <f t="shared" si="3"/>
        <v>198</v>
      </c>
      <c r="J208" s="211"/>
      <c r="K208" s="212"/>
      <c r="L208" s="211"/>
      <c r="M208" s="212"/>
    </row>
    <row r="209" spans="2:13" x14ac:dyDescent="0.3">
      <c r="B209" s="208" t="s">
        <v>579</v>
      </c>
      <c r="C209" s="209">
        <v>143.78</v>
      </c>
      <c r="D209" s="209">
        <v>144.34</v>
      </c>
      <c r="E209" s="209">
        <v>137.13999999999999</v>
      </c>
      <c r="F209" s="214">
        <v>3.4974254039128083E-3</v>
      </c>
      <c r="G209" s="214">
        <v>2.0912974657516618E-2</v>
      </c>
      <c r="H209" s="209"/>
      <c r="I209" s="11">
        <f t="shared" si="3"/>
        <v>199</v>
      </c>
      <c r="J209" s="211"/>
      <c r="K209" s="212"/>
      <c r="L209" s="211"/>
      <c r="M209" s="212"/>
    </row>
    <row r="210" spans="2:13" x14ac:dyDescent="0.3">
      <c r="B210" s="208" t="s">
        <v>580</v>
      </c>
      <c r="C210" s="209">
        <v>140.52000000000001</v>
      </c>
      <c r="D210" s="209">
        <v>141.79</v>
      </c>
      <c r="E210" s="209">
        <v>138.34</v>
      </c>
      <c r="F210" s="214">
        <v>3.4974254039128083E-3</v>
      </c>
      <c r="G210" s="214">
        <v>2.0912974657516618E-2</v>
      </c>
      <c r="H210" s="209"/>
      <c r="I210" s="11">
        <f t="shared" si="3"/>
        <v>200</v>
      </c>
      <c r="J210" s="211"/>
      <c r="K210" s="212"/>
      <c r="L210" s="211"/>
      <c r="M210" s="212"/>
    </row>
    <row r="211" spans="2:13" x14ac:dyDescent="0.3">
      <c r="B211" s="208" t="s">
        <v>581</v>
      </c>
      <c r="C211" s="209">
        <v>140.36000000000001</v>
      </c>
      <c r="D211" s="209">
        <v>141.97</v>
      </c>
      <c r="E211" s="209">
        <v>137.33000000000001</v>
      </c>
      <c r="F211" s="214">
        <v>-1.1037993667249691E-3</v>
      </c>
      <c r="G211" s="214">
        <v>2.4903273627001409E-2</v>
      </c>
      <c r="H211" s="209"/>
      <c r="I211" s="11">
        <f t="shared" si="3"/>
        <v>201</v>
      </c>
      <c r="J211" s="211"/>
      <c r="K211" s="212"/>
      <c r="L211" s="211"/>
      <c r="M211" s="212"/>
    </row>
    <row r="212" spans="2:13" x14ac:dyDescent="0.3">
      <c r="B212" s="208" t="s">
        <v>582</v>
      </c>
      <c r="C212" s="209">
        <v>143.11000000000001</v>
      </c>
      <c r="D212" s="209">
        <v>143.26</v>
      </c>
      <c r="E212" s="209">
        <v>137.65</v>
      </c>
      <c r="F212" s="214">
        <v>-1.1037993667249691E-3</v>
      </c>
      <c r="G212" s="214">
        <v>2.4903273627001409E-2</v>
      </c>
      <c r="H212" s="209"/>
      <c r="I212" s="11">
        <f t="shared" si="3"/>
        <v>202</v>
      </c>
      <c r="J212" s="211"/>
      <c r="K212" s="212"/>
      <c r="L212" s="211"/>
      <c r="M212" s="212"/>
    </row>
    <row r="213" spans="2:13" x14ac:dyDescent="0.3">
      <c r="B213" s="208" t="s">
        <v>583</v>
      </c>
      <c r="C213" s="209">
        <v>137.59</v>
      </c>
      <c r="D213" s="209">
        <v>140.69999999999999</v>
      </c>
      <c r="E213" s="209">
        <v>132.61000000000001</v>
      </c>
      <c r="F213" s="214">
        <v>-1.1037993667249691E-3</v>
      </c>
      <c r="G213" s="214">
        <v>2.4903273627001409E-2</v>
      </c>
      <c r="H213" s="209"/>
      <c r="I213" s="11">
        <f t="shared" si="3"/>
        <v>203</v>
      </c>
      <c r="J213" s="211"/>
      <c r="K213" s="212"/>
      <c r="L213" s="211"/>
      <c r="M213" s="212"/>
    </row>
    <row r="214" spans="2:13" x14ac:dyDescent="0.3">
      <c r="B214" s="208" t="s">
        <v>584</v>
      </c>
      <c r="C214" s="209">
        <v>137.35</v>
      </c>
      <c r="D214" s="209">
        <v>141.66</v>
      </c>
      <c r="E214" s="209">
        <v>136.6</v>
      </c>
      <c r="F214" s="214">
        <v>-1.1037993667249691E-3</v>
      </c>
      <c r="G214" s="214">
        <v>2.4903273627001409E-2</v>
      </c>
      <c r="H214" s="209"/>
      <c r="I214" s="11">
        <f t="shared" si="3"/>
        <v>204</v>
      </c>
      <c r="J214" s="211"/>
      <c r="K214" s="212"/>
      <c r="L214" s="211"/>
      <c r="M214" s="212"/>
    </row>
    <row r="215" spans="2:13" x14ac:dyDescent="0.3">
      <c r="B215" s="208" t="s">
        <v>585</v>
      </c>
      <c r="C215" s="209">
        <v>140.82</v>
      </c>
      <c r="D215" s="209">
        <v>147.36000000000001</v>
      </c>
      <c r="E215" s="209">
        <v>139.9</v>
      </c>
      <c r="F215" s="214">
        <v>-1.1037993667249691E-3</v>
      </c>
      <c r="G215" s="214">
        <v>2.4903273627001409E-2</v>
      </c>
      <c r="H215" s="209"/>
      <c r="I215" s="11">
        <f t="shared" si="3"/>
        <v>205</v>
      </c>
      <c r="J215" s="211"/>
      <c r="K215" s="212"/>
      <c r="L215" s="211"/>
      <c r="M215" s="212"/>
    </row>
    <row r="216" spans="2:13" x14ac:dyDescent="0.3">
      <c r="B216" s="208" t="s">
        <v>586</v>
      </c>
      <c r="C216" s="209">
        <v>149.24</v>
      </c>
      <c r="D216" s="209">
        <v>149.77000000000001</v>
      </c>
      <c r="E216" s="209">
        <v>146.68</v>
      </c>
      <c r="F216" s="214">
        <v>-1.1037993667249691E-3</v>
      </c>
      <c r="G216" s="214">
        <v>2.4903273627001409E-2</v>
      </c>
      <c r="H216" s="209"/>
      <c r="I216" s="11">
        <f t="shared" si="3"/>
        <v>206</v>
      </c>
      <c r="J216" s="211"/>
      <c r="K216" s="212"/>
      <c r="L216" s="211"/>
      <c r="M216" s="212"/>
    </row>
    <row r="217" spans="2:13" x14ac:dyDescent="0.3">
      <c r="B217" s="208" t="s">
        <v>587</v>
      </c>
      <c r="C217" s="209">
        <v>145.54</v>
      </c>
      <c r="D217" s="209">
        <v>147.52000000000001</v>
      </c>
      <c r="E217" s="209">
        <v>144.18</v>
      </c>
      <c r="F217" s="214">
        <v>-1.1037993667249691E-3</v>
      </c>
      <c r="G217" s="214">
        <v>2.4903273627001409E-2</v>
      </c>
      <c r="H217" s="209"/>
      <c r="I217" s="11">
        <f t="shared" si="3"/>
        <v>207</v>
      </c>
      <c r="J217" s="211"/>
      <c r="K217" s="212"/>
      <c r="L217" s="211"/>
      <c r="M217" s="212"/>
    </row>
    <row r="218" spans="2:13" x14ac:dyDescent="0.3">
      <c r="B218" s="208" t="s">
        <v>588</v>
      </c>
      <c r="C218" s="209">
        <v>147.11000000000001</v>
      </c>
      <c r="D218" s="209">
        <v>148.11000000000001</v>
      </c>
      <c r="E218" s="209">
        <v>143.11000000000001</v>
      </c>
      <c r="F218" s="214">
        <v>-1.1037993667249691E-3</v>
      </c>
      <c r="G218" s="214">
        <v>2.4903273627001409E-2</v>
      </c>
      <c r="H218" s="209"/>
      <c r="I218" s="11">
        <f t="shared" si="3"/>
        <v>208</v>
      </c>
      <c r="J218" s="211"/>
      <c r="K218" s="212"/>
      <c r="L218" s="211"/>
      <c r="M218" s="212"/>
    </row>
    <row r="219" spans="2:13" x14ac:dyDescent="0.3">
      <c r="B219" s="208">
        <v>44900</v>
      </c>
      <c r="C219" s="209">
        <v>142.56</v>
      </c>
      <c r="D219" s="209">
        <v>146.19999999999999</v>
      </c>
      <c r="E219" s="209">
        <v>138.80000000000001</v>
      </c>
      <c r="F219" s="214">
        <v>-1.1037993667249691E-3</v>
      </c>
      <c r="G219" s="214">
        <v>2.4903273627001409E-2</v>
      </c>
      <c r="H219" s="209"/>
      <c r="I219" s="11">
        <f t="shared" si="3"/>
        <v>209</v>
      </c>
      <c r="J219" s="211"/>
      <c r="K219" s="212"/>
      <c r="L219" s="211"/>
      <c r="M219" s="212"/>
    </row>
    <row r="220" spans="2:13" x14ac:dyDescent="0.3">
      <c r="B220" s="208">
        <v>44870</v>
      </c>
      <c r="C220" s="209">
        <v>146.5</v>
      </c>
      <c r="D220" s="209">
        <v>155.44999999999999</v>
      </c>
      <c r="E220" s="209">
        <v>145.81</v>
      </c>
      <c r="F220" s="214">
        <v>-1.1037993667249691E-3</v>
      </c>
      <c r="G220" s="214">
        <v>2.4903273627001409E-2</v>
      </c>
      <c r="H220" s="209"/>
      <c r="I220" s="11">
        <f t="shared" si="3"/>
        <v>210</v>
      </c>
      <c r="J220" s="211"/>
      <c r="K220" s="212"/>
      <c r="L220" s="211"/>
      <c r="M220" s="212"/>
    </row>
    <row r="221" spans="2:13" x14ac:dyDescent="0.3">
      <c r="B221" s="208">
        <v>44839</v>
      </c>
      <c r="C221" s="209">
        <v>154.51</v>
      </c>
      <c r="D221" s="209">
        <v>156.74</v>
      </c>
      <c r="E221" s="209">
        <v>152.93</v>
      </c>
      <c r="F221" s="214">
        <v>-1.1037993667249691E-3</v>
      </c>
      <c r="G221" s="214">
        <v>2.4903273627001409E-2</v>
      </c>
      <c r="H221" s="209"/>
      <c r="I221" s="11">
        <f t="shared" si="3"/>
        <v>211</v>
      </c>
      <c r="J221" s="211"/>
      <c r="K221" s="212"/>
      <c r="L221" s="211"/>
      <c r="M221" s="212"/>
    </row>
    <row r="222" spans="2:13" x14ac:dyDescent="0.3">
      <c r="B222" s="208">
        <v>44809</v>
      </c>
      <c r="C222" s="209">
        <v>152.06</v>
      </c>
      <c r="D222" s="209">
        <v>155.83000000000001</v>
      </c>
      <c r="E222" s="209">
        <v>151.49</v>
      </c>
      <c r="F222" s="214">
        <v>-1.1037993667249691E-3</v>
      </c>
      <c r="G222" s="214">
        <v>2.4903273627001409E-2</v>
      </c>
      <c r="H222" s="209"/>
      <c r="I222" s="11">
        <f t="shared" si="3"/>
        <v>212</v>
      </c>
      <c r="J222" s="211"/>
      <c r="K222" s="212"/>
      <c r="L222" s="211"/>
      <c r="M222" s="212"/>
    </row>
    <row r="223" spans="2:13" x14ac:dyDescent="0.3">
      <c r="B223" s="208">
        <v>44717</v>
      </c>
      <c r="C223" s="209">
        <v>157.28</v>
      </c>
      <c r="D223" s="209">
        <v>159.44</v>
      </c>
      <c r="E223" s="209">
        <v>154.18</v>
      </c>
      <c r="F223" s="214">
        <v>-1.1037993667249691E-3</v>
      </c>
      <c r="G223" s="214">
        <v>2.4903273627001409E-2</v>
      </c>
      <c r="H223" s="209"/>
      <c r="I223" s="11">
        <f t="shared" si="3"/>
        <v>213</v>
      </c>
      <c r="J223" s="211"/>
      <c r="K223" s="212"/>
      <c r="L223" s="211"/>
      <c r="M223" s="212"/>
    </row>
    <row r="224" spans="2:13" x14ac:dyDescent="0.3">
      <c r="B224" s="208">
        <v>44686</v>
      </c>
      <c r="C224" s="209">
        <v>156.77000000000001</v>
      </c>
      <c r="D224" s="209">
        <v>164.08</v>
      </c>
      <c r="E224" s="209">
        <v>154.94999999999999</v>
      </c>
      <c r="F224" s="214">
        <v>-1.1037993667249691E-3</v>
      </c>
      <c r="G224" s="214">
        <v>2.4903273627001409E-2</v>
      </c>
      <c r="H224" s="209"/>
      <c r="I224" s="11">
        <f t="shared" si="3"/>
        <v>214</v>
      </c>
      <c r="J224" s="211"/>
      <c r="K224" s="212"/>
      <c r="L224" s="211"/>
      <c r="M224" s="212"/>
    </row>
    <row r="225" spans="2:13" x14ac:dyDescent="0.3">
      <c r="B225" s="208">
        <v>44656</v>
      </c>
      <c r="C225" s="209">
        <v>166.02</v>
      </c>
      <c r="D225" s="209">
        <v>166.48</v>
      </c>
      <c r="E225" s="209">
        <v>159.26</v>
      </c>
      <c r="F225" s="214">
        <v>-1.1037993667249691E-3</v>
      </c>
      <c r="G225" s="214">
        <v>2.4903273627001409E-2</v>
      </c>
      <c r="H225" s="209"/>
      <c r="I225" s="11">
        <f t="shared" si="3"/>
        <v>215</v>
      </c>
      <c r="J225" s="211"/>
      <c r="K225" s="212"/>
      <c r="L225" s="211"/>
      <c r="M225" s="212"/>
    </row>
    <row r="226" spans="2:13" x14ac:dyDescent="0.3">
      <c r="B226" s="208">
        <v>44625</v>
      </c>
      <c r="C226" s="209">
        <v>159.47999999999999</v>
      </c>
      <c r="D226" s="209">
        <v>160.71</v>
      </c>
      <c r="E226" s="209">
        <v>156.32</v>
      </c>
      <c r="F226" s="214">
        <v>-1.1037993667249691E-3</v>
      </c>
      <c r="G226" s="214">
        <v>2.4903273627001409E-2</v>
      </c>
      <c r="H226" s="209"/>
      <c r="I226" s="11">
        <f t="shared" si="3"/>
        <v>216</v>
      </c>
      <c r="J226" s="211"/>
      <c r="K226" s="212"/>
      <c r="L226" s="211"/>
      <c r="M226" s="212"/>
    </row>
    <row r="227" spans="2:13" x14ac:dyDescent="0.3">
      <c r="B227" s="208">
        <v>44597</v>
      </c>
      <c r="C227" s="209">
        <v>157.96</v>
      </c>
      <c r="D227" s="209">
        <v>158.22999999999999</v>
      </c>
      <c r="E227" s="209">
        <v>153.27000000000001</v>
      </c>
      <c r="F227" s="214">
        <v>-1.1037993667249691E-3</v>
      </c>
      <c r="G227" s="214">
        <v>2.4903273627001409E-2</v>
      </c>
      <c r="H227" s="209"/>
      <c r="I227" s="11">
        <f t="shared" si="3"/>
        <v>217</v>
      </c>
      <c r="J227" s="211"/>
      <c r="K227" s="212"/>
      <c r="L227" s="211"/>
      <c r="M227" s="212"/>
    </row>
    <row r="228" spans="2:13" x14ac:dyDescent="0.3">
      <c r="B228" s="208" t="s">
        <v>589</v>
      </c>
      <c r="C228" s="209">
        <v>157.65</v>
      </c>
      <c r="D228" s="209">
        <v>166.2</v>
      </c>
      <c r="E228" s="209">
        <v>157.25</v>
      </c>
      <c r="F228" s="214">
        <v>-1.1037993667249691E-3</v>
      </c>
      <c r="G228" s="214">
        <v>2.4903273627001409E-2</v>
      </c>
      <c r="H228" s="209"/>
      <c r="I228" s="11">
        <f t="shared" si="3"/>
        <v>218</v>
      </c>
      <c r="J228" s="211"/>
      <c r="K228" s="212"/>
      <c r="L228" s="211"/>
      <c r="M228" s="212"/>
    </row>
    <row r="229" spans="2:13" x14ac:dyDescent="0.3">
      <c r="B229" s="208" t="s">
        <v>590</v>
      </c>
      <c r="C229" s="209">
        <v>163.63999999999999</v>
      </c>
      <c r="D229" s="209">
        <v>164.52</v>
      </c>
      <c r="E229" s="209">
        <v>158.93</v>
      </c>
      <c r="F229" s="214">
        <v>-1.1037993667249691E-3</v>
      </c>
      <c r="G229" s="214">
        <v>2.4903273627001409E-2</v>
      </c>
      <c r="H229" s="209"/>
      <c r="I229" s="11">
        <f t="shared" si="3"/>
        <v>219</v>
      </c>
      <c r="J229" s="211"/>
      <c r="K229" s="212"/>
      <c r="L229" s="211"/>
      <c r="M229" s="212"/>
    </row>
    <row r="230" spans="2:13" x14ac:dyDescent="0.3">
      <c r="B230" s="208" t="s">
        <v>591</v>
      </c>
      <c r="C230" s="209">
        <v>156.57</v>
      </c>
      <c r="D230" s="209">
        <v>159.79</v>
      </c>
      <c r="E230" s="209">
        <v>155.38</v>
      </c>
      <c r="F230" s="214">
        <v>-1.1037993667249691E-3</v>
      </c>
      <c r="G230" s="214">
        <v>2.4903273627001409E-2</v>
      </c>
      <c r="H230" s="209"/>
      <c r="I230" s="11">
        <f t="shared" si="3"/>
        <v>220</v>
      </c>
      <c r="J230" s="211"/>
      <c r="K230" s="212"/>
      <c r="L230" s="211"/>
      <c r="M230" s="212"/>
    </row>
    <row r="231" spans="2:13" x14ac:dyDescent="0.3">
      <c r="B231" s="208" t="s">
        <v>592</v>
      </c>
      <c r="C231" s="209">
        <v>156.80000000000001</v>
      </c>
      <c r="D231" s="209">
        <v>162.34</v>
      </c>
      <c r="E231" s="209">
        <v>156.72</v>
      </c>
      <c r="F231" s="214">
        <v>-1.1037993667249691E-3</v>
      </c>
      <c r="G231" s="214">
        <v>2.4903273627001409E-2</v>
      </c>
      <c r="H231" s="209"/>
      <c r="I231" s="11">
        <f t="shared" si="3"/>
        <v>221</v>
      </c>
      <c r="J231" s="211"/>
      <c r="K231" s="212"/>
      <c r="L231" s="211"/>
      <c r="M231" s="212"/>
    </row>
    <row r="232" spans="2:13" x14ac:dyDescent="0.3">
      <c r="B232" s="208" t="s">
        <v>593</v>
      </c>
      <c r="C232" s="209">
        <v>162.88</v>
      </c>
      <c r="D232" s="209">
        <v>163.16999999999999</v>
      </c>
      <c r="E232" s="209">
        <v>158.46</v>
      </c>
      <c r="F232" s="214">
        <v>-1.1037993667249691E-3</v>
      </c>
      <c r="G232" s="214">
        <v>2.4903273627001409E-2</v>
      </c>
      <c r="H232" s="209"/>
      <c r="I232" s="11">
        <f t="shared" si="3"/>
        <v>222</v>
      </c>
      <c r="J232" s="211"/>
      <c r="K232" s="212"/>
      <c r="L232" s="211"/>
      <c r="M232" s="212"/>
    </row>
    <row r="233" spans="2:13" x14ac:dyDescent="0.3">
      <c r="B233" s="208" t="s">
        <v>594</v>
      </c>
      <c r="C233" s="209">
        <v>161.79</v>
      </c>
      <c r="D233" s="209">
        <v>167.87</v>
      </c>
      <c r="E233" s="209">
        <v>161.5</v>
      </c>
      <c r="F233" s="214">
        <v>-1.1037993667249691E-3</v>
      </c>
      <c r="G233" s="214">
        <v>2.4903273627001409E-2</v>
      </c>
      <c r="H233" s="209"/>
      <c r="I233" s="11">
        <f t="shared" si="3"/>
        <v>223</v>
      </c>
      <c r="J233" s="211"/>
      <c r="K233" s="212"/>
      <c r="L233" s="211"/>
      <c r="M233" s="212"/>
    </row>
    <row r="234" spans="2:13" x14ac:dyDescent="0.3">
      <c r="B234" s="208" t="s">
        <v>595</v>
      </c>
      <c r="C234" s="209">
        <v>166.42</v>
      </c>
      <c r="D234" s="209">
        <v>171.53</v>
      </c>
      <c r="E234" s="209">
        <v>165.91</v>
      </c>
      <c r="F234" s="214">
        <v>-1.1037993667249691E-3</v>
      </c>
      <c r="G234" s="214">
        <v>2.4903273627001409E-2</v>
      </c>
      <c r="H234" s="209"/>
      <c r="I234" s="11">
        <f t="shared" si="3"/>
        <v>224</v>
      </c>
      <c r="J234" s="211"/>
      <c r="K234" s="212"/>
      <c r="L234" s="211"/>
      <c r="M234" s="212"/>
    </row>
    <row r="235" spans="2:13" x14ac:dyDescent="0.3">
      <c r="B235" s="208" t="s">
        <v>596</v>
      </c>
      <c r="C235" s="209">
        <v>167.23</v>
      </c>
      <c r="D235" s="209">
        <v>168.88</v>
      </c>
      <c r="E235" s="209">
        <v>166.1</v>
      </c>
      <c r="F235" s="214">
        <v>-1.1037993667249691E-3</v>
      </c>
      <c r="G235" s="214">
        <v>2.4903273627001409E-2</v>
      </c>
      <c r="H235" s="209"/>
      <c r="I235" s="11">
        <f t="shared" si="3"/>
        <v>225</v>
      </c>
      <c r="J235" s="211"/>
      <c r="K235" s="212"/>
      <c r="L235" s="211"/>
      <c r="M235" s="212"/>
    </row>
    <row r="236" spans="2:13" x14ac:dyDescent="0.3">
      <c r="B236" s="208" t="s">
        <v>597</v>
      </c>
      <c r="C236" s="209">
        <v>167.4</v>
      </c>
      <c r="D236" s="209">
        <v>167.82</v>
      </c>
      <c r="E236" s="209">
        <v>163.91</v>
      </c>
      <c r="F236" s="214">
        <v>-1.1037993667249691E-3</v>
      </c>
      <c r="G236" s="214">
        <v>2.4903273627001409E-2</v>
      </c>
      <c r="H236" s="209"/>
      <c r="I236" s="11">
        <f t="shared" si="3"/>
        <v>226</v>
      </c>
      <c r="J236" s="211"/>
      <c r="K236" s="212"/>
      <c r="L236" s="211"/>
      <c r="M236" s="212"/>
    </row>
    <row r="237" spans="2:13" x14ac:dyDescent="0.3">
      <c r="B237" s="208" t="s">
        <v>598</v>
      </c>
      <c r="C237" s="209">
        <v>165.07</v>
      </c>
      <c r="D237" s="209">
        <v>166.6</v>
      </c>
      <c r="E237" s="209">
        <v>163.57</v>
      </c>
      <c r="F237" s="214">
        <v>-1.1037993667249691E-3</v>
      </c>
      <c r="G237" s="214">
        <v>2.4903273627001409E-2</v>
      </c>
      <c r="H237" s="209"/>
      <c r="I237" s="11">
        <f t="shared" si="3"/>
        <v>227</v>
      </c>
      <c r="J237" s="211"/>
      <c r="K237" s="212"/>
      <c r="L237" s="211"/>
      <c r="M237" s="212"/>
    </row>
    <row r="238" spans="2:13" x14ac:dyDescent="0.3">
      <c r="B238" s="208" t="s">
        <v>599</v>
      </c>
      <c r="C238" s="209">
        <v>165.29</v>
      </c>
      <c r="D238" s="209">
        <v>171.27</v>
      </c>
      <c r="E238" s="209">
        <v>165.04</v>
      </c>
      <c r="F238" s="214">
        <v>-1.1037993667249691E-3</v>
      </c>
      <c r="G238" s="214">
        <v>2.4903273627001409E-2</v>
      </c>
      <c r="H238" s="209"/>
      <c r="I238" s="11">
        <f t="shared" si="3"/>
        <v>228</v>
      </c>
      <c r="J238" s="211"/>
      <c r="K238" s="212"/>
      <c r="L238" s="211"/>
      <c r="M238" s="212"/>
    </row>
    <row r="239" spans="2:13" x14ac:dyDescent="0.3">
      <c r="B239" s="208" t="s">
        <v>600</v>
      </c>
      <c r="C239" s="209">
        <v>170.4</v>
      </c>
      <c r="D239" s="209">
        <v>171.04</v>
      </c>
      <c r="E239" s="209">
        <v>166.77</v>
      </c>
      <c r="F239" s="214">
        <v>-1.1037993667249691E-3</v>
      </c>
      <c r="G239" s="214">
        <v>2.4903273627001409E-2</v>
      </c>
      <c r="H239" s="209"/>
      <c r="I239" s="11">
        <f t="shared" si="3"/>
        <v>229</v>
      </c>
      <c r="J239" s="211"/>
      <c r="K239" s="212"/>
      <c r="L239" s="211"/>
      <c r="M239" s="212"/>
    </row>
    <row r="240" spans="2:13" x14ac:dyDescent="0.3">
      <c r="B240" s="208">
        <v>44899</v>
      </c>
      <c r="C240" s="209">
        <v>167.66</v>
      </c>
      <c r="D240" s="209">
        <v>169.87</v>
      </c>
      <c r="E240" s="209">
        <v>166.64</v>
      </c>
      <c r="F240" s="214">
        <v>-1.1037993667249691E-3</v>
      </c>
      <c r="G240" s="214">
        <v>2.4903273627001409E-2</v>
      </c>
      <c r="H240" s="209"/>
      <c r="I240" s="11">
        <f t="shared" si="3"/>
        <v>230</v>
      </c>
      <c r="J240" s="211"/>
      <c r="K240" s="212"/>
      <c r="L240" s="211"/>
      <c r="M240" s="212"/>
    </row>
    <row r="241" spans="2:13" x14ac:dyDescent="0.3">
      <c r="B241" s="208">
        <v>44869</v>
      </c>
      <c r="C241" s="209">
        <v>165.75</v>
      </c>
      <c r="D241" s="209">
        <v>169.03</v>
      </c>
      <c r="E241" s="209">
        <v>165.5</v>
      </c>
      <c r="F241" s="214">
        <v>-1.1037993667249691E-3</v>
      </c>
      <c r="G241" s="214">
        <v>2.4903273627001409E-2</v>
      </c>
      <c r="H241" s="209"/>
      <c r="I241" s="11">
        <f t="shared" si="3"/>
        <v>231</v>
      </c>
      <c r="J241" s="211"/>
      <c r="K241" s="212"/>
      <c r="L241" s="211"/>
      <c r="M241" s="212"/>
    </row>
    <row r="242" spans="2:13" x14ac:dyDescent="0.3">
      <c r="B242" s="208">
        <v>44777</v>
      </c>
      <c r="C242" s="209">
        <v>170.09</v>
      </c>
      <c r="D242" s="209">
        <v>171.78</v>
      </c>
      <c r="E242" s="209">
        <v>169.2</v>
      </c>
      <c r="F242" s="214">
        <v>-1.1037993667249691E-3</v>
      </c>
      <c r="G242" s="214">
        <v>2.4903273627001409E-2</v>
      </c>
      <c r="H242" s="209"/>
      <c r="I242" s="11">
        <f t="shared" si="3"/>
        <v>232</v>
      </c>
      <c r="J242" s="211"/>
      <c r="K242" s="212"/>
      <c r="L242" s="211"/>
      <c r="M242" s="212"/>
    </row>
    <row r="243" spans="2:13" x14ac:dyDescent="0.3">
      <c r="B243" s="208">
        <v>44746</v>
      </c>
      <c r="C243" s="209">
        <v>172.14</v>
      </c>
      <c r="D243" s="209">
        <v>173.36</v>
      </c>
      <c r="E243" s="209">
        <v>169.85</v>
      </c>
      <c r="F243" s="214">
        <v>-1.1037993667249691E-3</v>
      </c>
      <c r="G243" s="214">
        <v>2.4903273627001409E-2</v>
      </c>
      <c r="H243" s="209"/>
      <c r="I243" s="11">
        <f t="shared" si="3"/>
        <v>233</v>
      </c>
      <c r="J243" s="211"/>
      <c r="K243" s="212"/>
      <c r="L243" s="211"/>
      <c r="M243" s="212"/>
    </row>
    <row r="244" spans="2:13" x14ac:dyDescent="0.3">
      <c r="B244" s="208">
        <v>44716</v>
      </c>
      <c r="C244" s="209">
        <v>171.83</v>
      </c>
      <c r="D244" s="209">
        <v>173.63</v>
      </c>
      <c r="E244" s="209">
        <v>170.13</v>
      </c>
      <c r="F244" s="214">
        <v>-1.1037993667249691E-3</v>
      </c>
      <c r="G244" s="214">
        <v>2.4903273627001409E-2</v>
      </c>
      <c r="H244" s="209"/>
      <c r="I244" s="11">
        <f t="shared" si="3"/>
        <v>234</v>
      </c>
      <c r="J244" s="211"/>
      <c r="K244" s="212"/>
      <c r="L244" s="211"/>
      <c r="M244" s="212"/>
    </row>
    <row r="245" spans="2:13" x14ac:dyDescent="0.3">
      <c r="B245" s="208">
        <v>44685</v>
      </c>
      <c r="C245" s="209">
        <v>175.06</v>
      </c>
      <c r="D245" s="209">
        <v>178.3</v>
      </c>
      <c r="E245" s="209">
        <v>174.42</v>
      </c>
      <c r="F245" s="214">
        <v>-1.1037993667249691E-3</v>
      </c>
      <c r="G245" s="214">
        <v>2.4903273627001409E-2</v>
      </c>
      <c r="H245" s="209"/>
      <c r="I245" s="11">
        <f t="shared" si="3"/>
        <v>235</v>
      </c>
      <c r="J245" s="211"/>
      <c r="K245" s="212"/>
      <c r="L245" s="211"/>
      <c r="M245" s="212"/>
    </row>
    <row r="246" spans="2:13" x14ac:dyDescent="0.3">
      <c r="B246" s="208">
        <v>44655</v>
      </c>
      <c r="C246" s="209">
        <v>178.44</v>
      </c>
      <c r="D246" s="209">
        <v>178.49</v>
      </c>
      <c r="E246" s="209">
        <v>174.44</v>
      </c>
      <c r="F246" s="214">
        <v>-1.1037993667249691E-3</v>
      </c>
      <c r="G246" s="214">
        <v>2.4903273627001409E-2</v>
      </c>
      <c r="H246" s="209"/>
      <c r="I246" s="11">
        <f t="shared" si="3"/>
        <v>236</v>
      </c>
      <c r="J246" s="211"/>
      <c r="K246" s="212"/>
      <c r="L246" s="211"/>
      <c r="M246" s="212"/>
    </row>
    <row r="247" spans="2:13" x14ac:dyDescent="0.3">
      <c r="B247" s="208">
        <v>44565</v>
      </c>
      <c r="C247" s="209">
        <v>174.31</v>
      </c>
      <c r="D247" s="209">
        <v>174.88</v>
      </c>
      <c r="E247" s="209">
        <v>171.94</v>
      </c>
      <c r="F247" s="214">
        <v>-1.1037993667249691E-3</v>
      </c>
      <c r="G247" s="214">
        <v>2.4903273627001409E-2</v>
      </c>
      <c r="H247" s="209"/>
      <c r="I247" s="11">
        <f t="shared" si="3"/>
        <v>237</v>
      </c>
      <c r="J247" s="211"/>
      <c r="K247" s="212"/>
      <c r="L247" s="211"/>
      <c r="M247" s="212"/>
    </row>
    <row r="248" spans="2:13" x14ac:dyDescent="0.3">
      <c r="B248" s="208" t="s">
        <v>601</v>
      </c>
      <c r="C248" s="209">
        <v>174.61</v>
      </c>
      <c r="D248" s="209">
        <v>178.03</v>
      </c>
      <c r="E248" s="209">
        <v>174.4</v>
      </c>
      <c r="F248" s="214">
        <v>-1.1037993667249691E-3</v>
      </c>
      <c r="G248" s="214">
        <v>2.4903273627001409E-2</v>
      </c>
      <c r="H248" s="209"/>
      <c r="I248" s="11">
        <f t="shared" si="3"/>
        <v>238</v>
      </c>
      <c r="J248" s="211"/>
      <c r="K248" s="212"/>
      <c r="L248" s="211"/>
      <c r="M248" s="212"/>
    </row>
    <row r="249" spans="2:13" x14ac:dyDescent="0.3">
      <c r="B249" s="208" t="s">
        <v>602</v>
      </c>
      <c r="C249" s="209">
        <v>177.77</v>
      </c>
      <c r="D249" s="209">
        <v>179.61</v>
      </c>
      <c r="E249" s="209">
        <v>176.7</v>
      </c>
      <c r="F249" s="214">
        <v>-1.1037993667249691E-3</v>
      </c>
      <c r="G249" s="214">
        <v>2.4903273627001409E-2</v>
      </c>
      <c r="H249" s="209"/>
      <c r="I249" s="11">
        <f t="shared" si="3"/>
        <v>239</v>
      </c>
      <c r="J249" s="211"/>
      <c r="K249" s="212"/>
      <c r="L249" s="211"/>
      <c r="M249" s="212"/>
    </row>
    <row r="250" spans="2:13" x14ac:dyDescent="0.3">
      <c r="B250" s="208" t="s">
        <v>603</v>
      </c>
      <c r="C250" s="209">
        <v>178.96</v>
      </c>
      <c r="D250" s="209">
        <v>179.01</v>
      </c>
      <c r="E250" s="209">
        <v>176.34</v>
      </c>
      <c r="F250" s="214">
        <v>-1.1037993667249691E-3</v>
      </c>
      <c r="G250" s="214">
        <v>2.4903273627001409E-2</v>
      </c>
      <c r="H250" s="209"/>
      <c r="I250" s="11">
        <f t="shared" si="3"/>
        <v>240</v>
      </c>
      <c r="J250" s="211"/>
      <c r="K250" s="212"/>
      <c r="L250" s="211"/>
      <c r="M250" s="212"/>
    </row>
    <row r="251" spans="2:13" x14ac:dyDescent="0.3">
      <c r="B251" s="208" t="s">
        <v>604</v>
      </c>
      <c r="C251" s="209">
        <v>175.6</v>
      </c>
      <c r="D251" s="209">
        <v>175.73</v>
      </c>
      <c r="E251" s="209">
        <v>172</v>
      </c>
      <c r="F251" s="214">
        <v>-1.1037993667249691E-3</v>
      </c>
      <c r="G251" s="214">
        <v>2.4903273627001409E-2</v>
      </c>
      <c r="H251" s="209"/>
      <c r="I251" s="11">
        <f t="shared" si="3"/>
        <v>241</v>
      </c>
      <c r="J251" s="211"/>
      <c r="K251" s="212"/>
      <c r="L251" s="211"/>
      <c r="M251" s="212"/>
    </row>
    <row r="252" spans="2:13" x14ac:dyDescent="0.3">
      <c r="B252" s="208" t="s">
        <v>605</v>
      </c>
      <c r="C252" s="209">
        <v>174.72</v>
      </c>
      <c r="D252" s="209">
        <v>175.28</v>
      </c>
      <c r="E252" s="209">
        <v>172.75</v>
      </c>
      <c r="F252" s="214">
        <v>-1.1037993667249691E-3</v>
      </c>
      <c r="G252" s="214">
        <v>2.4903273627001409E-2</v>
      </c>
      <c r="H252" s="209"/>
      <c r="I252" s="11">
        <f t="shared" si="3"/>
        <v>242</v>
      </c>
      <c r="J252" s="211"/>
      <c r="K252" s="212"/>
      <c r="L252" s="211"/>
      <c r="M252" s="212"/>
    </row>
    <row r="253" spans="2:13" x14ac:dyDescent="0.3">
      <c r="B253" s="208" t="s">
        <v>606</v>
      </c>
      <c r="C253" s="209">
        <v>174.07</v>
      </c>
      <c r="D253" s="209">
        <v>174.14</v>
      </c>
      <c r="E253" s="209">
        <v>170.21</v>
      </c>
      <c r="F253" s="214">
        <v>-1.1037993667249691E-3</v>
      </c>
      <c r="G253" s="214">
        <v>2.4903273627001409E-2</v>
      </c>
      <c r="H253" s="209"/>
      <c r="I253" s="11">
        <f t="shared" si="3"/>
        <v>243</v>
      </c>
      <c r="J253" s="211"/>
      <c r="K253" s="212"/>
      <c r="L253" s="211"/>
      <c r="M253" s="212"/>
    </row>
    <row r="254" spans="2:13" x14ac:dyDescent="0.3">
      <c r="B254" s="208" t="s">
        <v>607</v>
      </c>
      <c r="C254" s="209">
        <v>170.21</v>
      </c>
      <c r="D254" s="209">
        <v>172.64</v>
      </c>
      <c r="E254" s="209">
        <v>167.65</v>
      </c>
      <c r="F254" s="214">
        <v>-1.1037993667249691E-3</v>
      </c>
      <c r="G254" s="214">
        <v>2.4903273627001409E-2</v>
      </c>
      <c r="H254" s="209"/>
      <c r="I254" s="11">
        <f t="shared" si="3"/>
        <v>244</v>
      </c>
      <c r="J254" s="211"/>
      <c r="K254" s="212"/>
      <c r="L254" s="211"/>
      <c r="M254" s="212"/>
    </row>
    <row r="255" spans="2:13" x14ac:dyDescent="0.3">
      <c r="B255" s="208" t="s">
        <v>608</v>
      </c>
      <c r="C255" s="209">
        <v>168.82</v>
      </c>
      <c r="D255" s="209">
        <v>169.42</v>
      </c>
      <c r="E255" s="209">
        <v>164.91</v>
      </c>
      <c r="F255" s="214">
        <v>-1.1037993667249691E-3</v>
      </c>
      <c r="G255" s="214">
        <v>2.4903273627001409E-2</v>
      </c>
      <c r="H255" s="209"/>
      <c r="I255" s="11">
        <f t="shared" si="3"/>
        <v>245</v>
      </c>
      <c r="J255" s="211"/>
      <c r="K255" s="212"/>
      <c r="L255" s="211"/>
      <c r="M255" s="212"/>
    </row>
    <row r="256" spans="2:13" x14ac:dyDescent="0.3">
      <c r="B256" s="208" t="s">
        <v>609</v>
      </c>
      <c r="C256" s="209">
        <v>165.38</v>
      </c>
      <c r="D256" s="209">
        <v>166.35</v>
      </c>
      <c r="E256" s="209">
        <v>163.02000000000001</v>
      </c>
      <c r="F256" s="214">
        <v>-1.1037993667249691E-3</v>
      </c>
      <c r="G256" s="214">
        <v>2.4903273627001409E-2</v>
      </c>
      <c r="H256" s="209"/>
      <c r="I256" s="11">
        <f t="shared" si="3"/>
        <v>246</v>
      </c>
      <c r="J256" s="211"/>
      <c r="K256" s="212"/>
      <c r="L256" s="211"/>
      <c r="M256" s="212"/>
    </row>
    <row r="257" spans="2:13" x14ac:dyDescent="0.3">
      <c r="B257" s="208" t="s">
        <v>610</v>
      </c>
      <c r="C257" s="209">
        <v>163.98</v>
      </c>
      <c r="D257" s="209">
        <v>164.48</v>
      </c>
      <c r="E257" s="209">
        <v>159.76</v>
      </c>
      <c r="F257" s="214">
        <v>-1.1037993667249691E-3</v>
      </c>
      <c r="G257" s="214">
        <v>2.4903273627001409E-2</v>
      </c>
      <c r="H257" s="209"/>
      <c r="I257" s="11">
        <f t="shared" si="3"/>
        <v>247</v>
      </c>
      <c r="J257" s="211"/>
      <c r="K257" s="212"/>
      <c r="L257" s="211"/>
      <c r="M257" s="212"/>
    </row>
    <row r="258" spans="2:13" x14ac:dyDescent="0.3">
      <c r="B258" s="208" t="s">
        <v>611</v>
      </c>
      <c r="C258" s="209">
        <v>160.62</v>
      </c>
      <c r="D258" s="209">
        <v>161</v>
      </c>
      <c r="E258" s="209">
        <v>157.63</v>
      </c>
      <c r="F258" s="214">
        <v>-1.1037993667249691E-3</v>
      </c>
      <c r="G258" s="214">
        <v>2.4903273627001409E-2</v>
      </c>
      <c r="H258" s="209"/>
      <c r="I258" s="11">
        <f t="shared" si="3"/>
        <v>248</v>
      </c>
      <c r="J258" s="211"/>
      <c r="K258" s="212"/>
      <c r="L258" s="211"/>
      <c r="M258" s="212"/>
    </row>
    <row r="259" spans="2:13" x14ac:dyDescent="0.3">
      <c r="B259" s="208" t="s">
        <v>612</v>
      </c>
      <c r="C259" s="209">
        <v>159.59</v>
      </c>
      <c r="D259" s="209">
        <v>160</v>
      </c>
      <c r="E259" s="209">
        <v>154.46</v>
      </c>
      <c r="F259" s="214">
        <v>-1.1037993667249691E-3</v>
      </c>
      <c r="G259" s="214">
        <v>2.4903273627001409E-2</v>
      </c>
      <c r="H259" s="209"/>
      <c r="I259" s="11">
        <f t="shared" si="3"/>
        <v>249</v>
      </c>
      <c r="J259" s="211"/>
      <c r="K259" s="212"/>
      <c r="L259" s="211"/>
      <c r="M259" s="212"/>
    </row>
    <row r="260" spans="2:13" x14ac:dyDescent="0.3">
      <c r="B260" s="208" t="s">
        <v>613</v>
      </c>
      <c r="C260" s="209">
        <v>155.09</v>
      </c>
      <c r="D260" s="209">
        <v>155.57</v>
      </c>
      <c r="E260" s="209">
        <v>150.38</v>
      </c>
      <c r="F260" s="214">
        <v>-1.1037993667249691E-3</v>
      </c>
      <c r="G260" s="214">
        <v>2.4903273627001409E-2</v>
      </c>
      <c r="H260" s="209"/>
      <c r="I260" s="11">
        <f t="shared" si="3"/>
        <v>250</v>
      </c>
      <c r="J260" s="211"/>
      <c r="K260" s="212"/>
      <c r="L260" s="211"/>
      <c r="M260" s="212"/>
    </row>
    <row r="261" spans="2:13" x14ac:dyDescent="0.3">
      <c r="B261" s="208" t="s">
        <v>614</v>
      </c>
      <c r="C261" s="209">
        <v>150.62</v>
      </c>
      <c r="D261" s="209">
        <v>154.12</v>
      </c>
      <c r="E261" s="209">
        <v>150.1</v>
      </c>
      <c r="F261" s="214">
        <v>-1.1037993667249691E-3</v>
      </c>
      <c r="G261" s="214">
        <v>2.4903273627001409E-2</v>
      </c>
      <c r="H261" s="209"/>
    </row>
  </sheetData>
  <hyperlinks>
    <hyperlink ref="N1" location="'Navigation &amp; Instructions'!A1" display="Navigation"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B1:N52"/>
  <sheetViews>
    <sheetView workbookViewId="0">
      <selection activeCell="N1" sqref="N1"/>
    </sheetView>
  </sheetViews>
  <sheetFormatPr defaultColWidth="8.88671875" defaultRowHeight="14.4" x14ac:dyDescent="0.3"/>
  <cols>
    <col min="3" max="3" width="16.44140625" bestFit="1" customWidth="1"/>
    <col min="4" max="4" width="22.44140625" customWidth="1"/>
    <col min="5" max="5" width="20.5546875" bestFit="1" customWidth="1"/>
    <col min="9" max="11" width="8.44140625" customWidth="1"/>
    <col min="14" max="14" width="10.109375" bestFit="1" customWidth="1"/>
  </cols>
  <sheetData>
    <row r="1" spans="2:14" ht="15.6" x14ac:dyDescent="0.3">
      <c r="B1" s="168" t="s">
        <v>615</v>
      </c>
      <c r="N1" s="287" t="s">
        <v>773</v>
      </c>
    </row>
    <row r="3" spans="2:14" x14ac:dyDescent="0.3">
      <c r="B3" s="169" t="s">
        <v>616</v>
      </c>
      <c r="C3" s="170"/>
    </row>
    <row r="4" spans="2:14" x14ac:dyDescent="0.3">
      <c r="B4" s="215" t="s">
        <v>617</v>
      </c>
      <c r="C4" s="170"/>
    </row>
    <row r="5" spans="2:14" x14ac:dyDescent="0.3">
      <c r="B5" s="215" t="s">
        <v>618</v>
      </c>
      <c r="C5" s="170"/>
    </row>
    <row r="6" spans="2:14" x14ac:dyDescent="0.3">
      <c r="B6" s="170" t="s">
        <v>619</v>
      </c>
      <c r="C6" s="170"/>
    </row>
    <row r="7" spans="2:14" x14ac:dyDescent="0.3">
      <c r="B7" s="170" t="s">
        <v>620</v>
      </c>
      <c r="C7" s="170"/>
    </row>
    <row r="8" spans="2:14" x14ac:dyDescent="0.3">
      <c r="B8" s="170"/>
      <c r="C8" s="170" t="s">
        <v>621</v>
      </c>
    </row>
    <row r="9" spans="2:14" x14ac:dyDescent="0.3">
      <c r="B9" s="170"/>
      <c r="C9" s="170" t="s">
        <v>622</v>
      </c>
    </row>
    <row r="10" spans="2:14" x14ac:dyDescent="0.3">
      <c r="B10" s="170"/>
      <c r="C10" s="170" t="s">
        <v>623</v>
      </c>
    </row>
    <row r="11" spans="2:14" x14ac:dyDescent="0.3">
      <c r="B11" s="170" t="s">
        <v>624</v>
      </c>
      <c r="C11" s="170"/>
    </row>
    <row r="12" spans="2:14" x14ac:dyDescent="0.3">
      <c r="B12" s="170" t="s">
        <v>625</v>
      </c>
      <c r="C12" s="170"/>
    </row>
    <row r="14" spans="2:14" ht="15" customHeight="1" x14ac:dyDescent="0.3">
      <c r="C14" s="7" t="s">
        <v>626</v>
      </c>
      <c r="D14" s="216" t="s">
        <v>627</v>
      </c>
      <c r="E14" s="7" t="s">
        <v>628</v>
      </c>
    </row>
    <row r="15" spans="2:14" x14ac:dyDescent="0.3">
      <c r="C15" s="9" t="s">
        <v>629</v>
      </c>
      <c r="D15" s="217"/>
      <c r="E15" s="217"/>
    </row>
    <row r="16" spans="2:14" x14ac:dyDescent="0.3">
      <c r="C16" s="9" t="s">
        <v>630</v>
      </c>
      <c r="D16" s="217"/>
      <c r="E16" s="217"/>
    </row>
    <row r="17" spans="2:13" x14ac:dyDescent="0.3">
      <c r="C17" s="9" t="s">
        <v>631</v>
      </c>
      <c r="D17" s="217"/>
      <c r="E17" s="217"/>
    </row>
    <row r="18" spans="2:13" x14ac:dyDescent="0.3">
      <c r="C18" s="9" t="s">
        <v>632</v>
      </c>
      <c r="D18" s="217"/>
      <c r="E18" s="217"/>
    </row>
    <row r="19" spans="2:13" x14ac:dyDescent="0.3">
      <c r="C19" s="9" t="s">
        <v>633</v>
      </c>
      <c r="D19" s="217"/>
      <c r="E19" s="217"/>
    </row>
    <row r="21" spans="2:13" x14ac:dyDescent="0.3">
      <c r="B21" s="170" t="s">
        <v>634</v>
      </c>
    </row>
    <row r="22" spans="2:13" x14ac:dyDescent="0.3">
      <c r="B22" s="189"/>
      <c r="C22" s="190"/>
      <c r="D22" s="190"/>
      <c r="E22" s="190"/>
      <c r="F22" s="190"/>
      <c r="G22" s="190"/>
      <c r="H22" s="190"/>
      <c r="I22" s="190"/>
      <c r="J22" s="190"/>
      <c r="K22" s="190"/>
      <c r="L22" s="190"/>
      <c r="M22" s="191"/>
    </row>
    <row r="23" spans="2:13" x14ac:dyDescent="0.3">
      <c r="B23" s="192"/>
      <c r="C23" s="193"/>
      <c r="D23" s="193"/>
      <c r="E23" s="193"/>
      <c r="F23" s="193"/>
      <c r="G23" s="193"/>
      <c r="H23" s="193"/>
      <c r="I23" s="193"/>
      <c r="J23" s="193"/>
      <c r="K23" s="193"/>
      <c r="L23" s="193"/>
      <c r="M23" s="194"/>
    </row>
    <row r="24" spans="2:13" x14ac:dyDescent="0.3">
      <c r="B24" s="192"/>
      <c r="C24" s="193"/>
      <c r="D24" s="193"/>
      <c r="E24" s="193"/>
      <c r="F24" s="193"/>
      <c r="G24" s="193"/>
      <c r="H24" s="193"/>
      <c r="I24" s="193"/>
      <c r="J24" s="193"/>
      <c r="K24" s="193"/>
      <c r="L24" s="193"/>
      <c r="M24" s="194"/>
    </row>
    <row r="25" spans="2:13" x14ac:dyDescent="0.3">
      <c r="B25" s="192"/>
      <c r="C25" s="193"/>
      <c r="D25" s="193"/>
      <c r="E25" s="193"/>
      <c r="F25" s="193"/>
      <c r="G25" s="193"/>
      <c r="H25" s="193"/>
      <c r="I25" s="193"/>
      <c r="J25" s="193"/>
      <c r="K25" s="193"/>
      <c r="L25" s="193"/>
      <c r="M25" s="194"/>
    </row>
    <row r="26" spans="2:13" x14ac:dyDescent="0.3">
      <c r="B26" s="192"/>
      <c r="C26" s="193"/>
      <c r="D26" s="193"/>
      <c r="E26" s="193"/>
      <c r="F26" s="193"/>
      <c r="G26" s="193"/>
      <c r="H26" s="193"/>
      <c r="I26" s="193"/>
      <c r="J26" s="193"/>
      <c r="K26" s="193"/>
      <c r="L26" s="193"/>
      <c r="M26" s="194"/>
    </row>
    <row r="27" spans="2:13" x14ac:dyDescent="0.3">
      <c r="B27" s="192"/>
      <c r="C27" s="193"/>
      <c r="D27" s="193"/>
      <c r="E27" s="193"/>
      <c r="F27" s="193"/>
      <c r="G27" s="193"/>
      <c r="H27" s="193"/>
      <c r="I27" s="193"/>
      <c r="J27" s="193"/>
      <c r="K27" s="193"/>
      <c r="L27" s="193"/>
      <c r="M27" s="194"/>
    </row>
    <row r="28" spans="2:13" x14ac:dyDescent="0.3">
      <c r="B28" s="192"/>
      <c r="C28" s="193"/>
      <c r="D28" s="193"/>
      <c r="E28" s="193"/>
      <c r="F28" s="193"/>
      <c r="G28" s="193"/>
      <c r="H28" s="193"/>
      <c r="I28" s="193"/>
      <c r="J28" s="193"/>
      <c r="K28" s="193"/>
      <c r="L28" s="193"/>
      <c r="M28" s="194"/>
    </row>
    <row r="29" spans="2:13" x14ac:dyDescent="0.3">
      <c r="B29" s="192"/>
      <c r="C29" s="193"/>
      <c r="D29" s="193"/>
      <c r="E29" s="193"/>
      <c r="F29" s="193"/>
      <c r="G29" s="193"/>
      <c r="H29" s="193"/>
      <c r="I29" s="193"/>
      <c r="J29" s="193"/>
      <c r="K29" s="193"/>
      <c r="L29" s="193"/>
      <c r="M29" s="194"/>
    </row>
    <row r="30" spans="2:13" x14ac:dyDescent="0.3">
      <c r="B30" s="192"/>
      <c r="C30" s="193"/>
      <c r="D30" s="193"/>
      <c r="E30" s="193"/>
      <c r="F30" s="193"/>
      <c r="G30" s="193"/>
      <c r="H30" s="193"/>
      <c r="I30" s="193"/>
      <c r="J30" s="193"/>
      <c r="K30" s="193"/>
      <c r="L30" s="193"/>
      <c r="M30" s="194"/>
    </row>
    <row r="31" spans="2:13" x14ac:dyDescent="0.3">
      <c r="B31" s="192"/>
      <c r="C31" s="193"/>
      <c r="D31" s="193"/>
      <c r="E31" s="193"/>
      <c r="F31" s="193"/>
      <c r="G31" s="193"/>
      <c r="H31" s="193"/>
      <c r="I31" s="193"/>
      <c r="J31" s="193"/>
      <c r="K31" s="193"/>
      <c r="L31" s="193"/>
      <c r="M31" s="194"/>
    </row>
    <row r="32" spans="2:13" x14ac:dyDescent="0.3">
      <c r="B32" s="192"/>
      <c r="C32" s="193"/>
      <c r="D32" s="193"/>
      <c r="E32" s="193"/>
      <c r="F32" s="193"/>
      <c r="G32" s="193"/>
      <c r="H32" s="193"/>
      <c r="I32" s="193"/>
      <c r="J32" s="193"/>
      <c r="K32" s="193"/>
      <c r="L32" s="193"/>
      <c r="M32" s="194"/>
    </row>
    <row r="33" spans="2:13" x14ac:dyDescent="0.3">
      <c r="B33" s="192"/>
      <c r="C33" s="193"/>
      <c r="D33" s="193"/>
      <c r="E33" s="193"/>
      <c r="F33" s="193"/>
      <c r="G33" s="193"/>
      <c r="H33" s="193"/>
      <c r="I33" s="193"/>
      <c r="J33" s="193"/>
      <c r="K33" s="193"/>
      <c r="L33" s="193"/>
      <c r="M33" s="194"/>
    </row>
    <row r="34" spans="2:13" x14ac:dyDescent="0.3">
      <c r="B34" s="192"/>
      <c r="C34" s="193"/>
      <c r="D34" s="193"/>
      <c r="E34" s="193"/>
      <c r="F34" s="193"/>
      <c r="G34" s="193"/>
      <c r="H34" s="193"/>
      <c r="I34" s="193"/>
      <c r="J34" s="193"/>
      <c r="K34" s="193"/>
      <c r="L34" s="193"/>
      <c r="M34" s="194"/>
    </row>
    <row r="35" spans="2:13" x14ac:dyDescent="0.3">
      <c r="B35" s="192"/>
      <c r="C35" s="193"/>
      <c r="D35" s="193"/>
      <c r="E35" s="193"/>
      <c r="F35" s="193"/>
      <c r="G35" s="193"/>
      <c r="H35" s="193"/>
      <c r="I35" s="193"/>
      <c r="J35" s="193"/>
      <c r="K35" s="193"/>
      <c r="L35" s="193"/>
      <c r="M35" s="194"/>
    </row>
    <row r="36" spans="2:13" x14ac:dyDescent="0.3">
      <c r="B36" s="192"/>
      <c r="C36" s="193"/>
      <c r="D36" s="193"/>
      <c r="E36" s="193"/>
      <c r="F36" s="193"/>
      <c r="G36" s="193"/>
      <c r="H36" s="193"/>
      <c r="I36" s="193"/>
      <c r="J36" s="193"/>
      <c r="K36" s="193"/>
      <c r="L36" s="193"/>
      <c r="M36" s="194"/>
    </row>
    <row r="37" spans="2:13" x14ac:dyDescent="0.3">
      <c r="B37" s="192"/>
      <c r="C37" s="193"/>
      <c r="D37" s="193"/>
      <c r="E37" s="193"/>
      <c r="F37" s="193"/>
      <c r="G37" s="193"/>
      <c r="H37" s="193"/>
      <c r="I37" s="193"/>
      <c r="J37" s="193"/>
      <c r="K37" s="193"/>
      <c r="L37" s="193"/>
      <c r="M37" s="194"/>
    </row>
    <row r="38" spans="2:13" x14ac:dyDescent="0.3">
      <c r="B38" s="192"/>
      <c r="C38" s="193"/>
      <c r="D38" s="193"/>
      <c r="E38" s="193"/>
      <c r="F38" s="193"/>
      <c r="G38" s="193"/>
      <c r="H38" s="193"/>
      <c r="I38" s="193"/>
      <c r="J38" s="193"/>
      <c r="K38" s="193"/>
      <c r="L38" s="193"/>
      <c r="M38" s="194"/>
    </row>
    <row r="39" spans="2:13" x14ac:dyDescent="0.3">
      <c r="B39" s="192"/>
      <c r="C39" s="193"/>
      <c r="D39" s="193"/>
      <c r="E39" s="193"/>
      <c r="F39" s="193"/>
      <c r="G39" s="193"/>
      <c r="H39" s="193"/>
      <c r="I39" s="193"/>
      <c r="J39" s="193"/>
      <c r="K39" s="193"/>
      <c r="L39" s="193"/>
      <c r="M39" s="194"/>
    </row>
    <row r="40" spans="2:13" x14ac:dyDescent="0.3">
      <c r="B40" s="192"/>
      <c r="C40" s="193"/>
      <c r="D40" s="193"/>
      <c r="E40" s="193"/>
      <c r="F40" s="193"/>
      <c r="G40" s="193"/>
      <c r="H40" s="193"/>
      <c r="I40" s="193"/>
      <c r="J40" s="193"/>
      <c r="K40" s="193"/>
      <c r="L40" s="193"/>
      <c r="M40" s="194"/>
    </row>
    <row r="41" spans="2:13" x14ac:dyDescent="0.3">
      <c r="B41" s="192"/>
      <c r="C41" s="193"/>
      <c r="D41" s="193"/>
      <c r="E41" s="193"/>
      <c r="F41" s="193"/>
      <c r="G41" s="193"/>
      <c r="H41" s="193"/>
      <c r="I41" s="193"/>
      <c r="J41" s="193"/>
      <c r="K41" s="193"/>
      <c r="L41" s="193"/>
      <c r="M41" s="194"/>
    </row>
    <row r="42" spans="2:13" x14ac:dyDescent="0.3">
      <c r="B42" s="192"/>
      <c r="C42" s="193"/>
      <c r="D42" s="193"/>
      <c r="E42" s="193"/>
      <c r="F42" s="193"/>
      <c r="G42" s="193"/>
      <c r="H42" s="193"/>
      <c r="I42" s="193"/>
      <c r="J42" s="193"/>
      <c r="K42" s="193"/>
      <c r="L42" s="193"/>
      <c r="M42" s="194"/>
    </row>
    <row r="43" spans="2:13" x14ac:dyDescent="0.3">
      <c r="B43" s="192"/>
      <c r="C43" s="193"/>
      <c r="D43" s="193"/>
      <c r="E43" s="193"/>
      <c r="F43" s="193"/>
      <c r="G43" s="193"/>
      <c r="H43" s="193"/>
      <c r="I43" s="193"/>
      <c r="J43" s="193"/>
      <c r="K43" s="193"/>
      <c r="L43" s="193"/>
      <c r="M43" s="194"/>
    </row>
    <row r="44" spans="2:13" x14ac:dyDescent="0.3">
      <c r="B44" s="192"/>
      <c r="C44" s="193"/>
      <c r="D44" s="193"/>
      <c r="E44" s="193"/>
      <c r="F44" s="193"/>
      <c r="G44" s="193"/>
      <c r="H44" s="193"/>
      <c r="I44" s="193"/>
      <c r="J44" s="193"/>
      <c r="K44" s="193"/>
      <c r="L44" s="193"/>
      <c r="M44" s="194"/>
    </row>
    <row r="45" spans="2:13" x14ac:dyDescent="0.3">
      <c r="B45" s="192"/>
      <c r="C45" s="193"/>
      <c r="D45" s="193"/>
      <c r="E45" s="193"/>
      <c r="F45" s="193"/>
      <c r="G45" s="193"/>
      <c r="H45" s="193"/>
      <c r="I45" s="193"/>
      <c r="J45" s="193"/>
      <c r="K45" s="193"/>
      <c r="L45" s="193"/>
      <c r="M45" s="194"/>
    </row>
    <row r="46" spans="2:13" x14ac:dyDescent="0.3">
      <c r="B46" s="192"/>
      <c r="C46" s="193"/>
      <c r="D46" s="193"/>
      <c r="E46" s="193"/>
      <c r="F46" s="193"/>
      <c r="G46" s="193"/>
      <c r="H46" s="193"/>
      <c r="I46" s="193"/>
      <c r="J46" s="193"/>
      <c r="K46" s="193"/>
      <c r="L46" s="193"/>
      <c r="M46" s="194"/>
    </row>
    <row r="47" spans="2:13" x14ac:dyDescent="0.3">
      <c r="B47" s="192"/>
      <c r="C47" s="193"/>
      <c r="D47" s="193"/>
      <c r="E47" s="193"/>
      <c r="F47" s="193"/>
      <c r="G47" s="193"/>
      <c r="H47" s="193"/>
      <c r="I47" s="193"/>
      <c r="J47" s="193"/>
      <c r="K47" s="193"/>
      <c r="L47" s="193"/>
      <c r="M47" s="194"/>
    </row>
    <row r="48" spans="2:13" x14ac:dyDescent="0.3">
      <c r="B48" s="192"/>
      <c r="C48" s="193"/>
      <c r="D48" s="193"/>
      <c r="E48" s="193"/>
      <c r="F48" s="193"/>
      <c r="G48" s="193"/>
      <c r="H48" s="193"/>
      <c r="I48" s="193"/>
      <c r="J48" s="193"/>
      <c r="K48" s="193"/>
      <c r="L48" s="193"/>
      <c r="M48" s="194"/>
    </row>
    <row r="49" spans="2:13" x14ac:dyDescent="0.3">
      <c r="B49" s="192"/>
      <c r="C49" s="193"/>
      <c r="D49" s="193"/>
      <c r="E49" s="193"/>
      <c r="F49" s="193"/>
      <c r="G49" s="193"/>
      <c r="H49" s="193"/>
      <c r="I49" s="193"/>
      <c r="J49" s="193"/>
      <c r="K49" s="193"/>
      <c r="L49" s="193"/>
      <c r="M49" s="194"/>
    </row>
    <row r="50" spans="2:13" x14ac:dyDescent="0.3">
      <c r="B50" s="192"/>
      <c r="C50" s="193"/>
      <c r="D50" s="193"/>
      <c r="E50" s="193"/>
      <c r="F50" s="193"/>
      <c r="G50" s="193"/>
      <c r="H50" s="193"/>
      <c r="I50" s="193"/>
      <c r="J50" s="193"/>
      <c r="K50" s="193"/>
      <c r="L50" s="193"/>
      <c r="M50" s="194"/>
    </row>
    <row r="51" spans="2:13" x14ac:dyDescent="0.3">
      <c r="B51" s="192"/>
      <c r="C51" s="193"/>
      <c r="D51" s="193"/>
      <c r="E51" s="193"/>
      <c r="F51" s="193"/>
      <c r="G51" s="193"/>
      <c r="H51" s="193"/>
      <c r="I51" s="193"/>
      <c r="J51" s="193"/>
      <c r="K51" s="193"/>
      <c r="L51" s="193"/>
      <c r="M51" s="194"/>
    </row>
    <row r="52" spans="2:13" x14ac:dyDescent="0.3">
      <c r="B52" s="195"/>
      <c r="C52" s="196"/>
      <c r="D52" s="196"/>
      <c r="E52" s="196"/>
      <c r="F52" s="196"/>
      <c r="G52" s="196"/>
      <c r="H52" s="196"/>
      <c r="I52" s="196"/>
      <c r="J52" s="196"/>
      <c r="K52" s="196"/>
      <c r="L52" s="196"/>
      <c r="M52" s="197"/>
    </row>
  </sheetData>
  <dataValidations count="1">
    <dataValidation type="list" allowBlank="1" showInputMessage="1" showErrorMessage="1" sqref="D15:E19" xr:uid="{00000000-0002-0000-0400-000000000000}">
      <formula1>"1,2,3"</formula1>
    </dataValidation>
  </dataValidations>
  <hyperlinks>
    <hyperlink ref="N1" location="'Navigation &amp; Instructions'!A1" display="Navigation"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N43"/>
  <sheetViews>
    <sheetView workbookViewId="0">
      <selection activeCell="N1" sqref="N1"/>
    </sheetView>
  </sheetViews>
  <sheetFormatPr defaultColWidth="8.88671875" defaultRowHeight="14.4" x14ac:dyDescent="0.3"/>
  <cols>
    <col min="2" max="2" width="20.6640625" customWidth="1"/>
    <col min="3" max="3" width="15.33203125" customWidth="1"/>
    <col min="14" max="14" width="10.109375" bestFit="1" customWidth="1"/>
  </cols>
  <sheetData>
    <row r="1" spans="2:14" ht="15.6" x14ac:dyDescent="0.3">
      <c r="B1" s="168" t="s">
        <v>635</v>
      </c>
      <c r="N1" s="287" t="s">
        <v>773</v>
      </c>
    </row>
    <row r="3" spans="2:14" x14ac:dyDescent="0.3">
      <c r="B3" s="169" t="s">
        <v>636</v>
      </c>
    </row>
    <row r="4" spans="2:14" x14ac:dyDescent="0.3">
      <c r="B4" s="170" t="s">
        <v>637</v>
      </c>
    </row>
    <row r="5" spans="2:14" x14ac:dyDescent="0.3">
      <c r="B5" s="170" t="s">
        <v>638</v>
      </c>
    </row>
    <row r="7" spans="2:14" x14ac:dyDescent="0.3">
      <c r="B7" s="170"/>
      <c r="C7" s="170"/>
      <c r="D7" s="170"/>
      <c r="E7" s="291" t="s">
        <v>639</v>
      </c>
      <c r="F7" s="291"/>
      <c r="G7" s="291"/>
      <c r="H7" s="291"/>
      <c r="I7" s="291"/>
      <c r="J7" s="291"/>
      <c r="K7" s="170"/>
      <c r="L7" s="170"/>
    </row>
    <row r="8" spans="2:14" ht="28.8" x14ac:dyDescent="0.3">
      <c r="B8" s="170"/>
      <c r="C8" s="170"/>
      <c r="D8" s="218" t="s">
        <v>640</v>
      </c>
      <c r="E8" s="218" t="s">
        <v>641</v>
      </c>
      <c r="F8" s="218" t="s">
        <v>642</v>
      </c>
      <c r="G8" s="218" t="s">
        <v>643</v>
      </c>
      <c r="H8" s="218" t="s">
        <v>644</v>
      </c>
      <c r="I8" s="218" t="s">
        <v>645</v>
      </c>
      <c r="J8" s="170" t="s">
        <v>646</v>
      </c>
      <c r="K8" s="170" t="s">
        <v>647</v>
      </c>
      <c r="L8" s="170"/>
    </row>
    <row r="9" spans="2:14" x14ac:dyDescent="0.3">
      <c r="B9" s="292" t="s">
        <v>648</v>
      </c>
      <c r="C9" s="219" t="s">
        <v>649</v>
      </c>
      <c r="D9" s="220">
        <v>0.57999999999999996</v>
      </c>
      <c r="E9" s="219">
        <v>1800</v>
      </c>
      <c r="F9" s="219">
        <v>288</v>
      </c>
      <c r="G9" s="219">
        <v>96</v>
      </c>
      <c r="H9" s="219">
        <v>0</v>
      </c>
      <c r="I9" s="219">
        <v>0</v>
      </c>
      <c r="J9" s="219">
        <v>216</v>
      </c>
      <c r="K9" s="219">
        <v>2400</v>
      </c>
      <c r="L9" s="221">
        <v>0.82417582417582413</v>
      </c>
    </row>
    <row r="10" spans="2:14" x14ac:dyDescent="0.3">
      <c r="B10" s="292"/>
      <c r="C10" s="219" t="s">
        <v>650</v>
      </c>
      <c r="D10" s="220">
        <v>0.78</v>
      </c>
      <c r="E10" s="219">
        <v>240</v>
      </c>
      <c r="F10" s="219">
        <v>1120</v>
      </c>
      <c r="G10" s="219">
        <v>112</v>
      </c>
      <c r="H10" s="219">
        <v>0</v>
      </c>
      <c r="I10" s="219">
        <v>0</v>
      </c>
      <c r="J10" s="219">
        <v>128</v>
      </c>
      <c r="K10" s="219">
        <v>1600</v>
      </c>
      <c r="L10" s="221">
        <v>0.76086956521739135</v>
      </c>
    </row>
    <row r="11" spans="2:14" x14ac:dyDescent="0.3">
      <c r="B11" s="292"/>
      <c r="C11" s="219" t="s">
        <v>651</v>
      </c>
      <c r="D11" s="220">
        <v>1</v>
      </c>
      <c r="E11" s="219">
        <v>0</v>
      </c>
      <c r="F11" s="219">
        <v>10</v>
      </c>
      <c r="G11" s="219">
        <v>450</v>
      </c>
      <c r="H11" s="219">
        <v>0</v>
      </c>
      <c r="I11" s="219">
        <v>0</v>
      </c>
      <c r="J11" s="219">
        <v>40</v>
      </c>
      <c r="K11" s="219">
        <v>500</v>
      </c>
      <c r="L11" s="221">
        <v>0.97826086956521741</v>
      </c>
    </row>
    <row r="12" spans="2:14" x14ac:dyDescent="0.3">
      <c r="B12" s="292"/>
      <c r="C12" s="219" t="s">
        <v>652</v>
      </c>
      <c r="D12" s="220">
        <v>1.56</v>
      </c>
      <c r="E12" s="219">
        <v>0</v>
      </c>
      <c r="F12" s="219">
        <v>0</v>
      </c>
      <c r="G12" s="219">
        <v>0</v>
      </c>
      <c r="H12" s="219">
        <v>273</v>
      </c>
      <c r="I12" s="219">
        <v>0</v>
      </c>
      <c r="J12" s="219">
        <v>27</v>
      </c>
      <c r="K12" s="219">
        <v>300</v>
      </c>
      <c r="L12" s="221">
        <v>1</v>
      </c>
    </row>
    <row r="13" spans="2:14" x14ac:dyDescent="0.3">
      <c r="B13" s="292"/>
      <c r="C13" s="219" t="s">
        <v>653</v>
      </c>
      <c r="D13" s="220">
        <v>2</v>
      </c>
      <c r="E13" s="219">
        <v>0</v>
      </c>
      <c r="F13" s="219">
        <v>0</v>
      </c>
      <c r="G13" s="219">
        <v>0</v>
      </c>
      <c r="H13" s="219">
        <v>0</v>
      </c>
      <c r="I13" s="219">
        <v>90</v>
      </c>
      <c r="J13" s="219">
        <v>10</v>
      </c>
      <c r="K13" s="219">
        <v>100</v>
      </c>
      <c r="L13" s="221">
        <v>1</v>
      </c>
    </row>
    <row r="14" spans="2:14" x14ac:dyDescent="0.3">
      <c r="B14" s="292"/>
      <c r="C14" s="219" t="s">
        <v>654</v>
      </c>
      <c r="D14" s="220">
        <v>3</v>
      </c>
      <c r="E14" s="219">
        <v>0</v>
      </c>
      <c r="F14" s="219">
        <v>1</v>
      </c>
      <c r="G14" s="219">
        <v>2</v>
      </c>
      <c r="H14" s="219">
        <v>2</v>
      </c>
      <c r="I14" s="219">
        <v>5</v>
      </c>
      <c r="J14" s="219">
        <v>40</v>
      </c>
      <c r="K14" s="219">
        <v>50</v>
      </c>
      <c r="L14" s="221">
        <v>0.8</v>
      </c>
    </row>
    <row r="15" spans="2:14" x14ac:dyDescent="0.3">
      <c r="B15" s="292"/>
      <c r="C15" s="219" t="s">
        <v>655</v>
      </c>
      <c r="D15" s="220">
        <v>4</v>
      </c>
      <c r="E15" s="219">
        <v>0</v>
      </c>
      <c r="F15" s="219">
        <v>0</v>
      </c>
      <c r="G15" s="219">
        <v>1</v>
      </c>
      <c r="H15" s="219">
        <v>2</v>
      </c>
      <c r="I15" s="219">
        <v>2</v>
      </c>
      <c r="J15" s="219">
        <v>45</v>
      </c>
      <c r="K15" s="219">
        <v>50</v>
      </c>
      <c r="L15" s="221">
        <v>0.9</v>
      </c>
    </row>
    <row r="16" spans="2:14" x14ac:dyDescent="0.3">
      <c r="B16" s="170"/>
      <c r="C16" s="170"/>
      <c r="D16" s="170"/>
      <c r="E16" s="221">
        <v>0.88235294117647056</v>
      </c>
      <c r="F16" s="221">
        <v>0.78928823114869628</v>
      </c>
      <c r="G16" s="221">
        <v>0.68078668683812404</v>
      </c>
      <c r="H16" s="221">
        <v>0.98555956678700363</v>
      </c>
      <c r="I16" s="221">
        <v>0.92783505154639179</v>
      </c>
      <c r="J16" s="221"/>
      <c r="K16" s="170">
        <v>5000</v>
      </c>
      <c r="L16" s="170"/>
    </row>
    <row r="17" spans="2:12" x14ac:dyDescent="0.3">
      <c r="B17" s="170"/>
      <c r="C17" s="170" t="s">
        <v>656</v>
      </c>
      <c r="D17" s="170"/>
      <c r="E17" s="222">
        <v>0.79</v>
      </c>
      <c r="F17" s="222"/>
      <c r="G17" s="222"/>
      <c r="H17" s="222"/>
      <c r="I17" s="222"/>
      <c r="J17" s="170"/>
      <c r="K17" s="170"/>
      <c r="L17" s="170"/>
    </row>
    <row r="19" spans="2:12" x14ac:dyDescent="0.3">
      <c r="B19" s="170" t="s">
        <v>657</v>
      </c>
    </row>
    <row r="20" spans="2:12" x14ac:dyDescent="0.3">
      <c r="B20" s="223" t="s">
        <v>658</v>
      </c>
      <c r="C20" s="223"/>
      <c r="D20" s="223"/>
      <c r="E20" s="223" t="s">
        <v>659</v>
      </c>
    </row>
    <row r="21" spans="2:12" x14ac:dyDescent="0.3">
      <c r="B21" s="9" t="s">
        <v>660</v>
      </c>
      <c r="C21" s="217"/>
      <c r="D21" s="224"/>
      <c r="E21" s="189"/>
      <c r="F21" s="190"/>
      <c r="G21" s="190"/>
      <c r="H21" s="190"/>
      <c r="I21" s="190"/>
      <c r="J21" s="190"/>
      <c r="K21" s="190"/>
      <c r="L21" s="191"/>
    </row>
    <row r="22" spans="2:12" x14ac:dyDescent="0.3">
      <c r="B22" s="9" t="s">
        <v>661</v>
      </c>
      <c r="C22" s="217"/>
      <c r="D22" s="224"/>
      <c r="E22" s="192"/>
      <c r="F22" s="193"/>
      <c r="G22" s="193"/>
      <c r="H22" s="193"/>
      <c r="I22" s="193"/>
      <c r="J22" s="193"/>
      <c r="K22" s="193"/>
      <c r="L22" s="194"/>
    </row>
    <row r="23" spans="2:12" x14ac:dyDescent="0.3">
      <c r="D23" s="224"/>
      <c r="E23" s="192"/>
      <c r="F23" s="193"/>
      <c r="G23" s="193"/>
      <c r="H23" s="193"/>
      <c r="I23" s="193"/>
      <c r="J23" s="193"/>
      <c r="K23" s="193"/>
      <c r="L23" s="194"/>
    </row>
    <row r="24" spans="2:12" x14ac:dyDescent="0.3">
      <c r="D24" s="224"/>
      <c r="E24" s="192"/>
      <c r="F24" s="193"/>
      <c r="G24" s="193"/>
      <c r="H24" s="193"/>
      <c r="I24" s="193"/>
      <c r="J24" s="193"/>
      <c r="K24" s="193"/>
      <c r="L24" s="194"/>
    </row>
    <row r="25" spans="2:12" x14ac:dyDescent="0.3">
      <c r="D25" s="224"/>
      <c r="E25" s="195"/>
      <c r="F25" s="196"/>
      <c r="G25" s="196"/>
      <c r="H25" s="196"/>
      <c r="I25" s="196"/>
      <c r="J25" s="196"/>
      <c r="K25" s="196"/>
      <c r="L25" s="197"/>
    </row>
    <row r="27" spans="2:12" x14ac:dyDescent="0.3">
      <c r="B27" s="170" t="s">
        <v>662</v>
      </c>
    </row>
    <row r="28" spans="2:12" x14ac:dyDescent="0.3">
      <c r="B28" s="189"/>
      <c r="C28" s="190"/>
      <c r="D28" s="190"/>
      <c r="E28" s="190"/>
      <c r="F28" s="190"/>
      <c r="G28" s="190"/>
      <c r="H28" s="190"/>
      <c r="I28" s="190"/>
      <c r="J28" s="190"/>
      <c r="K28" s="190"/>
      <c r="L28" s="191"/>
    </row>
    <row r="29" spans="2:12" x14ac:dyDescent="0.3">
      <c r="B29" s="192"/>
      <c r="C29" s="193"/>
      <c r="D29" s="193"/>
      <c r="E29" s="193"/>
      <c r="F29" s="193"/>
      <c r="G29" s="193"/>
      <c r="H29" s="193"/>
      <c r="I29" s="193"/>
      <c r="J29" s="193"/>
      <c r="K29" s="193"/>
      <c r="L29" s="194"/>
    </row>
    <row r="30" spans="2:12" x14ac:dyDescent="0.3">
      <c r="B30" s="192"/>
      <c r="C30" s="193"/>
      <c r="D30" s="193"/>
      <c r="E30" s="193"/>
      <c r="F30" s="193"/>
      <c r="G30" s="193"/>
      <c r="H30" s="193"/>
      <c r="I30" s="193"/>
      <c r="J30" s="193"/>
      <c r="K30" s="193"/>
      <c r="L30" s="194"/>
    </row>
    <row r="31" spans="2:12" x14ac:dyDescent="0.3">
      <c r="B31" s="192"/>
      <c r="C31" s="193"/>
      <c r="D31" s="193"/>
      <c r="E31" s="193"/>
      <c r="F31" s="193"/>
      <c r="G31" s="193"/>
      <c r="H31" s="193"/>
      <c r="I31" s="193"/>
      <c r="J31" s="193"/>
      <c r="K31" s="193"/>
      <c r="L31" s="194"/>
    </row>
    <row r="32" spans="2:12" x14ac:dyDescent="0.3">
      <c r="B32" s="192"/>
      <c r="C32" s="193"/>
      <c r="D32" s="193"/>
      <c r="E32" s="193"/>
      <c r="F32" s="193"/>
      <c r="G32" s="193"/>
      <c r="H32" s="193"/>
      <c r="I32" s="193"/>
      <c r="J32" s="193"/>
      <c r="K32" s="193"/>
      <c r="L32" s="194"/>
    </row>
    <row r="33" spans="2:12" x14ac:dyDescent="0.3">
      <c r="B33" s="192"/>
      <c r="C33" s="193"/>
      <c r="D33" s="193"/>
      <c r="E33" s="193"/>
      <c r="F33" s="193"/>
      <c r="G33" s="193"/>
      <c r="H33" s="193"/>
      <c r="I33" s="193"/>
      <c r="J33" s="193"/>
      <c r="K33" s="193"/>
      <c r="L33" s="194"/>
    </row>
    <row r="34" spans="2:12" x14ac:dyDescent="0.3">
      <c r="B34" s="192"/>
      <c r="C34" s="193"/>
      <c r="D34" s="193"/>
      <c r="E34" s="193"/>
      <c r="F34" s="193"/>
      <c r="G34" s="193"/>
      <c r="H34" s="193"/>
      <c r="I34" s="193"/>
      <c r="J34" s="193"/>
      <c r="K34" s="193"/>
      <c r="L34" s="194"/>
    </row>
    <row r="35" spans="2:12" x14ac:dyDescent="0.3">
      <c r="B35" s="192"/>
      <c r="C35" s="193"/>
      <c r="D35" s="193"/>
      <c r="E35" s="193"/>
      <c r="F35" s="193"/>
      <c r="G35" s="193"/>
      <c r="H35" s="193"/>
      <c r="I35" s="193"/>
      <c r="J35" s="193"/>
      <c r="K35" s="193"/>
      <c r="L35" s="194"/>
    </row>
    <row r="36" spans="2:12" x14ac:dyDescent="0.3">
      <c r="B36" s="192"/>
      <c r="C36" s="193"/>
      <c r="D36" s="193"/>
      <c r="E36" s="193"/>
      <c r="F36" s="193"/>
      <c r="G36" s="193"/>
      <c r="H36" s="193"/>
      <c r="I36" s="193"/>
      <c r="J36" s="193"/>
      <c r="K36" s="193"/>
      <c r="L36" s="194"/>
    </row>
    <row r="37" spans="2:12" x14ac:dyDescent="0.3">
      <c r="B37" s="192"/>
      <c r="C37" s="193"/>
      <c r="D37" s="193"/>
      <c r="E37" s="193"/>
      <c r="F37" s="193"/>
      <c r="G37" s="193"/>
      <c r="H37" s="193"/>
      <c r="I37" s="193"/>
      <c r="J37" s="193"/>
      <c r="K37" s="193"/>
      <c r="L37" s="194"/>
    </row>
    <row r="38" spans="2:12" x14ac:dyDescent="0.3">
      <c r="B38" s="192"/>
      <c r="C38" s="193"/>
      <c r="D38" s="193"/>
      <c r="E38" s="193"/>
      <c r="F38" s="193"/>
      <c r="G38" s="193"/>
      <c r="H38" s="193"/>
      <c r="I38" s="193"/>
      <c r="J38" s="193"/>
      <c r="K38" s="193"/>
      <c r="L38" s="194"/>
    </row>
    <row r="39" spans="2:12" x14ac:dyDescent="0.3">
      <c r="B39" s="192"/>
      <c r="C39" s="193"/>
      <c r="D39" s="193"/>
      <c r="E39" s="193"/>
      <c r="F39" s="193"/>
      <c r="G39" s="193"/>
      <c r="H39" s="193"/>
      <c r="I39" s="193"/>
      <c r="J39" s="193"/>
      <c r="K39" s="193"/>
      <c r="L39" s="194"/>
    </row>
    <row r="40" spans="2:12" x14ac:dyDescent="0.3">
      <c r="B40" s="192"/>
      <c r="C40" s="193"/>
      <c r="D40" s="193"/>
      <c r="E40" s="193"/>
      <c r="F40" s="193"/>
      <c r="G40" s="193"/>
      <c r="H40" s="193"/>
      <c r="I40" s="193"/>
      <c r="J40" s="193"/>
      <c r="K40" s="193"/>
      <c r="L40" s="194"/>
    </row>
    <row r="41" spans="2:12" x14ac:dyDescent="0.3">
      <c r="B41" s="192"/>
      <c r="C41" s="193"/>
      <c r="D41" s="193"/>
      <c r="E41" s="193"/>
      <c r="F41" s="193"/>
      <c r="G41" s="193"/>
      <c r="H41" s="193"/>
      <c r="I41" s="193"/>
      <c r="J41" s="193"/>
      <c r="K41" s="193"/>
      <c r="L41" s="194"/>
    </row>
    <row r="42" spans="2:12" x14ac:dyDescent="0.3">
      <c r="B42" s="192"/>
      <c r="C42" s="193"/>
      <c r="D42" s="193"/>
      <c r="E42" s="193"/>
      <c r="F42" s="193"/>
      <c r="G42" s="193"/>
      <c r="H42" s="193"/>
      <c r="I42" s="193"/>
      <c r="J42" s="193"/>
      <c r="K42" s="193"/>
      <c r="L42" s="194"/>
    </row>
    <row r="43" spans="2:12" x14ac:dyDescent="0.3">
      <c r="B43" s="195"/>
      <c r="C43" s="196"/>
      <c r="D43" s="196"/>
      <c r="E43" s="196"/>
      <c r="F43" s="196"/>
      <c r="G43" s="196"/>
      <c r="H43" s="196"/>
      <c r="I43" s="196"/>
      <c r="J43" s="196"/>
      <c r="K43" s="196"/>
      <c r="L43" s="197"/>
    </row>
  </sheetData>
  <mergeCells count="2">
    <mergeCell ref="E7:J7"/>
    <mergeCell ref="B9:B15"/>
  </mergeCells>
  <hyperlinks>
    <hyperlink ref="N1" location="'Navigation &amp; Instructions'!A1" display="Navigation"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T36"/>
  <sheetViews>
    <sheetView workbookViewId="0">
      <selection activeCell="N1" sqref="N1"/>
    </sheetView>
  </sheetViews>
  <sheetFormatPr defaultColWidth="8.88671875" defaultRowHeight="14.4" x14ac:dyDescent="0.3"/>
  <cols>
    <col min="2" max="2" width="20.6640625" customWidth="1"/>
    <col min="3" max="3" width="12" customWidth="1"/>
    <col min="4" max="5" width="10.109375" bestFit="1" customWidth="1"/>
    <col min="6" max="7" width="10.6640625" bestFit="1" customWidth="1"/>
    <col min="8" max="8" width="11.5546875" customWidth="1"/>
    <col min="11" max="11" width="15" customWidth="1"/>
    <col min="14" max="14" width="10.109375" bestFit="1" customWidth="1"/>
  </cols>
  <sheetData>
    <row r="1" spans="2:20" ht="15.6" x14ac:dyDescent="0.3">
      <c r="B1" s="168" t="s">
        <v>663</v>
      </c>
      <c r="N1" s="287" t="s">
        <v>773</v>
      </c>
    </row>
    <row r="3" spans="2:20" x14ac:dyDescent="0.3">
      <c r="B3" s="170" t="s">
        <v>664</v>
      </c>
    </row>
    <row r="4" spans="2:20" x14ac:dyDescent="0.3">
      <c r="B4" s="170" t="s">
        <v>665</v>
      </c>
      <c r="C4" s="225">
        <v>0</v>
      </c>
      <c r="D4" s="170" t="s">
        <v>666</v>
      </c>
    </row>
    <row r="5" spans="2:20" x14ac:dyDescent="0.3">
      <c r="B5" s="170"/>
      <c r="C5" s="225">
        <v>0.7</v>
      </c>
      <c r="D5" s="170" t="s">
        <v>667</v>
      </c>
    </row>
    <row r="6" spans="2:20" x14ac:dyDescent="0.3">
      <c r="B6" s="170"/>
      <c r="C6" s="225">
        <v>1</v>
      </c>
      <c r="D6" s="170" t="s">
        <v>668</v>
      </c>
    </row>
    <row r="7" spans="2:20" x14ac:dyDescent="0.3">
      <c r="B7" s="170" t="s">
        <v>669</v>
      </c>
      <c r="J7" s="185" t="s">
        <v>670</v>
      </c>
    </row>
    <row r="8" spans="2:20" x14ac:dyDescent="0.3">
      <c r="B8" s="205" t="s">
        <v>671</v>
      </c>
      <c r="C8" s="174"/>
      <c r="D8" s="174"/>
      <c r="E8" s="174"/>
      <c r="F8" s="174"/>
      <c r="G8" s="174"/>
      <c r="H8" s="174"/>
      <c r="I8" s="174"/>
      <c r="J8" s="4"/>
      <c r="K8" s="4"/>
      <c r="L8" s="4"/>
      <c r="M8" s="291" t="s">
        <v>639</v>
      </c>
      <c r="N8" s="291"/>
      <c r="O8" s="291"/>
      <c r="P8" s="291"/>
      <c r="Q8" s="291"/>
      <c r="R8" s="291"/>
      <c r="S8" s="4"/>
      <c r="T8" s="4"/>
    </row>
    <row r="9" spans="2:20" ht="28.8" x14ac:dyDescent="0.3">
      <c r="B9" s="34"/>
      <c r="C9" s="226" t="s">
        <v>641</v>
      </c>
      <c r="D9" s="226" t="s">
        <v>642</v>
      </c>
      <c r="E9" s="226" t="s">
        <v>643</v>
      </c>
      <c r="F9" s="226" t="s">
        <v>644</v>
      </c>
      <c r="G9" s="226" t="s">
        <v>645</v>
      </c>
      <c r="H9" s="227" t="s">
        <v>672</v>
      </c>
      <c r="I9" s="174"/>
      <c r="J9" s="4"/>
      <c r="K9" s="170"/>
      <c r="L9" s="218" t="s">
        <v>640</v>
      </c>
      <c r="M9" s="218" t="s">
        <v>641</v>
      </c>
      <c r="N9" s="218" t="s">
        <v>642</v>
      </c>
      <c r="O9" s="218" t="s">
        <v>643</v>
      </c>
      <c r="P9" s="218" t="s">
        <v>644</v>
      </c>
      <c r="Q9" s="218" t="s">
        <v>645</v>
      </c>
      <c r="R9" s="170" t="s">
        <v>646</v>
      </c>
      <c r="S9" s="170" t="s">
        <v>647</v>
      </c>
      <c r="T9" s="170"/>
    </row>
    <row r="10" spans="2:20" x14ac:dyDescent="0.3">
      <c r="B10" s="175" t="s">
        <v>649</v>
      </c>
      <c r="C10" s="228">
        <v>0</v>
      </c>
      <c r="D10" s="228">
        <v>-2174.3589743589746</v>
      </c>
      <c r="E10" s="228">
        <v>-5040</v>
      </c>
      <c r="F10" s="228">
        <v>-13167.179487179486</v>
      </c>
      <c r="G10" s="228">
        <v>-19880</v>
      </c>
      <c r="H10" s="34">
        <v>464</v>
      </c>
      <c r="I10" s="174"/>
      <c r="J10" s="292" t="s">
        <v>648</v>
      </c>
      <c r="K10" s="219" t="s">
        <v>649</v>
      </c>
      <c r="L10" s="220">
        <v>0.57999999999999996</v>
      </c>
      <c r="M10" s="219">
        <v>1800</v>
      </c>
      <c r="N10" s="219">
        <v>288</v>
      </c>
      <c r="O10" s="219">
        <v>96</v>
      </c>
      <c r="P10" s="219">
        <v>0</v>
      </c>
      <c r="Q10" s="219">
        <v>0</v>
      </c>
      <c r="R10" s="219">
        <v>216</v>
      </c>
      <c r="S10" s="219">
        <v>2400</v>
      </c>
      <c r="T10" s="221">
        <v>0.82417582417582413</v>
      </c>
    </row>
    <row r="11" spans="2:20" x14ac:dyDescent="0.3">
      <c r="B11" s="175" t="s">
        <v>650</v>
      </c>
      <c r="C11" s="228">
        <v>1820.6896551724144</v>
      </c>
      <c r="D11" s="228">
        <v>0</v>
      </c>
      <c r="E11" s="228">
        <v>-2639.9999999999991</v>
      </c>
      <c r="F11" s="228">
        <v>-10480</v>
      </c>
      <c r="G11" s="228">
        <v>-17080</v>
      </c>
      <c r="H11" s="34">
        <v>624</v>
      </c>
      <c r="I11" s="174"/>
      <c r="J11" s="292"/>
      <c r="K11" s="219" t="s">
        <v>650</v>
      </c>
      <c r="L11" s="220">
        <v>0.78</v>
      </c>
      <c r="M11" s="219">
        <v>240</v>
      </c>
      <c r="N11" s="219">
        <v>1120</v>
      </c>
      <c r="O11" s="219">
        <v>112</v>
      </c>
      <c r="P11" s="219">
        <v>0</v>
      </c>
      <c r="Q11" s="219">
        <v>0</v>
      </c>
      <c r="R11" s="219">
        <v>128</v>
      </c>
      <c r="S11" s="219">
        <v>1600</v>
      </c>
      <c r="T11" s="221">
        <v>0.76086956521739135</v>
      </c>
    </row>
    <row r="12" spans="2:20" x14ac:dyDescent="0.3">
      <c r="B12" s="175" t="s">
        <v>651</v>
      </c>
      <c r="C12" s="228">
        <v>3823.4482758620684</v>
      </c>
      <c r="D12" s="228">
        <v>2391.7948717948702</v>
      </c>
      <c r="E12" s="228">
        <v>0</v>
      </c>
      <c r="F12" s="228">
        <v>-7524.1025641025653</v>
      </c>
      <c r="G12" s="228">
        <v>-14000</v>
      </c>
      <c r="H12" s="34">
        <v>800</v>
      </c>
      <c r="I12" s="174"/>
      <c r="J12" s="292"/>
      <c r="K12" s="219" t="s">
        <v>651</v>
      </c>
      <c r="L12" s="220">
        <v>1</v>
      </c>
      <c r="M12" s="219">
        <v>0</v>
      </c>
      <c r="N12" s="219">
        <v>10</v>
      </c>
      <c r="O12" s="219">
        <v>450</v>
      </c>
      <c r="P12" s="219">
        <v>0</v>
      </c>
      <c r="Q12" s="219">
        <v>0</v>
      </c>
      <c r="R12" s="219">
        <v>40</v>
      </c>
      <c r="S12" s="219">
        <v>500</v>
      </c>
      <c r="T12" s="221">
        <v>0.97826086956521741</v>
      </c>
    </row>
    <row r="13" spans="2:20" x14ac:dyDescent="0.3">
      <c r="B13" s="175" t="s">
        <v>652</v>
      </c>
      <c r="C13" s="228">
        <v>8921.3793103448279</v>
      </c>
      <c r="D13" s="228">
        <v>8479.9999999999982</v>
      </c>
      <c r="E13" s="228">
        <v>6720</v>
      </c>
      <c r="F13" s="228">
        <v>0</v>
      </c>
      <c r="G13" s="228">
        <v>-6159.9999999999991</v>
      </c>
      <c r="H13" s="34">
        <v>1248</v>
      </c>
      <c r="I13" s="174"/>
      <c r="J13" s="292"/>
      <c r="K13" s="219" t="s">
        <v>652</v>
      </c>
      <c r="L13" s="220">
        <v>1.56</v>
      </c>
      <c r="M13" s="219">
        <v>0</v>
      </c>
      <c r="N13" s="219">
        <v>0</v>
      </c>
      <c r="O13" s="219">
        <v>0</v>
      </c>
      <c r="P13" s="219">
        <v>273</v>
      </c>
      <c r="Q13" s="219">
        <v>0</v>
      </c>
      <c r="R13" s="219">
        <v>27</v>
      </c>
      <c r="S13" s="219">
        <v>300</v>
      </c>
      <c r="T13" s="221">
        <v>1</v>
      </c>
    </row>
    <row r="14" spans="2:20" x14ac:dyDescent="0.3">
      <c r="B14" s="175" t="s">
        <v>653</v>
      </c>
      <c r="C14" s="228">
        <v>12926.896551724134</v>
      </c>
      <c r="D14" s="228">
        <v>13263.589743589739</v>
      </c>
      <c r="E14" s="228">
        <v>11999.999999999998</v>
      </c>
      <c r="F14" s="228">
        <v>5911.7948717948693</v>
      </c>
      <c r="G14" s="228">
        <v>0</v>
      </c>
      <c r="H14" s="34">
        <v>1600</v>
      </c>
      <c r="I14" s="174"/>
      <c r="J14" s="292"/>
      <c r="K14" s="219" t="s">
        <v>653</v>
      </c>
      <c r="L14" s="220">
        <v>2</v>
      </c>
      <c r="M14" s="219">
        <v>0</v>
      </c>
      <c r="N14" s="219">
        <v>0</v>
      </c>
      <c r="O14" s="219">
        <v>0</v>
      </c>
      <c r="P14" s="219">
        <v>0</v>
      </c>
      <c r="Q14" s="219">
        <v>90</v>
      </c>
      <c r="R14" s="219">
        <v>10</v>
      </c>
      <c r="S14" s="219">
        <v>100</v>
      </c>
      <c r="T14" s="221">
        <v>1</v>
      </c>
    </row>
    <row r="15" spans="2:20" x14ac:dyDescent="0.3">
      <c r="B15" s="175" t="s">
        <v>654</v>
      </c>
      <c r="C15" s="228">
        <v>22030.344827586199</v>
      </c>
      <c r="D15" s="228">
        <v>24135.384615384606</v>
      </c>
      <c r="E15" s="228">
        <v>23999.999999999996</v>
      </c>
      <c r="F15" s="228">
        <v>19347.692307692305</v>
      </c>
      <c r="G15" s="228">
        <v>14000</v>
      </c>
      <c r="H15" s="34">
        <v>2400</v>
      </c>
      <c r="I15" s="174"/>
      <c r="J15" s="292"/>
      <c r="K15" s="219" t="s">
        <v>654</v>
      </c>
      <c r="L15" s="220">
        <v>3</v>
      </c>
      <c r="M15" s="219">
        <v>0</v>
      </c>
      <c r="N15" s="219">
        <v>1</v>
      </c>
      <c r="O15" s="219">
        <v>2</v>
      </c>
      <c r="P15" s="219">
        <v>2</v>
      </c>
      <c r="Q15" s="219">
        <v>5</v>
      </c>
      <c r="R15" s="219">
        <v>40</v>
      </c>
      <c r="S15" s="219">
        <v>50</v>
      </c>
      <c r="T15" s="221">
        <v>0.8</v>
      </c>
    </row>
    <row r="16" spans="2:20" x14ac:dyDescent="0.3">
      <c r="B16" s="175" t="s">
        <v>655</v>
      </c>
      <c r="C16" s="228">
        <v>31133.793103448268</v>
      </c>
      <c r="D16" s="228">
        <v>35007.179487179477</v>
      </c>
      <c r="E16" s="228">
        <v>35999.999999999993</v>
      </c>
      <c r="F16" s="228">
        <v>32783.589743589742</v>
      </c>
      <c r="G16" s="228">
        <v>28000</v>
      </c>
      <c r="H16" s="34">
        <v>3200</v>
      </c>
      <c r="I16" s="174"/>
      <c r="J16" s="292"/>
      <c r="K16" s="219" t="s">
        <v>655</v>
      </c>
      <c r="L16" s="220">
        <v>4</v>
      </c>
      <c r="M16" s="219">
        <v>0</v>
      </c>
      <c r="N16" s="219">
        <v>0</v>
      </c>
      <c r="O16" s="219">
        <v>1</v>
      </c>
      <c r="P16" s="219">
        <v>2</v>
      </c>
      <c r="Q16" s="219">
        <v>2</v>
      </c>
      <c r="R16" s="219">
        <v>45</v>
      </c>
      <c r="S16" s="219">
        <v>50</v>
      </c>
      <c r="T16" s="221">
        <v>0.9</v>
      </c>
    </row>
    <row r="17" spans="2:20" x14ac:dyDescent="0.3">
      <c r="B17" s="174"/>
      <c r="J17" s="4"/>
      <c r="K17" s="170"/>
      <c r="L17" s="170"/>
      <c r="M17" s="221">
        <v>0.88235294117647056</v>
      </c>
      <c r="N17" s="221">
        <v>0.78928823114869628</v>
      </c>
      <c r="O17" s="221">
        <v>0.68078668683812404</v>
      </c>
      <c r="P17" s="221">
        <v>0.98555956678700363</v>
      </c>
      <c r="Q17" s="221">
        <v>0.92783505154639179</v>
      </c>
      <c r="R17" s="221"/>
      <c r="S17" s="170">
        <v>5000</v>
      </c>
      <c r="T17" s="170"/>
    </row>
    <row r="18" spans="2:20" x14ac:dyDescent="0.3">
      <c r="B18" s="174"/>
      <c r="J18" s="4"/>
      <c r="K18" s="170" t="s">
        <v>656</v>
      </c>
      <c r="L18" s="170"/>
      <c r="M18" s="222">
        <v>0.79</v>
      </c>
      <c r="N18" s="222"/>
      <c r="O18" s="222"/>
      <c r="P18" s="222"/>
      <c r="Q18" s="222"/>
      <c r="R18" s="170"/>
      <c r="S18" s="170"/>
      <c r="T18" s="170"/>
    </row>
    <row r="20" spans="2:20" x14ac:dyDescent="0.3">
      <c r="B20" s="170" t="s">
        <v>673</v>
      </c>
      <c r="K20" s="170" t="s">
        <v>674</v>
      </c>
    </row>
    <row r="21" spans="2:20" ht="14.7" customHeight="1" x14ac:dyDescent="0.3">
      <c r="B21" s="185" t="s">
        <v>675</v>
      </c>
      <c r="K21" s="189"/>
      <c r="L21" s="190"/>
      <c r="M21" s="190"/>
      <c r="N21" s="190"/>
      <c r="O21" s="190"/>
      <c r="P21" s="190"/>
      <c r="Q21" s="190"/>
      <c r="R21" s="190"/>
      <c r="S21" s="190"/>
      <c r="T21" s="191"/>
    </row>
    <row r="22" spans="2:20" x14ac:dyDescent="0.3">
      <c r="B22" s="9" t="s">
        <v>676</v>
      </c>
      <c r="C22" s="217"/>
      <c r="K22" s="192"/>
      <c r="L22" s="193"/>
      <c r="M22" s="193"/>
      <c r="N22" s="193"/>
      <c r="O22" s="193"/>
      <c r="P22" s="193"/>
      <c r="Q22" s="193"/>
      <c r="R22" s="193"/>
      <c r="S22" s="193"/>
      <c r="T22" s="194"/>
    </row>
    <row r="23" spans="2:20" x14ac:dyDescent="0.3">
      <c r="B23" s="185" t="s">
        <v>677</v>
      </c>
      <c r="K23" s="192"/>
      <c r="L23" s="193"/>
      <c r="M23" s="193"/>
      <c r="N23" s="193"/>
      <c r="O23" s="193"/>
      <c r="P23" s="193"/>
      <c r="Q23" s="193"/>
      <c r="R23" s="193"/>
      <c r="S23" s="193"/>
      <c r="T23" s="194"/>
    </row>
    <row r="24" spans="2:20" ht="28.8" x14ac:dyDescent="0.3">
      <c r="B24" s="229"/>
      <c r="C24" s="230" t="s">
        <v>641</v>
      </c>
      <c r="D24" s="230" t="s">
        <v>642</v>
      </c>
      <c r="E24" s="230" t="s">
        <v>643</v>
      </c>
      <c r="F24" s="230" t="s">
        <v>644</v>
      </c>
      <c r="G24" s="230" t="s">
        <v>645</v>
      </c>
      <c r="H24" s="190"/>
      <c r="I24" s="191"/>
      <c r="K24" s="192"/>
      <c r="L24" s="193"/>
      <c r="M24" s="193"/>
      <c r="N24" s="193"/>
      <c r="O24" s="193"/>
      <c r="P24" s="193"/>
      <c r="Q24" s="193"/>
      <c r="R24" s="193"/>
      <c r="S24" s="193"/>
      <c r="T24" s="194"/>
    </row>
    <row r="25" spans="2:20" x14ac:dyDescent="0.3">
      <c r="B25" s="231"/>
      <c r="C25" s="232"/>
      <c r="D25" s="232"/>
      <c r="E25" s="232"/>
      <c r="F25" s="232"/>
      <c r="G25" s="232"/>
      <c r="H25" s="193"/>
      <c r="I25" s="194"/>
      <c r="K25" s="192"/>
      <c r="L25" s="193"/>
      <c r="M25" s="193"/>
      <c r="N25" s="193"/>
      <c r="O25" s="193"/>
      <c r="P25" s="193"/>
      <c r="Q25" s="193"/>
      <c r="R25" s="193"/>
      <c r="S25" s="193"/>
      <c r="T25" s="194"/>
    </row>
    <row r="26" spans="2:20" x14ac:dyDescent="0.3">
      <c r="B26" s="233" t="s">
        <v>649</v>
      </c>
      <c r="C26" s="233"/>
      <c r="D26" s="233"/>
      <c r="E26" s="233"/>
      <c r="F26" s="233"/>
      <c r="G26" s="233"/>
      <c r="H26" s="193"/>
      <c r="I26" s="194"/>
      <c r="K26" s="192"/>
      <c r="L26" s="193"/>
      <c r="M26" s="193"/>
      <c r="N26" s="193"/>
      <c r="O26" s="193"/>
      <c r="P26" s="193"/>
      <c r="Q26" s="193"/>
      <c r="R26" s="193"/>
      <c r="S26" s="193"/>
      <c r="T26" s="194"/>
    </row>
    <row r="27" spans="2:20" x14ac:dyDescent="0.3">
      <c r="B27" s="233" t="s">
        <v>650</v>
      </c>
      <c r="C27" s="233"/>
      <c r="D27" s="233"/>
      <c r="E27" s="233"/>
      <c r="F27" s="233"/>
      <c r="G27" s="233"/>
      <c r="H27" s="193"/>
      <c r="I27" s="194"/>
      <c r="K27" s="195"/>
      <c r="L27" s="196"/>
      <c r="M27" s="196"/>
      <c r="N27" s="196"/>
      <c r="O27" s="196"/>
      <c r="P27" s="196"/>
      <c r="Q27" s="196"/>
      <c r="R27" s="196"/>
      <c r="S27" s="196"/>
      <c r="T27" s="197"/>
    </row>
    <row r="28" spans="2:20" x14ac:dyDescent="0.3">
      <c r="B28" s="233" t="s">
        <v>651</v>
      </c>
      <c r="C28" s="233"/>
      <c r="D28" s="233"/>
      <c r="E28" s="233"/>
      <c r="F28" s="233"/>
      <c r="G28" s="233"/>
      <c r="H28" s="193"/>
      <c r="I28" s="194"/>
    </row>
    <row r="29" spans="2:20" x14ac:dyDescent="0.3">
      <c r="B29" s="233" t="s">
        <v>652</v>
      </c>
      <c r="C29" s="233"/>
      <c r="D29" s="233"/>
      <c r="E29" s="233"/>
      <c r="F29" s="233"/>
      <c r="G29" s="233"/>
      <c r="H29" s="193"/>
      <c r="I29" s="194"/>
      <c r="K29" s="170" t="s">
        <v>678</v>
      </c>
    </row>
    <row r="30" spans="2:20" x14ac:dyDescent="0.3">
      <c r="B30" s="233" t="s">
        <v>653</v>
      </c>
      <c r="C30" s="233"/>
      <c r="D30" s="233"/>
      <c r="E30" s="233"/>
      <c r="F30" s="233"/>
      <c r="G30" s="233"/>
      <c r="H30" s="193"/>
      <c r="I30" s="194"/>
      <c r="K30" s="189"/>
      <c r="L30" s="190"/>
      <c r="M30" s="190"/>
      <c r="N30" s="190"/>
      <c r="O30" s="190"/>
      <c r="P30" s="190"/>
      <c r="Q30" s="190"/>
      <c r="R30" s="190"/>
      <c r="S30" s="190"/>
      <c r="T30" s="191"/>
    </row>
    <row r="31" spans="2:20" x14ac:dyDescent="0.3">
      <c r="B31" s="233" t="s">
        <v>654</v>
      </c>
      <c r="C31" s="233"/>
      <c r="D31" s="233"/>
      <c r="E31" s="233"/>
      <c r="F31" s="233"/>
      <c r="G31" s="233"/>
      <c r="H31" s="193"/>
      <c r="I31" s="194"/>
      <c r="K31" s="192"/>
      <c r="L31" s="193"/>
      <c r="M31" s="193"/>
      <c r="N31" s="193"/>
      <c r="O31" s="193"/>
      <c r="P31" s="193"/>
      <c r="Q31" s="193"/>
      <c r="R31" s="193"/>
      <c r="S31" s="193"/>
      <c r="T31" s="194"/>
    </row>
    <row r="32" spans="2:20" x14ac:dyDescent="0.3">
      <c r="B32" s="233" t="s">
        <v>655</v>
      </c>
      <c r="C32" s="233"/>
      <c r="D32" s="233"/>
      <c r="E32" s="233"/>
      <c r="F32" s="233"/>
      <c r="G32" s="233"/>
      <c r="H32" s="193"/>
      <c r="I32" s="194"/>
      <c r="K32" s="192"/>
      <c r="L32" s="193"/>
      <c r="M32" s="193"/>
      <c r="N32" s="193"/>
      <c r="O32" s="193"/>
      <c r="P32" s="193"/>
      <c r="Q32" s="193"/>
      <c r="R32" s="193"/>
      <c r="S32" s="193"/>
      <c r="T32" s="194"/>
    </row>
    <row r="33" spans="2:20" x14ac:dyDescent="0.3">
      <c r="B33" s="234"/>
      <c r="C33" s="235"/>
      <c r="D33" s="235"/>
      <c r="E33" s="235"/>
      <c r="F33" s="235"/>
      <c r="G33" s="235"/>
      <c r="H33" s="193"/>
      <c r="I33" s="194"/>
      <c r="K33" s="192"/>
      <c r="L33" s="193"/>
      <c r="M33" s="193"/>
      <c r="N33" s="193"/>
      <c r="O33" s="193"/>
      <c r="P33" s="193"/>
      <c r="Q33" s="193"/>
      <c r="R33" s="193"/>
      <c r="S33" s="193"/>
      <c r="T33" s="194"/>
    </row>
    <row r="34" spans="2:20" x14ac:dyDescent="0.3">
      <c r="B34" s="234"/>
      <c r="C34" s="235"/>
      <c r="D34" s="235"/>
      <c r="E34" s="235"/>
      <c r="F34" s="235"/>
      <c r="G34" s="235"/>
      <c r="H34" s="193"/>
      <c r="I34" s="194"/>
      <c r="K34" s="192"/>
      <c r="L34" s="193"/>
      <c r="M34" s="193"/>
      <c r="N34" s="193"/>
      <c r="O34" s="193"/>
      <c r="P34" s="193"/>
      <c r="Q34" s="193"/>
      <c r="R34" s="193"/>
      <c r="S34" s="193"/>
      <c r="T34" s="194"/>
    </row>
    <row r="35" spans="2:20" x14ac:dyDescent="0.3">
      <c r="B35" s="234"/>
      <c r="C35" s="235"/>
      <c r="D35" s="235"/>
      <c r="E35" s="235"/>
      <c r="F35" s="235"/>
      <c r="G35" s="235"/>
      <c r="H35" s="193"/>
      <c r="I35" s="194"/>
      <c r="K35" s="192"/>
      <c r="L35" s="193"/>
      <c r="M35" s="193"/>
      <c r="N35" s="193"/>
      <c r="O35" s="193"/>
      <c r="P35" s="193"/>
      <c r="Q35" s="193"/>
      <c r="R35" s="193"/>
      <c r="S35" s="193"/>
      <c r="T35" s="194"/>
    </row>
    <row r="36" spans="2:20" x14ac:dyDescent="0.3">
      <c r="B36" s="236"/>
      <c r="C36" s="237"/>
      <c r="D36" s="237"/>
      <c r="E36" s="237"/>
      <c r="F36" s="237"/>
      <c r="G36" s="237"/>
      <c r="H36" s="196"/>
      <c r="I36" s="197"/>
      <c r="K36" s="195"/>
      <c r="L36" s="196"/>
      <c r="M36" s="196"/>
      <c r="N36" s="196"/>
      <c r="O36" s="196"/>
      <c r="P36" s="196"/>
      <c r="Q36" s="196"/>
      <c r="R36" s="196"/>
      <c r="S36" s="196"/>
      <c r="T36" s="197"/>
    </row>
  </sheetData>
  <mergeCells count="2">
    <mergeCell ref="M8:R8"/>
    <mergeCell ref="J10:J16"/>
  </mergeCells>
  <hyperlinks>
    <hyperlink ref="N1" location="'Navigation &amp; Instructions'!A1" display="Navigatio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N38"/>
  <sheetViews>
    <sheetView workbookViewId="0">
      <selection activeCell="N4" sqref="N4"/>
    </sheetView>
  </sheetViews>
  <sheetFormatPr defaultColWidth="11.6640625" defaultRowHeight="15.6" x14ac:dyDescent="0.3"/>
  <cols>
    <col min="1" max="1" width="51.33203125" style="238" bestFit="1" customWidth="1"/>
    <col min="2" max="2" width="11.6640625" style="248" customWidth="1"/>
    <col min="3" max="6" width="11.6640625" style="238"/>
    <col min="7" max="13" width="8.109375" style="238" customWidth="1"/>
    <col min="14" max="14" width="20.109375" style="238" bestFit="1" customWidth="1"/>
    <col min="15" max="16384" width="11.6640625" style="238"/>
  </cols>
  <sheetData>
    <row r="1" spans="1:14" x14ac:dyDescent="0.3">
      <c r="A1" s="293" t="s">
        <v>8</v>
      </c>
      <c r="B1" s="293"/>
      <c r="C1" s="293"/>
      <c r="D1" s="293"/>
      <c r="E1" s="293"/>
      <c r="N1" s="287" t="s">
        <v>773</v>
      </c>
    </row>
    <row r="2" spans="1:14" x14ac:dyDescent="0.3">
      <c r="A2" s="293" t="s">
        <v>9</v>
      </c>
      <c r="B2" s="293"/>
      <c r="C2" s="293"/>
      <c r="D2" s="293"/>
      <c r="E2" s="293"/>
      <c r="N2" s="287" t="s">
        <v>770</v>
      </c>
    </row>
    <row r="3" spans="1:14" ht="36" customHeight="1" x14ac:dyDescent="0.3">
      <c r="A3" s="239" t="s">
        <v>10</v>
      </c>
      <c r="B3" s="240" t="s">
        <v>679</v>
      </c>
      <c r="C3" s="241" t="s">
        <v>680</v>
      </c>
      <c r="D3" s="241" t="s">
        <v>681</v>
      </c>
      <c r="E3" s="241" t="s">
        <v>682</v>
      </c>
      <c r="N3" s="287" t="s">
        <v>781</v>
      </c>
    </row>
    <row r="4" spans="1:14" x14ac:dyDescent="0.3">
      <c r="A4" s="242" t="s">
        <v>11</v>
      </c>
      <c r="B4" s="243"/>
      <c r="C4" s="242"/>
      <c r="D4" s="242"/>
      <c r="E4" s="242"/>
      <c r="N4" s="287" t="s">
        <v>782</v>
      </c>
    </row>
    <row r="5" spans="1:14" x14ac:dyDescent="0.3">
      <c r="A5" s="242" t="s">
        <v>12</v>
      </c>
      <c r="B5" s="244">
        <v>2102</v>
      </c>
      <c r="C5" s="244">
        <v>1544</v>
      </c>
      <c r="D5" s="244">
        <v>1235</v>
      </c>
      <c r="E5" s="244">
        <v>1074</v>
      </c>
      <c r="G5" s="238" t="s">
        <v>683</v>
      </c>
    </row>
    <row r="6" spans="1:14" x14ac:dyDescent="0.3">
      <c r="A6" s="242" t="s">
        <v>13</v>
      </c>
      <c r="B6" s="245">
        <v>402</v>
      </c>
      <c r="C6" s="245">
        <v>298</v>
      </c>
      <c r="D6" s="245">
        <v>238</v>
      </c>
      <c r="E6" s="245">
        <v>207</v>
      </c>
    </row>
    <row r="7" spans="1:14" x14ac:dyDescent="0.3">
      <c r="A7" s="239" t="s">
        <v>14</v>
      </c>
      <c r="B7" s="246">
        <f>B5+B6</f>
        <v>2504</v>
      </c>
      <c r="C7" s="246">
        <v>1841</v>
      </c>
      <c r="D7" s="246">
        <v>1473</v>
      </c>
      <c r="E7" s="246">
        <v>1281</v>
      </c>
    </row>
    <row r="8" spans="1:14" x14ac:dyDescent="0.3">
      <c r="A8" s="242"/>
      <c r="B8" s="242"/>
      <c r="C8" s="242"/>
      <c r="D8" s="242"/>
      <c r="E8" s="242"/>
    </row>
    <row r="9" spans="1:14" x14ac:dyDescent="0.3">
      <c r="A9" s="242" t="s">
        <v>15</v>
      </c>
      <c r="B9" s="242"/>
      <c r="C9" s="242"/>
      <c r="D9" s="242"/>
      <c r="E9" s="242"/>
    </row>
    <row r="10" spans="1:14" x14ac:dyDescent="0.3">
      <c r="A10" s="242" t="s">
        <v>684</v>
      </c>
      <c r="B10" s="245">
        <v>820</v>
      </c>
      <c r="C10" s="245">
        <v>576</v>
      </c>
      <c r="D10" s="245">
        <v>461</v>
      </c>
      <c r="E10" s="245">
        <v>401</v>
      </c>
      <c r="G10" s="238" t="s">
        <v>683</v>
      </c>
      <c r="H10" s="238" t="s">
        <v>683</v>
      </c>
    </row>
    <row r="11" spans="1:14" x14ac:dyDescent="0.3">
      <c r="A11" s="242" t="s">
        <v>17</v>
      </c>
      <c r="B11" s="245">
        <v>544</v>
      </c>
      <c r="C11" s="245">
        <v>361</v>
      </c>
      <c r="D11" s="245">
        <v>289</v>
      </c>
      <c r="E11" s="245">
        <v>251</v>
      </c>
    </row>
    <row r="12" spans="1:14" x14ac:dyDescent="0.3">
      <c r="A12" s="242" t="s">
        <v>18</v>
      </c>
      <c r="B12" s="245">
        <v>201</v>
      </c>
      <c r="C12" s="245">
        <v>173</v>
      </c>
      <c r="D12" s="245">
        <v>138</v>
      </c>
      <c r="E12" s="245">
        <v>120</v>
      </c>
    </row>
    <row r="13" spans="1:14" x14ac:dyDescent="0.3">
      <c r="A13" s="242" t="s">
        <v>19</v>
      </c>
      <c r="B13" s="245">
        <v>170</v>
      </c>
      <c r="C13" s="245">
        <v>158</v>
      </c>
      <c r="D13" s="245">
        <v>127</v>
      </c>
      <c r="E13" s="245">
        <v>110</v>
      </c>
    </row>
    <row r="14" spans="1:14" x14ac:dyDescent="0.3">
      <c r="A14" s="242" t="s">
        <v>20</v>
      </c>
      <c r="B14" s="245">
        <v>121</v>
      </c>
      <c r="C14" s="245">
        <v>96</v>
      </c>
      <c r="D14" s="245">
        <v>77</v>
      </c>
      <c r="E14" s="245">
        <v>67</v>
      </c>
    </row>
    <row r="15" spans="1:14" x14ac:dyDescent="0.3">
      <c r="A15" s="242" t="s">
        <v>685</v>
      </c>
      <c r="B15" s="245">
        <v>160</v>
      </c>
      <c r="C15" s="245">
        <v>111</v>
      </c>
      <c r="D15" s="245">
        <v>89</v>
      </c>
      <c r="E15" s="245">
        <v>77</v>
      </c>
    </row>
    <row r="16" spans="1:14" x14ac:dyDescent="0.3">
      <c r="A16" s="242" t="s">
        <v>22</v>
      </c>
      <c r="B16" s="245">
        <v>81</v>
      </c>
      <c r="C16" s="245">
        <v>73</v>
      </c>
      <c r="D16" s="245">
        <v>59</v>
      </c>
      <c r="E16" s="245">
        <v>51</v>
      </c>
    </row>
    <row r="17" spans="1:5" x14ac:dyDescent="0.3">
      <c r="A17" s="242" t="s">
        <v>23</v>
      </c>
      <c r="B17" s="245">
        <v>59</v>
      </c>
      <c r="C17" s="245">
        <v>49</v>
      </c>
      <c r="D17" s="245">
        <v>39</v>
      </c>
      <c r="E17" s="245">
        <v>34</v>
      </c>
    </row>
    <row r="18" spans="1:5" x14ac:dyDescent="0.3">
      <c r="A18" s="242" t="s">
        <v>24</v>
      </c>
      <c r="B18" s="245">
        <v>56</v>
      </c>
      <c r="C18" s="245">
        <v>42</v>
      </c>
      <c r="D18" s="245">
        <v>33</v>
      </c>
      <c r="E18" s="245">
        <v>29</v>
      </c>
    </row>
    <row r="19" spans="1:5" x14ac:dyDescent="0.3">
      <c r="A19" s="242" t="s">
        <v>25</v>
      </c>
      <c r="B19" s="245">
        <v>40</v>
      </c>
      <c r="C19" s="245">
        <v>33</v>
      </c>
      <c r="D19" s="245">
        <v>26</v>
      </c>
      <c r="E19" s="245">
        <v>23</v>
      </c>
    </row>
    <row r="20" spans="1:5" x14ac:dyDescent="0.3">
      <c r="A20" s="242" t="s">
        <v>13</v>
      </c>
      <c r="B20" s="245">
        <v>22</v>
      </c>
      <c r="C20" s="245">
        <v>19</v>
      </c>
      <c r="D20" s="245">
        <v>15</v>
      </c>
      <c r="E20" s="245">
        <v>13</v>
      </c>
    </row>
    <row r="21" spans="1:5" x14ac:dyDescent="0.3">
      <c r="A21" s="239" t="s">
        <v>26</v>
      </c>
      <c r="B21" s="246">
        <f>SUM(B10:B20)</f>
        <v>2274</v>
      </c>
      <c r="C21" s="246">
        <v>1691</v>
      </c>
      <c r="D21" s="246">
        <v>1352</v>
      </c>
      <c r="E21" s="246">
        <v>1176</v>
      </c>
    </row>
    <row r="22" spans="1:5" x14ac:dyDescent="0.3">
      <c r="A22" s="239" t="s">
        <v>27</v>
      </c>
      <c r="B22" s="246">
        <f>B7-B21</f>
        <v>230</v>
      </c>
      <c r="C22" s="247">
        <v>151</v>
      </c>
      <c r="D22" s="247">
        <v>121</v>
      </c>
      <c r="E22" s="247">
        <v>105</v>
      </c>
    </row>
    <row r="23" spans="1:5" x14ac:dyDescent="0.3">
      <c r="A23" s="242"/>
      <c r="B23" s="242"/>
      <c r="C23" s="242"/>
      <c r="D23" s="242"/>
      <c r="E23" s="242"/>
    </row>
    <row r="24" spans="1:5" x14ac:dyDescent="0.3">
      <c r="A24" s="242" t="s">
        <v>28</v>
      </c>
      <c r="B24" s="242"/>
      <c r="C24" s="242"/>
      <c r="D24" s="242"/>
      <c r="E24" s="242"/>
    </row>
    <row r="25" spans="1:5" x14ac:dyDescent="0.3">
      <c r="A25" s="242" t="s">
        <v>686</v>
      </c>
      <c r="B25" s="245">
        <v>25</v>
      </c>
      <c r="C25" s="245">
        <v>15</v>
      </c>
      <c r="D25" s="245">
        <v>10</v>
      </c>
      <c r="E25" s="245">
        <v>-29</v>
      </c>
    </row>
    <row r="26" spans="1:5" x14ac:dyDescent="0.3">
      <c r="A26" s="242" t="s">
        <v>30</v>
      </c>
      <c r="B26" s="245">
        <v>5</v>
      </c>
      <c r="C26" s="245">
        <v>5</v>
      </c>
      <c r="D26" s="245">
        <v>5</v>
      </c>
      <c r="E26" s="245">
        <v>5</v>
      </c>
    </row>
    <row r="27" spans="1:5" x14ac:dyDescent="0.3">
      <c r="A27" s="242" t="s">
        <v>31</v>
      </c>
      <c r="B27" s="245">
        <v>-50</v>
      </c>
      <c r="C27" s="245">
        <v>-41</v>
      </c>
      <c r="D27" s="245">
        <v>-38</v>
      </c>
      <c r="E27" s="245">
        <v>-37</v>
      </c>
    </row>
    <row r="28" spans="1:5" x14ac:dyDescent="0.3">
      <c r="A28" s="242" t="s">
        <v>687</v>
      </c>
      <c r="B28" s="245">
        <v>2</v>
      </c>
      <c r="C28" s="245">
        <v>2</v>
      </c>
      <c r="D28" s="245">
        <v>1</v>
      </c>
      <c r="E28" s="245">
        <v>-5</v>
      </c>
    </row>
    <row r="29" spans="1:5" x14ac:dyDescent="0.3">
      <c r="A29" s="242" t="s">
        <v>688</v>
      </c>
      <c r="B29" s="245">
        <v>-4</v>
      </c>
      <c r="C29" s="245">
        <v>-2</v>
      </c>
      <c r="D29" s="245">
        <v>-2</v>
      </c>
      <c r="E29" s="245">
        <v>-15</v>
      </c>
    </row>
    <row r="30" spans="1:5" x14ac:dyDescent="0.3">
      <c r="A30" s="242" t="s">
        <v>689</v>
      </c>
      <c r="B30" s="245">
        <v>-20</v>
      </c>
      <c r="C30" s="245">
        <v>-3</v>
      </c>
      <c r="D30" s="245">
        <v>-7</v>
      </c>
      <c r="E30" s="245">
        <v>-33</v>
      </c>
    </row>
    <row r="31" spans="1:5" x14ac:dyDescent="0.3">
      <c r="A31" s="242" t="s">
        <v>690</v>
      </c>
      <c r="B31" s="245">
        <v>-1</v>
      </c>
      <c r="C31" s="245">
        <v>-1</v>
      </c>
      <c r="D31" s="245">
        <v>-2</v>
      </c>
      <c r="E31" s="245">
        <v>-19</v>
      </c>
    </row>
    <row r="32" spans="1:5" x14ac:dyDescent="0.3">
      <c r="A32" s="239" t="s">
        <v>36</v>
      </c>
      <c r="B32" s="247">
        <f>SUM(B25:B31)</f>
        <v>-43</v>
      </c>
      <c r="C32" s="247">
        <v>-25</v>
      </c>
      <c r="D32" s="247">
        <v>-33</v>
      </c>
      <c r="E32" s="247">
        <v>-133</v>
      </c>
    </row>
    <row r="33" spans="1:5" x14ac:dyDescent="0.3">
      <c r="A33" s="239" t="s">
        <v>37</v>
      </c>
      <c r="B33" s="246">
        <f>B22+B32</f>
        <v>187</v>
      </c>
      <c r="C33" s="247">
        <v>126</v>
      </c>
      <c r="D33" s="247">
        <v>88</v>
      </c>
      <c r="E33" s="247">
        <v>-28</v>
      </c>
    </row>
    <row r="34" spans="1:5" x14ac:dyDescent="0.3">
      <c r="A34" s="242" t="s">
        <v>38</v>
      </c>
      <c r="B34" s="247">
        <v>-40</v>
      </c>
      <c r="C34" s="247">
        <v>-9</v>
      </c>
      <c r="D34" s="247">
        <v>-13</v>
      </c>
      <c r="E34" s="247">
        <v>2</v>
      </c>
    </row>
    <row r="35" spans="1:5" x14ac:dyDescent="0.3">
      <c r="A35" s="239" t="s">
        <v>691</v>
      </c>
      <c r="B35" s="246">
        <f>B33+B34</f>
        <v>147</v>
      </c>
      <c r="C35" s="247">
        <v>117</v>
      </c>
      <c r="D35" s="247">
        <v>75</v>
      </c>
      <c r="E35" s="247">
        <v>-26</v>
      </c>
    </row>
    <row r="36" spans="1:5" x14ac:dyDescent="0.3">
      <c r="A36" s="242"/>
      <c r="B36" s="242"/>
      <c r="C36" s="242"/>
      <c r="D36" s="242"/>
      <c r="E36" s="242"/>
    </row>
    <row r="37" spans="1:5" x14ac:dyDescent="0.3">
      <c r="A37" s="239" t="s">
        <v>40</v>
      </c>
      <c r="B37" s="247" t="s">
        <v>692</v>
      </c>
      <c r="C37" s="247">
        <v>1</v>
      </c>
      <c r="D37" s="247">
        <v>0.6</v>
      </c>
      <c r="E37" s="247">
        <v>-0.22</v>
      </c>
    </row>
    <row r="38" spans="1:5" x14ac:dyDescent="0.3">
      <c r="A38" s="239" t="s">
        <v>41</v>
      </c>
      <c r="B38" s="247" t="s">
        <v>692</v>
      </c>
      <c r="C38" s="247">
        <v>0.95</v>
      </c>
      <c r="D38" s="247">
        <v>0.59</v>
      </c>
      <c r="E38" s="247">
        <v>-0.22</v>
      </c>
    </row>
  </sheetData>
  <mergeCells count="2">
    <mergeCell ref="A1:E1"/>
    <mergeCell ref="A2:E2"/>
  </mergeCells>
  <hyperlinks>
    <hyperlink ref="N1" location="'Navigation &amp; Instructions'!A1" display="Navigation" xr:uid="{00000000-0004-0000-0700-000000000000}"/>
    <hyperlink ref="N2" location="Q6_a!A1" display="Question 6(a)" xr:uid="{00000000-0004-0000-0700-000001000000}"/>
    <hyperlink ref="N3" location="Q6_c_Activity!A1" display="Question 6(c) Activity" xr:uid="{00000000-0004-0000-0700-000002000000}"/>
    <hyperlink ref="N4" location="Q6_c_Liquidity!A1" display="Question 6(c) Liquidity" xr:uid="{00000000-0004-0000-0700-000003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N45"/>
  <sheetViews>
    <sheetView zoomScale="110" zoomScaleNormal="110" workbookViewId="0">
      <selection activeCell="N4" sqref="N4"/>
    </sheetView>
  </sheetViews>
  <sheetFormatPr defaultColWidth="11.6640625" defaultRowHeight="15.6" x14ac:dyDescent="0.3"/>
  <cols>
    <col min="1" max="1" width="50" style="238" bestFit="1" customWidth="1"/>
    <col min="2" max="2" width="11.6640625" style="238" customWidth="1"/>
    <col min="3" max="6" width="11.6640625" style="238"/>
    <col min="7" max="12" width="6.44140625" style="238" customWidth="1"/>
    <col min="13" max="13" width="6.109375" style="238" customWidth="1"/>
    <col min="14" max="14" width="20.33203125" style="238" bestFit="1" customWidth="1"/>
    <col min="15" max="16384" width="11.6640625" style="238"/>
  </cols>
  <sheetData>
    <row r="1" spans="1:14" x14ac:dyDescent="0.3">
      <c r="A1" s="293" t="s">
        <v>43</v>
      </c>
      <c r="B1" s="293"/>
      <c r="C1" s="293"/>
      <c r="D1" s="293"/>
      <c r="E1" s="293"/>
      <c r="N1" s="287" t="s">
        <v>773</v>
      </c>
    </row>
    <row r="2" spans="1:14" x14ac:dyDescent="0.3">
      <c r="A2" s="293" t="s">
        <v>9</v>
      </c>
      <c r="B2" s="293"/>
      <c r="C2" s="293"/>
      <c r="D2" s="293"/>
      <c r="E2" s="293"/>
      <c r="N2" s="287" t="s">
        <v>770</v>
      </c>
    </row>
    <row r="3" spans="1:14" x14ac:dyDescent="0.3">
      <c r="A3" s="249"/>
      <c r="B3" s="249"/>
      <c r="N3" s="287" t="s">
        <v>781</v>
      </c>
    </row>
    <row r="4" spans="1:14" ht="28.8" x14ac:dyDescent="0.3">
      <c r="A4" s="239" t="s">
        <v>10</v>
      </c>
      <c r="B4" s="240" t="s">
        <v>679</v>
      </c>
      <c r="C4" s="241" t="s">
        <v>680</v>
      </c>
      <c r="D4" s="241" t="s">
        <v>681</v>
      </c>
      <c r="E4" s="241" t="s">
        <v>682</v>
      </c>
      <c r="N4" s="287" t="s">
        <v>782</v>
      </c>
    </row>
    <row r="5" spans="1:14" x14ac:dyDescent="0.3">
      <c r="A5" s="239" t="s">
        <v>44</v>
      </c>
      <c r="B5" s="239"/>
      <c r="C5" s="242"/>
      <c r="D5" s="242"/>
      <c r="E5" s="242"/>
    </row>
    <row r="6" spans="1:14" x14ac:dyDescent="0.3">
      <c r="A6" s="242" t="s">
        <v>45</v>
      </c>
      <c r="B6" s="242"/>
      <c r="C6" s="242"/>
      <c r="D6" s="242"/>
      <c r="E6" s="242"/>
    </row>
    <row r="7" spans="1:14" x14ac:dyDescent="0.3">
      <c r="A7" s="242" t="s">
        <v>46</v>
      </c>
      <c r="B7" s="245">
        <v>90</v>
      </c>
      <c r="C7" s="245">
        <v>180</v>
      </c>
      <c r="D7" s="245">
        <v>101</v>
      </c>
      <c r="E7" s="245">
        <v>30</v>
      </c>
    </row>
    <row r="8" spans="1:14" x14ac:dyDescent="0.3">
      <c r="A8" s="242" t="s">
        <v>47</v>
      </c>
      <c r="B8" s="245">
        <v>200</v>
      </c>
      <c r="C8" s="245">
        <v>290</v>
      </c>
      <c r="D8" s="245">
        <v>262</v>
      </c>
      <c r="E8" s="245">
        <v>163</v>
      </c>
    </row>
    <row r="9" spans="1:14" x14ac:dyDescent="0.3">
      <c r="A9" s="239" t="s">
        <v>693</v>
      </c>
      <c r="B9" s="247">
        <f>SUM(B7:B8)</f>
        <v>290</v>
      </c>
      <c r="C9" s="247">
        <v>470</v>
      </c>
      <c r="D9" s="247">
        <v>363</v>
      </c>
      <c r="E9" s="247">
        <v>193</v>
      </c>
    </row>
    <row r="10" spans="1:14" x14ac:dyDescent="0.3">
      <c r="A10" s="242" t="s">
        <v>49</v>
      </c>
      <c r="B10" s="245">
        <v>15</v>
      </c>
      <c r="C10" s="245">
        <v>15</v>
      </c>
      <c r="D10" s="245">
        <v>15</v>
      </c>
      <c r="E10" s="245">
        <v>15</v>
      </c>
    </row>
    <row r="11" spans="1:14" x14ac:dyDescent="0.3">
      <c r="A11" s="242" t="s">
        <v>50</v>
      </c>
      <c r="B11" s="245">
        <v>330</v>
      </c>
      <c r="C11" s="245">
        <v>265</v>
      </c>
      <c r="D11" s="245">
        <v>225</v>
      </c>
      <c r="E11" s="245">
        <v>192</v>
      </c>
      <c r="G11" s="238" t="s">
        <v>683</v>
      </c>
      <c r="H11" s="238" t="s">
        <v>683</v>
      </c>
      <c r="I11" s="238" t="s">
        <v>683</v>
      </c>
    </row>
    <row r="12" spans="1:14" x14ac:dyDescent="0.3">
      <c r="A12" s="242" t="s">
        <v>51</v>
      </c>
      <c r="B12" s="245">
        <v>180</v>
      </c>
      <c r="C12" s="245">
        <v>141</v>
      </c>
      <c r="D12" s="245">
        <v>113</v>
      </c>
      <c r="E12" s="245">
        <v>98</v>
      </c>
      <c r="G12" s="238" t="s">
        <v>683</v>
      </c>
      <c r="H12" s="238" t="s">
        <v>683</v>
      </c>
      <c r="I12" s="238" t="s">
        <v>683</v>
      </c>
    </row>
    <row r="13" spans="1:14" x14ac:dyDescent="0.3">
      <c r="A13" s="242" t="s">
        <v>52</v>
      </c>
      <c r="B13" s="245">
        <v>260</v>
      </c>
      <c r="C13" s="245">
        <v>180</v>
      </c>
      <c r="D13" s="245">
        <v>140</v>
      </c>
      <c r="E13" s="245">
        <v>93</v>
      </c>
    </row>
    <row r="14" spans="1:14" x14ac:dyDescent="0.3">
      <c r="A14" s="242" t="s">
        <v>53</v>
      </c>
      <c r="B14" s="245">
        <v>270</v>
      </c>
      <c r="C14" s="245">
        <v>205</v>
      </c>
      <c r="D14" s="245">
        <v>155</v>
      </c>
      <c r="E14" s="245">
        <v>125</v>
      </c>
    </row>
    <row r="15" spans="1:14" x14ac:dyDescent="0.3">
      <c r="A15" s="239" t="s">
        <v>694</v>
      </c>
      <c r="B15" s="246">
        <f>SUM(B9:B14)</f>
        <v>1345</v>
      </c>
      <c r="C15" s="246">
        <v>1276</v>
      </c>
      <c r="D15" s="246">
        <v>1011</v>
      </c>
      <c r="E15" s="247">
        <v>716</v>
      </c>
    </row>
    <row r="16" spans="1:14" x14ac:dyDescent="0.3">
      <c r="A16" s="242"/>
      <c r="B16" s="242"/>
      <c r="C16" s="242"/>
      <c r="D16" s="242"/>
      <c r="E16" s="242"/>
    </row>
    <row r="17" spans="1:9" x14ac:dyDescent="0.3">
      <c r="A17" s="242" t="s">
        <v>695</v>
      </c>
      <c r="B17" s="245">
        <v>719</v>
      </c>
      <c r="C17" s="245">
        <v>545</v>
      </c>
      <c r="D17" s="245">
        <v>509</v>
      </c>
      <c r="E17" s="245">
        <v>474</v>
      </c>
    </row>
    <row r="18" spans="1:9" x14ac:dyDescent="0.3">
      <c r="A18" s="242" t="s">
        <v>56</v>
      </c>
      <c r="B18" s="245">
        <v>62</v>
      </c>
      <c r="C18" s="245">
        <v>21</v>
      </c>
      <c r="D18" s="245">
        <v>21</v>
      </c>
      <c r="E18" s="245">
        <v>21</v>
      </c>
    </row>
    <row r="19" spans="1:9" x14ac:dyDescent="0.3">
      <c r="A19" s="242" t="s">
        <v>696</v>
      </c>
      <c r="B19" s="245">
        <v>25</v>
      </c>
      <c r="C19" s="245">
        <v>17</v>
      </c>
      <c r="D19" s="245">
        <v>19</v>
      </c>
      <c r="E19" s="245">
        <v>22</v>
      </c>
    </row>
    <row r="20" spans="1:9" x14ac:dyDescent="0.3">
      <c r="A20" s="242" t="s">
        <v>697</v>
      </c>
      <c r="B20" s="245">
        <v>61</v>
      </c>
      <c r="C20" s="245">
        <v>31</v>
      </c>
      <c r="D20" s="245">
        <v>31</v>
      </c>
      <c r="E20" s="245">
        <v>31</v>
      </c>
    </row>
    <row r="21" spans="1:9" x14ac:dyDescent="0.3">
      <c r="A21" s="242" t="s">
        <v>59</v>
      </c>
      <c r="B21" s="245">
        <v>120</v>
      </c>
      <c r="C21" s="245">
        <v>34</v>
      </c>
      <c r="D21" s="245">
        <v>76</v>
      </c>
      <c r="E21" s="245">
        <v>109</v>
      </c>
    </row>
    <row r="22" spans="1:9" x14ac:dyDescent="0.3">
      <c r="A22" s="239" t="s">
        <v>698</v>
      </c>
      <c r="B22" s="246">
        <f>B15+SUM(B17:B21)</f>
        <v>2332</v>
      </c>
      <c r="C22" s="246">
        <v>1924</v>
      </c>
      <c r="D22" s="246">
        <v>1667</v>
      </c>
      <c r="E22" s="246">
        <v>1373</v>
      </c>
    </row>
    <row r="23" spans="1:9" x14ac:dyDescent="0.3">
      <c r="A23" s="242"/>
      <c r="B23" s="250" t="s">
        <v>683</v>
      </c>
      <c r="C23" s="242"/>
      <c r="D23" s="242"/>
      <c r="E23" s="242"/>
    </row>
    <row r="24" spans="1:9" x14ac:dyDescent="0.3">
      <c r="A24" s="239" t="s">
        <v>61</v>
      </c>
      <c r="B24" s="242"/>
      <c r="C24" s="242"/>
      <c r="D24" s="242"/>
      <c r="E24" s="242"/>
    </row>
    <row r="25" spans="1:9" x14ac:dyDescent="0.3">
      <c r="A25" s="242" t="s">
        <v>62</v>
      </c>
      <c r="B25" s="242"/>
      <c r="C25" s="242"/>
      <c r="D25" s="242"/>
      <c r="E25" s="242"/>
    </row>
    <row r="26" spans="1:9" x14ac:dyDescent="0.3">
      <c r="A26" s="242" t="s">
        <v>63</v>
      </c>
      <c r="B26" s="245">
        <v>260</v>
      </c>
      <c r="C26" s="245">
        <v>150</v>
      </c>
      <c r="D26" s="245">
        <v>107</v>
      </c>
      <c r="E26" s="245">
        <v>70</v>
      </c>
    </row>
    <row r="27" spans="1:9" x14ac:dyDescent="0.3">
      <c r="A27" s="242" t="s">
        <v>64</v>
      </c>
      <c r="B27" s="245">
        <v>361</v>
      </c>
      <c r="C27" s="245">
        <v>310</v>
      </c>
      <c r="D27" s="245">
        <v>250</v>
      </c>
      <c r="E27" s="245">
        <v>181</v>
      </c>
    </row>
    <row r="28" spans="1:9" x14ac:dyDescent="0.3">
      <c r="A28" s="242" t="s">
        <v>65</v>
      </c>
      <c r="B28" s="245">
        <v>102</v>
      </c>
      <c r="C28" s="245">
        <v>98</v>
      </c>
      <c r="D28" s="245">
        <v>75</v>
      </c>
      <c r="E28" s="245">
        <v>58</v>
      </c>
    </row>
    <row r="29" spans="1:9" x14ac:dyDescent="0.3">
      <c r="A29" s="239" t="s">
        <v>66</v>
      </c>
      <c r="B29" s="247">
        <f>SUM(B26:B28)</f>
        <v>723</v>
      </c>
      <c r="C29" s="247">
        <v>558</v>
      </c>
      <c r="D29" s="247">
        <v>432</v>
      </c>
      <c r="E29" s="247">
        <v>309</v>
      </c>
      <c r="G29" s="238" t="s">
        <v>683</v>
      </c>
      <c r="H29" s="238" t="s">
        <v>683</v>
      </c>
      <c r="I29" s="238" t="s">
        <v>683</v>
      </c>
    </row>
    <row r="30" spans="1:9" x14ac:dyDescent="0.3">
      <c r="A30" s="242" t="s">
        <v>699</v>
      </c>
      <c r="B30" s="245">
        <v>722</v>
      </c>
      <c r="C30" s="245">
        <v>721</v>
      </c>
      <c r="D30" s="245">
        <v>757</v>
      </c>
      <c r="E30" s="245">
        <v>673</v>
      </c>
    </row>
    <row r="31" spans="1:9" x14ac:dyDescent="0.3">
      <c r="A31" s="242" t="s">
        <v>68</v>
      </c>
      <c r="B31" s="245">
        <v>260</v>
      </c>
      <c r="C31" s="245">
        <v>205</v>
      </c>
      <c r="D31" s="245">
        <v>230</v>
      </c>
      <c r="E31" s="245">
        <v>246</v>
      </c>
    </row>
    <row r="32" spans="1:9" x14ac:dyDescent="0.3">
      <c r="A32" s="242" t="s">
        <v>69</v>
      </c>
      <c r="B32" s="245">
        <v>32</v>
      </c>
      <c r="C32" s="245">
        <v>60</v>
      </c>
      <c r="D32" s="245">
        <v>55</v>
      </c>
      <c r="E32" s="245">
        <v>60</v>
      </c>
    </row>
    <row r="33" spans="1:5" x14ac:dyDescent="0.3">
      <c r="A33" s="242" t="s">
        <v>700</v>
      </c>
      <c r="B33" s="245">
        <v>229</v>
      </c>
      <c r="C33" s="245">
        <v>132</v>
      </c>
      <c r="D33" s="245">
        <v>68</v>
      </c>
      <c r="E33" s="245">
        <v>20</v>
      </c>
    </row>
    <row r="34" spans="1:5" x14ac:dyDescent="0.3">
      <c r="A34" s="242" t="s">
        <v>71</v>
      </c>
      <c r="B34" s="245">
        <v>20</v>
      </c>
      <c r="C34" s="245">
        <v>49</v>
      </c>
      <c r="D34" s="245">
        <v>48</v>
      </c>
      <c r="E34" s="245">
        <v>43</v>
      </c>
    </row>
    <row r="35" spans="1:5" x14ac:dyDescent="0.3">
      <c r="A35" s="239" t="s">
        <v>701</v>
      </c>
      <c r="B35" s="246">
        <f>SUM(B29:B34)</f>
        <v>1986</v>
      </c>
      <c r="C35" s="246">
        <v>1725</v>
      </c>
      <c r="D35" s="246">
        <v>1590</v>
      </c>
      <c r="E35" s="246">
        <v>1351</v>
      </c>
    </row>
    <row r="36" spans="1:5" x14ac:dyDescent="0.3">
      <c r="A36" s="242"/>
      <c r="B36" s="242"/>
      <c r="C36" s="242"/>
      <c r="D36" s="242"/>
      <c r="E36" s="242"/>
    </row>
    <row r="37" spans="1:5" x14ac:dyDescent="0.3">
      <c r="A37" s="239" t="s">
        <v>73</v>
      </c>
      <c r="B37" s="242"/>
      <c r="C37" s="242"/>
      <c r="D37" s="242"/>
      <c r="E37" s="242"/>
    </row>
    <row r="38" spans="1:5" x14ac:dyDescent="0.3">
      <c r="A38" s="242" t="s">
        <v>74</v>
      </c>
      <c r="B38" s="242"/>
      <c r="C38" s="242"/>
      <c r="D38" s="242"/>
      <c r="E38" s="242"/>
    </row>
    <row r="39" spans="1:5" x14ac:dyDescent="0.3">
      <c r="A39" s="242" t="s">
        <v>75</v>
      </c>
      <c r="B39" s="245">
        <v>200</v>
      </c>
      <c r="C39" s="245">
        <v>200</v>
      </c>
      <c r="D39" s="245">
        <v>200</v>
      </c>
      <c r="E39" s="245">
        <v>200</v>
      </c>
    </row>
    <row r="40" spans="1:5" x14ac:dyDescent="0.3">
      <c r="A40" s="242" t="s">
        <v>76</v>
      </c>
      <c r="B40" s="245">
        <v>30</v>
      </c>
      <c r="C40" s="245">
        <v>30</v>
      </c>
      <c r="D40" s="245">
        <v>25</v>
      </c>
      <c r="E40" s="245">
        <v>45</v>
      </c>
    </row>
    <row r="41" spans="1:5" x14ac:dyDescent="0.3">
      <c r="A41" s="242" t="s">
        <v>77</v>
      </c>
      <c r="B41" s="244">
        <f>C41+'Q6_Statement of Operations'!B35</f>
        <v>116</v>
      </c>
      <c r="C41" s="245">
        <v>-31</v>
      </c>
      <c r="D41" s="245">
        <v>-148</v>
      </c>
      <c r="E41" s="245">
        <v>-223</v>
      </c>
    </row>
    <row r="42" spans="1:5" x14ac:dyDescent="0.3">
      <c r="A42" s="239" t="s">
        <v>78</v>
      </c>
      <c r="B42" s="247">
        <f>SUM(B39:B41)</f>
        <v>346</v>
      </c>
      <c r="C42" s="247">
        <v>199</v>
      </c>
      <c r="D42" s="247">
        <v>77</v>
      </c>
      <c r="E42" s="247">
        <v>22</v>
      </c>
    </row>
    <row r="43" spans="1:5" x14ac:dyDescent="0.3">
      <c r="A43" s="239" t="s">
        <v>79</v>
      </c>
      <c r="B43" s="246">
        <f>B35+B42</f>
        <v>2332</v>
      </c>
      <c r="C43" s="246">
        <v>1924</v>
      </c>
      <c r="D43" s="246">
        <v>1667</v>
      </c>
      <c r="E43" s="246">
        <v>1373</v>
      </c>
    </row>
    <row r="45" spans="1:5" x14ac:dyDescent="0.3">
      <c r="B45" s="251" t="s">
        <v>683</v>
      </c>
      <c r="C45" s="238" t="s">
        <v>683</v>
      </c>
      <c r="D45" s="238" t="s">
        <v>683</v>
      </c>
    </row>
  </sheetData>
  <mergeCells count="2">
    <mergeCell ref="A1:E1"/>
    <mergeCell ref="A2:E2"/>
  </mergeCells>
  <hyperlinks>
    <hyperlink ref="N1" location="'Navigation &amp; Instructions'!A1" display="Navigation" xr:uid="{00000000-0004-0000-0800-000000000000}"/>
    <hyperlink ref="N2" location="Q6_a!A1" display="Question 6(a)" xr:uid="{00000000-0004-0000-0800-000001000000}"/>
    <hyperlink ref="N3" location="Q6_c_Activity!A1" display="Question 6(c) Activity" xr:uid="{00000000-0004-0000-0800-000002000000}"/>
    <hyperlink ref="N4" location="Q6_c_Liquidity!A1" display="Question 6(c) Liquidity" xr:uid="{00000000-0004-0000-08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Navigation &amp; Instructions</vt:lpstr>
      <vt:lpstr>Q2_a</vt:lpstr>
      <vt:lpstr>Q2_c</vt:lpstr>
      <vt:lpstr>Q3_c</vt:lpstr>
      <vt:lpstr>Q4_c</vt:lpstr>
      <vt:lpstr>Q5_b</vt:lpstr>
      <vt:lpstr>Q5_c</vt:lpstr>
      <vt:lpstr>Q6_Statement of Operations</vt:lpstr>
      <vt:lpstr>Q6_Stmt. of Financial Position</vt:lpstr>
      <vt:lpstr>Q6_a</vt:lpstr>
      <vt:lpstr>Q6_c_Activity</vt:lpstr>
      <vt:lpstr>Q6_c_Liquidity</vt:lpstr>
      <vt:lpstr>Q7_b</vt:lpstr>
      <vt:lpstr>Case Study Exhibits --&gt;</vt:lpstr>
      <vt:lpstr>BJA Sect 2.7 Exh A</vt:lpstr>
      <vt:lpstr>BJA Sect 2.7 Exh B</vt:lpstr>
      <vt:lpstr>BJA Sect 2.7 Exh C</vt:lpstr>
      <vt:lpstr>BJT Sect 3.5 Exh A</vt:lpstr>
      <vt:lpstr>BJT Sect 3.5 Exh B</vt:lpstr>
      <vt:lpstr>BJT Sect 3.5 Exh C</vt:lpstr>
      <vt:lpstr>Frenz Sect 4.5 Exh B</vt:lpstr>
      <vt:lpstr>Big Ben Sect 5.5 IS</vt:lpstr>
      <vt:lpstr>Big Ben Sect 5.5 BS</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2022-07-08T20:18:18Z</dcterms:created>
  <dcterms:modified xsi:type="dcterms:W3CDTF">2024-02-14T16:26:39Z</dcterms:modified>
</cp:coreProperties>
</file>