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4 Solutions\"/>
    </mc:Choice>
  </mc:AlternateContent>
  <xr:revisionPtr revIDLastSave="0" documentId="8_{1821A5EC-6300-4486-B563-3A027B440ACD}" xr6:coauthVersionLast="47" xr6:coauthVersionMax="47" xr10:uidLastSave="{00000000-0000-0000-0000-000000000000}"/>
  <bookViews>
    <workbookView xWindow="1560" yWindow="1560" windowWidth="20460" windowHeight="10335" firstSheet="2" activeTab="6" xr2:uid="{FA3EA6F9-222D-4052-85FA-6EA3CE94B9F9}"/>
  </bookViews>
  <sheets>
    <sheet name="Q2 (a)" sheetId="1" r:id="rId1"/>
    <sheet name="Q2 (c)" sheetId="2" r:id="rId2"/>
    <sheet name="Q3_b" sheetId="3" r:id="rId3"/>
    <sheet name="Q4" sheetId="4" r:id="rId4"/>
    <sheet name="Q5" sheetId="5" r:id="rId5"/>
    <sheet name="Q6(a)" sheetId="6" r:id="rId6"/>
    <sheet name="Q8" sheetId="7" r:id="rId7"/>
  </sheets>
  <externalReferences>
    <externalReference r:id="rId8"/>
    <externalReference r:id="rId9"/>
    <externalReference r:id="rId10"/>
  </externalReferences>
  <definedNames>
    <definedName name="__123Graph_BCHART91a" localSheetId="2" hidden="1">[1]Input!#REF!</definedName>
    <definedName name="__123Graph_BCHART91a" localSheetId="3" hidden="1">[1]Input!#REF!</definedName>
    <definedName name="__123Graph_BCHART91a" hidden="1">[1]Input!#REF!</definedName>
    <definedName name="_Fill" localSheetId="2" hidden="1">#REF!</definedName>
    <definedName name="_Fill" localSheetId="3" hidden="1">#REF!</definedName>
    <definedName name="_Fill" hidden="1">#REF!</definedName>
    <definedName name="CognitiveLevels" localSheetId="2">#REF!</definedName>
    <definedName name="CognitiveLevels" localSheetId="3">'[2]syllabus list'!$C$118:$C$121</definedName>
    <definedName name="CognitiveLevels">'[3]syllabus list'!$C$118:$C$121</definedName>
    <definedName name="FSSplit" localSheetId="2">#REF!</definedName>
    <definedName name="FSSpli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Q_sources" hidden="1">#REF!</definedName>
    <definedName name="SyllabusListing" localSheetId="2">#REF!</definedName>
    <definedName name="SyllabusListing" localSheetId="3">'[2]syllabus list'!$D$4:$D$111</definedName>
    <definedName name="SyllabusListing">'[3]syllabus list'!$D$4:$D$111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7" l="1"/>
  <c r="B20" i="7"/>
  <c r="B21" i="7"/>
  <c r="B25" i="7"/>
  <c r="B26" i="7"/>
  <c r="B31" i="7"/>
  <c r="B36" i="7"/>
  <c r="B41" i="7"/>
  <c r="C22" i="5" l="1"/>
  <c r="E22" i="5"/>
  <c r="G22" i="5"/>
  <c r="C25" i="5"/>
  <c r="E25" i="5"/>
  <c r="G25" i="5"/>
  <c r="C28" i="5"/>
  <c r="G28" i="5" s="1"/>
  <c r="E28" i="5"/>
  <c r="E33" i="5" s="1"/>
  <c r="C31" i="5"/>
  <c r="E31" i="5"/>
  <c r="G31" i="5"/>
  <c r="B53" i="5"/>
  <c r="B56" i="5"/>
  <c r="B59" i="5"/>
  <c r="B62" i="5"/>
  <c r="B65" i="5"/>
  <c r="B68" i="5" s="1"/>
  <c r="D26" i="4"/>
  <c r="D27" i="4"/>
  <c r="D28" i="4" s="1"/>
  <c r="D30" i="4" s="1"/>
  <c r="D31" i="4" s="1"/>
  <c r="D57" i="4"/>
  <c r="D59" i="4"/>
  <c r="D60" i="4"/>
  <c r="D61" i="4"/>
  <c r="D62" i="4"/>
  <c r="C33" i="5" l="1"/>
  <c r="G33" i="5" s="1"/>
  <c r="C10" i="3"/>
  <c r="C11" i="3" s="1"/>
  <c r="C24" i="3"/>
  <c r="C37" i="3" s="1"/>
  <c r="C25" i="3"/>
  <c r="C38" i="3" s="1"/>
  <c r="C31" i="3"/>
  <c r="C44" i="3" s="1"/>
  <c r="C26" i="3" l="1"/>
  <c r="C39" i="3" s="1"/>
  <c r="C12" i="3"/>
  <c r="C34" i="2"/>
  <c r="C33" i="2"/>
  <c r="C35" i="2" s="1"/>
  <c r="C27" i="2"/>
  <c r="C26" i="2"/>
  <c r="C25" i="2"/>
  <c r="C13" i="1"/>
  <c r="C12" i="1"/>
  <c r="B12" i="1"/>
  <c r="B13" i="1" s="1"/>
  <c r="B8" i="1"/>
  <c r="C7" i="1"/>
  <c r="C8" i="1" s="1"/>
  <c r="B7" i="1"/>
  <c r="C13" i="3" l="1"/>
  <c r="C27" i="3"/>
  <c r="C40" i="3" s="1"/>
  <c r="C28" i="3" l="1"/>
  <c r="C41" i="3" s="1"/>
  <c r="C14" i="3"/>
  <c r="C15" i="3" l="1"/>
  <c r="C30" i="3" s="1"/>
  <c r="C43" i="3" s="1"/>
  <c r="C29" i="3"/>
  <c r="C42" i="3" s="1"/>
  <c r="B47" i="3" s="1"/>
</calcChain>
</file>

<file path=xl/sharedStrings.xml><?xml version="1.0" encoding="utf-8"?>
<sst xmlns="http://schemas.openxmlformats.org/spreadsheetml/2006/main" count="265" uniqueCount="239">
  <si>
    <t>Option 1</t>
  </si>
  <si>
    <t>Option 2</t>
  </si>
  <si>
    <t>First year premium</t>
  </si>
  <si>
    <t>given</t>
  </si>
  <si>
    <t>Fixed costs</t>
  </si>
  <si>
    <t>Commission rate</t>
  </si>
  <si>
    <t>Commission paid</t>
  </si>
  <si>
    <t>comission rate * premium</t>
  </si>
  <si>
    <t>Total Expense</t>
  </si>
  <si>
    <t>&lt;- answer to (i), = fixed cost + commission paid</t>
  </si>
  <si>
    <t>Ultimate commission</t>
  </si>
  <si>
    <t>given/implied</t>
  </si>
  <si>
    <t>Excess commission</t>
  </si>
  <si>
    <t>commission rate - utimate commission</t>
  </si>
  <si>
    <t>Deferrable commission</t>
  </si>
  <si>
    <t>&lt;- numeric answer to (ii), = excess commission * premium</t>
  </si>
  <si>
    <t>Best estimate assumptions</t>
  </si>
  <si>
    <t>PV @3.5%</t>
  </si>
  <si>
    <t>PV @4%</t>
  </si>
  <si>
    <t>PV @5%</t>
  </si>
  <si>
    <t>Premium</t>
  </si>
  <si>
    <t>Death benefits</t>
  </si>
  <si>
    <t>Surrender benefits</t>
  </si>
  <si>
    <t>Commissions</t>
  </si>
  <si>
    <t>Claim expense</t>
  </si>
  <si>
    <t>All other expenses</t>
  </si>
  <si>
    <t>Prudent estimate assumptions</t>
  </si>
  <si>
    <t>net premium ratio solution</t>
  </si>
  <si>
    <t>NPR = PV0 (lifetime benefits and nonlevel expenses) / PV0 (lifetime gross premiums)</t>
  </si>
  <si>
    <t>all values are projected under best estimate assumptions</t>
  </si>
  <si>
    <t>PV rate</t>
  </si>
  <si>
    <t>PV is discounted at the upper medium yield</t>
  </si>
  <si>
    <t>PV Ben</t>
  </si>
  <si>
    <t>lifetime benefits = Death Benefits + Surrender Benefits</t>
  </si>
  <si>
    <t>PV exp</t>
  </si>
  <si>
    <t>nonlevel expenses are the non-recurring non-acquisation expenses = claim expenses</t>
  </si>
  <si>
    <t>NPR</t>
  </si>
  <si>
    <t>Deterministic reserve</t>
  </si>
  <si>
    <t>Det Rsv = PV DB + PV SurrBen + Commissions + Claim Expenses + All other Expenses - PVGP</t>
  </si>
  <si>
    <t>all values are projected with prudent estimate assumptions</t>
  </si>
  <si>
    <t>PV is discounted at the net asset earned rate</t>
  </si>
  <si>
    <t>PV Exp</t>
  </si>
  <si>
    <t>DET rsv</t>
  </si>
  <si>
    <t>Question 2, Part (a)</t>
  </si>
  <si>
    <t>Question 2, Part (c)</t>
  </si>
  <si>
    <t xml:space="preserve">Step 3: Take the maximum of the Present Value of Guaranteed CSV </t>
  </si>
  <si>
    <t>Contract Year</t>
  </si>
  <si>
    <t>Present Value @ 4.5%</t>
  </si>
  <si>
    <t>Step 2 Discount the Cash Surrender Value using the 4.5% statutory interest rate back ot the valuation date that will be assumed to be the issue date</t>
  </si>
  <si>
    <r>
      <t>P</t>
    </r>
    <r>
      <rPr>
        <sz val="11"/>
        <color theme="1"/>
        <rFont val="Calibri"/>
        <family val="2"/>
        <scheme val="minor"/>
      </rPr>
      <t>rojection Year</t>
    </r>
  </si>
  <si>
    <t>Step 1 Determine Cash Surrender Value using Guaranteed Credited Rates and Surrender Charge Penalty</t>
  </si>
  <si>
    <t>Statutory Interest Rate</t>
  </si>
  <si>
    <t>Eighth Year</t>
  </si>
  <si>
    <t>Seventh Year</t>
  </si>
  <si>
    <t>Sixth Year</t>
  </si>
  <si>
    <t>Fifth Year</t>
  </si>
  <si>
    <t>Fourth Year</t>
  </si>
  <si>
    <t>Third Year</t>
  </si>
  <si>
    <t>Second Year</t>
  </si>
  <si>
    <t>First year</t>
  </si>
  <si>
    <t xml:space="preserve">Surrender Penalty: </t>
  </si>
  <si>
    <t>Guranteed Credited interest rate (years 5+)</t>
  </si>
  <si>
    <t>Guranteed Credited interest rate (years 1-4)</t>
  </si>
  <si>
    <t>=&gt; not used</t>
  </si>
  <si>
    <t>Current Credited interest rate (all years)</t>
  </si>
  <si>
    <t>Solution for  3(b)</t>
  </si>
  <si>
    <t>Calculated: Initial Formula</t>
  </si>
  <si>
    <t>Interest Credited (0) under IGRM</t>
  </si>
  <si>
    <t>Calculated: Option Cost / Indexed Portion of Fund Value</t>
  </si>
  <si>
    <t>Option Cost (0) as %</t>
  </si>
  <si>
    <t>Calculated: Initial Premium * (1 - Expense Charge)</t>
  </si>
  <si>
    <t>Indexed Portion of Fund Value</t>
  </si>
  <si>
    <t>Calculated: Option Cost per contract * Number of Option Contracts</t>
  </si>
  <si>
    <t xml:space="preserve">Option Cost </t>
  </si>
  <si>
    <t>Given</t>
  </si>
  <si>
    <t xml:space="preserve">Statutory Valuation Interest Rate </t>
  </si>
  <si>
    <t>Interest Credited (0) Guaranteed</t>
  </si>
  <si>
    <t xml:space="preserve">Interest Credited (0) under IGRM = Interest Credited (0) Guaranteed + Option Cost (0) * ( 1 + Statutory Valuation Interest Rate) </t>
  </si>
  <si>
    <t>ANSWER:</t>
  </si>
  <si>
    <t xml:space="preserve">Determine the credited interest rate for the indexed universal life insurance contract by using the Implied Guaranteed Rate Method (IGRM).  Show all work.  </t>
  </si>
  <si>
    <t>Statutory valuation interest rate: 4%</t>
  </si>
  <si>
    <t>Number of option contracts</t>
  </si>
  <si>
    <t>Option cost (per contract)</t>
  </si>
  <si>
    <t>Risk free rate</t>
  </si>
  <si>
    <t>Dividend rate</t>
  </si>
  <si>
    <t>Volatility</t>
  </si>
  <si>
    <t>S&amp;P 500</t>
  </si>
  <si>
    <t>Index</t>
  </si>
  <si>
    <t>Call Option Terms</t>
  </si>
  <si>
    <t>1 year</t>
  </si>
  <si>
    <t>Participation period</t>
  </si>
  <si>
    <t>Participation Rate</t>
  </si>
  <si>
    <t>Minimum guaranteed interest rate</t>
  </si>
  <si>
    <t>Expense charge</t>
  </si>
  <si>
    <t>Initial Premium</t>
  </si>
  <si>
    <t>Indexed Fund</t>
  </si>
  <si>
    <t xml:space="preserve">(c) For an indexed universal life insurance contract, you were given the following information:  </t>
  </si>
  <si>
    <t>Policy Passes Stochatic Exclusion Test</t>
  </si>
  <si>
    <t>Ratio &gt; 6.0%?</t>
  </si>
  <si>
    <t>Exclusion Ratio</t>
  </si>
  <si>
    <t>(b - a) / c</t>
  </si>
  <si>
    <t>Scenario 9 PV(Ben)</t>
  </si>
  <si>
    <t>c</t>
  </si>
  <si>
    <t>Calculated</t>
  </si>
  <si>
    <t>Maximum Excess</t>
  </si>
  <si>
    <t>b - a</t>
  </si>
  <si>
    <t>Max is Scenarios 03 &amp; 04</t>
  </si>
  <si>
    <t>Maximum Reserve Among the 16 Scenarios</t>
  </si>
  <si>
    <t>b</t>
  </si>
  <si>
    <t>Scenario 9 Baseline Reserve</t>
  </si>
  <si>
    <t>a</t>
  </si>
  <si>
    <t>Solution: From interactive principle based reserve model</t>
  </si>
  <si>
    <t>Solution</t>
  </si>
  <si>
    <t>PV(Benefits) for Scenario 09 = 2,500</t>
  </si>
  <si>
    <t>16- Delayed Pop Down, Low Equity</t>
  </si>
  <si>
    <t>15- Delayed Pop Down, High Equity</t>
  </si>
  <si>
    <t>14- Delayed Pop Up, Low Equity</t>
  </si>
  <si>
    <t>13- Delayed Pop Up, High Equity</t>
  </si>
  <si>
    <t>12- Deterministic for Valuation</t>
  </si>
  <si>
    <t>11- Volatile Equity Returns</t>
  </si>
  <si>
    <t>10- Inverted Yield Curves</t>
  </si>
  <si>
    <t>09- Baseline Scenario</t>
  </si>
  <si>
    <t>08- Down/Up, Low Equity</t>
  </si>
  <si>
    <t>07- Down/Up, High Equity</t>
  </si>
  <si>
    <t>06- Up/Down, Low Equity</t>
  </si>
  <si>
    <t>05- Up/Down, High Equity</t>
  </si>
  <si>
    <t>04- Pop Down, Low Equity</t>
  </si>
  <si>
    <t>03- Pop Down, High Equity</t>
  </si>
  <si>
    <t>02- Pop Up, Low Equity</t>
  </si>
  <si>
    <t>01- Pop Up, High Equity</t>
  </si>
  <si>
    <t>Gross Premium Reserve</t>
  </si>
  <si>
    <t>Scenario</t>
  </si>
  <si>
    <t xml:space="preserve">(a) Determine if the policy passes the Stochastic Exclusion Test given the following information.  Show all work.  </t>
  </si>
  <si>
    <t>QUESTION 4 (a) and (c)</t>
  </si>
  <si>
    <t>= Free Surplus / Shares Outstanding</t>
  </si>
  <si>
    <t>Maximum Dividend Payable</t>
  </si>
  <si>
    <t>= Statutory Equity - Required Surplus</t>
  </si>
  <si>
    <t>Free Surplus</t>
  </si>
  <si>
    <t>= Total Assets - Statutory Liability</t>
  </si>
  <si>
    <t>Statutory Surplus</t>
  </si>
  <si>
    <t>= Statutory Policy Reserves + Interest Maintenance Reserve</t>
  </si>
  <si>
    <t>Statutory Liability</t>
  </si>
  <si>
    <t>= GAAP Equity + GAAP Liabilities</t>
  </si>
  <si>
    <t xml:space="preserve">(ii) Total Assets </t>
  </si>
  <si>
    <t>= Common Stock + Additional Paid in Capital + Common Stock Held in Treasury + AOCI + Retained Earnings</t>
  </si>
  <si>
    <t>(i) GAAP Equity</t>
  </si>
  <si>
    <t>Target RBC</t>
  </si>
  <si>
    <t>Interest Maintenance Reserve</t>
  </si>
  <si>
    <t>Statutory Policy Reserves</t>
  </si>
  <si>
    <t>US STAT</t>
  </si>
  <si>
    <t>Shares outstanding (millions)</t>
  </si>
  <si>
    <t>Retained Earnings</t>
  </si>
  <si>
    <t>AOCI</t>
  </si>
  <si>
    <t>Common Stock held in Treasury</t>
  </si>
  <si>
    <t>Additional Paid in Capital</t>
  </si>
  <si>
    <t>Common Stock</t>
  </si>
  <si>
    <t>Total Liability</t>
  </si>
  <si>
    <t>US GAAP</t>
  </si>
  <si>
    <t>(b)</t>
  </si>
  <si>
    <t>Total Actual Profit</t>
  </si>
  <si>
    <t>= Investment Income - Interest Credited</t>
  </si>
  <si>
    <t>Interest Margin</t>
  </si>
  <si>
    <t>= Expense Charges - Maintenance Expenses</t>
  </si>
  <si>
    <t>Expense Margin</t>
  </si>
  <si>
    <t>= AV released on surrender - Surrender Benefit</t>
  </si>
  <si>
    <t>Surrender Margin</t>
  </si>
  <si>
    <t>= AV Released on Death + COI Charges - Death Benefits</t>
  </si>
  <si>
    <t>Mortality Margin</t>
  </si>
  <si>
    <t>Variance</t>
  </si>
  <si>
    <t>Planned Margins</t>
  </si>
  <si>
    <t>Actual Margins</t>
  </si>
  <si>
    <t xml:space="preserve">(i)             Calculate the actual margins for this product.  Show all work.  </t>
  </si>
  <si>
    <t>Surrender Benefit</t>
  </si>
  <si>
    <t>Maintenance Expenses</t>
  </si>
  <si>
    <t>Investment Income</t>
  </si>
  <si>
    <t>Interest Credited</t>
  </si>
  <si>
    <t>Expense charges</t>
  </si>
  <si>
    <t>Death Benefit</t>
  </si>
  <si>
    <t>COI Charges</t>
  </si>
  <si>
    <t>AV released on Surrender</t>
  </si>
  <si>
    <t>AV released on Death</t>
  </si>
  <si>
    <t>Experience</t>
  </si>
  <si>
    <t>(a)</t>
  </si>
  <si>
    <t>Therefore, CVAT NSP = $260 + $98 = $358</t>
  </si>
  <si>
    <t>The interest rate is an annual effective interest rate of 4% or, if greater, the rate or rates guaranteed on issuance of the contract, thus the rate to use is 4.0%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</si>
  <si>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Rider for business partner is not an included QAB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</si>
  <si>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Rider for primary insured is included as a QAB, because family term coverage is explicitly listed as a qualified additional benefit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</si>
  <si>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Endowment values are also included in CVAT, but do not affect this product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</si>
  <si>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Only PVs for death benefits and QABs are part of the CVAT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</si>
  <si>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Annual policy fees, per unit charges, and premium expense charges are not included in the calculation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</si>
  <si>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Cost of insurance is not included in the calculation</t>
    </r>
  </si>
  <si>
    <t>Additional justifications include:</t>
  </si>
  <si>
    <t>Justification credit was given if candidates wrote the summarized formula above or the explicit calculation formula.</t>
  </si>
  <si>
    <t>CVAT NSP = PV(Future Reasonable Charges for Primary Death Benefit) + PV(Future Reasonable Charges for QABs)</t>
  </si>
  <si>
    <t>Solution:</t>
  </si>
  <si>
    <t xml:space="preserve">Calculate the CVAT Net Single Premium at issue for the policy.  Justify your answer.  </t>
  </si>
  <si>
    <t>Present value of charges for the term rider on the business partner</t>
  </si>
  <si>
    <t>Present value of charges for the term rider on the primary insured’s spouse</t>
  </si>
  <si>
    <t>Present value of annual policy fees, per unit charges, and premium expense charges</t>
  </si>
  <si>
    <t>Present value of cost of insurance</t>
  </si>
  <si>
    <t>Present value of death benefits</t>
  </si>
  <si>
    <t>PV@ 4.00%</t>
  </si>
  <si>
    <t>PV@ 3.75%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</si>
  <si>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You are given the values about the policy: 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</si>
  <si>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The policy has two riders: a term life insurance benefit on the primary insured’s spouse, and a term life insurance benefit on a business partner who is not related to the policyholder. 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</si>
  <si>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The policy includes charges for cost of insurance, annual policy fees, per unit charges, and percent of premium expense charge in all policy years. 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</si>
  <si>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The policy was issued during 2022 and the minimum nonforfeiture interest rate was 3.75% for a long duration contract. 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</si>
  <si>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The policy includes a minimum interest guaranteed rate of 4.0%. 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</si>
  <si>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The policy is subject to Internal Revenue Code section 7702 interest rates as determined by the Consolidated Appropriations Act of 2020. 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</si>
  <si>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The death benefit is level in all years.  </t>
    </r>
  </si>
  <si>
    <r>
      <t>(a)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 xml:space="preserve">)  You are given the following information about a universal life policy issued to a policyholder aged 45:  </t>
    </r>
  </si>
  <si>
    <t>QUESTION 6 (a)</t>
  </si>
  <si>
    <r>
      <t>Total Company Value =</t>
    </r>
    <r>
      <rPr>
        <sz val="12"/>
        <color theme="1"/>
        <rFont val="Times New Roman"/>
        <family val="1"/>
      </rPr>
      <t xml:space="preserve"> Actuarial Appraisal Value + Intrinsic Value of Brand Name</t>
    </r>
  </si>
  <si>
    <r>
      <t>(iv)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>Total Company Value</t>
    </r>
  </si>
  <si>
    <r>
      <rPr>
        <b/>
        <sz val="12"/>
        <color theme="1"/>
        <rFont val="Times New Roman"/>
        <family val="1"/>
      </rPr>
      <t xml:space="preserve">Actuarial Appraisal Value = </t>
    </r>
    <r>
      <rPr>
        <sz val="12"/>
        <color theme="1"/>
        <rFont val="Times New Roman"/>
        <family val="1"/>
      </rPr>
      <t>Embedded Value + Value of Future New Business</t>
    </r>
  </si>
  <si>
    <r>
      <t>(iii)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Actuarial Appraisal Value</t>
    </r>
  </si>
  <si>
    <r>
      <rPr>
        <b/>
        <sz val="12"/>
        <color theme="1"/>
        <rFont val="Times New Roman"/>
        <family val="1"/>
      </rPr>
      <t xml:space="preserve">Embedded Value </t>
    </r>
    <r>
      <rPr>
        <sz val="12"/>
        <color theme="1"/>
        <rFont val="Times New Roman"/>
        <family val="1"/>
      </rPr>
      <t>= Adjusted Book Value + Value of Inforce Business</t>
    </r>
  </si>
  <si>
    <r>
      <t>(ii)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Times New Roman"/>
        <family val="1"/>
      </rPr>
      <t>Embedded Value</t>
    </r>
  </si>
  <si>
    <t>Adjusted Book Value &gt;&gt;</t>
  </si>
  <si>
    <t>Mark-to-Market on assets allocated to ABV</t>
  </si>
  <si>
    <t>Surplus Notes +</t>
  </si>
  <si>
    <t>Non-admitted Assets +</t>
  </si>
  <si>
    <t>Deferred Tax Asset +</t>
  </si>
  <si>
    <t>Interest Maintenance Reserve (IMR) discounted +</t>
  </si>
  <si>
    <t>Asset Valuation Reserve (AVR) +</t>
  </si>
  <si>
    <t>ABV = Capital &amp; Surplus +</t>
  </si>
  <si>
    <r>
      <t>(i)</t>
    </r>
    <r>
      <rPr>
        <sz val="7"/>
        <color theme="1"/>
        <rFont val="Times New Roman"/>
        <family val="1"/>
      </rPr>
      <t xml:space="preserve">             </t>
    </r>
    <r>
      <rPr>
        <sz val="12"/>
        <color theme="1"/>
        <rFont val="Times New Roman"/>
        <family val="1"/>
      </rPr>
      <t>Adjusted Book Value</t>
    </r>
  </si>
  <si>
    <t>Calculate the following:</t>
  </si>
  <si>
    <t>Intrinsic value of brand name</t>
  </si>
  <si>
    <t>Value of future business</t>
  </si>
  <si>
    <t>Value of inforce business</t>
  </si>
  <si>
    <t>Market value of assets</t>
  </si>
  <si>
    <t>Book value of assets</t>
  </si>
  <si>
    <t>Interest maintenance reserve (discounted)</t>
  </si>
  <si>
    <t>Interest maintenance reserve (undiscounted)</t>
  </si>
  <si>
    <t>Asset valuation reserve</t>
  </si>
  <si>
    <t>Capital and surplus</t>
  </si>
  <si>
    <r>
      <t>(b)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rgb="FF000000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 xml:space="preserve">)  ABC Life is acquiring XYZ Life.  XYZ has the following financial information:  </t>
    </r>
  </si>
  <si>
    <t>QUESTION 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</si>
</sst>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_(* #,##0.0_);_(* \(#,##0.0\);_(* &quot;-&quot;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i/>
      <sz val="12"/>
      <color rgb="FF0070C0"/>
      <name val="Times New Roman"/>
      <family val="1"/>
    </font>
    <font>
      <sz val="12"/>
      <color rgb="FF0070C0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2"/>
    <xf numFmtId="164" fontId="0" fillId="0" borderId="0" xfId="3" applyNumberFormat="1" applyFont="1"/>
    <xf numFmtId="9" fontId="1" fillId="0" borderId="0" xfId="2" applyNumberFormat="1"/>
    <xf numFmtId="164" fontId="1" fillId="0" borderId="0" xfId="2" applyNumberFormat="1"/>
    <xf numFmtId="0" fontId="1" fillId="2" borderId="1" xfId="2" applyFill="1" applyBorder="1"/>
    <xf numFmtId="164" fontId="1" fillId="2" borderId="1" xfId="2" applyNumberFormat="1" applyFill="1" applyBorder="1"/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164" fontId="2" fillId="0" borderId="5" xfId="3" applyNumberFormat="1" applyFont="1" applyBorder="1" applyAlignment="1">
      <alignment vertical="center" wrapText="1"/>
    </xf>
    <xf numFmtId="164" fontId="2" fillId="0" borderId="5" xfId="2" applyNumberFormat="1" applyFont="1" applyBorder="1" applyAlignment="1">
      <alignment vertical="center" wrapText="1"/>
    </xf>
    <xf numFmtId="165" fontId="2" fillId="0" borderId="5" xfId="2" applyNumberFormat="1" applyFont="1" applyBorder="1" applyAlignment="1">
      <alignment vertical="center" wrapText="1"/>
    </xf>
    <xf numFmtId="0" fontId="2" fillId="0" borderId="0" xfId="2" applyFont="1" applyAlignment="1">
      <alignment vertical="center"/>
    </xf>
    <xf numFmtId="0" fontId="3" fillId="0" borderId="0" xfId="2" applyFont="1"/>
    <xf numFmtId="166" fontId="2" fillId="0" borderId="5" xfId="2" applyNumberFormat="1" applyFont="1" applyBorder="1" applyAlignment="1">
      <alignment vertical="center" wrapText="1"/>
    </xf>
    <xf numFmtId="0" fontId="4" fillId="0" borderId="0" xfId="2" applyFont="1"/>
    <xf numFmtId="9" fontId="4" fillId="0" borderId="0" xfId="1" applyFont="1"/>
    <xf numFmtId="0" fontId="5" fillId="0" borderId="0" xfId="2" applyFont="1"/>
    <xf numFmtId="164" fontId="4" fillId="0" borderId="0" xfId="2" applyNumberFormat="1" applyFont="1"/>
    <xf numFmtId="0" fontId="4" fillId="3" borderId="0" xfId="2" applyFont="1" applyFill="1"/>
    <xf numFmtId="9" fontId="4" fillId="0" borderId="0" xfId="2" applyNumberFormat="1" applyFont="1"/>
    <xf numFmtId="165" fontId="4" fillId="0" borderId="0" xfId="2" applyNumberFormat="1" applyFont="1"/>
    <xf numFmtId="0" fontId="6" fillId="0" borderId="0" xfId="5"/>
    <xf numFmtId="43" fontId="6" fillId="0" borderId="0" xfId="5" applyNumberFormat="1"/>
    <xf numFmtId="164" fontId="0" fillId="0" borderId="0" xfId="6" applyNumberFormat="1" applyFont="1" applyFill="1"/>
    <xf numFmtId="0" fontId="0" fillId="0" borderId="0" xfId="5" applyFont="1"/>
    <xf numFmtId="10" fontId="6" fillId="0" borderId="0" xfId="5" applyNumberFormat="1"/>
    <xf numFmtId="0" fontId="6" fillId="0" borderId="0" xfId="5" applyAlignment="1">
      <alignment horizontal="left" indent="1"/>
    </xf>
    <xf numFmtId="9" fontId="6" fillId="0" borderId="0" xfId="5" applyNumberFormat="1"/>
    <xf numFmtId="0" fontId="6" fillId="0" borderId="0" xfId="5" quotePrefix="1"/>
    <xf numFmtId="0" fontId="8" fillId="0" borderId="0" xfId="7"/>
    <xf numFmtId="3" fontId="6" fillId="0" borderId="0" xfId="5" applyNumberFormat="1"/>
    <xf numFmtId="10" fontId="7" fillId="4" borderId="6" xfId="0" applyNumberFormat="1" applyFont="1" applyFill="1" applyBorder="1"/>
    <xf numFmtId="0" fontId="0" fillId="0" borderId="6" xfId="0" applyBorder="1"/>
    <xf numFmtId="10" fontId="0" fillId="0" borderId="6" xfId="8" applyNumberFormat="1" applyFont="1" applyBorder="1"/>
    <xf numFmtId="164" fontId="0" fillId="0" borderId="6" xfId="4" applyNumberFormat="1" applyFont="1" applyBorder="1"/>
    <xf numFmtId="10" fontId="0" fillId="0" borderId="6" xfId="0" applyNumberFormat="1" applyBorder="1"/>
    <xf numFmtId="0" fontId="9" fillId="0" borderId="0" xfId="0" applyFont="1" applyAlignment="1">
      <alignment horizontal="left" vertical="center" indent="1"/>
    </xf>
    <xf numFmtId="0" fontId="0" fillId="5" borderId="0" xfId="0" applyFill="1"/>
    <xf numFmtId="0" fontId="9" fillId="5" borderId="0" xfId="0" applyFont="1" applyFill="1" applyAlignment="1">
      <alignment vertical="center"/>
    </xf>
    <xf numFmtId="0" fontId="9" fillId="5" borderId="5" xfId="0" applyFont="1" applyFill="1" applyBorder="1" applyAlignment="1">
      <alignment horizontal="right" vertical="center" wrapText="1"/>
    </xf>
    <xf numFmtId="0" fontId="9" fillId="5" borderId="4" xfId="0" applyFont="1" applyFill="1" applyBorder="1" applyAlignment="1">
      <alignment vertical="center" wrapText="1"/>
    </xf>
    <xf numFmtId="9" fontId="9" fillId="5" borderId="5" xfId="0" applyNumberFormat="1" applyFont="1" applyFill="1" applyBorder="1" applyAlignment="1">
      <alignment horizontal="right" vertical="center" wrapText="1"/>
    </xf>
    <xf numFmtId="10" fontId="9" fillId="5" borderId="5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vertical="center" wrapText="1"/>
    </xf>
    <xf numFmtId="3" fontId="9" fillId="5" borderId="3" xfId="0" applyNumberFormat="1" applyFont="1" applyFill="1" applyBorder="1" applyAlignment="1">
      <alignment horizontal="right" vertical="center" wrapText="1"/>
    </xf>
    <xf numFmtId="164" fontId="1" fillId="0" borderId="0" xfId="3" applyNumberFormat="1" applyFont="1"/>
    <xf numFmtId="0" fontId="10" fillId="4" borderId="6" xfId="2" applyFont="1" applyFill="1" applyBorder="1" applyAlignment="1">
      <alignment horizontal="center" vertical="center"/>
    </xf>
    <xf numFmtId="43" fontId="2" fillId="0" borderId="6" xfId="3" applyFont="1" applyBorder="1" applyAlignment="1">
      <alignment vertical="center"/>
    </xf>
    <xf numFmtId="43" fontId="11" fillId="0" borderId="6" xfId="4" applyFont="1" applyBorder="1" applyAlignment="1">
      <alignment vertical="top"/>
    </xf>
    <xf numFmtId="10" fontId="2" fillId="0" borderId="6" xfId="2" applyNumberFormat="1" applyFont="1" applyBorder="1" applyAlignment="1">
      <alignment vertical="center"/>
    </xf>
    <xf numFmtId="43" fontId="10" fillId="0" borderId="6" xfId="3" applyFont="1" applyBorder="1" applyAlignment="1">
      <alignment vertical="center"/>
    </xf>
    <xf numFmtId="43" fontId="12" fillId="0" borderId="6" xfId="4" applyFont="1" applyBorder="1" applyAlignment="1">
      <alignment vertical="center"/>
    </xf>
    <xf numFmtId="164" fontId="10" fillId="0" borderId="6" xfId="3" applyNumberFormat="1" applyFont="1" applyBorder="1" applyAlignment="1">
      <alignment vertical="center"/>
    </xf>
    <xf numFmtId="164" fontId="2" fillId="0" borderId="6" xfId="3" applyNumberFormat="1" applyFont="1" applyBorder="1" applyAlignment="1">
      <alignment vertical="center"/>
    </xf>
    <xf numFmtId="0" fontId="9" fillId="5" borderId="5" xfId="0" applyFont="1" applyFill="1" applyBorder="1" applyAlignment="1">
      <alignment vertical="center" wrapText="1"/>
    </xf>
    <xf numFmtId="0" fontId="14" fillId="5" borderId="3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5" fillId="5" borderId="0" xfId="0" applyFont="1" applyFill="1"/>
    <xf numFmtId="0" fontId="7" fillId="2" borderId="0" xfId="0" applyFont="1" applyFill="1"/>
    <xf numFmtId="0" fontId="0" fillId="2" borderId="0" xfId="0" applyFill="1"/>
    <xf numFmtId="0" fontId="0" fillId="2" borderId="0" xfId="0" quotePrefix="1" applyFill="1"/>
    <xf numFmtId="0" fontId="0" fillId="0" borderId="0" xfId="0" quotePrefix="1"/>
    <xf numFmtId="0" fontId="9" fillId="5" borderId="5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3" fontId="0" fillId="0" borderId="0" xfId="0" applyNumberFormat="1"/>
    <xf numFmtId="3" fontId="9" fillId="5" borderId="5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indent="4"/>
    </xf>
    <xf numFmtId="0" fontId="7" fillId="0" borderId="0" xfId="0" applyFont="1"/>
    <xf numFmtId="0" fontId="16" fillId="0" borderId="0" xfId="0" applyFont="1" applyAlignment="1">
      <alignment horizontal="left" vertical="center" indent="9"/>
    </xf>
    <xf numFmtId="3" fontId="9" fillId="5" borderId="5" xfId="0" applyNumberFormat="1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6" fillId="5" borderId="0" xfId="0" applyFont="1" applyFill="1" applyAlignment="1">
      <alignment horizontal="left" vertical="center" indent="4"/>
    </xf>
    <xf numFmtId="0" fontId="9" fillId="5" borderId="0" xfId="0" applyFont="1" applyFill="1" applyAlignment="1">
      <alignment horizontal="left" vertical="center" indent="4"/>
    </xf>
    <xf numFmtId="0" fontId="9" fillId="5" borderId="0" xfId="0" applyFont="1" applyFill="1" applyAlignment="1">
      <alignment horizontal="left" vertical="center" indent="2"/>
    </xf>
    <xf numFmtId="3" fontId="9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center" indent="10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0"/>
    </xf>
    <xf numFmtId="0" fontId="9" fillId="0" borderId="0" xfId="0" applyFont="1" applyAlignment="1">
      <alignment vertical="center"/>
    </xf>
    <xf numFmtId="0" fontId="9" fillId="0" borderId="0" xfId="0" applyFont="1"/>
    <xf numFmtId="3" fontId="9" fillId="5" borderId="5" xfId="0" applyNumberFormat="1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left" vertical="center" indent="3"/>
    </xf>
    <xf numFmtId="0" fontId="6" fillId="0" borderId="0" xfId="5" applyAlignment="1">
      <alignment horizontal="left" wrapText="1"/>
    </xf>
    <xf numFmtId="43" fontId="13" fillId="0" borderId="0" xfId="4" applyFont="1" applyAlignment="1">
      <alignment horizontal="left" vertical="center"/>
    </xf>
    <xf numFmtId="0" fontId="14" fillId="5" borderId="8" xfId="0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14" fillId="5" borderId="7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</cellXfs>
  <cellStyles count="9">
    <cellStyle name="Comma" xfId="4" builtinId="3"/>
    <cellStyle name="Comma 3 2" xfId="3" xr:uid="{D7F44E14-50E0-489D-A62D-55E08C6AC0FA}"/>
    <cellStyle name="Comma 8 2" xfId="6" xr:uid="{DA0999FE-97F7-4EBF-907F-5AD50FB2C930}"/>
    <cellStyle name="Hyperlink" xfId="7" builtinId="8"/>
    <cellStyle name="Normal" xfId="0" builtinId="0"/>
    <cellStyle name="Normal 2 2" xfId="2" xr:uid="{6F8584BB-B96F-40EE-B689-CEF3B0D8041C}"/>
    <cellStyle name="Normal 6" xfId="5" xr:uid="{CE915AC1-4C34-4A8C-967A-9F1B293FF754}"/>
    <cellStyle name="Percent" xfId="1" builtinId="5"/>
    <cellStyle name="Percent 2" xfId="8" xr:uid="{7AEC7939-5ED8-4F87-8BE6-2AAFCFF74C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LM\CFVM\2006Q2\Deterministic%20Scenarios%20New%20v2\CDN%20Deterministic%20Scenarios\YLDCRV7.5%202006Q2%20IFR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4-12%20SOA%20Grading\Fall%202024%20ILA%20LFMU%20Grading%20Rubric-Q4_B.xlsx" TargetMode="External"/><Relationship Id="rId1" Type="http://schemas.openxmlformats.org/officeDocument/2006/relationships/externalLinkPath" Target="file:///H:\2024-12%20SOA%20Grading\Fall%202024%20ILA%20LFMU%20Grading%20Rubric-Q4_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loneamerica-my.sharepoint.com/personal/briana_ormes_oneamerica_com/Documents/G%20Drive%20Migration/SOA%20Grading/Fall%202024/Fall%202024%20ILA%20LFMU%20Grading%20Rubric.xlsx" TargetMode="External"/><Relationship Id="rId1" Type="http://schemas.openxmlformats.org/officeDocument/2006/relationships/externalLinkPath" Target="https://mfc-my.sharepoint.com/personal/briana_ormes_oneamerica_com/Documents/G%20Drive%20Migration/SOA%20Grading/Fall%202024/Fall%202024%20ILA%20LFMU%20Grading%20Rub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cBase"/>
      <sheetName val="CalcUp"/>
      <sheetName val="CalcDown"/>
      <sheetName val="OutBase"/>
      <sheetName val="OutUp"/>
      <sheetName val="OutDow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llabus list"/>
      <sheetName val="Q4"/>
      <sheetName val="Q4 1st Grading"/>
      <sheetName val="Q4 2nd Grading"/>
      <sheetName val="Q4 (TBC-01 1(a) Calc)"/>
    </sheetNames>
    <sheetDataSet>
      <sheetData sheetId="0">
        <row r="4">
          <cell r="D4" t="str">
            <v>LO#1 OSFI Guideline E15: Appointed Actuary -  Legal Requirements, Qualification and External Review (Aug 2023)</v>
          </cell>
        </row>
        <row r="5">
          <cell r="D5" t="str">
            <v>LO#1 LFM-634-23: CIA Standards of Practice: Insurance Sections (only Sections 2100, 2200, 2300, 2400, 2500, and 2700),  Jan 2023</v>
          </cell>
        </row>
        <row r="6">
          <cell r="D6" t="str">
            <v>LO#1 OSFI Guideline E16: Participating Account Management and Disclosure to Participating Policyholders and Adjustable Policyholders, OSFI, 2023</v>
          </cell>
        </row>
        <row r="7">
          <cell r="D7" t="str">
            <v xml:space="preserve">LO#1 CIA Educational Note: Guidance on Fairness Opinions Required Under the Insurance Companies Act Pursuant to Bill C-57 (2005) </v>
          </cell>
        </row>
        <row r="8">
          <cell r="D8" t="str">
            <v>LO#1 CIA Educational Note: Expected Mortality: Fully Underwritten Canadian Individual Life Insurance Policies: July 2002 (only sections 100, 200, and 300)</v>
          </cell>
        </row>
        <row r="9">
          <cell r="D9" t="str">
            <v>LO#1 CIA Final Communication of a Promulgation of Prescribed Mortality Improvement Rates (July 2017)</v>
          </cell>
        </row>
        <row r="10">
          <cell r="D10" t="str">
            <v>LO#1 CIA Educational Note: Selective Lapsation for Renewable Term Insurance Products, February 2017</v>
          </cell>
        </row>
        <row r="11">
          <cell r="D11" t="str">
            <v>LO#1 CIA Report - Lapse Experience Study for 10-year Term Insurance, Jan 2014, pp. 6 -32</v>
          </cell>
        </row>
        <row r="12">
          <cell r="D12" t="str">
            <v>LO#1 CIA Explanatory Report: IFRS 17 Discount Rate Applications, Mar 2023</v>
          </cell>
        </row>
        <row r="13">
          <cell r="D13" t="str">
            <v>LO#1 LFM-659-24: Understanding IFRS 17: Solving for New Challenges, Fiera Capital, Oct 2021</v>
          </cell>
        </row>
        <row r="14">
          <cell r="D14" t="str">
            <v>LO#1 LFM-632-23: OSFI B-3 Sound Reinsurance Practices and Procedures</v>
          </cell>
        </row>
        <row r="15">
          <cell r="D15" t="str">
            <v>LO#1 CIA Educational Note: Comparison of IFRS 17 to Current CIA Standard of Practice</v>
          </cell>
        </row>
        <row r="16">
          <cell r="D16" t="str">
            <v>LO#1 CIA Educational Note: Risk Adjustment under IFRS 17</v>
          </cell>
        </row>
        <row r="17">
          <cell r="D17" t="str">
            <v>LO#1 CIA Educational Note: Estimates of Future Cash Flows under IFRS 17</v>
          </cell>
        </row>
        <row r="18">
          <cell r="D18" t="str">
            <v>LO#1 LFM-649-22: International Actuarial Note 100 Application of IFRS 17 (exclude Section C Chapter 11 and Section D), Jan 2019</v>
          </cell>
        </row>
        <row r="19">
          <cell r="D19" t="str">
            <v>LO#1 IFRS 17 – Coverage Units for Life and Health Insurance Contracts</v>
          </cell>
        </row>
        <row r="20">
          <cell r="D20" t="str">
            <v>LO#1 CIA Educational Note - Market Consistent Valuation of Financial Guarantees for Life and Health Insurance Contracts</v>
          </cell>
        </row>
        <row r="21">
          <cell r="D21" t="str">
            <v>LO#1 CIA Educational Note - Discount Rates for Life and Health Insurance Contracts</v>
          </cell>
        </row>
        <row r="22">
          <cell r="D22" t="str">
            <v>LO#1 IFRS 17 Spreadsheet Model</v>
          </cell>
        </row>
        <row r="23">
          <cell r="D23" t="str">
            <v>LO#1 LFM-657-22: The IFRS 17 Contractual Service Margin: A Life Insurance Perspective (Sections 1-4.8)</v>
          </cell>
        </row>
        <row r="24">
          <cell r="D24" t="str">
            <v>LO#1 CIA Educational Note: IFRS 17 Measurement and Presentation of Canadian Participating Insurance Contracts</v>
          </cell>
        </row>
        <row r="25">
          <cell r="D25" t="str">
            <v>LO#1 CIA Explanatory Report: IFRS 17 Expenses</v>
          </cell>
        </row>
        <row r="26">
          <cell r="D26" t="str">
            <v>LO#1 CIA Educational Note: IFRS 17 – Fair Value of Insurance Contracts (Including Excel)</v>
          </cell>
        </row>
        <row r="27">
          <cell r="D27" t="str">
            <v>LO#1 LFM-658-23: Risk Adjustments For Insurance Contracts Under IFRS 17, Chapter 2 “Principles Underlying Risk adjustments”</v>
          </cell>
        </row>
        <row r="28">
          <cell r="D28" t="str">
            <v>LO#1 LFM-856-23: US GAAP for Life Insurers, 2022 - Chapter 1:    US GAAP - Objectives and Implications</v>
          </cell>
        </row>
        <row r="29">
          <cell r="D29" t="str">
            <v>LO#1 LFM-856-23: US GAAP for Life Insurers, 2022 - Chapter 3:    US GAAP - Product Classification</v>
          </cell>
        </row>
        <row r="30">
          <cell r="D30" t="str">
            <v>LO#1 LFM-856-23: US GAAP for Life Insurers, 2022 - Chapter 4:    US GAAP - Expenses and Capitalization</v>
          </cell>
        </row>
        <row r="31">
          <cell r="D31" t="str">
            <v>LO#1 LFM-856-23: US GAAP for Life Insurers, 2022 - Chapter 5:    US GAAP - Non-participating Traditional Life Insurance</v>
          </cell>
        </row>
        <row r="32">
          <cell r="D32" t="str">
            <v>LO#1 LFM-856-23: US GAAP for Life Insurers, 2022 - Chapter 6:    US GAAP - Participating Traditional Life Insurance</v>
          </cell>
        </row>
        <row r="33">
          <cell r="D33" t="str">
            <v>LO#1 LFM-856-23: US GAAP for Life Insurers, 2022 - Chapter 7:    US GAAP - Universal Life Insurance (only sections 1, 2, 5-7)</v>
          </cell>
        </row>
        <row r="34">
          <cell r="D34" t="str">
            <v>LO#1 LFM-856-23: US GAAP for Life Insurers, 2022 - Chapter 8:   US GAAP - Long Duration Health (only sections 1, 2.8.2, 3-5)</v>
          </cell>
        </row>
        <row r="35">
          <cell r="D35" t="str">
            <v>LO#1 LFM-856-23: US GAAP for Life Insurers, 2022 - Chapter 11:    US GAAP - Deferred Annuities</v>
          </cell>
        </row>
        <row r="36">
          <cell r="D36" t="str">
            <v>LO#1 LFM-856-23: US GAAP for Life Insurers, 2022 - Chapter 12:    US GAAP - Annuities in Payment Status</v>
          </cell>
        </row>
        <row r="37">
          <cell r="D37" t="str">
            <v>LO#1 LFM-856-23: US GAAP for Life Insurers, 2022 - Chapter 13:    US GAAP - Group Pension (only sections 2.3, 3 &amp; 4)</v>
          </cell>
        </row>
        <row r="38">
          <cell r="D38" t="str">
            <v>LO#1 LFM-856-23: US GAAP for Life Insurers, 2022 - Chapter 15:   US GAAP - Reinsurance</v>
          </cell>
        </row>
        <row r="39">
          <cell r="D39" t="str">
            <v>LO#1 LFM-856-23: US GAAP for Life Insurers, 2022 - Chapter 19:   US GAAP - Investment Accounting</v>
          </cell>
        </row>
        <row r="40">
          <cell r="D40" t="str">
            <v>LO#1 LFM-856-23: US GAAP for Life Insurers, 2022 - Chapter 20:   US GAAP - Derivatives and Hedging</v>
          </cell>
        </row>
        <row r="41">
          <cell r="D41" t="str">
            <v>LO#1 Implementation Considerations For VA Market Risk Benefits, Financial Reporter, Sep 2019</v>
          </cell>
        </row>
        <row r="42">
          <cell r="D42" t="str">
            <v>LO#1 Targeted Improvements Interactive Model</v>
          </cell>
        </row>
        <row r="43">
          <cell r="D43" t="str">
            <v>LO#2 LFM-650-20: FASB in Focus - ACCOUNTING STANDARDS UPDATE NO. 2018-12: Targeted Improvements to the Accounting for Long-Duration Contracts Issued by Insurance Companies</v>
          </cell>
        </row>
        <row r="44">
          <cell r="D44" t="str">
            <v>LO#2 LFM-143-20: Fundamentals of the Principle Based Approach to Statutory Reserves for Life Insurance, Rudolph</v>
          </cell>
        </row>
        <row r="45">
          <cell r="D45" t="str">
            <v>LO#2 LFM-149-21: Insurance Contracts Accounting Guide, PWC, Oct 2019 (Sections 1.1, 3.5, 5.1-5.4, 5.6; Figures IG 2-1, 2-2)</v>
          </cell>
        </row>
        <row r="46">
          <cell r="D46" t="str">
            <v>LO#2 LFM-144-20: The Modernization of Insurance Company Solvency Regulation in the US, Klein, Networks Financial Institute Policy Brief, 2012 (exclude Sections 7 and 9)</v>
          </cell>
        </row>
        <row r="47">
          <cell r="D47" t="str">
            <v>LO#2 Bridging the GAAP: IFRS 17 and LDTI Differences Explored, Financial Reporter, July 2022</v>
          </cell>
        </row>
        <row r="48">
          <cell r="D48" t="str">
            <v>LO#2 Regulatory Capital Adequacy for Life Insurance Companies: A Comparison of Four Jurisdictions (including spreadsheet)</v>
          </cell>
        </row>
        <row r="49">
          <cell r="D49" t="str">
            <v>LO#2 Valuation of Life Insurance Liabilities, Lombardi, Louis J., 5th Edition, 2018, Chapter 1 – Overview of Valuation Concepts (exclude 1.1-9)</v>
          </cell>
        </row>
        <row r="50">
          <cell r="D50" t="str">
            <v>LO#2 Valuation of Life Insurance Liabilities, Lombardi, Louis J., 5th Edition, 2018, Chapter 2 – Product Classifications (2.2 only)</v>
          </cell>
        </row>
        <row r="51">
          <cell r="D51" t="str">
            <v>LO#2 Valuation of Life Insurance Liabilities, Lombardi, Louis J., 5th Edition, 2018, Chapter 3 – NAIC Annual Statement</v>
          </cell>
        </row>
        <row r="52">
          <cell r="D52" t="str">
            <v>LO#2 Valuation of Life Insurance Liabilities, Lombardi, Louis J., 5th Edition, 2018, Chapter 4 – Standard Valuation Law</v>
          </cell>
        </row>
        <row r="53">
          <cell r="D53" t="str">
            <v>LO#2 Valuation of Life Insurance Liabilities, Lombardi, Louis J., 5th Edition, 2018, Chapter 5 – The Valuation Manual</v>
          </cell>
        </row>
        <row r="54">
          <cell r="D54" t="str">
            <v>LO#2 Valuation of Life Insurance Liabilities, Lombardi, Louis J., 5th Edition, 2018, Chapter 10 – Valuation Assumptions (exclude 10.1.3, 10.3.8)</v>
          </cell>
        </row>
        <row r="55">
          <cell r="D55" t="str">
            <v>LO#2 Valuation of Life Insurance Liabilities, Lombardi, Louis J., 5th Edition, 2018, Chapter 11 – Valuation Methodologies (exclude 11.3.9 to 11.3.11)</v>
          </cell>
        </row>
        <row r="56">
          <cell r="D56" t="str">
            <v xml:space="preserve">LO#2 Valuation of Life Insurance Liabilities, Lombardi, Louis J., 5th Edition, 2018, Chapter 12 – Whole Life </v>
          </cell>
        </row>
        <row r="57">
          <cell r="D57" t="str">
            <v xml:space="preserve">LO#2 Valuation of Life Insurance Liabilities, Lombardi, Louis J., 5th Edition, 2018, Chapter 13 – Term Life Insurance </v>
          </cell>
        </row>
        <row r="58">
          <cell r="D58" t="str">
            <v>LO#2 Valuation of Life Insurance Liabilities, Lombardi, Louis J., 5th Edition, 2018, Chapter 14 – Universal Life (exclude 14.4.8, 14.4.9, 14.5.0, 14.6.2-6)</v>
          </cell>
        </row>
        <row r="59">
          <cell r="D59" t="str">
            <v>LO#2 Valuation of Life Insurance Liabilities, Lombardi, Louis J., 5th Edition, 2018, Chapter 16 – Indexed Universal Life (exclude 16.4.2-3)</v>
          </cell>
        </row>
        <row r="60">
          <cell r="D60" t="str">
            <v>LO#2 Valuation of Life Insurance Liabilities, Lombardi, Louis J., 5th Edition, 2018, Chapter 18 – Fixed Deferred  Annuities (exclude 18.7.4, 18.8)</v>
          </cell>
        </row>
        <row r="61">
          <cell r="D61" t="str">
            <v xml:space="preserve">LO#2 Valuation of Life Insurance Liabilities, Lombardi, Louis J., 5th Edition, 2018, Chapter 20 -- Indexed Deferred Annuities </v>
          </cell>
        </row>
        <row r="62">
          <cell r="D62" t="str">
            <v xml:space="preserve">LO#2 Valuation of Life Insurance Liabilities, Lombardi, Louis J., 5th Edition, 2018, Chapter 21 – Immediate Annuities </v>
          </cell>
        </row>
        <row r="63">
          <cell r="D63" t="str">
            <v>LO#2 Valuation of Life Insurance Liabilities, Lombardi, Louis J., 5th Edition, 2018, Chapter 22 – Miscellaneous Reserves (exclude 22.3 to 22.4) </v>
          </cell>
        </row>
        <row r="64">
          <cell r="D64" t="str">
            <v>LO#2 Valuation of Life Insurance Liabilities, Lombardi, Louis J., 5th Edition, 2018, Chapter 23 – PBR for Life Products (exclude 23.1)</v>
          </cell>
        </row>
        <row r="65">
          <cell r="D65" t="str">
            <v>LO#2 Valuation of Life Insurance Liabilities, Lombardi, Louis J., 5th Edition, 2018, Chapter 24 - Addendum for Variable Annuity Updates</v>
          </cell>
        </row>
        <row r="66">
          <cell r="D66" t="str">
            <v>LO#2 Valuation of Life Insurance Liabilities, Lombardi, Louis J., 5th Edition, 2018, Chapter 25 - Overview of VM-31</v>
          </cell>
        </row>
        <row r="67">
          <cell r="D67" t="str">
            <v>LO#2 Impacts of AG 48, FR, 2015</v>
          </cell>
        </row>
        <row r="68">
          <cell r="D68" t="str">
            <v>LO#2 LFM-822-16: Study Note on Actuarial Guidelines AG 38 &amp; 48 (exclude pages 6 to 8)</v>
          </cell>
        </row>
        <row r="69">
          <cell r="D69" t="str">
            <v>LO#2 Practitioner Considerations for Guideline Excess Spread Attribution Methodology under Actuarial Guideline LIII (AG53), SOA Research Institute, Jan 2023</v>
          </cell>
        </row>
        <row r="70">
          <cell r="D70" t="str">
            <v>LO#2 Principle-Based Reserves Interactive Model</v>
          </cell>
        </row>
        <row r="71">
          <cell r="D71" t="str">
            <v>LO#2 PBA Corner, Financial Reporter, Jun 2016</v>
          </cell>
        </row>
        <row r="72">
          <cell r="D72" t="str">
            <v>LO#2 Reflection of COVID-19 in Life Insurance Mortality Improvement: A Discussion Brief, American Academy of Actuaries, May 2022</v>
          </cell>
        </row>
        <row r="73">
          <cell r="D73" t="str">
            <v>LO#3 Canadian Insurance Taxation, Swales, et. Al., 4th Ed, 2015, Chapter 3, Liability for Income Tax</v>
          </cell>
        </row>
        <row r="74">
          <cell r="D74" t="str">
            <v>LO#3 Canadian Insurance Taxation, Swales, et. Al., 4th Ed, 2015, Chapter 4, Income for Tax Purposes - General Rules,</v>
          </cell>
        </row>
        <row r="75">
          <cell r="D75" t="str">
            <v>LO#3 Canadian Insurance Taxation, Swales, et. Al., 4th Ed, 2015, Chapter 5, Investment Income,</v>
          </cell>
        </row>
        <row r="76">
          <cell r="D76" t="str">
            <v>LO#3 Canadian Insurance Taxation, Swales, et. Al., 4th Ed, 2015, Chapter 6, Reserves,</v>
          </cell>
        </row>
        <row r="77">
          <cell r="D77" t="str">
            <v>LO#3 Canadian Insurance Taxation, Swales, et. Al., 4th Ed, 2015, Chapter 9, IIT</v>
          </cell>
        </row>
        <row r="78">
          <cell r="D78" t="str">
            <v xml:space="preserve">LO#3 Canadian Insurance Taxation, Swales, et. Al., 4th Ed, 2015, Chapter 10, The Taxation of Life Insurance Policies </v>
          </cell>
        </row>
        <row r="79">
          <cell r="D79" t="str">
            <v>LO#3 Canadian Insurance Taxation, Swales, et. Al., 4th Ed, 2015, Chapter 11, The Taxation of Annuites</v>
          </cell>
        </row>
        <row r="80">
          <cell r="D80" t="str">
            <v>LO#3 Canadian Insurance Taxation, Swales, et. Al., 4th Ed, 2015, Chapter 24, Provincial Premium Tax,</v>
          </cell>
        </row>
        <row r="81">
          <cell r="D81" t="str">
            <v>LO#3 LFM-846-20: Company Tax – Introductory Study Note</v>
          </cell>
        </row>
        <row r="82">
          <cell r="D82" t="str">
            <v xml:space="preserve">LO#3 LFM-845-20: Chapters 1 and 2 of Life Insurance and Modified Endowments Under IRC §7702 and §7702A, Desrochers, 2nd Edition </v>
          </cell>
        </row>
        <row r="83">
          <cell r="D83" t="str">
            <v>LO#3 LFM-850-22: Changes to Section 7702 (IRC) and Nonforfeiture Interet Rates, Lewis &amp; Ellis, Jan 2021</v>
          </cell>
        </row>
        <row r="84">
          <cell r="D84" t="str">
            <v>LO#3 The Tax Cuts and Jobs Act of 2017— Effects on Life Insurers, American Academy of Actuaries, Oct 2020</v>
          </cell>
        </row>
        <row r="85">
          <cell r="D85" t="str">
            <v>LO#4 Economic Capital for life Insurance Companies, SOA Research paper, Oct 2016 (only sections 2 and 6)</v>
          </cell>
        </row>
        <row r="86">
          <cell r="D86" t="str">
            <v xml:space="preserve">LO#4 A Multi-Stakeholder Approach to Capital Adequacy, Conning Research </v>
          </cell>
        </row>
        <row r="87">
          <cell r="D87" t="str">
            <v xml:space="preserve">LO#4 The Theory of Risk Capital in Financial Firms, Chew </v>
          </cell>
        </row>
        <row r="88">
          <cell r="D88" t="str">
            <v xml:space="preserve">LO#4 The Theory of Risk Capital in Financial Firms, Chew </v>
          </cell>
        </row>
        <row r="89">
          <cell r="D89" t="str">
            <v>LO#4 LFM-645-23: OSFI LICAT Guideline, Chapters 1 - 11, excluding Sections 4.2-4.4 and 7.3-7.11</v>
          </cell>
        </row>
        <row r="90">
          <cell r="D90" t="str">
            <v>LO#4 LFM-636-20: OSFI Guideline A-4 Internal Target Capital Ratio for Insurance Companies, December 2017</v>
          </cell>
        </row>
        <row r="91">
          <cell r="D91" t="str">
            <v>LO#4 LFM-641-19: OSFI: Own Risk and Solvency Assessment (E-19), December 2017</v>
          </cell>
        </row>
        <row r="92">
          <cell r="D92" t="str">
            <v xml:space="preserve">LO#4 LFM-151-22: IAIS—International Capital Standard, ComFrame, Holistic Framework for Systemic Risk in the Insurance Sector, Sullivan &amp; Cromwell LLP, Dec 2019, Only pages 1-3, 8-28  </v>
          </cell>
        </row>
        <row r="93">
          <cell r="D93" t="str">
            <v>LO#4 LFM-813-13: U.S. Insurance Regulation Solvency Framework and Current Topics</v>
          </cell>
        </row>
        <row r="94">
          <cell r="D94" t="str">
            <v>LO#4 Lombardi, Chapter 29 – Risk-Based Capital, Valuation of Insurance Liabilities, 5th Ed.</v>
          </cell>
        </row>
        <row r="95">
          <cell r="D95" t="str">
            <v xml:space="preserve">LO#4 LFM-852-22: Group Capital Calculation: Public Summary, National Association of Insurance Commissioners,  Dec 2020  </v>
          </cell>
        </row>
        <row r="96">
          <cell r="D96" t="str">
            <v>LO#4 LFM-853-22: Group Capital Calculation: Pictorial, National Association of Insurance Commissioners, Dec 2020</v>
          </cell>
        </row>
        <row r="97">
          <cell r="D97" t="str">
            <v>LO#4 LFM-854-22:NAIC Own Risk and Solvency Assessment (ORSA) Guidance Manual, National Association of Insurance Commissioners, Dec 2017</v>
          </cell>
        </row>
        <row r="98">
          <cell r="D98" t="str">
            <v>LO#4 ASOP 55 – Capital Adequacy Assessment, Section 3 and Appendix 1</v>
          </cell>
        </row>
        <row r="99">
          <cell r="D99" t="str">
            <v xml:space="preserve">LO#5 LFM-106-07: Insurance Industry Mergers and Acquisitions, Chapter 4 (Sections 4.1-4.6) </v>
          </cell>
        </row>
        <row r="100">
          <cell r="D100" t="str">
            <v xml:space="preserve">LO#5 Embedded Value: Practice and Theory, SOA, Actuarial Practice Forum, March 2009 </v>
          </cell>
        </row>
        <row r="101">
          <cell r="D101" t="str">
            <v xml:space="preserve">LO#5 LFM-138-16: Prudential Financial - Stockholder's Equity and Operating Leverage, HBR, 2008  </v>
          </cell>
        </row>
        <row r="102">
          <cell r="D102" t="str">
            <v>LO#5 Will IFRS 17 replace EV, Milliman, Sep 2018</v>
          </cell>
        </row>
        <row r="103">
          <cell r="D103" t="str">
            <v>LO#5 OSFI Guideline B-15: Climate Risk Management</v>
          </cell>
        </row>
        <row r="104">
          <cell r="D104" t="str">
            <v>LO#5 Chapter 19 – Variable Deferred Annuities, Lombardi, Valuation of Insurance Liabilities, 5th Ed., Section 19.4</v>
          </cell>
        </row>
        <row r="105">
          <cell r="D105" t="str">
            <v>LO#5 LFM-152-22: Introduction to Source of Earnings Analysis (excluding Appendices)</v>
          </cell>
        </row>
        <row r="106">
          <cell r="D106" t="str">
            <v>LO#6 LFM-144-20: The Modernization of Insurance Company Solvency Regulation in the US, Klein, Networks Financial Institute Policy Brief, 2012 (exclude Sections 7 and 9)</v>
          </cell>
        </row>
        <row r="107">
          <cell r="D107" t="str">
            <v xml:space="preserve">LO#6 LFM-XXX-24: Insurance Contracts First Impressions: 2020 Edition IFRS 17, KPMG, July 2020 </v>
          </cell>
        </row>
        <row r="108">
          <cell r="D108" t="str">
            <v>LO#6 LFM-847-20: Life Insurance Regulatory Framework, OSFI, 2012</v>
          </cell>
        </row>
        <row r="109">
          <cell r="D109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10">
          <cell r="D110" t="str">
            <v>LO#6 Bridging the GAAP: IFRS 17 and LDTI Differences Explored, Financial Reporter, July 2022</v>
          </cell>
        </row>
        <row r="111">
          <cell r="D111" t="str">
            <v>LO#6 Regulatory Capital Adequacy for Life Insurance Companies: A Comparison of Four Jurisdictions (including spreadsheet)</v>
          </cell>
        </row>
        <row r="118">
          <cell r="C118" t="str">
            <v>Retrieval</v>
          </cell>
        </row>
        <row r="119">
          <cell r="C119" t="str">
            <v>Comprehension</v>
          </cell>
        </row>
        <row r="120">
          <cell r="C120" t="str">
            <v>Analysis</v>
          </cell>
        </row>
        <row r="121">
          <cell r="C121" t="str">
            <v>Knowledge Utilization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llabus list"/>
      <sheetName val="Q1 (SS-02)"/>
      <sheetName val="Q1 (SS-02 Calculation)"/>
      <sheetName val="Q2 (SX-01)"/>
      <sheetName val="Q2 (SX-01 (a), (b))"/>
      <sheetName val="Q2 (SX-01 c)"/>
      <sheetName val="Q3 (JS-01)"/>
      <sheetName val="Q3 (JS-01 Solution (b))"/>
      <sheetName val="Q4 (TBC-01)"/>
      <sheetName val="Q4 (TBC-01 1(a) Calc)"/>
      <sheetName val="Q5 (SX-03)"/>
      <sheetName val="Q5 (SX-03 a)"/>
      <sheetName val="Q5 (SX-03 b)"/>
      <sheetName val="Q6 (TL-02)"/>
      <sheetName val="Q7 (SY-01)"/>
      <sheetName val="Q7 (SY-01 (b))"/>
      <sheetName val="Q7 (SY-01 c)"/>
      <sheetName val="Q8 (JDL-01)"/>
      <sheetName val="Q9 (JY-02)"/>
    </sheetNames>
    <sheetDataSet>
      <sheetData sheetId="0">
        <row r="4">
          <cell r="D4" t="str">
            <v>LO#1 OSFI Guideline E15: Appointed Actuary -  Legal Requirements, Qualification and External Review (Aug 2023)</v>
          </cell>
        </row>
        <row r="5">
          <cell r="D5" t="str">
            <v>LO#1 LFM-634-23: CIA Standards of Practice: Insurance Sections (only Sections 2100, 2200, 2300, 2400, 2500, and 2700),  Jan 2023</v>
          </cell>
        </row>
        <row r="6">
          <cell r="D6" t="str">
            <v>LO#1 OSFI Guideline E16: Participating Account Management and Disclosure to Participating Policyholders and Adjustable Policyholders, OSFI, 2023</v>
          </cell>
        </row>
        <row r="7">
          <cell r="D7" t="str">
            <v xml:space="preserve">LO#1 CIA Educational Note: Guidance on Fairness Opinions Required Under the Insurance Companies Act Pursuant to Bill C-57 (2005) </v>
          </cell>
        </row>
        <row r="8">
          <cell r="D8" t="str">
            <v>LO#1 CIA Educational Note: Expected Mortality: Fully Underwritten Canadian Individual Life Insurance Policies: July 2002 (only sections 100, 200, and 300)</v>
          </cell>
        </row>
        <row r="9">
          <cell r="D9" t="str">
            <v>LO#1 CIA Final Communication of a Promulgation of Prescribed Mortality Improvement Rates (July 2017)</v>
          </cell>
        </row>
        <row r="10">
          <cell r="D10" t="str">
            <v>LO#1 CIA Educational Note: Selective Lapsation for Renewable Term Insurance Products, February 2017</v>
          </cell>
        </row>
        <row r="11">
          <cell r="D11" t="str">
            <v>LO#1 CIA Report - Lapse Experience Study for 10-year Term Insurance, Jan 2014, pp. 6 -32</v>
          </cell>
        </row>
        <row r="12">
          <cell r="D12" t="str">
            <v>LO#1 CIA Explanatory Report: IFRS 17 Discount Rate Applications, Mar 2023</v>
          </cell>
        </row>
        <row r="13">
          <cell r="D13" t="str">
            <v>LO#1 LFM-659-24: Understanding IFRS 17: Solving for New Challenges, Fiera Capital, Oct 2021</v>
          </cell>
        </row>
        <row r="14">
          <cell r="D14" t="str">
            <v>LO#1 LFM-632-23: OSFI B-3 Sound Reinsurance Practices and Procedures</v>
          </cell>
        </row>
        <row r="15">
          <cell r="D15" t="str">
            <v>LO#1 CIA Educational Note: Comparison of IFRS 17 to Current CIA Standard of Practice</v>
          </cell>
        </row>
        <row r="16">
          <cell r="D16" t="str">
            <v>LO#1 CIA Educational Note: Risk Adjustment under IFRS 17</v>
          </cell>
        </row>
        <row r="17">
          <cell r="D17" t="str">
            <v>LO#1 CIA Educational Note: Estimates of Future Cash Flows under IFRS 17</v>
          </cell>
        </row>
        <row r="18">
          <cell r="D18" t="str">
            <v>LO#1 LFM-649-22: International Actuarial Note 100 Application of IFRS 17 (exclude Section C Chapter 11 and Section D), Jan 2019</v>
          </cell>
        </row>
        <row r="19">
          <cell r="D19" t="str">
            <v>LO#1 IFRS 17 – Coverage Units for Life and Health Insurance Contracts</v>
          </cell>
        </row>
        <row r="20">
          <cell r="D20" t="str">
            <v>LO#1 CIA Educational Note - Market Consistent Valuation of Financial Guarantees for Life and Health Insurance Contracts</v>
          </cell>
        </row>
        <row r="21">
          <cell r="D21" t="str">
            <v>LO#1 CIA Educational Note - Discount Rates for Life and Health Insurance Contracts</v>
          </cell>
        </row>
        <row r="22">
          <cell r="D22" t="str">
            <v>LO#1 IFRS 17 Spreadsheet Model</v>
          </cell>
        </row>
        <row r="23">
          <cell r="D23" t="str">
            <v>LO#1 LFM-657-22: The IFRS 17 Contractual Service Margin: A Life Insurance Perspective (Sections 1-4.8)</v>
          </cell>
        </row>
        <row r="24">
          <cell r="D24" t="str">
            <v>LO#1 CIA Educational Note: IFRS 17 Measurement and Presentation of Canadian Participating Insurance Contracts</v>
          </cell>
        </row>
        <row r="25">
          <cell r="D25" t="str">
            <v>LO#1 CIA Explanatory Report: IFRS 17 Expenses</v>
          </cell>
        </row>
        <row r="26">
          <cell r="D26" t="str">
            <v>LO#1 CIA Educational Note: IFRS 17 – Fair Value of Insurance Contracts (Including Excel)</v>
          </cell>
        </row>
        <row r="27">
          <cell r="D27" t="str">
            <v>LO#1 LFM-658-23: Risk Adjustments For Insurance Contracts Under IFRS 17, Chapter 2 “Principles Underlying Risk adjustments”</v>
          </cell>
        </row>
        <row r="28">
          <cell r="D28" t="str">
            <v>LO#1 LFM-856-23: US GAAP for Life Insurers, 2022 - Chapter 1:    US GAAP - Objectives and Implications</v>
          </cell>
        </row>
        <row r="29">
          <cell r="D29" t="str">
            <v>LO#1 LFM-856-23: US GAAP for Life Insurers, 2022 - Chapter 3:    US GAAP - Product Classification</v>
          </cell>
        </row>
        <row r="30">
          <cell r="D30" t="str">
            <v>LO#1 LFM-856-23: US GAAP for Life Insurers, 2022 - Chapter 4:    US GAAP - Expenses and Capitalization</v>
          </cell>
        </row>
        <row r="31">
          <cell r="D31" t="str">
            <v>LO#1 LFM-856-23: US GAAP for Life Insurers, 2022 - Chapter 5:    US GAAP - Non-participating Traditional Life Insurance</v>
          </cell>
        </row>
        <row r="32">
          <cell r="D32" t="str">
            <v>LO#1 LFM-856-23: US GAAP for Life Insurers, 2022 - Chapter 6:    US GAAP - Participating Traditional Life Insurance</v>
          </cell>
        </row>
        <row r="33">
          <cell r="D33" t="str">
            <v>LO#1 LFM-856-23: US GAAP for Life Insurers, 2022 - Chapter 7:    US GAAP - Universal Life Insurance (only sections 1, 2, 5-7)</v>
          </cell>
        </row>
        <row r="34">
          <cell r="D34" t="str">
            <v>LO#1 LFM-856-23: US GAAP for Life Insurers, 2022 - Chapter 8:   US GAAP - Long Duration Health (only sections 1, 2.8.2, 3-5)</v>
          </cell>
        </row>
        <row r="35">
          <cell r="D35" t="str">
            <v>LO#1 LFM-856-23: US GAAP for Life Insurers, 2022 - Chapter 11:    US GAAP - Deferred Annuities</v>
          </cell>
        </row>
        <row r="36">
          <cell r="D36" t="str">
            <v>LO#1 LFM-856-23: US GAAP for Life Insurers, 2022 - Chapter 12:    US GAAP - Annuities in Payment Status</v>
          </cell>
        </row>
        <row r="37">
          <cell r="D37" t="str">
            <v>LO#1 LFM-856-23: US GAAP for Life Insurers, 2022 - Chapter 13:    US GAAP - Group Pension (only sections 2.3, 3 &amp; 4)</v>
          </cell>
        </row>
        <row r="38">
          <cell r="D38" t="str">
            <v>LO#1 LFM-856-23: US GAAP for Life Insurers, 2022 - Chapter 15:   US GAAP - Reinsurance</v>
          </cell>
        </row>
        <row r="39">
          <cell r="D39" t="str">
            <v>LO#1 LFM-856-23: US GAAP for Life Insurers, 2022 - Chapter 19:   US GAAP - Investment Accounting</v>
          </cell>
        </row>
        <row r="40">
          <cell r="D40" t="str">
            <v>LO#1 LFM-856-23: US GAAP for Life Insurers, 2022 - Chapter 20:   US GAAP - Derivatives and Hedging</v>
          </cell>
        </row>
        <row r="41">
          <cell r="D41" t="str">
            <v>LO#1 Implementation Considerations For VA Market Risk Benefits, Financial Reporter, Sep 2019</v>
          </cell>
        </row>
        <row r="42">
          <cell r="D42" t="str">
            <v>LO#1 Targeted Improvements Interactive Model</v>
          </cell>
        </row>
        <row r="43">
          <cell r="D43" t="str">
            <v>LO#2 LFM-650-20: FASB in Focus - ACCOUNTING STANDARDS UPDATE NO. 2018-12: Targeted Improvements to the Accounting for Long-Duration Contracts Issued by Insurance Companies</v>
          </cell>
        </row>
        <row r="44">
          <cell r="D44" t="str">
            <v>LO#2 LFM-143-20: Fundamentals of the Principle Based Approach to Statutory Reserves for Life Insurance, Rudolph</v>
          </cell>
        </row>
        <row r="45">
          <cell r="D45" t="str">
            <v>LO#2 LFM-149-21: Insurance Contracts Accounting Guide, PWC, Oct 2019 (Sections 1.1, 3.5, 5.1-5.4, 5.6; Figures IG 2-1, 2-2)</v>
          </cell>
        </row>
        <row r="46">
          <cell r="D46" t="str">
            <v>LO#2 LFM-144-20: The Modernization of Insurance Company Solvency Regulation in the US, Klein, Networks Financial Institute Policy Brief, 2012 (exclude Sections 7 and 9)</v>
          </cell>
        </row>
        <row r="47">
          <cell r="D47" t="str">
            <v>LO#2 Bridging the GAAP: IFRS 17 and LDTI Differences Explored, Financial Reporter, July 2022</v>
          </cell>
        </row>
        <row r="48">
          <cell r="D48" t="str">
            <v>LO#2 Regulatory Capital Adequacy for Life Insurance Companies: A Comparison of Four Jurisdictions (including spreadsheet)</v>
          </cell>
        </row>
        <row r="49">
          <cell r="D49" t="str">
            <v>LO#2 Valuation of Life Insurance Liabilities, Lombardi, Louis J., 5th Edition, 2018, Chapter 1 – Overview of Valuation Concepts (exclude 1.1-9)</v>
          </cell>
        </row>
        <row r="50">
          <cell r="D50" t="str">
            <v>LO#2 Valuation of Life Insurance Liabilities, Lombardi, Louis J., 5th Edition, 2018, Chapter 2 – Product Classifications (2.2 only)</v>
          </cell>
        </row>
        <row r="51">
          <cell r="D51" t="str">
            <v>LO#2 Valuation of Life Insurance Liabilities, Lombardi, Louis J., 5th Edition, 2018, Chapter 3 – NAIC Annual Statement</v>
          </cell>
        </row>
        <row r="52">
          <cell r="D52" t="str">
            <v>LO#2 Valuation of Life Insurance Liabilities, Lombardi, Louis J., 5th Edition, 2018, Chapter 4 – Standard Valuation Law</v>
          </cell>
        </row>
        <row r="53">
          <cell r="D53" t="str">
            <v>LO#2 Valuation of Life Insurance Liabilities, Lombardi, Louis J., 5th Edition, 2018, Chapter 5 – The Valuation Manual</v>
          </cell>
        </row>
        <row r="54">
          <cell r="D54" t="str">
            <v>LO#2 Valuation of Life Insurance Liabilities, Lombardi, Louis J., 5th Edition, 2018, Chapter 10 – Valuation Assumptions (exclude 10.1.3, 10.3.8)</v>
          </cell>
        </row>
        <row r="55">
          <cell r="D55" t="str">
            <v>LO#2 Valuation of Life Insurance Liabilities, Lombardi, Louis J., 5th Edition, 2018, Chapter 11 – Valuation Methodologies (exclude 11.3.9 to 11.3.11)</v>
          </cell>
        </row>
        <row r="56">
          <cell r="D56" t="str">
            <v xml:space="preserve">LO#2 Valuation of Life Insurance Liabilities, Lombardi, Louis J., 5th Edition, 2018, Chapter 12 – Whole Life </v>
          </cell>
        </row>
        <row r="57">
          <cell r="D57" t="str">
            <v xml:space="preserve">LO#2 Valuation of Life Insurance Liabilities, Lombardi, Louis J., 5th Edition, 2018, Chapter 13 – Term Life Insurance </v>
          </cell>
        </row>
        <row r="58">
          <cell r="D58" t="str">
            <v>LO#2 Valuation of Life Insurance Liabilities, Lombardi, Louis J., 5th Edition, 2018, Chapter 14 – Universal Life (exclude 14.4.8, 14.4.9, 14.5.0, 14.6.2-6)</v>
          </cell>
        </row>
        <row r="59">
          <cell r="D59" t="str">
            <v>LO#2 Valuation of Life Insurance Liabilities, Lombardi, Louis J., 5th Edition, 2018, Chapter 16 – Indexed Universal Life (exclude 16.4.2-3)</v>
          </cell>
        </row>
        <row r="60">
          <cell r="D60" t="str">
            <v>LO#2 Valuation of Life Insurance Liabilities, Lombardi, Louis J., 5th Edition, 2018, Chapter 18 – Fixed Deferred  Annuities (exclude 18.7.4, 18.8)</v>
          </cell>
        </row>
        <row r="61">
          <cell r="D61" t="str">
            <v xml:space="preserve">LO#2 Valuation of Life Insurance Liabilities, Lombardi, Louis J., 5th Edition, 2018, Chapter 20 -- Indexed Deferred Annuities </v>
          </cell>
        </row>
        <row r="62">
          <cell r="D62" t="str">
            <v xml:space="preserve">LO#2 Valuation of Life Insurance Liabilities, Lombardi, Louis J., 5th Edition, 2018, Chapter 21 – Immediate Annuities </v>
          </cell>
        </row>
        <row r="63">
          <cell r="D63" t="str">
            <v>LO#2 Valuation of Life Insurance Liabilities, Lombardi, Louis J., 5th Edition, 2018, Chapter 22 – Miscellaneous Reserves (exclude 22.3 to 22.4) </v>
          </cell>
        </row>
        <row r="64">
          <cell r="D64" t="str">
            <v>LO#2 Valuation of Life Insurance Liabilities, Lombardi, Louis J., 5th Edition, 2018, Chapter 23 – PBR for Life Products (exclude 23.1)</v>
          </cell>
        </row>
        <row r="65">
          <cell r="D65" t="str">
            <v>LO#2 Valuation of Life Insurance Liabilities, Lombardi, Louis J., 5th Edition, 2018, Chapter 24 - Addendum for Variable Annuity Updates</v>
          </cell>
        </row>
        <row r="66">
          <cell r="D66" t="str">
            <v>LO#2 Valuation of Life Insurance Liabilities, Lombardi, Louis J., 5th Edition, 2018, Chapter 25 - Overview of VM-31</v>
          </cell>
        </row>
        <row r="67">
          <cell r="D67" t="str">
            <v>LO#2 Impacts of AG 48, FR, 2015</v>
          </cell>
        </row>
        <row r="68">
          <cell r="D68" t="str">
            <v>LO#2 LFM-822-16: Study Note on Actuarial Guidelines AG 38 &amp; 48 (exclude pages 6 to 8)</v>
          </cell>
        </row>
        <row r="69">
          <cell r="D69" t="str">
            <v>LO#2 Practitioner Considerations for Guideline Excess Spread Attribution Methodology under Actuarial Guideline LIII (AG53), SOA Research Institute, Jan 2023</v>
          </cell>
        </row>
        <row r="70">
          <cell r="D70" t="str">
            <v>LO#2 Principle-Based Reserves Interactive Model</v>
          </cell>
        </row>
        <row r="71">
          <cell r="D71" t="str">
            <v>LO#2 PBA Corner, Financial Reporter, Jun 2016</v>
          </cell>
        </row>
        <row r="72">
          <cell r="D72" t="str">
            <v>LO#2 Reflection of COVID-19 in Life Insurance Mortality Improvement: A Discussion Brief, American Academy of Actuaries, May 2022</v>
          </cell>
        </row>
        <row r="73">
          <cell r="D73" t="str">
            <v>LO#3 Canadian Insurance Taxation, Swales, et. Al., 4th Ed, 2015, Chapter 3, Liability for Income Tax</v>
          </cell>
        </row>
        <row r="74">
          <cell r="D74" t="str">
            <v>LO#3 Canadian Insurance Taxation, Swales, et. Al., 4th Ed, 2015, Chapter 4, Income for Tax Purposes - General Rules,</v>
          </cell>
        </row>
        <row r="75">
          <cell r="D75" t="str">
            <v>LO#3 Canadian Insurance Taxation, Swales, et. Al., 4th Ed, 2015, Chapter 5, Investment Income,</v>
          </cell>
        </row>
        <row r="76">
          <cell r="D76" t="str">
            <v>LO#3 Canadian Insurance Taxation, Swales, et. Al., 4th Ed, 2015, Chapter 6, Reserves,</v>
          </cell>
        </row>
        <row r="77">
          <cell r="D77" t="str">
            <v>LO#3 Canadian Insurance Taxation, Swales, et. Al., 4th Ed, 2015, Chapter 9, IIT</v>
          </cell>
        </row>
        <row r="78">
          <cell r="D78" t="str">
            <v xml:space="preserve">LO#3 Canadian Insurance Taxation, Swales, et. Al., 4th Ed, 2015, Chapter 10, The Taxation of Life Insurance Policies </v>
          </cell>
        </row>
        <row r="79">
          <cell r="D79" t="str">
            <v>LO#3 Canadian Insurance Taxation, Swales, et. Al., 4th Ed, 2015, Chapter 11, The Taxation of Annuites</v>
          </cell>
        </row>
        <row r="80">
          <cell r="D80" t="str">
            <v>LO#3 Canadian Insurance Taxation, Swales, et. Al., 4th Ed, 2015, Chapter 24, Provincial Premium Tax,</v>
          </cell>
        </row>
        <row r="81">
          <cell r="D81" t="str">
            <v>LO#3 LFM-846-20: Company Tax – Introductory Study Note</v>
          </cell>
        </row>
        <row r="82">
          <cell r="D82" t="str">
            <v xml:space="preserve">LO#3 LFM-845-20: Chapters 1 and 2 of Life Insurance and Modified Endowments Under IRC §7702 and §7702A, Desrochers, 2nd Edition </v>
          </cell>
        </row>
        <row r="83">
          <cell r="D83" t="str">
            <v>LO#3 LFM-850-22: Changes to Section 7702 (IRC) and Nonforfeiture Interet Rates, Lewis &amp; Ellis, Jan 2021</v>
          </cell>
        </row>
        <row r="84">
          <cell r="D84" t="str">
            <v>LO#3 The Tax Cuts and Jobs Act of 2017— Effects on Life Insurers, American Academy of Actuaries, Oct 2020</v>
          </cell>
        </row>
        <row r="85">
          <cell r="D85" t="str">
            <v>LO#4 Economic Capital for life Insurance Companies, SOA Research paper, Oct 2016 (only sections 2 and 6)</v>
          </cell>
        </row>
        <row r="86">
          <cell r="D86" t="str">
            <v xml:space="preserve">LO#4 A Multi-Stakeholder Approach to Capital Adequacy, Conning Research </v>
          </cell>
        </row>
        <row r="87">
          <cell r="D87" t="str">
            <v xml:space="preserve">LO#4 The Theory of Risk Capital in Financial Firms, Chew </v>
          </cell>
        </row>
        <row r="88">
          <cell r="D88" t="str">
            <v xml:space="preserve">LO#4 The Theory of Risk Capital in Financial Firms, Chew </v>
          </cell>
        </row>
        <row r="89">
          <cell r="D89" t="str">
            <v>LO#4 LFM-645-23: OSFI LICAT Guideline, Chapters 1 - 11, excluding Sections 4.2-4.4 and 7.3-7.11</v>
          </cell>
        </row>
        <row r="90">
          <cell r="D90" t="str">
            <v>LO#4 LFM-636-20: OSFI Guideline A-4 Internal Target Capital Ratio for Insurance Companies, December 2017</v>
          </cell>
        </row>
        <row r="91">
          <cell r="D91" t="str">
            <v>LO#4 LFM-641-19: OSFI: Own Risk and Solvency Assessment (E-19), December 2017</v>
          </cell>
        </row>
        <row r="92">
          <cell r="D92" t="str">
            <v xml:space="preserve">LO#4 LFM-151-22: IAIS—International Capital Standard, ComFrame, Holistic Framework for Systemic Risk in the Insurance Sector, Sullivan &amp; Cromwell LLP, Dec 2019, Only pages 1-3, 8-28  </v>
          </cell>
        </row>
        <row r="93">
          <cell r="D93" t="str">
            <v>LO#4 LFM-813-13: U.S. Insurance Regulation Solvency Framework and Current Topics</v>
          </cell>
        </row>
        <row r="94">
          <cell r="D94" t="str">
            <v>LO#4 Lombardi, Chapter 29 – Risk-Based Capital, Valuation of Insurance Liabilities, 5th Ed.</v>
          </cell>
        </row>
        <row r="95">
          <cell r="D95" t="str">
            <v xml:space="preserve">LO#4 LFM-852-22: Group Capital Calculation: Public Summary, National Association of Insurance Commissioners,  Dec 2020  </v>
          </cell>
        </row>
        <row r="96">
          <cell r="D96" t="str">
            <v>LO#4 LFM-853-22: Group Capital Calculation: Pictorial, National Association of Insurance Commissioners, Dec 2020</v>
          </cell>
        </row>
        <row r="97">
          <cell r="D97" t="str">
            <v>LO#4 LFM-854-22:NAIC Own Risk and Solvency Assessment (ORSA) Guidance Manual, National Association of Insurance Commissioners, Dec 2017</v>
          </cell>
        </row>
        <row r="98">
          <cell r="D98" t="str">
            <v>LO#4 ASOP 55 – Capital Adequacy Assessment, Section 3 and Appendix 1</v>
          </cell>
        </row>
        <row r="99">
          <cell r="D99" t="str">
            <v xml:space="preserve">LO#5 LFM-106-07: Insurance Industry Mergers and Acquisitions, Chapter 4 (Sections 4.1-4.6) </v>
          </cell>
        </row>
        <row r="100">
          <cell r="D100" t="str">
            <v xml:space="preserve">LO#5 Embedded Value: Practice and Theory, SOA, Actuarial Practice Forum, March 2009 </v>
          </cell>
        </row>
        <row r="101">
          <cell r="D101" t="str">
            <v xml:space="preserve">LO#5 LFM-138-16: Prudential Financial - Stockholder's Equity and Operating Leverage, HBR, 2008  </v>
          </cell>
        </row>
        <row r="102">
          <cell r="D102" t="str">
            <v>LO#5 Will IFRS 17 replace EV, Milliman, Sep 2018</v>
          </cell>
        </row>
        <row r="103">
          <cell r="D103" t="str">
            <v>LO#5 OSFI Guideline B-15: Climate Risk Management</v>
          </cell>
        </row>
        <row r="104">
          <cell r="D104" t="str">
            <v>LO#5 Chapter 19 – Variable Deferred Annuities, Lombardi, Valuation of Insurance Liabilities, 5th Ed., Section 19.4</v>
          </cell>
        </row>
        <row r="105">
          <cell r="D105" t="str">
            <v>LO#5 LFM-152-22: Introduction to Source of Earnings Analysis (excluding Appendices)</v>
          </cell>
        </row>
        <row r="106">
          <cell r="D106" t="str">
            <v>LO#6 LFM-144-20: The Modernization of Insurance Company Solvency Regulation in the US, Klein, Networks Financial Institute Policy Brief, 2012 (exclude Sections 7 and 9)</v>
          </cell>
        </row>
        <row r="107">
          <cell r="D107" t="str">
            <v xml:space="preserve">LO#6 LFM-XXX-24: Insurance Contracts First Impressions: 2020 Edition IFRS 17, KPMG, July 2020 </v>
          </cell>
        </row>
        <row r="108">
          <cell r="D108" t="str">
            <v>LO#6 LFM-847-20: Life Insurance Regulatory Framework, OSFI, 2012</v>
          </cell>
        </row>
        <row r="109">
          <cell r="D109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10">
          <cell r="D110" t="str">
            <v>LO#6 Bridging the GAAP: IFRS 17 and LDTI Differences Explored, Financial Reporter, July 2022</v>
          </cell>
        </row>
        <row r="111">
          <cell r="D111" t="str">
            <v>LO#6 Regulatory Capital Adequacy for Life Insurance Companies: A Comparison of Four Jurisdictions (including spreadsheet)</v>
          </cell>
        </row>
        <row r="118">
          <cell r="C118" t="str">
            <v>Retrieval</v>
          </cell>
        </row>
        <row r="119">
          <cell r="C119" t="str">
            <v>Comprehension</v>
          </cell>
        </row>
        <row r="120">
          <cell r="C120" t="str">
            <v>Analysis</v>
          </cell>
        </row>
        <row r="121">
          <cell r="C121" t="str">
            <v>Knowledge Utilization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3977-4699-4166-B216-B76CE88FD180}">
  <sheetPr>
    <pageSetUpPr fitToPage="1"/>
  </sheetPr>
  <dimension ref="A1:D13"/>
  <sheetViews>
    <sheetView workbookViewId="0"/>
  </sheetViews>
  <sheetFormatPr defaultColWidth="8.85546875" defaultRowHeight="12.75" x14ac:dyDescent="0.2"/>
  <cols>
    <col min="1" max="1" width="21.140625" style="1" customWidth="1"/>
    <col min="2" max="2" width="12.85546875" style="1" customWidth="1"/>
    <col min="3" max="3" width="11.85546875" style="1" customWidth="1"/>
    <col min="4" max="16384" width="8.85546875" style="1"/>
  </cols>
  <sheetData>
    <row r="1" spans="1:4" x14ac:dyDescent="0.2">
      <c r="A1" s="1" t="s">
        <v>43</v>
      </c>
    </row>
    <row r="3" spans="1:4" x14ac:dyDescent="0.2">
      <c r="B3" s="1" t="s">
        <v>0</v>
      </c>
      <c r="C3" s="1" t="s">
        <v>1</v>
      </c>
    </row>
    <row r="4" spans="1:4" ht="15" x14ac:dyDescent="0.25">
      <c r="A4" s="1" t="s">
        <v>2</v>
      </c>
      <c r="B4" s="2">
        <v>5000000</v>
      </c>
      <c r="C4" s="2">
        <v>5000000</v>
      </c>
      <c r="D4" s="1" t="s">
        <v>3</v>
      </c>
    </row>
    <row r="5" spans="1:4" ht="15" x14ac:dyDescent="0.25">
      <c r="A5" s="1" t="s">
        <v>4</v>
      </c>
      <c r="B5" s="1">
        <v>0</v>
      </c>
      <c r="C5" s="2">
        <v>1200000</v>
      </c>
      <c r="D5" s="1" t="s">
        <v>3</v>
      </c>
    </row>
    <row r="6" spans="1:4" x14ac:dyDescent="0.2">
      <c r="A6" s="1" t="s">
        <v>5</v>
      </c>
      <c r="B6" s="3">
        <v>1</v>
      </c>
      <c r="C6" s="3">
        <v>0.05</v>
      </c>
      <c r="D6" s="1" t="s">
        <v>3</v>
      </c>
    </row>
    <row r="7" spans="1:4" x14ac:dyDescent="0.2">
      <c r="A7" s="1" t="s">
        <v>6</v>
      </c>
      <c r="B7" s="4">
        <f>B6*B4</f>
        <v>5000000</v>
      </c>
      <c r="C7" s="4">
        <f>C6*C4</f>
        <v>250000</v>
      </c>
      <c r="D7" s="1" t="s">
        <v>7</v>
      </c>
    </row>
    <row r="8" spans="1:4" ht="13.5" thickBot="1" x14ac:dyDescent="0.25">
      <c r="A8" s="5" t="s">
        <v>8</v>
      </c>
      <c r="B8" s="6">
        <f>B5+B7</f>
        <v>5000000</v>
      </c>
      <c r="C8" s="6">
        <f>C5+C7</f>
        <v>1450000</v>
      </c>
      <c r="D8" s="1" t="s">
        <v>9</v>
      </c>
    </row>
    <row r="11" spans="1:4" x14ac:dyDescent="0.2">
      <c r="A11" s="1" t="s">
        <v>10</v>
      </c>
      <c r="B11" s="3">
        <v>0</v>
      </c>
      <c r="C11" s="3">
        <v>0.05</v>
      </c>
      <c r="D11" s="1" t="s">
        <v>11</v>
      </c>
    </row>
    <row r="12" spans="1:4" x14ac:dyDescent="0.2">
      <c r="A12" s="1" t="s">
        <v>12</v>
      </c>
      <c r="B12" s="3">
        <f>B6-B11</f>
        <v>1</v>
      </c>
      <c r="C12" s="3">
        <f>C6-C11</f>
        <v>0</v>
      </c>
      <c r="D12" s="1" t="s">
        <v>13</v>
      </c>
    </row>
    <row r="13" spans="1:4" ht="13.5" thickBot="1" x14ac:dyDescent="0.25">
      <c r="A13" s="5" t="s">
        <v>14</v>
      </c>
      <c r="B13" s="6">
        <f>B12*B4</f>
        <v>5000000</v>
      </c>
      <c r="C13" s="6">
        <f>C12*C4</f>
        <v>0</v>
      </c>
      <c r="D13" s="1" t="s">
        <v>15</v>
      </c>
    </row>
  </sheetData>
  <pageMargins left="0.7" right="0.7" top="0.75" bottom="0.75" header="0.3" footer="0.3"/>
  <pageSetup scale="93" orientation="portrait" horizontalDpi="0" verticalDpi="0" r:id="rId1"/>
  <headerFooter>
    <oddFooter>&amp;C_x000D_&amp;1#&amp;"Calibri"&amp;10&amp;K000000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D990-1868-4AF9-8D29-3D0EECCCACE5}">
  <sheetPr>
    <pageSetUpPr fitToPage="1"/>
  </sheetPr>
  <dimension ref="B1:G35"/>
  <sheetViews>
    <sheetView topLeftCell="A10" workbookViewId="0">
      <selection activeCell="B2" sqref="B2"/>
    </sheetView>
  </sheetViews>
  <sheetFormatPr defaultColWidth="8.85546875" defaultRowHeight="12.75" x14ac:dyDescent="0.2"/>
  <cols>
    <col min="1" max="1" width="8.85546875" style="1"/>
    <col min="2" max="2" width="29.28515625" style="1" customWidth="1"/>
    <col min="3" max="3" width="16.7109375" style="1" customWidth="1"/>
    <col min="4" max="4" width="73.140625" style="1" bestFit="1" customWidth="1"/>
    <col min="5" max="5" width="16.7109375" style="1" customWidth="1"/>
    <col min="6" max="6" width="8.85546875" style="1"/>
    <col min="7" max="7" width="10" style="1" bestFit="1" customWidth="1"/>
    <col min="8" max="8" width="8.85546875" style="1"/>
    <col min="9" max="9" width="10" style="1" bestFit="1" customWidth="1"/>
    <col min="10" max="10" width="70.140625" style="1" customWidth="1"/>
    <col min="11" max="16384" width="8.85546875" style="1"/>
  </cols>
  <sheetData>
    <row r="1" spans="2:7" x14ac:dyDescent="0.2">
      <c r="B1" s="1" t="s">
        <v>44</v>
      </c>
    </row>
    <row r="2" spans="2:7" ht="13.5" thickBot="1" x14ac:dyDescent="0.25"/>
    <row r="3" spans="2:7" ht="16.5" thickBot="1" x14ac:dyDescent="0.25">
      <c r="B3" s="7" t="s">
        <v>16</v>
      </c>
      <c r="C3" s="8" t="s">
        <v>17</v>
      </c>
      <c r="D3" s="8" t="s">
        <v>18</v>
      </c>
      <c r="E3" s="8" t="s">
        <v>19</v>
      </c>
    </row>
    <row r="4" spans="2:7" ht="16.5" thickBot="1" x14ac:dyDescent="0.25">
      <c r="B4" s="9" t="s">
        <v>20</v>
      </c>
      <c r="C4" s="10">
        <v>10000000</v>
      </c>
      <c r="D4" s="10">
        <v>9000000</v>
      </c>
      <c r="E4" s="10">
        <v>8000000</v>
      </c>
    </row>
    <row r="5" spans="2:7" ht="16.5" thickBot="1" x14ac:dyDescent="0.25">
      <c r="B5" s="9" t="s">
        <v>21</v>
      </c>
      <c r="C5" s="10">
        <v>7000000</v>
      </c>
      <c r="D5" s="10">
        <v>6500000</v>
      </c>
      <c r="E5" s="10">
        <v>6000000</v>
      </c>
      <c r="G5" s="4"/>
    </row>
    <row r="6" spans="2:7" ht="16.5" thickBot="1" x14ac:dyDescent="0.25">
      <c r="B6" s="9" t="s">
        <v>22</v>
      </c>
      <c r="C6" s="10">
        <v>1500000</v>
      </c>
      <c r="D6" s="10">
        <v>1480000</v>
      </c>
      <c r="E6" s="10">
        <v>1460000</v>
      </c>
    </row>
    <row r="7" spans="2:7" ht="16.5" thickBot="1" x14ac:dyDescent="0.25">
      <c r="B7" s="9" t="s">
        <v>23</v>
      </c>
      <c r="C7" s="10">
        <v>750000</v>
      </c>
      <c r="D7" s="10">
        <v>675000</v>
      </c>
      <c r="E7" s="10">
        <v>600000</v>
      </c>
    </row>
    <row r="8" spans="2:7" ht="16.5" thickBot="1" x14ac:dyDescent="0.25">
      <c r="B8" s="9" t="s">
        <v>24</v>
      </c>
      <c r="C8" s="11">
        <v>70000</v>
      </c>
      <c r="D8" s="11">
        <v>65000</v>
      </c>
      <c r="E8" s="11">
        <v>60000</v>
      </c>
    </row>
    <row r="9" spans="2:7" ht="16.5" thickBot="1" x14ac:dyDescent="0.25">
      <c r="B9" s="9" t="s">
        <v>25</v>
      </c>
      <c r="C9" s="12">
        <v>175000</v>
      </c>
      <c r="D9" s="12">
        <v>162500</v>
      </c>
      <c r="E9" s="12">
        <v>150000</v>
      </c>
    </row>
    <row r="10" spans="2:7" ht="16.5" thickBot="1" x14ac:dyDescent="0.3">
      <c r="B10" s="13"/>
      <c r="C10" s="14"/>
      <c r="D10" s="14"/>
      <c r="E10" s="14"/>
    </row>
    <row r="11" spans="2:7" ht="16.5" thickBot="1" x14ac:dyDescent="0.25">
      <c r="B11" s="7" t="s">
        <v>26</v>
      </c>
      <c r="C11" s="8" t="s">
        <v>17</v>
      </c>
      <c r="D11" s="8" t="s">
        <v>18</v>
      </c>
      <c r="E11" s="8" t="s">
        <v>19</v>
      </c>
    </row>
    <row r="12" spans="2:7" ht="16.5" thickBot="1" x14ac:dyDescent="0.25">
      <c r="B12" s="9" t="s">
        <v>20</v>
      </c>
      <c r="C12" s="11">
        <v>9500000</v>
      </c>
      <c r="D12" s="11">
        <v>8550000</v>
      </c>
      <c r="E12" s="11">
        <v>7600000</v>
      </c>
    </row>
    <row r="13" spans="2:7" ht="16.5" thickBot="1" x14ac:dyDescent="0.25">
      <c r="B13" s="9" t="s">
        <v>21</v>
      </c>
      <c r="C13" s="11">
        <v>7350000</v>
      </c>
      <c r="D13" s="11">
        <v>6825000</v>
      </c>
      <c r="E13" s="11">
        <v>6300000</v>
      </c>
    </row>
    <row r="14" spans="2:7" ht="16.5" thickBot="1" x14ac:dyDescent="0.25">
      <c r="B14" s="9" t="s">
        <v>22</v>
      </c>
      <c r="C14" s="10">
        <v>1550000</v>
      </c>
      <c r="D14" s="10">
        <v>1500000</v>
      </c>
      <c r="E14" s="10">
        <v>1475000</v>
      </c>
    </row>
    <row r="15" spans="2:7" ht="16.5" thickBot="1" x14ac:dyDescent="0.25">
      <c r="B15" s="9" t="s">
        <v>23</v>
      </c>
      <c r="C15" s="15">
        <v>715000</v>
      </c>
      <c r="D15" s="15">
        <v>650000</v>
      </c>
      <c r="E15" s="15">
        <v>600000</v>
      </c>
    </row>
    <row r="16" spans="2:7" ht="16.5" thickBot="1" x14ac:dyDescent="0.25">
      <c r="B16" s="9" t="s">
        <v>24</v>
      </c>
      <c r="C16" s="11">
        <v>73500</v>
      </c>
      <c r="D16" s="11">
        <v>68250</v>
      </c>
      <c r="E16" s="11">
        <v>63000</v>
      </c>
    </row>
    <row r="17" spans="2:5" ht="16.5" thickBot="1" x14ac:dyDescent="0.25">
      <c r="B17" s="9" t="s">
        <v>25</v>
      </c>
      <c r="C17" s="12">
        <v>175000</v>
      </c>
      <c r="D17" s="12">
        <v>162500</v>
      </c>
      <c r="E17" s="12">
        <v>150000</v>
      </c>
    </row>
    <row r="21" spans="2:5" ht="15" x14ac:dyDescent="0.25">
      <c r="B21" s="16" t="s">
        <v>27</v>
      </c>
    </row>
    <row r="22" spans="2:5" ht="15" x14ac:dyDescent="0.25">
      <c r="B22" s="16" t="s">
        <v>28</v>
      </c>
    </row>
    <row r="23" spans="2:5" ht="15" x14ac:dyDescent="0.25">
      <c r="B23" s="16" t="s">
        <v>29</v>
      </c>
    </row>
    <row r="24" spans="2:5" ht="15" x14ac:dyDescent="0.25">
      <c r="B24" s="16" t="s">
        <v>30</v>
      </c>
      <c r="C24" s="17">
        <v>0.04</v>
      </c>
      <c r="D24" s="18" t="s">
        <v>31</v>
      </c>
    </row>
    <row r="25" spans="2:5" ht="15" x14ac:dyDescent="0.25">
      <c r="B25" s="16" t="s">
        <v>32</v>
      </c>
      <c r="C25" s="19">
        <f>D5+D6</f>
        <v>7980000</v>
      </c>
      <c r="D25" s="18" t="s">
        <v>33</v>
      </c>
    </row>
    <row r="26" spans="2:5" ht="15" x14ac:dyDescent="0.25">
      <c r="B26" s="16" t="s">
        <v>34</v>
      </c>
      <c r="C26" s="19">
        <f>D8</f>
        <v>65000</v>
      </c>
      <c r="D26" s="18" t="s">
        <v>35</v>
      </c>
    </row>
    <row r="27" spans="2:5" ht="15" x14ac:dyDescent="0.25">
      <c r="B27" s="16" t="s">
        <v>36</v>
      </c>
      <c r="C27" s="20">
        <f>(C25+C26)/D4</f>
        <v>0.89388888888888884</v>
      </c>
    </row>
    <row r="29" spans="2:5" ht="15" x14ac:dyDescent="0.25">
      <c r="B29" s="16" t="s">
        <v>37</v>
      </c>
    </row>
    <row r="30" spans="2:5" ht="15" x14ac:dyDescent="0.25">
      <c r="B30" s="16" t="s">
        <v>38</v>
      </c>
    </row>
    <row r="31" spans="2:5" ht="15" x14ac:dyDescent="0.25">
      <c r="B31" s="16" t="s">
        <v>39</v>
      </c>
    </row>
    <row r="32" spans="2:5" ht="15" x14ac:dyDescent="0.25">
      <c r="B32" s="16" t="s">
        <v>30</v>
      </c>
      <c r="C32" s="21">
        <v>0.05</v>
      </c>
      <c r="D32" s="18" t="s">
        <v>40</v>
      </c>
    </row>
    <row r="33" spans="2:3" ht="15" x14ac:dyDescent="0.25">
      <c r="B33" s="16" t="s">
        <v>32</v>
      </c>
      <c r="C33" s="19">
        <f>E13+E14</f>
        <v>7775000</v>
      </c>
    </row>
    <row r="34" spans="2:3" ht="15" x14ac:dyDescent="0.25">
      <c r="B34" s="16" t="s">
        <v>41</v>
      </c>
      <c r="C34" s="22">
        <f>E15+E16+E17</f>
        <v>813000</v>
      </c>
    </row>
    <row r="35" spans="2:3" ht="15" x14ac:dyDescent="0.25">
      <c r="B35" s="16" t="s">
        <v>42</v>
      </c>
      <c r="C35" s="22">
        <f>C33+C34-E12</f>
        <v>988000</v>
      </c>
    </row>
  </sheetData>
  <pageMargins left="0.7" right="0.7" top="0.75" bottom="0.75" header="0.3" footer="0.3"/>
  <pageSetup scale="49" fitToHeight="0" orientation="landscape" horizontalDpi="0" verticalDpi="0" r:id="rId1"/>
  <headerFooter>
    <oddFooter>&amp;C_x000D_&amp;1#&amp;"Calibri"&amp;10&amp;K000000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3B008-8756-4A0E-A440-00897667FB83}">
  <dimension ref="A1:AD47"/>
  <sheetViews>
    <sheetView workbookViewId="0">
      <selection activeCell="A5" sqref="A5"/>
    </sheetView>
  </sheetViews>
  <sheetFormatPr defaultColWidth="8.85546875" defaultRowHeight="15" x14ac:dyDescent="0.25"/>
  <cols>
    <col min="1" max="1" width="8.85546875" style="23"/>
    <col min="2" max="2" width="40" style="23" customWidth="1"/>
    <col min="3" max="4" width="14.140625" style="23" bestFit="1" customWidth="1"/>
    <col min="5" max="9" width="8.85546875" style="23"/>
    <col min="10" max="10" width="12" style="23" customWidth="1"/>
    <col min="11" max="16384" width="8.85546875" style="23"/>
  </cols>
  <sheetData>
    <row r="1" spans="1:30" ht="26.65" customHeight="1" x14ac:dyDescent="0.25">
      <c r="A1" s="86" t="s">
        <v>65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</row>
    <row r="3" spans="1:30" x14ac:dyDescent="0.25">
      <c r="A3" s="31"/>
      <c r="B3" s="23" t="s">
        <v>20</v>
      </c>
      <c r="C3" s="32">
        <v>100000</v>
      </c>
    </row>
    <row r="4" spans="1:30" x14ac:dyDescent="0.25">
      <c r="A4" s="31"/>
      <c r="B4" s="23" t="s">
        <v>64</v>
      </c>
      <c r="C4" s="29">
        <v>0.08</v>
      </c>
      <c r="D4" s="30" t="s">
        <v>63</v>
      </c>
    </row>
    <row r="5" spans="1:30" x14ac:dyDescent="0.25">
      <c r="B5" s="23" t="s">
        <v>62</v>
      </c>
      <c r="C5" s="29">
        <v>0.06</v>
      </c>
    </row>
    <row r="6" spans="1:30" x14ac:dyDescent="0.25">
      <c r="B6" s="23" t="s">
        <v>61</v>
      </c>
      <c r="C6" s="29">
        <v>0.03</v>
      </c>
    </row>
    <row r="7" spans="1:30" x14ac:dyDescent="0.25">
      <c r="C7" s="29"/>
    </row>
    <row r="8" spans="1:30" x14ac:dyDescent="0.25">
      <c r="B8" s="23" t="s">
        <v>60</v>
      </c>
    </row>
    <row r="9" spans="1:30" x14ac:dyDescent="0.25">
      <c r="B9" s="28" t="s">
        <v>59</v>
      </c>
      <c r="C9" s="27">
        <v>7.0000000000000007E-2</v>
      </c>
    </row>
    <row r="10" spans="1:30" x14ac:dyDescent="0.25">
      <c r="B10" s="28" t="s">
        <v>58</v>
      </c>
      <c r="C10" s="27">
        <f t="shared" ref="C10:C15" si="0">C9-1%</f>
        <v>6.0000000000000005E-2</v>
      </c>
    </row>
    <row r="11" spans="1:30" x14ac:dyDescent="0.25">
      <c r="B11" s="28" t="s">
        <v>57</v>
      </c>
      <c r="C11" s="27">
        <f t="shared" si="0"/>
        <v>0.05</v>
      </c>
    </row>
    <row r="12" spans="1:30" x14ac:dyDescent="0.25">
      <c r="B12" s="28" t="s">
        <v>56</v>
      </c>
      <c r="C12" s="27">
        <f t="shared" si="0"/>
        <v>0.04</v>
      </c>
    </row>
    <row r="13" spans="1:30" x14ac:dyDescent="0.25">
      <c r="B13" s="28" t="s">
        <v>55</v>
      </c>
      <c r="C13" s="27">
        <f t="shared" si="0"/>
        <v>0.03</v>
      </c>
    </row>
    <row r="14" spans="1:30" x14ac:dyDescent="0.25">
      <c r="B14" s="28" t="s">
        <v>54</v>
      </c>
      <c r="C14" s="27">
        <f t="shared" si="0"/>
        <v>1.9999999999999997E-2</v>
      </c>
    </row>
    <row r="15" spans="1:30" x14ac:dyDescent="0.25">
      <c r="B15" s="28" t="s">
        <v>53</v>
      </c>
      <c r="C15" s="27">
        <f t="shared" si="0"/>
        <v>9.9999999999999967E-3</v>
      </c>
    </row>
    <row r="16" spans="1:30" x14ac:dyDescent="0.25">
      <c r="B16" s="28" t="s">
        <v>52</v>
      </c>
      <c r="C16" s="27">
        <v>0</v>
      </c>
    </row>
    <row r="18" spans="2:3" x14ac:dyDescent="0.25">
      <c r="B18" s="28" t="s">
        <v>51</v>
      </c>
      <c r="C18" s="27">
        <v>4.4999999999999998E-2</v>
      </c>
    </row>
    <row r="21" spans="2:3" x14ac:dyDescent="0.25">
      <c r="B21" s="23" t="s">
        <v>50</v>
      </c>
    </row>
    <row r="23" spans="2:3" x14ac:dyDescent="0.25">
      <c r="B23" s="26" t="s">
        <v>49</v>
      </c>
    </row>
    <row r="24" spans="2:3" x14ac:dyDescent="0.25">
      <c r="B24" s="23">
        <v>1</v>
      </c>
      <c r="C24" s="25">
        <f>C3*(1+C5)*(1-C9)</f>
        <v>98580</v>
      </c>
    </row>
    <row r="25" spans="2:3" x14ac:dyDescent="0.25">
      <c r="B25" s="23">
        <v>2</v>
      </c>
      <c r="C25" s="25">
        <f>C3*(1+C5)*(1+C5)*(1-C10)</f>
        <v>105618.4</v>
      </c>
    </row>
    <row r="26" spans="2:3" x14ac:dyDescent="0.25">
      <c r="B26" s="23">
        <v>3</v>
      </c>
      <c r="C26" s="25">
        <f>C3*(1+C5)*(1+C5)*(1+C5)*(1-C11)</f>
        <v>113146.52</v>
      </c>
    </row>
    <row r="27" spans="2:3" x14ac:dyDescent="0.25">
      <c r="B27" s="23">
        <v>4</v>
      </c>
      <c r="C27" s="25">
        <f>C3*(1+C5)*(1+C5)*(1+C5)*(1+C5)*(1-C12)</f>
        <v>121197.78816000001</v>
      </c>
    </row>
    <row r="28" spans="2:3" x14ac:dyDescent="0.25">
      <c r="B28" s="23">
        <v>5</v>
      </c>
      <c r="C28" s="25">
        <f>C3*(1+C5)*(1+C5)*(1+C5)*(1+C5)*(1+C6)*(1-C13)</f>
        <v>126134.07307360001</v>
      </c>
    </row>
    <row r="29" spans="2:3" x14ac:dyDescent="0.25">
      <c r="B29" s="23">
        <v>6</v>
      </c>
      <c r="C29" s="25">
        <f>C3*(1+C5)*(1+C5)*(1+C5)*(1+C5)*(1+C6)*(1+C6)*(1-C14)</f>
        <v>131257.457072672</v>
      </c>
    </row>
    <row r="30" spans="2:3" x14ac:dyDescent="0.25">
      <c r="B30" s="23">
        <v>7</v>
      </c>
      <c r="C30" s="25">
        <f>C3*(1+C5)*(1+C5)*(1+C5)*(1+C5)*(1+C6)*(1+C6)*(1+C6)*(1-C15)</f>
        <v>136574.72344592208</v>
      </c>
    </row>
    <row r="31" spans="2:3" x14ac:dyDescent="0.25">
      <c r="B31" s="23">
        <v>8</v>
      </c>
      <c r="C31" s="25">
        <f>C3*(1+C5)*(1+C5)*(1+C5)*(1+C5)*(1+C6)*(1+C6)*(1+C6)*(1+C6)*(1-C16)</f>
        <v>142092.89409020176</v>
      </c>
    </row>
    <row r="34" spans="2:10" ht="19.5" customHeight="1" x14ac:dyDescent="0.25">
      <c r="B34" s="86" t="s">
        <v>48</v>
      </c>
      <c r="C34" s="86"/>
      <c r="D34" s="86"/>
      <c r="E34" s="86"/>
      <c r="F34" s="86"/>
      <c r="G34" s="86"/>
      <c r="H34" s="86"/>
      <c r="I34" s="86"/>
      <c r="J34" s="86"/>
    </row>
    <row r="35" spans="2:10" x14ac:dyDescent="0.25">
      <c r="C35" s="23" t="s">
        <v>47</v>
      </c>
    </row>
    <row r="36" spans="2:10" x14ac:dyDescent="0.25">
      <c r="B36" s="23" t="s">
        <v>46</v>
      </c>
    </row>
    <row r="37" spans="2:10" x14ac:dyDescent="0.25">
      <c r="B37" s="23">
        <v>1</v>
      </c>
      <c r="C37" s="24">
        <f t="shared" ref="C37:C44" si="1">C24/((1+$C$18)^B37)</f>
        <v>94334.928229665078</v>
      </c>
    </row>
    <row r="38" spans="2:10" x14ac:dyDescent="0.25">
      <c r="B38" s="23">
        <v>2</v>
      </c>
      <c r="C38" s="24">
        <f t="shared" si="1"/>
        <v>96717.932281770118</v>
      </c>
    </row>
    <row r="39" spans="2:10" x14ac:dyDescent="0.25">
      <c r="B39" s="23">
        <v>3</v>
      </c>
      <c r="C39" s="24">
        <f t="shared" si="1"/>
        <v>99149.911236630884</v>
      </c>
    </row>
    <row r="40" spans="2:10" x14ac:dyDescent="0.25">
      <c r="B40" s="23">
        <v>4</v>
      </c>
      <c r="C40" s="24">
        <f t="shared" si="1"/>
        <v>101631.78007997545</v>
      </c>
    </row>
    <row r="41" spans="2:10" x14ac:dyDescent="0.25">
      <c r="B41" s="23">
        <v>5</v>
      </c>
      <c r="C41" s="24">
        <f t="shared" si="1"/>
        <v>101216.41893730409</v>
      </c>
    </row>
    <row r="42" spans="2:10" x14ac:dyDescent="0.25">
      <c r="B42" s="23">
        <v>6</v>
      </c>
      <c r="C42" s="24">
        <f t="shared" si="1"/>
        <v>100792.04190333425</v>
      </c>
    </row>
    <row r="43" spans="2:10" x14ac:dyDescent="0.25">
      <c r="B43" s="23">
        <v>7</v>
      </c>
      <c r="C43" s="24">
        <f t="shared" si="1"/>
        <v>100358.99338817492</v>
      </c>
    </row>
    <row r="44" spans="2:10" x14ac:dyDescent="0.25">
      <c r="B44" s="23">
        <v>8</v>
      </c>
      <c r="C44" s="24">
        <f t="shared" si="1"/>
        <v>99917.609772191005</v>
      </c>
    </row>
    <row r="46" spans="2:10" x14ac:dyDescent="0.25">
      <c r="B46" s="23" t="s">
        <v>45</v>
      </c>
    </row>
    <row r="47" spans="2:10" x14ac:dyDescent="0.25">
      <c r="B47" s="24">
        <f>MAX(C37:C44)</f>
        <v>101631.78007997545</v>
      </c>
    </row>
  </sheetData>
  <mergeCells count="2">
    <mergeCell ref="A1:AD1"/>
    <mergeCell ref="B34:J34"/>
  </mergeCells>
  <pageMargins left="0.7" right="0.7" top="0.75" bottom="0.75" header="0.3" footer="0.3"/>
  <pageSetup orientation="portrait" r:id="rId1"/>
  <headerFooter>
    <oddFooter>&amp;C_x000D_&amp;1#&amp;"Calibri"&amp;10&amp;K000000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B569-4DA8-4B6F-86E5-3F2EB60CDE3C}">
  <dimension ref="A1:E62"/>
  <sheetViews>
    <sheetView workbookViewId="0">
      <selection activeCell="B39" sqref="B39"/>
    </sheetView>
  </sheetViews>
  <sheetFormatPr defaultRowHeight="15" x14ac:dyDescent="0.25"/>
  <cols>
    <col min="1" max="1" width="36.140625" customWidth="1"/>
    <col min="2" max="2" width="24.85546875" bestFit="1" customWidth="1"/>
    <col min="3" max="3" width="41.42578125" bestFit="1" customWidth="1"/>
    <col min="4" max="4" width="11.5703125" bestFit="1" customWidth="1"/>
  </cols>
  <sheetData>
    <row r="1" spans="1:2" s="39" customFormat="1" ht="18.75" x14ac:dyDescent="0.3">
      <c r="A1" s="60" t="s">
        <v>133</v>
      </c>
    </row>
    <row r="2" spans="1:2" s="39" customFormat="1" x14ac:dyDescent="0.25"/>
    <row r="3" spans="1:2" s="39" customFormat="1" ht="15.75" x14ac:dyDescent="0.25">
      <c r="A3" s="40" t="s">
        <v>132</v>
      </c>
    </row>
    <row r="4" spans="1:2" s="39" customFormat="1" ht="16.5" thickBot="1" x14ac:dyDescent="0.3">
      <c r="A4" s="40"/>
    </row>
    <row r="5" spans="1:2" s="39" customFormat="1" ht="16.5" thickBot="1" x14ac:dyDescent="0.3">
      <c r="A5" s="59" t="s">
        <v>131</v>
      </c>
      <c r="B5" s="58" t="s">
        <v>130</v>
      </c>
    </row>
    <row r="6" spans="1:2" s="39" customFormat="1" ht="16.5" thickBot="1" x14ac:dyDescent="0.3">
      <c r="A6" s="42" t="s">
        <v>129</v>
      </c>
      <c r="B6" s="57">
        <v>280</v>
      </c>
    </row>
    <row r="7" spans="1:2" s="39" customFormat="1" ht="16.5" thickBot="1" x14ac:dyDescent="0.3">
      <c r="A7" s="42" t="s">
        <v>128</v>
      </c>
      <c r="B7" s="57">
        <v>280</v>
      </c>
    </row>
    <row r="8" spans="1:2" s="39" customFormat="1" ht="16.5" thickBot="1" x14ac:dyDescent="0.3">
      <c r="A8" s="42" t="s">
        <v>127</v>
      </c>
      <c r="B8" s="57">
        <v>470</v>
      </c>
    </row>
    <row r="9" spans="1:2" s="39" customFormat="1" ht="16.5" thickBot="1" x14ac:dyDescent="0.3">
      <c r="A9" s="42" t="s">
        <v>126</v>
      </c>
      <c r="B9" s="57">
        <v>470</v>
      </c>
    </row>
    <row r="10" spans="1:2" s="39" customFormat="1" ht="16.5" thickBot="1" x14ac:dyDescent="0.3">
      <c r="A10" s="42" t="s">
        <v>125</v>
      </c>
      <c r="B10" s="57">
        <v>315</v>
      </c>
    </row>
    <row r="11" spans="1:2" s="39" customFormat="1" ht="16.5" thickBot="1" x14ac:dyDescent="0.3">
      <c r="A11" s="42" t="s">
        <v>124</v>
      </c>
      <c r="B11" s="57">
        <v>315</v>
      </c>
    </row>
    <row r="12" spans="1:2" s="39" customFormat="1" ht="16.5" thickBot="1" x14ac:dyDescent="0.3">
      <c r="A12" s="42" t="s">
        <v>123</v>
      </c>
      <c r="B12" s="57">
        <v>330</v>
      </c>
    </row>
    <row r="13" spans="1:2" s="39" customFormat="1" ht="16.5" thickBot="1" x14ac:dyDescent="0.3">
      <c r="A13" s="42" t="s">
        <v>122</v>
      </c>
      <c r="B13" s="57">
        <v>330</v>
      </c>
    </row>
    <row r="14" spans="1:2" s="39" customFormat="1" ht="16.5" thickBot="1" x14ac:dyDescent="0.3">
      <c r="A14" s="42" t="s">
        <v>121</v>
      </c>
      <c r="B14" s="57">
        <v>325</v>
      </c>
    </row>
    <row r="15" spans="1:2" s="39" customFormat="1" ht="16.5" thickBot="1" x14ac:dyDescent="0.3">
      <c r="A15" s="42" t="s">
        <v>120</v>
      </c>
      <c r="B15" s="57">
        <v>320</v>
      </c>
    </row>
    <row r="16" spans="1:2" s="39" customFormat="1" ht="15.95" customHeight="1" thickBot="1" x14ac:dyDescent="0.3">
      <c r="A16" s="42" t="s">
        <v>119</v>
      </c>
      <c r="B16" s="57">
        <v>322</v>
      </c>
    </row>
    <row r="17" spans="1:5" s="39" customFormat="1" ht="15.95" customHeight="1" thickBot="1" x14ac:dyDescent="0.3">
      <c r="A17" s="42" t="s">
        <v>118</v>
      </c>
      <c r="B17" s="57">
        <v>344</v>
      </c>
    </row>
    <row r="18" spans="1:5" s="39" customFormat="1" ht="15.95" customHeight="1" thickBot="1" x14ac:dyDescent="0.3">
      <c r="A18" s="42" t="s">
        <v>117</v>
      </c>
      <c r="B18" s="57">
        <v>280</v>
      </c>
    </row>
    <row r="19" spans="1:5" s="39" customFormat="1" ht="15.95" customHeight="1" thickBot="1" x14ac:dyDescent="0.3">
      <c r="A19" s="42" t="s">
        <v>116</v>
      </c>
      <c r="B19" s="57">
        <v>280</v>
      </c>
    </row>
    <row r="20" spans="1:5" s="39" customFormat="1" ht="15.95" customHeight="1" thickBot="1" x14ac:dyDescent="0.3">
      <c r="A20" s="42" t="s">
        <v>115</v>
      </c>
      <c r="B20" s="57">
        <v>355</v>
      </c>
    </row>
    <row r="21" spans="1:5" s="39" customFormat="1" ht="15.95" customHeight="1" thickBot="1" x14ac:dyDescent="0.3">
      <c r="A21" s="42" t="s">
        <v>114</v>
      </c>
      <c r="B21" s="57">
        <v>355</v>
      </c>
    </row>
    <row r="22" spans="1:5" s="39" customFormat="1" ht="15.75" x14ac:dyDescent="0.25">
      <c r="A22" s="40"/>
    </row>
    <row r="23" spans="1:5" s="39" customFormat="1" ht="15.75" x14ac:dyDescent="0.25">
      <c r="A23" s="40" t="s">
        <v>113</v>
      </c>
    </row>
    <row r="24" spans="1:5" ht="15.75" x14ac:dyDescent="0.25">
      <c r="A24" s="38" t="s">
        <v>112</v>
      </c>
    </row>
    <row r="25" spans="1:5" ht="15.75" x14ac:dyDescent="0.25">
      <c r="B25" s="87" t="s">
        <v>111</v>
      </c>
      <c r="C25" s="87"/>
      <c r="D25" s="87"/>
      <c r="E25" s="2"/>
    </row>
    <row r="26" spans="1:5" ht="15.75" x14ac:dyDescent="0.25">
      <c r="B26" s="54" t="s">
        <v>110</v>
      </c>
      <c r="C26" s="50" t="s">
        <v>109</v>
      </c>
      <c r="D26" s="56">
        <f>B14</f>
        <v>325</v>
      </c>
      <c r="E26" s="48" t="s">
        <v>74</v>
      </c>
    </row>
    <row r="27" spans="1:5" ht="15.75" x14ac:dyDescent="0.25">
      <c r="B27" s="54" t="s">
        <v>108</v>
      </c>
      <c r="C27" s="50" t="s">
        <v>107</v>
      </c>
      <c r="D27" s="56">
        <f>B8</f>
        <v>470</v>
      </c>
      <c r="E27" s="48" t="s">
        <v>106</v>
      </c>
    </row>
    <row r="28" spans="1:5" ht="15.75" x14ac:dyDescent="0.25">
      <c r="B28" s="54" t="s">
        <v>105</v>
      </c>
      <c r="C28" s="50" t="s">
        <v>104</v>
      </c>
      <c r="D28" s="56">
        <f>D27-D26</f>
        <v>145</v>
      </c>
      <c r="E28" s="2" t="s">
        <v>103</v>
      </c>
    </row>
    <row r="29" spans="1:5" ht="15.75" x14ac:dyDescent="0.25">
      <c r="B29" s="54" t="s">
        <v>102</v>
      </c>
      <c r="C29" s="50" t="s">
        <v>101</v>
      </c>
      <c r="D29" s="55">
        <v>2500</v>
      </c>
      <c r="E29" s="48" t="s">
        <v>74</v>
      </c>
    </row>
    <row r="30" spans="1:5" ht="15.75" x14ac:dyDescent="0.25">
      <c r="B30" s="54" t="s">
        <v>100</v>
      </c>
      <c r="C30" s="53" t="s">
        <v>99</v>
      </c>
      <c r="D30" s="52">
        <f>D28/D29</f>
        <v>5.8000000000000003E-2</v>
      </c>
      <c r="E30" s="2"/>
    </row>
    <row r="31" spans="1:5" ht="15.75" x14ac:dyDescent="0.25">
      <c r="B31" s="51"/>
      <c r="C31" s="50" t="s">
        <v>98</v>
      </c>
      <c r="D31" s="49" t="str">
        <f>IF(D30&lt;6%,"PASS","FAIL")</f>
        <v>PASS</v>
      </c>
      <c r="E31" s="48" t="s">
        <v>97</v>
      </c>
    </row>
    <row r="34" spans="1:2" s="39" customFormat="1" ht="15.75" x14ac:dyDescent="0.25">
      <c r="A34" s="40" t="s">
        <v>96</v>
      </c>
    </row>
    <row r="35" spans="1:2" s="39" customFormat="1" ht="15.75" x14ac:dyDescent="0.25">
      <c r="A35" s="40"/>
    </row>
    <row r="36" spans="1:2" s="39" customFormat="1" ht="15.75" x14ac:dyDescent="0.25">
      <c r="A36" s="40" t="s">
        <v>95</v>
      </c>
    </row>
    <row r="37" spans="1:2" s="39" customFormat="1" ht="16.5" thickBot="1" x14ac:dyDescent="0.3">
      <c r="A37" s="40"/>
    </row>
    <row r="38" spans="1:2" s="39" customFormat="1" ht="16.5" thickBot="1" x14ac:dyDescent="0.3">
      <c r="A38" s="46" t="s">
        <v>94</v>
      </c>
      <c r="B38" s="47">
        <v>150000</v>
      </c>
    </row>
    <row r="39" spans="1:2" s="39" customFormat="1" ht="16.5" thickBot="1" x14ac:dyDescent="0.3">
      <c r="A39" s="42" t="s">
        <v>93</v>
      </c>
      <c r="B39" s="43">
        <v>0.09</v>
      </c>
    </row>
    <row r="40" spans="1:2" s="39" customFormat="1" ht="16.5" thickBot="1" x14ac:dyDescent="0.3">
      <c r="A40" s="42" t="s">
        <v>92</v>
      </c>
      <c r="B40" s="44">
        <v>3.5000000000000003E-2</v>
      </c>
    </row>
    <row r="41" spans="1:2" s="39" customFormat="1" ht="16.5" thickBot="1" x14ac:dyDescent="0.3">
      <c r="A41" s="42" t="s">
        <v>91</v>
      </c>
      <c r="B41" s="43">
        <v>0.8</v>
      </c>
    </row>
    <row r="42" spans="1:2" s="39" customFormat="1" ht="16.5" thickBot="1" x14ac:dyDescent="0.3">
      <c r="A42" s="42" t="s">
        <v>90</v>
      </c>
      <c r="B42" s="41" t="s">
        <v>89</v>
      </c>
    </row>
    <row r="43" spans="1:2" s="39" customFormat="1" ht="15.75" x14ac:dyDescent="0.25">
      <c r="A43" s="40"/>
    </row>
    <row r="44" spans="1:2" s="39" customFormat="1" ht="16.5" thickBot="1" x14ac:dyDescent="0.3">
      <c r="A44" s="40" t="s">
        <v>88</v>
      </c>
    </row>
    <row r="45" spans="1:2" s="39" customFormat="1" ht="16.5" thickBot="1" x14ac:dyDescent="0.3">
      <c r="A45" s="46" t="s">
        <v>87</v>
      </c>
      <c r="B45" s="45" t="s">
        <v>86</v>
      </c>
    </row>
    <row r="46" spans="1:2" s="39" customFormat="1" ht="16.5" thickBot="1" x14ac:dyDescent="0.3">
      <c r="A46" s="42" t="s">
        <v>85</v>
      </c>
      <c r="B46" s="43">
        <v>0.13</v>
      </c>
    </row>
    <row r="47" spans="1:2" s="39" customFormat="1" ht="16.5" thickBot="1" x14ac:dyDescent="0.3">
      <c r="A47" s="42" t="s">
        <v>84</v>
      </c>
      <c r="B47" s="44">
        <v>2.5000000000000001E-2</v>
      </c>
    </row>
    <row r="48" spans="1:2" s="39" customFormat="1" ht="16.5" thickBot="1" x14ac:dyDescent="0.3">
      <c r="A48" s="42" t="s">
        <v>83</v>
      </c>
      <c r="B48" s="43">
        <v>0.05</v>
      </c>
    </row>
    <row r="49" spans="1:5" s="39" customFormat="1" ht="16.5" thickBot="1" x14ac:dyDescent="0.3">
      <c r="A49" s="42" t="s">
        <v>82</v>
      </c>
      <c r="B49" s="41">
        <v>50</v>
      </c>
    </row>
    <row r="50" spans="1:5" s="39" customFormat="1" ht="16.5" thickBot="1" x14ac:dyDescent="0.3">
      <c r="A50" s="42" t="s">
        <v>81</v>
      </c>
      <c r="B50" s="41">
        <v>50</v>
      </c>
    </row>
    <row r="51" spans="1:5" s="39" customFormat="1" ht="15.75" x14ac:dyDescent="0.25">
      <c r="A51" s="40"/>
    </row>
    <row r="52" spans="1:5" s="39" customFormat="1" ht="15.75" x14ac:dyDescent="0.25">
      <c r="A52" s="40" t="s">
        <v>80</v>
      </c>
    </row>
    <row r="53" spans="1:5" s="39" customFormat="1" ht="15.75" x14ac:dyDescent="0.25">
      <c r="A53" s="40"/>
    </row>
    <row r="54" spans="1:5" s="39" customFormat="1" ht="15.75" x14ac:dyDescent="0.25">
      <c r="A54" s="40" t="s">
        <v>79</v>
      </c>
    </row>
    <row r="55" spans="1:5" ht="15.75" x14ac:dyDescent="0.25">
      <c r="A55" s="38" t="s">
        <v>78</v>
      </c>
    </row>
    <row r="56" spans="1:5" x14ac:dyDescent="0.25">
      <c r="B56" t="s">
        <v>77</v>
      </c>
    </row>
    <row r="57" spans="1:5" x14ac:dyDescent="0.25">
      <c r="C57" s="34" t="s">
        <v>76</v>
      </c>
      <c r="D57" s="37">
        <f>B40</f>
        <v>3.5000000000000003E-2</v>
      </c>
      <c r="E57" t="s">
        <v>74</v>
      </c>
    </row>
    <row r="58" spans="1:5" x14ac:dyDescent="0.25">
      <c r="C58" s="34" t="s">
        <v>75</v>
      </c>
      <c r="D58" s="37">
        <v>0.04</v>
      </c>
      <c r="E58" t="s">
        <v>74</v>
      </c>
    </row>
    <row r="59" spans="1:5" x14ac:dyDescent="0.25">
      <c r="C59" s="34" t="s">
        <v>73</v>
      </c>
      <c r="D59" s="36">
        <f>B49*B50</f>
        <v>2500</v>
      </c>
      <c r="E59" t="s">
        <v>72</v>
      </c>
    </row>
    <row r="60" spans="1:5" x14ac:dyDescent="0.25">
      <c r="C60" s="34" t="s">
        <v>71</v>
      </c>
      <c r="D60" s="36">
        <f>B38*(1-B39)</f>
        <v>136500</v>
      </c>
      <c r="E60" t="s">
        <v>70</v>
      </c>
    </row>
    <row r="61" spans="1:5" x14ac:dyDescent="0.25">
      <c r="C61" s="34" t="s">
        <v>69</v>
      </c>
      <c r="D61" s="35">
        <f>D59/D60</f>
        <v>1.8315018315018316E-2</v>
      </c>
      <c r="E61" t="s">
        <v>68</v>
      </c>
    </row>
    <row r="62" spans="1:5" x14ac:dyDescent="0.25">
      <c r="C62" s="34" t="s">
        <v>67</v>
      </c>
      <c r="D62" s="33">
        <f>D57+D61*(1+D58)</f>
        <v>5.4047619047619053E-2</v>
      </c>
      <c r="E62" t="s">
        <v>66</v>
      </c>
    </row>
  </sheetData>
  <mergeCells count="1">
    <mergeCell ref="B25:D25"/>
  </mergeCells>
  <pageMargins left="0.7" right="0.7" top="0.75" bottom="0.75" header="0.3" footer="0.3"/>
  <headerFooter>
    <oddFooter>&amp;C_x000D_&amp;1#&amp;"Calibri"&amp;10&amp;K000000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DCEE-922A-4E2D-BF48-F745B396925C}">
  <dimension ref="A1:G68"/>
  <sheetViews>
    <sheetView topLeftCell="A12" zoomScaleNormal="150" zoomScaleSheetLayoutView="100" workbookViewId="0">
      <selection activeCell="B62" sqref="B62"/>
    </sheetView>
  </sheetViews>
  <sheetFormatPr defaultRowHeight="15" x14ac:dyDescent="0.25"/>
  <cols>
    <col min="1" max="1" width="23.42578125" bestFit="1" customWidth="1"/>
    <col min="2" max="2" width="16" customWidth="1"/>
    <col min="3" max="3" width="44.85546875" bestFit="1" customWidth="1"/>
  </cols>
  <sheetData>
    <row r="1" spans="1:2" ht="15.75" thickBot="1" x14ac:dyDescent="0.3">
      <c r="A1" t="s">
        <v>182</v>
      </c>
    </row>
    <row r="2" spans="1:2" ht="16.5" thickBot="1" x14ac:dyDescent="0.3">
      <c r="A2" s="88" t="s">
        <v>169</v>
      </c>
      <c r="B2" s="89"/>
    </row>
    <row r="3" spans="1:2" ht="16.5" thickBot="1" x14ac:dyDescent="0.3">
      <c r="A3" s="66" t="s">
        <v>167</v>
      </c>
      <c r="B3" s="69">
        <v>1000</v>
      </c>
    </row>
    <row r="4" spans="1:2" ht="16.5" thickBot="1" x14ac:dyDescent="0.3">
      <c r="A4" s="66" t="s">
        <v>165</v>
      </c>
      <c r="B4" s="65">
        <v>350</v>
      </c>
    </row>
    <row r="5" spans="1:2" ht="16.5" thickBot="1" x14ac:dyDescent="0.3">
      <c r="A5" s="66" t="s">
        <v>163</v>
      </c>
      <c r="B5" s="69">
        <v>1000</v>
      </c>
    </row>
    <row r="6" spans="1:2" ht="16.5" thickBot="1" x14ac:dyDescent="0.3">
      <c r="A6" s="66" t="s">
        <v>161</v>
      </c>
      <c r="B6" s="65">
        <v>500</v>
      </c>
    </row>
    <row r="7" spans="1:2" ht="16.5" thickBot="1" x14ac:dyDescent="0.3">
      <c r="A7" s="40"/>
      <c r="B7" s="39"/>
    </row>
    <row r="8" spans="1:2" ht="16.5" thickBot="1" x14ac:dyDescent="0.3">
      <c r="A8" s="88" t="s">
        <v>181</v>
      </c>
      <c r="B8" s="89"/>
    </row>
    <row r="9" spans="1:2" ht="16.5" thickBot="1" x14ac:dyDescent="0.3">
      <c r="A9" s="66" t="s">
        <v>180</v>
      </c>
      <c r="B9" s="69">
        <v>4900</v>
      </c>
    </row>
    <row r="10" spans="1:2" ht="16.5" thickBot="1" x14ac:dyDescent="0.3">
      <c r="A10" s="66" t="s">
        <v>179</v>
      </c>
      <c r="B10" s="69">
        <v>1350</v>
      </c>
    </row>
    <row r="11" spans="1:2" ht="16.5" thickBot="1" x14ac:dyDescent="0.3">
      <c r="A11" s="66" t="s">
        <v>178</v>
      </c>
      <c r="B11" s="69">
        <v>1200</v>
      </c>
    </row>
    <row r="12" spans="1:2" ht="16.5" thickBot="1" x14ac:dyDescent="0.3">
      <c r="A12" s="66" t="s">
        <v>177</v>
      </c>
      <c r="B12" s="69">
        <v>5000</v>
      </c>
    </row>
    <row r="13" spans="1:2" ht="16.5" thickBot="1" x14ac:dyDescent="0.3">
      <c r="A13" s="66" t="s">
        <v>176</v>
      </c>
      <c r="B13" s="69">
        <v>1800</v>
      </c>
    </row>
    <row r="14" spans="1:2" ht="16.5" thickBot="1" x14ac:dyDescent="0.3">
      <c r="A14" s="66" t="s">
        <v>175</v>
      </c>
      <c r="B14" s="69">
        <v>1200</v>
      </c>
    </row>
    <row r="15" spans="1:2" ht="16.5" thickBot="1" x14ac:dyDescent="0.3">
      <c r="A15" s="66" t="s">
        <v>174</v>
      </c>
      <c r="B15" s="69">
        <v>2500</v>
      </c>
    </row>
    <row r="16" spans="1:2" ht="16.5" thickBot="1" x14ac:dyDescent="0.3">
      <c r="A16" s="66" t="s">
        <v>173</v>
      </c>
      <c r="B16" s="69">
        <v>1800</v>
      </c>
    </row>
    <row r="17" spans="1:7" ht="16.5" thickBot="1" x14ac:dyDescent="0.3">
      <c r="A17" s="66" t="s">
        <v>172</v>
      </c>
      <c r="B17" s="69">
        <v>1000</v>
      </c>
    </row>
    <row r="19" spans="1:7" x14ac:dyDescent="0.25">
      <c r="A19" t="s">
        <v>171</v>
      </c>
    </row>
    <row r="20" spans="1:7" x14ac:dyDescent="0.25">
      <c r="C20" t="s">
        <v>170</v>
      </c>
      <c r="E20" t="s">
        <v>169</v>
      </c>
      <c r="G20" t="s">
        <v>168</v>
      </c>
    </row>
    <row r="21" spans="1:7" x14ac:dyDescent="0.25">
      <c r="B21" t="s">
        <v>167</v>
      </c>
      <c r="C21" s="64" t="s">
        <v>166</v>
      </c>
    </row>
    <row r="22" spans="1:7" x14ac:dyDescent="0.25">
      <c r="C22" s="68">
        <f>B9+B11-B12</f>
        <v>1100</v>
      </c>
      <c r="E22" s="68">
        <f>B3</f>
        <v>1000</v>
      </c>
      <c r="G22" s="68">
        <f>C22-E22</f>
        <v>100</v>
      </c>
    </row>
    <row r="24" spans="1:7" x14ac:dyDescent="0.25">
      <c r="B24" t="s">
        <v>165</v>
      </c>
      <c r="C24" s="64" t="s">
        <v>164</v>
      </c>
    </row>
    <row r="25" spans="1:7" x14ac:dyDescent="0.25">
      <c r="C25" s="68">
        <f>B10-B17</f>
        <v>350</v>
      </c>
      <c r="E25">
        <f>B4</f>
        <v>350</v>
      </c>
      <c r="G25" s="68">
        <f>C25-E25</f>
        <v>0</v>
      </c>
    </row>
    <row r="27" spans="1:7" x14ac:dyDescent="0.25">
      <c r="B27" t="s">
        <v>163</v>
      </c>
      <c r="C27" s="64" t="s">
        <v>162</v>
      </c>
    </row>
    <row r="28" spans="1:7" x14ac:dyDescent="0.25">
      <c r="C28" s="68">
        <f>B13-B16</f>
        <v>0</v>
      </c>
      <c r="E28" s="68">
        <f>B5</f>
        <v>1000</v>
      </c>
      <c r="G28" s="68">
        <f>C28-E28</f>
        <v>-1000</v>
      </c>
    </row>
    <row r="30" spans="1:7" x14ac:dyDescent="0.25">
      <c r="B30" t="s">
        <v>161</v>
      </c>
      <c r="C30" s="64" t="s">
        <v>160</v>
      </c>
    </row>
    <row r="31" spans="1:7" x14ac:dyDescent="0.25">
      <c r="C31" s="68">
        <f>B15-B14</f>
        <v>1300</v>
      </c>
      <c r="E31">
        <f>B6</f>
        <v>500</v>
      </c>
      <c r="G31" s="68">
        <f>C31-E31</f>
        <v>800</v>
      </c>
    </row>
    <row r="33" spans="1:7" x14ac:dyDescent="0.25">
      <c r="B33" t="s">
        <v>159</v>
      </c>
      <c r="C33" s="68">
        <f>C22+C25+C28+C31</f>
        <v>2750</v>
      </c>
      <c r="E33" s="68">
        <f>SUM(E22:E31)</f>
        <v>2850</v>
      </c>
      <c r="G33" s="68">
        <f>C33-E33</f>
        <v>-100</v>
      </c>
    </row>
    <row r="35" spans="1:7" ht="15.75" thickBot="1" x14ac:dyDescent="0.3">
      <c r="A35" t="s">
        <v>158</v>
      </c>
      <c r="C35" s="68"/>
    </row>
    <row r="36" spans="1:7" ht="16.5" thickBot="1" x14ac:dyDescent="0.3">
      <c r="A36" s="88" t="s">
        <v>157</v>
      </c>
      <c r="B36" s="90"/>
    </row>
    <row r="37" spans="1:7" ht="16.5" thickBot="1" x14ac:dyDescent="0.3">
      <c r="A37" s="66" t="s">
        <v>156</v>
      </c>
      <c r="B37" s="65">
        <v>5000</v>
      </c>
      <c r="C37" s="68"/>
    </row>
    <row r="38" spans="1:7" ht="16.5" thickBot="1" x14ac:dyDescent="0.3">
      <c r="A38" s="67"/>
      <c r="B38" s="65"/>
    </row>
    <row r="39" spans="1:7" ht="16.5" thickBot="1" x14ac:dyDescent="0.3">
      <c r="A39" s="66" t="s">
        <v>155</v>
      </c>
      <c r="B39" s="65">
        <v>1</v>
      </c>
    </row>
    <row r="40" spans="1:7" ht="16.5" thickBot="1" x14ac:dyDescent="0.3">
      <c r="A40" s="66" t="s">
        <v>154</v>
      </c>
      <c r="B40" s="65">
        <v>399</v>
      </c>
    </row>
    <row r="41" spans="1:7" ht="16.5" thickBot="1" x14ac:dyDescent="0.3">
      <c r="A41" s="66" t="s">
        <v>153</v>
      </c>
      <c r="B41" s="65">
        <v>-250</v>
      </c>
    </row>
    <row r="42" spans="1:7" ht="16.5" thickBot="1" x14ac:dyDescent="0.3">
      <c r="A42" s="66" t="s">
        <v>152</v>
      </c>
      <c r="B42" s="65">
        <v>300</v>
      </c>
    </row>
    <row r="43" spans="1:7" ht="16.5" thickBot="1" x14ac:dyDescent="0.3">
      <c r="A43" s="66" t="s">
        <v>151</v>
      </c>
      <c r="B43" s="65">
        <v>1000</v>
      </c>
    </row>
    <row r="44" spans="1:7" ht="16.5" thickBot="1" x14ac:dyDescent="0.3">
      <c r="A44" s="66" t="s">
        <v>150</v>
      </c>
      <c r="B44" s="65">
        <v>100</v>
      </c>
    </row>
    <row r="45" spans="1:7" ht="15.75" x14ac:dyDescent="0.25">
      <c r="A45" s="40"/>
      <c r="B45" s="39"/>
    </row>
    <row r="46" spans="1:7" ht="16.5" thickBot="1" x14ac:dyDescent="0.3">
      <c r="A46" s="40"/>
      <c r="B46" s="39"/>
    </row>
    <row r="47" spans="1:7" ht="16.5" thickBot="1" x14ac:dyDescent="0.3">
      <c r="A47" s="88" t="s">
        <v>149</v>
      </c>
      <c r="B47" s="90"/>
    </row>
    <row r="48" spans="1:7" ht="16.5" thickBot="1" x14ac:dyDescent="0.3">
      <c r="A48" s="66" t="s">
        <v>148</v>
      </c>
      <c r="B48" s="65">
        <v>5200</v>
      </c>
    </row>
    <row r="49" spans="1:2" ht="16.5" thickBot="1" x14ac:dyDescent="0.3">
      <c r="A49" s="66" t="s">
        <v>147</v>
      </c>
      <c r="B49" s="65">
        <v>50</v>
      </c>
    </row>
    <row r="50" spans="1:2" ht="16.5" thickBot="1" x14ac:dyDescent="0.3">
      <c r="A50" s="66" t="s">
        <v>146</v>
      </c>
      <c r="B50" s="65">
        <v>500</v>
      </c>
    </row>
    <row r="52" spans="1:2" x14ac:dyDescent="0.25">
      <c r="A52" t="s">
        <v>145</v>
      </c>
      <c r="B52" s="64" t="s">
        <v>144</v>
      </c>
    </row>
    <row r="53" spans="1:2" x14ac:dyDescent="0.25">
      <c r="B53">
        <f>SUM(B39:B43)</f>
        <v>1450</v>
      </c>
    </row>
    <row r="55" spans="1:2" x14ac:dyDescent="0.25">
      <c r="A55" t="s">
        <v>143</v>
      </c>
      <c r="B55" s="64" t="s">
        <v>142</v>
      </c>
    </row>
    <row r="56" spans="1:2" x14ac:dyDescent="0.25">
      <c r="B56">
        <f>B53+B37</f>
        <v>6450</v>
      </c>
    </row>
    <row r="58" spans="1:2" x14ac:dyDescent="0.25">
      <c r="A58" t="s">
        <v>141</v>
      </c>
      <c r="B58" s="64" t="s">
        <v>140</v>
      </c>
    </row>
    <row r="59" spans="1:2" x14ac:dyDescent="0.25">
      <c r="B59">
        <f>B48+B49</f>
        <v>5250</v>
      </c>
    </row>
    <row r="61" spans="1:2" x14ac:dyDescent="0.25">
      <c r="A61" t="s">
        <v>139</v>
      </c>
      <c r="B61" s="64" t="s">
        <v>138</v>
      </c>
    </row>
    <row r="62" spans="1:2" x14ac:dyDescent="0.25">
      <c r="B62">
        <f>B56-B59</f>
        <v>1200</v>
      </c>
    </row>
    <row r="64" spans="1:2" x14ac:dyDescent="0.25">
      <c r="A64" t="s">
        <v>137</v>
      </c>
      <c r="B64" s="64" t="s">
        <v>136</v>
      </c>
    </row>
    <row r="65" spans="1:2" x14ac:dyDescent="0.25">
      <c r="B65">
        <f>B62-B50</f>
        <v>700</v>
      </c>
    </row>
    <row r="67" spans="1:2" x14ac:dyDescent="0.25">
      <c r="A67" s="62" t="s">
        <v>135</v>
      </c>
      <c r="B67" s="63" t="s">
        <v>134</v>
      </c>
    </row>
    <row r="68" spans="1:2" x14ac:dyDescent="0.25">
      <c r="A68" s="62"/>
      <c r="B68" s="61">
        <f>B65/B44</f>
        <v>7</v>
      </c>
    </row>
  </sheetData>
  <mergeCells count="4">
    <mergeCell ref="A2:B2"/>
    <mergeCell ref="A8:B8"/>
    <mergeCell ref="A36:B36"/>
    <mergeCell ref="A47:B47"/>
  </mergeCells>
  <pageMargins left="0.7" right="0.7" top="0.75" bottom="0.75" header="0.3" footer="0.3"/>
  <headerFooter>
    <oddFooter>&amp;C_x000D_&amp;1#&amp;"Calibri"&amp;10&amp;K000000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A4E6-4AD3-4AAF-B3EE-3C4504D9234C}">
  <dimension ref="A1:C37"/>
  <sheetViews>
    <sheetView workbookViewId="0">
      <selection activeCell="A23" sqref="A23"/>
    </sheetView>
  </sheetViews>
  <sheetFormatPr defaultRowHeight="15" x14ac:dyDescent="0.25"/>
  <cols>
    <col min="1" max="1" width="32.42578125" customWidth="1"/>
    <col min="2" max="2" width="17.5703125" customWidth="1"/>
    <col min="3" max="3" width="13.85546875" customWidth="1"/>
    <col min="4" max="4" width="10.7109375" customWidth="1"/>
  </cols>
  <sheetData>
    <row r="1" spans="1:3" s="39" customFormat="1" ht="18.75" x14ac:dyDescent="0.3">
      <c r="A1" s="60" t="s">
        <v>211</v>
      </c>
    </row>
    <row r="2" spans="1:3" s="39" customFormat="1" ht="15.75" x14ac:dyDescent="0.25">
      <c r="A2" s="40"/>
    </row>
    <row r="3" spans="1:3" s="39" customFormat="1" ht="15.75" x14ac:dyDescent="0.25">
      <c r="A3" s="77" t="s">
        <v>210</v>
      </c>
    </row>
    <row r="4" spans="1:3" s="39" customFormat="1" ht="15.75" x14ac:dyDescent="0.25">
      <c r="A4" s="76"/>
    </row>
    <row r="5" spans="1:3" s="39" customFormat="1" ht="15.75" x14ac:dyDescent="0.25">
      <c r="A5" s="75" t="s">
        <v>209</v>
      </c>
    </row>
    <row r="6" spans="1:3" s="39" customFormat="1" ht="15.75" x14ac:dyDescent="0.25">
      <c r="A6" s="75" t="s">
        <v>208</v>
      </c>
    </row>
    <row r="7" spans="1:3" s="39" customFormat="1" ht="15.75" x14ac:dyDescent="0.25">
      <c r="A7" s="75" t="s">
        <v>207</v>
      </c>
    </row>
    <row r="8" spans="1:3" s="39" customFormat="1" ht="15.75" x14ac:dyDescent="0.25">
      <c r="A8" s="75" t="s">
        <v>206</v>
      </c>
    </row>
    <row r="9" spans="1:3" s="39" customFormat="1" ht="15.75" x14ac:dyDescent="0.25">
      <c r="A9" s="75" t="s">
        <v>205</v>
      </c>
    </row>
    <row r="10" spans="1:3" s="39" customFormat="1" ht="15.75" x14ac:dyDescent="0.25">
      <c r="A10" s="75" t="s">
        <v>204</v>
      </c>
    </row>
    <row r="11" spans="1:3" s="39" customFormat="1" ht="15.75" x14ac:dyDescent="0.25">
      <c r="A11" s="75" t="s">
        <v>203</v>
      </c>
    </row>
    <row r="12" spans="1:3" s="39" customFormat="1" ht="16.5" thickBot="1" x14ac:dyDescent="0.3">
      <c r="A12" s="40"/>
    </row>
    <row r="13" spans="1:3" s="39" customFormat="1" ht="16.5" thickBot="1" x14ac:dyDescent="0.3">
      <c r="A13" s="46"/>
      <c r="B13" s="74" t="s">
        <v>202</v>
      </c>
      <c r="C13" s="74" t="s">
        <v>201</v>
      </c>
    </row>
    <row r="14" spans="1:3" s="39" customFormat="1" ht="16.5" thickBot="1" x14ac:dyDescent="0.3">
      <c r="A14" s="42" t="s">
        <v>200</v>
      </c>
      <c r="B14" s="57">
        <v>288</v>
      </c>
      <c r="C14" s="57">
        <v>260</v>
      </c>
    </row>
    <row r="15" spans="1:3" s="39" customFormat="1" ht="16.5" thickBot="1" x14ac:dyDescent="0.3">
      <c r="A15" s="42" t="s">
        <v>199</v>
      </c>
      <c r="B15" s="57">
        <v>250</v>
      </c>
      <c r="C15" s="57">
        <v>225</v>
      </c>
    </row>
    <row r="16" spans="1:3" s="39" customFormat="1" ht="31.5" customHeight="1" x14ac:dyDescent="0.25">
      <c r="A16" s="91" t="s">
        <v>198</v>
      </c>
      <c r="B16" s="91">
        <v>105</v>
      </c>
      <c r="C16" s="91">
        <v>95</v>
      </c>
    </row>
    <row r="17" spans="1:3" s="39" customFormat="1" ht="15.75" thickBot="1" x14ac:dyDescent="0.3">
      <c r="A17" s="92"/>
      <c r="B17" s="92"/>
      <c r="C17" s="92"/>
    </row>
    <row r="18" spans="1:3" s="39" customFormat="1" ht="48" thickBot="1" x14ac:dyDescent="0.3">
      <c r="A18" s="42" t="s">
        <v>197</v>
      </c>
      <c r="B18" s="57">
        <v>108</v>
      </c>
      <c r="C18" s="57">
        <v>98</v>
      </c>
    </row>
    <row r="19" spans="1:3" s="39" customFormat="1" ht="32.25" thickBot="1" x14ac:dyDescent="0.3">
      <c r="A19" s="42" t="s">
        <v>196</v>
      </c>
      <c r="B19" s="73">
        <v>1250</v>
      </c>
      <c r="C19" s="73">
        <v>1130</v>
      </c>
    </row>
    <row r="20" spans="1:3" s="39" customFormat="1" ht="15.75" x14ac:dyDescent="0.25">
      <c r="A20" s="40"/>
    </row>
    <row r="21" spans="1:3" s="39" customFormat="1" ht="15.75" x14ac:dyDescent="0.25">
      <c r="A21" s="40" t="s">
        <v>195</v>
      </c>
    </row>
    <row r="22" spans="1:3" ht="15.75" x14ac:dyDescent="0.25">
      <c r="A22" s="38" t="s">
        <v>194</v>
      </c>
    </row>
    <row r="23" spans="1:3" ht="15.75" x14ac:dyDescent="0.25">
      <c r="A23" s="70" t="s">
        <v>193</v>
      </c>
    </row>
    <row r="24" spans="1:3" ht="15.75" x14ac:dyDescent="0.25">
      <c r="A24" s="70"/>
    </row>
    <row r="25" spans="1:3" ht="15.75" x14ac:dyDescent="0.25">
      <c r="A25" s="70" t="s">
        <v>192</v>
      </c>
    </row>
    <row r="26" spans="1:3" ht="15.75" x14ac:dyDescent="0.25">
      <c r="A26" s="70"/>
    </row>
    <row r="27" spans="1:3" ht="15.75" x14ac:dyDescent="0.25">
      <c r="A27" s="70" t="s">
        <v>191</v>
      </c>
    </row>
    <row r="28" spans="1:3" ht="15.75" x14ac:dyDescent="0.25">
      <c r="A28" s="72" t="s">
        <v>190</v>
      </c>
    </row>
    <row r="29" spans="1:3" ht="15.75" x14ac:dyDescent="0.25">
      <c r="A29" s="72" t="s">
        <v>189</v>
      </c>
    </row>
    <row r="30" spans="1:3" ht="15.75" x14ac:dyDescent="0.25">
      <c r="A30" s="72" t="s">
        <v>188</v>
      </c>
    </row>
    <row r="31" spans="1:3" ht="15.75" x14ac:dyDescent="0.25">
      <c r="A31" s="72" t="s">
        <v>187</v>
      </c>
    </row>
    <row r="32" spans="1:3" ht="15.75" x14ac:dyDescent="0.25">
      <c r="A32" s="72" t="s">
        <v>186</v>
      </c>
    </row>
    <row r="33" spans="1:3" ht="15.75" x14ac:dyDescent="0.25">
      <c r="A33" s="72" t="s">
        <v>185</v>
      </c>
    </row>
    <row r="34" spans="1:3" ht="15.75" x14ac:dyDescent="0.25">
      <c r="A34" s="70"/>
    </row>
    <row r="35" spans="1:3" ht="15.75" x14ac:dyDescent="0.25">
      <c r="A35" s="70" t="s">
        <v>184</v>
      </c>
      <c r="B35" s="71"/>
      <c r="C35" s="71"/>
    </row>
    <row r="36" spans="1:3" ht="15.75" x14ac:dyDescent="0.25">
      <c r="A36" s="70"/>
    </row>
    <row r="37" spans="1:3" ht="15.75" x14ac:dyDescent="0.25">
      <c r="A37" s="70" t="s">
        <v>183</v>
      </c>
    </row>
  </sheetData>
  <mergeCells count="3">
    <mergeCell ref="A16:A17"/>
    <mergeCell ref="B16:B17"/>
    <mergeCell ref="C16:C17"/>
  </mergeCells>
  <pageMargins left="0.7" right="0.7" top="0.75" bottom="0.75" header="0.3" footer="0.3"/>
  <pageSetup orientation="portrait" r:id="rId1"/>
  <headerFooter>
    <oddFooter>&amp;C_x000D_&amp;1#&amp;"Calibri"&amp;10&amp;K000000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D291-B60D-4272-A5BB-040277CB1BCB}">
  <dimension ref="A1:I41"/>
  <sheetViews>
    <sheetView tabSelected="1" workbookViewId="0">
      <selection activeCell="D20" sqref="D20"/>
    </sheetView>
  </sheetViews>
  <sheetFormatPr defaultRowHeight="15" x14ac:dyDescent="0.25"/>
  <cols>
    <col min="1" max="1" width="87.85546875" bestFit="1" customWidth="1"/>
    <col min="2" max="2" width="15.140625" bestFit="1" customWidth="1"/>
    <col min="4" max="4" width="14.85546875" bestFit="1" customWidth="1"/>
    <col min="6" max="6" width="9.85546875" customWidth="1"/>
  </cols>
  <sheetData>
    <row r="1" spans="1:2" s="39" customFormat="1" ht="18.75" x14ac:dyDescent="0.3">
      <c r="A1" s="60" t="s">
        <v>238</v>
      </c>
    </row>
    <row r="2" spans="1:2" s="39" customFormat="1" ht="15.75" x14ac:dyDescent="0.25">
      <c r="A2" s="85" t="s">
        <v>237</v>
      </c>
    </row>
    <row r="3" spans="1:2" s="39" customFormat="1" ht="16.5" thickBot="1" x14ac:dyDescent="0.3">
      <c r="A3" s="40"/>
    </row>
    <row r="4" spans="1:2" s="39" customFormat="1" ht="16.5" thickBot="1" x14ac:dyDescent="0.3">
      <c r="A4" s="46" t="s">
        <v>236</v>
      </c>
      <c r="B4" s="47">
        <v>50000000</v>
      </c>
    </row>
    <row r="5" spans="1:2" s="39" customFormat="1" ht="15.95" customHeight="1" thickBot="1" x14ac:dyDescent="0.3">
      <c r="A5" s="42" t="s">
        <v>235</v>
      </c>
      <c r="B5" s="84">
        <v>2500000</v>
      </c>
    </row>
    <row r="6" spans="1:2" s="39" customFormat="1" ht="15.95" customHeight="1" thickBot="1" x14ac:dyDescent="0.3">
      <c r="A6" s="42" t="s">
        <v>234</v>
      </c>
      <c r="B6" s="84">
        <v>1500000</v>
      </c>
    </row>
    <row r="7" spans="1:2" s="39" customFormat="1" ht="15.95" customHeight="1" thickBot="1" x14ac:dyDescent="0.3">
      <c r="A7" s="42" t="s">
        <v>233</v>
      </c>
      <c r="B7" s="84">
        <v>1000000</v>
      </c>
    </row>
    <row r="8" spans="1:2" s="39" customFormat="1" ht="16.5" thickBot="1" x14ac:dyDescent="0.3">
      <c r="A8" s="42" t="s">
        <v>232</v>
      </c>
      <c r="B8" s="84">
        <v>100000000</v>
      </c>
    </row>
    <row r="9" spans="1:2" s="39" customFormat="1" ht="16.5" thickBot="1" x14ac:dyDescent="0.3">
      <c r="A9" s="42" t="s">
        <v>231</v>
      </c>
      <c r="B9" s="84">
        <v>90000000</v>
      </c>
    </row>
    <row r="10" spans="1:2" s="39" customFormat="1" ht="16.5" thickBot="1" x14ac:dyDescent="0.3">
      <c r="A10" s="42" t="s">
        <v>230</v>
      </c>
      <c r="B10" s="84">
        <v>75000000</v>
      </c>
    </row>
    <row r="11" spans="1:2" s="39" customFormat="1" ht="16.5" thickBot="1" x14ac:dyDescent="0.3">
      <c r="A11" s="42" t="s">
        <v>229</v>
      </c>
      <c r="B11" s="84">
        <v>40000000</v>
      </c>
    </row>
    <row r="12" spans="1:2" s="39" customFormat="1" ht="16.5" thickBot="1" x14ac:dyDescent="0.3">
      <c r="A12" s="42" t="s">
        <v>228</v>
      </c>
      <c r="B12" s="84">
        <v>20000000</v>
      </c>
    </row>
    <row r="13" spans="1:2" s="39" customFormat="1" ht="15.75" x14ac:dyDescent="0.25">
      <c r="A13" s="40"/>
    </row>
    <row r="14" spans="1:2" s="39" customFormat="1" ht="15.75" x14ac:dyDescent="0.25">
      <c r="A14" s="77" t="s">
        <v>227</v>
      </c>
    </row>
    <row r="15" spans="1:2" s="39" customFormat="1" ht="15.75" x14ac:dyDescent="0.25">
      <c r="A15" s="40"/>
    </row>
    <row r="16" spans="1:2" s="39" customFormat="1" ht="15.75" x14ac:dyDescent="0.25">
      <c r="A16" s="77" t="s">
        <v>226</v>
      </c>
    </row>
    <row r="17" spans="1:9" ht="15.75" x14ac:dyDescent="0.25">
      <c r="A17" s="38" t="s">
        <v>194</v>
      </c>
    </row>
    <row r="18" spans="1:9" ht="15.75" x14ac:dyDescent="0.25">
      <c r="A18" s="80"/>
    </row>
    <row r="19" spans="1:9" ht="15.75" x14ac:dyDescent="0.25">
      <c r="A19" s="81" t="s">
        <v>225</v>
      </c>
      <c r="B19" s="78">
        <f>B4</f>
        <v>50000000</v>
      </c>
      <c r="F19" s="82"/>
    </row>
    <row r="20" spans="1:9" ht="15.75" x14ac:dyDescent="0.25">
      <c r="A20" s="81" t="s">
        <v>224</v>
      </c>
      <c r="B20" s="78">
        <f>B5</f>
        <v>2500000</v>
      </c>
      <c r="I20" s="82"/>
    </row>
    <row r="21" spans="1:9" ht="15.75" x14ac:dyDescent="0.25">
      <c r="A21" s="81" t="s">
        <v>223</v>
      </c>
      <c r="B21" s="78">
        <f>B7</f>
        <v>1000000</v>
      </c>
      <c r="I21" s="82"/>
    </row>
    <row r="22" spans="1:9" ht="15.75" x14ac:dyDescent="0.25">
      <c r="A22" s="81" t="s">
        <v>222</v>
      </c>
      <c r="B22" s="78">
        <v>0</v>
      </c>
      <c r="I22" s="82"/>
    </row>
    <row r="23" spans="1:9" ht="15.75" x14ac:dyDescent="0.25">
      <c r="A23" s="81" t="s">
        <v>221</v>
      </c>
      <c r="B23" s="78">
        <v>0</v>
      </c>
      <c r="I23" s="82"/>
    </row>
    <row r="24" spans="1:9" ht="15.75" x14ac:dyDescent="0.25">
      <c r="A24" s="81" t="s">
        <v>220</v>
      </c>
      <c r="B24" s="78">
        <v>0</v>
      </c>
      <c r="I24" s="83"/>
    </row>
    <row r="25" spans="1:9" ht="15.75" x14ac:dyDescent="0.25">
      <c r="A25" s="81" t="s">
        <v>219</v>
      </c>
      <c r="B25" s="78">
        <f>(B9-B8)</f>
        <v>-10000000</v>
      </c>
    </row>
    <row r="26" spans="1:9" ht="15.75" x14ac:dyDescent="0.25">
      <c r="A26" s="80" t="s">
        <v>218</v>
      </c>
      <c r="B26" s="78">
        <f>SUM(B19:B25)</f>
        <v>43500000</v>
      </c>
    </row>
    <row r="27" spans="1:9" ht="15.75" x14ac:dyDescent="0.25">
      <c r="A27" s="82"/>
    </row>
    <row r="28" spans="1:9" s="39" customFormat="1" ht="15.75" x14ac:dyDescent="0.25">
      <c r="A28" s="77" t="s">
        <v>217</v>
      </c>
    </row>
    <row r="29" spans="1:9" ht="15.75" x14ac:dyDescent="0.25">
      <c r="A29" s="38" t="s">
        <v>194</v>
      </c>
    </row>
    <row r="30" spans="1:9" ht="15.75" x14ac:dyDescent="0.25">
      <c r="A30" s="81" t="s">
        <v>216</v>
      </c>
    </row>
    <row r="31" spans="1:9" ht="15.75" x14ac:dyDescent="0.25">
      <c r="B31" s="78">
        <f>B26+B10</f>
        <v>118500000</v>
      </c>
    </row>
    <row r="32" spans="1:9" ht="15.75" x14ac:dyDescent="0.25">
      <c r="A32" s="82"/>
    </row>
    <row r="33" spans="1:2" s="39" customFormat="1" ht="15.75" x14ac:dyDescent="0.25">
      <c r="A33" s="77" t="s">
        <v>215</v>
      </c>
    </row>
    <row r="34" spans="1:2" ht="15.75" x14ac:dyDescent="0.25">
      <c r="A34" s="38" t="s">
        <v>194</v>
      </c>
    </row>
    <row r="35" spans="1:2" ht="15.75" x14ac:dyDescent="0.25">
      <c r="A35" s="81" t="s">
        <v>214</v>
      </c>
    </row>
    <row r="36" spans="1:2" ht="15.75" x14ac:dyDescent="0.25">
      <c r="B36" s="78">
        <f>B31+B11</f>
        <v>158500000</v>
      </c>
    </row>
    <row r="37" spans="1:2" ht="15.75" x14ac:dyDescent="0.25">
      <c r="A37" s="80"/>
    </row>
    <row r="38" spans="1:2" s="39" customFormat="1" ht="15.75" x14ac:dyDescent="0.25">
      <c r="A38" s="77" t="s">
        <v>213</v>
      </c>
    </row>
    <row r="39" spans="1:2" ht="15.75" x14ac:dyDescent="0.25">
      <c r="A39" s="38" t="s">
        <v>194</v>
      </c>
    </row>
    <row r="40" spans="1:2" ht="15.75" x14ac:dyDescent="0.25">
      <c r="A40" s="79" t="s">
        <v>212</v>
      </c>
    </row>
    <row r="41" spans="1:2" ht="15.75" x14ac:dyDescent="0.25">
      <c r="B41" s="78">
        <f>B36+B12</f>
        <v>178500000</v>
      </c>
    </row>
  </sheetData>
  <pageMargins left="0.7" right="0.7" top="0.75" bottom="0.75" header="0.3" footer="0.3"/>
  <headerFooter>
    <oddFooter>&amp;C_x000D_&amp;1#&amp;"Calibri"&amp;10&amp;K000000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Q2 (a)</vt:lpstr>
      <vt:lpstr>Q2 (c)</vt:lpstr>
      <vt:lpstr>Q3_b</vt:lpstr>
      <vt:lpstr>Q4</vt:lpstr>
      <vt:lpstr>Q5</vt:lpstr>
      <vt:lpstr>Q6(a)</vt:lpstr>
      <vt:lpstr>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Briana Ormes</dc:creator>
  <cp:lastModifiedBy>Aleshia Zionce</cp:lastModifiedBy>
  <dcterms:created xsi:type="dcterms:W3CDTF">2024-12-13T16:37:31Z</dcterms:created>
  <dcterms:modified xsi:type="dcterms:W3CDTF">2025-01-28T15:37:55Z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ab55b5-c07f-42e0-901c-6ed3b4f1d69e_Enabled">
    <vt:lpwstr>true</vt:lpwstr>
  </property>
  <property fmtid="{D5CDD505-2E9C-101B-9397-08002B2CF9AE}" pid="3" name="MSIP_Label_b6ab55b5-c07f-42e0-901c-6ed3b4f1d69e_SetDate">
    <vt:lpwstr>2024-12-13T16:38:24Z</vt:lpwstr>
  </property>
  <property fmtid="{D5CDD505-2E9C-101B-9397-08002B2CF9AE}" pid="4" name="MSIP_Label_b6ab55b5-c07f-42e0-901c-6ed3b4f1d69e_Method">
    <vt:lpwstr>Privileged</vt:lpwstr>
  </property>
  <property fmtid="{D5CDD505-2E9C-101B-9397-08002B2CF9AE}" pid="5" name="MSIP_Label_b6ab55b5-c07f-42e0-901c-6ed3b4f1d69e_Name">
    <vt:lpwstr>b6ab55b5-c07f-42e0-901c-6ed3b4f1d69e</vt:lpwstr>
  </property>
  <property fmtid="{D5CDD505-2E9C-101B-9397-08002B2CF9AE}" pid="6" name="MSIP_Label_b6ab55b5-c07f-42e0-901c-6ed3b4f1d69e_SiteId">
    <vt:lpwstr>975c0940-6ee1-4da8-8016-f00c9fc8476f</vt:lpwstr>
  </property>
  <property fmtid="{D5CDD505-2E9C-101B-9397-08002B2CF9AE}" pid="7" name="MSIP_Label_b6ab55b5-c07f-42e0-901c-6ed3b4f1d69e_ActionId">
    <vt:lpwstr>8d95c0dc-1689-44da-bc9f-bdd30f152bf3</vt:lpwstr>
  </property>
  <property fmtid="{D5CDD505-2E9C-101B-9397-08002B2CF9AE}" pid="8" name="MSIP_Label_b6ab55b5-c07f-42e0-901c-6ed3b4f1d69e_ContentBits">
    <vt:lpwstr>0</vt:lpwstr>
  </property>
  <property fmtid="{D5CDD505-2E9C-101B-9397-08002B2CF9AE}" pid="9" name="MSIP_Label_3c9aa860-6a65-4942-a19a-0478291725e1_Enabled">
    <vt:lpwstr>true</vt:lpwstr>
  </property>
  <property fmtid="{D5CDD505-2E9C-101B-9397-08002B2CF9AE}" pid="10" name="MSIP_Label_3c9aa860-6a65-4942-a19a-0478291725e1_SetDate">
    <vt:lpwstr>2025-01-27T19:44:25Z</vt:lpwstr>
  </property>
  <property fmtid="{D5CDD505-2E9C-101B-9397-08002B2CF9AE}" pid="11" name="MSIP_Label_3c9aa860-6a65-4942-a19a-0478291725e1_Method">
    <vt:lpwstr>Privileged</vt:lpwstr>
  </property>
  <property fmtid="{D5CDD505-2E9C-101B-9397-08002B2CF9AE}" pid="12" name="MSIP_Label_3c9aa860-6a65-4942-a19a-0478291725e1_Name">
    <vt:lpwstr>CONFIDENTIAL</vt:lpwstr>
  </property>
  <property fmtid="{D5CDD505-2E9C-101B-9397-08002B2CF9AE}" pid="13" name="MSIP_Label_3c9aa860-6a65-4942-a19a-0478291725e1_SiteId">
    <vt:lpwstr>5d3e2773-e07f-4432-a630-1a0f68a28a05</vt:lpwstr>
  </property>
  <property fmtid="{D5CDD505-2E9C-101B-9397-08002B2CF9AE}" pid="14" name="MSIP_Label_3c9aa860-6a65-4942-a19a-0478291725e1_ActionId">
    <vt:lpwstr>7e9a5254-4485-42e8-93f2-11ff9fcd203b</vt:lpwstr>
  </property>
  <property fmtid="{D5CDD505-2E9C-101B-9397-08002B2CF9AE}" pid="15" name="MSIP_Label_3c9aa860-6a65-4942-a19a-0478291725e1_ContentBits">
    <vt:lpwstr>2</vt:lpwstr>
  </property>
</Properties>
</file>