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Ex2.xml" ContentType="application/vnd.ms-office.chartex+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Q:\Aleshia\Fall 2024 Solutions\"/>
    </mc:Choice>
  </mc:AlternateContent>
  <xr:revisionPtr revIDLastSave="0" documentId="8_{D17AC8CC-971A-4C38-A534-83E20CE4D0BD}" xr6:coauthVersionLast="47" xr6:coauthVersionMax="47" xr10:uidLastSave="{00000000-0000-0000-0000-000000000000}"/>
  <bookViews>
    <workbookView xWindow="28830" yWindow="240" windowWidth="20460" windowHeight="10335" firstSheet="4" activeTab="6" xr2:uid="{943190FC-59DC-4BAB-A69F-22D1CAFF8D84}"/>
  </bookViews>
  <sheets>
    <sheet name="Fall_1b" sheetId="2" r:id="rId1"/>
    <sheet name="Fall_1eii" sheetId="3" r:id="rId2"/>
    <sheet name="Sheet1" sheetId="1" r:id="rId3"/>
    <sheet name="3_bi" sheetId="4" r:id="rId4"/>
    <sheet name="3_cii" sheetId="5" r:id="rId5"/>
    <sheet name="Q4 Sheet1 " sheetId="6" r:id="rId6"/>
    <sheet name="Q4 Sheet2" sheetId="7" r:id="rId7"/>
  </sheets>
  <externalReferences>
    <externalReference r:id="rId8"/>
    <externalReference r:id="rId9"/>
    <externalReference r:id="rId10"/>
    <externalReference r:id="rId11"/>
  </externalReferences>
  <definedNames>
    <definedName name="_xlchart.v1.0" hidden="1">'3_cii'!$L$10:$L$134</definedName>
    <definedName name="_xlchart.v1.1" hidden="1">'3_cii'!$N$10:$N$134</definedName>
    <definedName name="befst">'[1]Inputs and Risk Scenarios'!$Z$1</definedName>
    <definedName name="CognitiveLevels" localSheetId="4">#REF!</definedName>
    <definedName name="CognitiveLevels">#REF!</definedName>
    <definedName name="d" localSheetId="4">#REF!</definedName>
    <definedName name="d">#REF!</definedName>
    <definedName name="FD_Multiple">[2]Inputs!$B$4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List" localSheetId="4">#REF!</definedName>
    <definedName name="LOList">#REF!</definedName>
    <definedName name="new" localSheetId="4">#REF!</definedName>
    <definedName name="new">#REF!</definedName>
    <definedName name="Q_sources">#REF!</definedName>
    <definedName name="rd" localSheetId="4">#REF!</definedName>
    <definedName name="rd">#REF!</definedName>
    <definedName name="re" localSheetId="4">#REF!</definedName>
    <definedName name="re">#REF!</definedName>
    <definedName name="Start_Year">'[3]Inputs and Risk Scenarios'!$M$1</definedName>
    <definedName name="SyllabusList">'[4]syllabus list'!$B$4:$D$48</definedName>
    <definedName name="SyllabusListing" localSheetId="4">#REF!</definedName>
    <definedName name="SyllabusListing">#REF!</definedName>
    <definedName name="tc" localSheetId="4">#REF!</definedName>
    <definedName name="tc">#REF!</definedName>
    <definedName name="wacc" localSheetId="4">#REF!</definedName>
    <definedName name="wacc">#REF!</definedName>
    <definedName name="Year1">[2]Inputs!$B$1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6" l="1"/>
  <c r="G8" i="6"/>
  <c r="G9" i="6"/>
  <c r="G10" i="6"/>
  <c r="G11" i="6"/>
  <c r="G12" i="6"/>
  <c r="G13" i="6"/>
  <c r="G14" i="6"/>
  <c r="G15" i="6"/>
  <c r="G16" i="6"/>
  <c r="G22" i="6"/>
  <c r="G23" i="6"/>
  <c r="G24" i="6"/>
  <c r="G25" i="6"/>
  <c r="G27" i="6"/>
  <c r="G28" i="6"/>
  <c r="G30" i="6"/>
  <c r="G31" i="6"/>
  <c r="G32" i="6"/>
  <c r="G33" i="6"/>
  <c r="G34" i="6"/>
  <c r="G36" i="6"/>
  <c r="G37" i="6"/>
  <c r="G39" i="6"/>
  <c r="G38" i="6" s="1"/>
  <c r="G40" i="6"/>
  <c r="J10" i="5" l="1"/>
  <c r="N10" i="5"/>
  <c r="B11" i="5"/>
  <c r="J11" i="5"/>
  <c r="N11" i="5"/>
  <c r="B12" i="5"/>
  <c r="J12" i="5"/>
  <c r="N12" i="5"/>
  <c r="B13" i="5"/>
  <c r="J13" i="5"/>
  <c r="N13" i="5"/>
  <c r="B14" i="5"/>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J14" i="5"/>
  <c r="N14" i="5"/>
  <c r="J15" i="5"/>
  <c r="N15" i="5"/>
  <c r="J16" i="5"/>
  <c r="N16" i="5"/>
  <c r="J17" i="5"/>
  <c r="N17" i="5"/>
  <c r="J18" i="5"/>
  <c r="N18" i="5"/>
  <c r="J19" i="5"/>
  <c r="N19" i="5"/>
  <c r="J20" i="5"/>
  <c r="N20" i="5"/>
  <c r="J21" i="5"/>
  <c r="N21" i="5"/>
  <c r="J22" i="5"/>
  <c r="N22" i="5"/>
  <c r="J23" i="5"/>
  <c r="N23" i="5"/>
  <c r="J24" i="5"/>
  <c r="N24" i="5"/>
  <c r="J25" i="5"/>
  <c r="N25" i="5"/>
  <c r="J26" i="5"/>
  <c r="N26" i="5"/>
  <c r="J27" i="5"/>
  <c r="N27" i="5"/>
  <c r="J28" i="5"/>
  <c r="N28" i="5"/>
  <c r="J29" i="5"/>
  <c r="N29" i="5"/>
  <c r="J30" i="5"/>
  <c r="N30" i="5"/>
  <c r="J31" i="5"/>
  <c r="N31" i="5"/>
  <c r="J32" i="5"/>
  <c r="N32" i="5"/>
  <c r="J33" i="5"/>
  <c r="N33" i="5"/>
  <c r="J34" i="5"/>
  <c r="N34" i="5"/>
  <c r="J35" i="5"/>
  <c r="N35" i="5"/>
  <c r="J36" i="5"/>
  <c r="N36" i="5"/>
  <c r="J37" i="5"/>
  <c r="N37" i="5"/>
  <c r="J38" i="5"/>
  <c r="N38" i="5"/>
  <c r="J39" i="5"/>
  <c r="N39" i="5"/>
  <c r="J40" i="5"/>
  <c r="N40" i="5"/>
  <c r="J41" i="5"/>
  <c r="N41" i="5"/>
  <c r="J42" i="5"/>
  <c r="N42" i="5"/>
  <c r="J43" i="5"/>
  <c r="N43" i="5"/>
  <c r="J44" i="5"/>
  <c r="N44" i="5"/>
  <c r="J45" i="5"/>
  <c r="N45" i="5"/>
  <c r="J46" i="5"/>
  <c r="N46" i="5"/>
  <c r="J47" i="5"/>
  <c r="N47" i="5"/>
  <c r="J48" i="5"/>
  <c r="N48" i="5"/>
  <c r="J49" i="5"/>
  <c r="N49" i="5"/>
  <c r="J50" i="5"/>
  <c r="N50" i="5"/>
  <c r="J51" i="5"/>
  <c r="N51" i="5"/>
  <c r="J52" i="5"/>
  <c r="N52" i="5"/>
  <c r="J53" i="5"/>
  <c r="N53" i="5"/>
  <c r="J54" i="5"/>
  <c r="N54" i="5"/>
  <c r="J55" i="5"/>
  <c r="N55" i="5"/>
  <c r="J56" i="5"/>
  <c r="N56" i="5"/>
  <c r="J57" i="5"/>
  <c r="N57" i="5"/>
  <c r="J58" i="5"/>
  <c r="N58" i="5"/>
  <c r="J59" i="5"/>
  <c r="N59" i="5"/>
  <c r="J60" i="5"/>
  <c r="N60" i="5"/>
  <c r="J61" i="5"/>
  <c r="N61" i="5"/>
  <c r="J62" i="5"/>
  <c r="N62" i="5"/>
  <c r="J63" i="5"/>
  <c r="N63" i="5"/>
  <c r="J64" i="5"/>
  <c r="N64" i="5"/>
  <c r="J65" i="5"/>
  <c r="N65" i="5"/>
  <c r="J66" i="5"/>
  <c r="N66" i="5"/>
  <c r="J67" i="5"/>
  <c r="N67" i="5"/>
  <c r="J68" i="5"/>
  <c r="N68" i="5"/>
  <c r="J69" i="5"/>
  <c r="N69" i="5"/>
  <c r="J70" i="5"/>
  <c r="N70" i="5"/>
  <c r="J71" i="5"/>
  <c r="N71" i="5"/>
  <c r="J72" i="5"/>
  <c r="N72" i="5"/>
  <c r="J73" i="5"/>
  <c r="N73" i="5"/>
  <c r="J74" i="5"/>
  <c r="N74" i="5"/>
  <c r="J75" i="5"/>
  <c r="N75" i="5"/>
  <c r="J76" i="5"/>
  <c r="N76" i="5"/>
  <c r="J77" i="5"/>
  <c r="N77" i="5"/>
  <c r="J78" i="5"/>
  <c r="N78" i="5"/>
  <c r="J79" i="5"/>
  <c r="N79" i="5"/>
  <c r="J80" i="5"/>
  <c r="N80" i="5"/>
  <c r="J81" i="5"/>
  <c r="N81" i="5"/>
  <c r="J82" i="5"/>
  <c r="N82" i="5"/>
  <c r="J83" i="5"/>
  <c r="N83" i="5"/>
  <c r="J84" i="5"/>
  <c r="N84" i="5"/>
  <c r="J85" i="5"/>
  <c r="N85" i="5"/>
  <c r="J86" i="5"/>
  <c r="N86" i="5"/>
  <c r="J87" i="5"/>
  <c r="N87" i="5"/>
  <c r="J88" i="5"/>
  <c r="N88" i="5"/>
  <c r="J89" i="5"/>
  <c r="N89" i="5"/>
  <c r="J90" i="5"/>
  <c r="N90" i="5"/>
  <c r="J91" i="5"/>
  <c r="N91" i="5"/>
  <c r="J92" i="5"/>
  <c r="N92" i="5"/>
  <c r="J93" i="5"/>
  <c r="N93" i="5"/>
  <c r="J94" i="5"/>
  <c r="N94" i="5"/>
  <c r="J95" i="5"/>
  <c r="N95" i="5"/>
  <c r="J96" i="5"/>
  <c r="N96" i="5"/>
  <c r="J97" i="5"/>
  <c r="N97" i="5"/>
  <c r="J98" i="5"/>
  <c r="N98" i="5"/>
  <c r="J99" i="5"/>
  <c r="N99" i="5"/>
  <c r="J100" i="5"/>
  <c r="N100" i="5"/>
  <c r="J101" i="5"/>
  <c r="N101" i="5"/>
  <c r="J102" i="5"/>
  <c r="N102" i="5"/>
  <c r="J103" i="5"/>
  <c r="N103" i="5"/>
  <c r="J104" i="5"/>
  <c r="N104" i="5"/>
  <c r="J105" i="5"/>
  <c r="N105" i="5"/>
  <c r="J106" i="5"/>
  <c r="N106" i="5"/>
  <c r="J107" i="5"/>
  <c r="N107" i="5"/>
  <c r="J108" i="5"/>
  <c r="N108" i="5"/>
  <c r="J109" i="5"/>
  <c r="N109" i="5"/>
  <c r="J110" i="5"/>
  <c r="N110" i="5"/>
  <c r="J111" i="5"/>
  <c r="N111" i="5"/>
  <c r="J112" i="5"/>
  <c r="N112" i="5"/>
  <c r="J113" i="5"/>
  <c r="N113" i="5"/>
  <c r="J114" i="5"/>
  <c r="N114" i="5"/>
  <c r="J115" i="5"/>
  <c r="N115" i="5"/>
  <c r="J116" i="5"/>
  <c r="N116" i="5"/>
  <c r="J117" i="5"/>
  <c r="N117" i="5"/>
  <c r="J118" i="5"/>
  <c r="N118" i="5"/>
  <c r="J119" i="5"/>
  <c r="N119" i="5"/>
  <c r="J120" i="5"/>
  <c r="N120" i="5"/>
  <c r="J121" i="5"/>
  <c r="N121" i="5"/>
  <c r="J122" i="5"/>
  <c r="N122" i="5"/>
  <c r="J123" i="5"/>
  <c r="N123" i="5"/>
  <c r="J124" i="5"/>
  <c r="N124" i="5"/>
  <c r="J125" i="5"/>
  <c r="N125" i="5"/>
  <c r="J126" i="5"/>
  <c r="N126" i="5"/>
  <c r="J127" i="5"/>
  <c r="N127" i="5"/>
  <c r="J128" i="5"/>
  <c r="N128" i="5"/>
  <c r="J129" i="5"/>
  <c r="N129" i="5"/>
  <c r="J130" i="5"/>
  <c r="N130" i="5"/>
  <c r="J131" i="5"/>
  <c r="N131" i="5"/>
  <c r="J132" i="5"/>
  <c r="N132" i="5"/>
  <c r="J133" i="5"/>
  <c r="N133" i="5"/>
  <c r="J134" i="5"/>
  <c r="N134" i="5"/>
  <c r="B11" i="4"/>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C7" i="3" l="1"/>
  <c r="C8" i="3"/>
  <c r="C9" i="3"/>
  <c r="C10" i="3"/>
  <c r="C11" i="3"/>
  <c r="C12" i="3"/>
  <c r="C13" i="3"/>
  <c r="C14" i="3"/>
  <c r="C15" i="3"/>
  <c r="C21" i="3"/>
  <c r="D23" i="3"/>
  <c r="C24" i="3"/>
  <c r="D24" i="3"/>
  <c r="C43" i="3"/>
  <c r="C20" i="2"/>
  <c r="D22" i="2"/>
  <c r="C23" i="2"/>
  <c r="D23" i="2"/>
  <c r="C42" i="2"/>
  <c r="D24" i="2" l="1"/>
  <c r="D25" i="2"/>
  <c r="C26" i="2"/>
  <c r="C27" i="2" s="1"/>
  <c r="C29" i="2" s="1"/>
  <c r="D19" i="2"/>
  <c r="D20" i="2" s="1"/>
  <c r="D25" i="3"/>
  <c r="D26" i="3"/>
  <c r="D20" i="3"/>
  <c r="D21" i="3" s="1"/>
  <c r="C27" i="3"/>
  <c r="C28" i="3" s="1"/>
  <c r="C30" i="3" s="1"/>
  <c r="C31" i="3" l="1"/>
  <c r="C32" i="3" s="1"/>
  <c r="C30" i="2"/>
  <c r="C31" i="2" s="1"/>
  <c r="D42" i="2"/>
  <c r="D43" i="3"/>
  <c r="E24" i="2" l="1"/>
  <c r="E22" i="2"/>
  <c r="E23" i="2"/>
  <c r="E19" i="2"/>
  <c r="E20" i="2" s="1"/>
  <c r="E25" i="2"/>
  <c r="D26" i="2"/>
  <c r="D27" i="2" s="1"/>
  <c r="D29" i="2" s="1"/>
  <c r="E42" i="2"/>
  <c r="E25" i="3"/>
  <c r="D27" i="3"/>
  <c r="D28" i="3" s="1"/>
  <c r="D30" i="3" s="1"/>
  <c r="E20" i="3"/>
  <c r="E21" i="3" s="1"/>
  <c r="E26" i="3"/>
  <c r="E23" i="3"/>
  <c r="E43" i="3" s="1"/>
  <c r="E24" i="3"/>
  <c r="F20" i="3" l="1"/>
  <c r="F21" i="3" s="1"/>
  <c r="F24" i="3"/>
  <c r="F25" i="3"/>
  <c r="F23" i="3"/>
  <c r="E27" i="3"/>
  <c r="E28" i="3" s="1"/>
  <c r="E30" i="3" s="1"/>
  <c r="F26" i="3"/>
  <c r="F43" i="3" s="1"/>
  <c r="F19" i="2"/>
  <c r="F20" i="2" s="1"/>
  <c r="F23" i="2"/>
  <c r="F24" i="2"/>
  <c r="F42" i="2" s="1"/>
  <c r="F22" i="2"/>
  <c r="F25" i="2"/>
  <c r="E26" i="2"/>
  <c r="E27" i="2" s="1"/>
  <c r="E29" i="2" s="1"/>
  <c r="D31" i="3"/>
  <c r="D32" i="3" s="1"/>
  <c r="D30" i="2"/>
  <c r="D31" i="2" s="1"/>
  <c r="G20" i="3" l="1"/>
  <c r="G21" i="3" s="1"/>
  <c r="G24" i="3"/>
  <c r="G23" i="3"/>
  <c r="F27" i="3"/>
  <c r="G26" i="3"/>
  <c r="G25" i="3"/>
  <c r="G43" i="3"/>
  <c r="E31" i="2"/>
  <c r="E30" i="2"/>
  <c r="E32" i="3"/>
  <c r="E31" i="3"/>
  <c r="G19" i="2"/>
  <c r="G20" i="2" s="1"/>
  <c r="G23" i="2"/>
  <c r="G22" i="2"/>
  <c r="G25" i="2"/>
  <c r="F26" i="2"/>
  <c r="F27" i="2" s="1"/>
  <c r="F29" i="2" s="1"/>
  <c r="G24" i="2"/>
  <c r="G42" i="2" s="1"/>
  <c r="F28" i="3"/>
  <c r="F30" i="3"/>
  <c r="F30" i="2" l="1"/>
  <c r="F31" i="2"/>
  <c r="G26" i="2"/>
  <c r="H19" i="2"/>
  <c r="H20" i="2" s="1"/>
  <c r="H23" i="2"/>
  <c r="H22" i="2"/>
  <c r="H42" i="2" s="1"/>
  <c r="H25" i="2"/>
  <c r="H24" i="2"/>
  <c r="F31" i="3"/>
  <c r="F32" i="3" s="1"/>
  <c r="G27" i="2"/>
  <c r="G27" i="3"/>
  <c r="G28" i="3" s="1"/>
  <c r="G30" i="3" s="1"/>
  <c r="H43" i="3"/>
  <c r="H20" i="3"/>
  <c r="H21" i="3" s="1"/>
  <c r="H24" i="3"/>
  <c r="H23" i="3"/>
  <c r="H26" i="3"/>
  <c r="H25" i="3"/>
  <c r="G29" i="2"/>
  <c r="I22" i="2" l="1"/>
  <c r="H26" i="2"/>
  <c r="I24" i="2"/>
  <c r="I42" i="2" s="1"/>
  <c r="I23" i="2"/>
  <c r="I19" i="2"/>
  <c r="I20" i="2" s="1"/>
  <c r="I25" i="2"/>
  <c r="G31" i="3"/>
  <c r="G32" i="3" s="1"/>
  <c r="H27" i="2"/>
  <c r="G30" i="2"/>
  <c r="G31" i="2" s="1"/>
  <c r="I23" i="3"/>
  <c r="H27" i="3"/>
  <c r="H28" i="3" s="1"/>
  <c r="H30" i="3" s="1"/>
  <c r="I43" i="3"/>
  <c r="I24" i="3"/>
  <c r="I20" i="3"/>
  <c r="I21" i="3" s="1"/>
  <c r="I26" i="3"/>
  <c r="I25" i="3"/>
  <c r="H29" i="2"/>
  <c r="H31" i="3" l="1"/>
  <c r="H32" i="3"/>
  <c r="J25" i="2"/>
  <c r="J22" i="2"/>
  <c r="J24" i="2"/>
  <c r="J42" i="2"/>
  <c r="J23" i="2"/>
  <c r="J19" i="2"/>
  <c r="J20" i="2" s="1"/>
  <c r="I26" i="2"/>
  <c r="H31" i="2"/>
  <c r="H30" i="2"/>
  <c r="I27" i="2"/>
  <c r="I29" i="2" s="1"/>
  <c r="J26" i="3"/>
  <c r="J23" i="3"/>
  <c r="I27" i="3"/>
  <c r="I28" i="3" s="1"/>
  <c r="I30" i="3" s="1"/>
  <c r="J25" i="3"/>
  <c r="J43" i="3" s="1"/>
  <c r="J24" i="3"/>
  <c r="J20" i="3"/>
  <c r="J21" i="3" s="1"/>
  <c r="K26" i="3" l="1"/>
  <c r="K23" i="3"/>
  <c r="K25" i="3"/>
  <c r="K24" i="3"/>
  <c r="J27" i="3"/>
  <c r="K20" i="3"/>
  <c r="K21" i="3" s="1"/>
  <c r="K43" i="3"/>
  <c r="I31" i="3"/>
  <c r="I32" i="3" s="1"/>
  <c r="I30" i="2"/>
  <c r="I31" i="2" s="1"/>
  <c r="K25" i="2"/>
  <c r="K42" i="2" s="1"/>
  <c r="K22" i="2"/>
  <c r="K24" i="2"/>
  <c r="K23" i="2"/>
  <c r="K19" i="2"/>
  <c r="K20" i="2" s="1"/>
  <c r="J26" i="2"/>
  <c r="J27" i="2" s="1"/>
  <c r="J29" i="2" s="1"/>
  <c r="J28" i="3"/>
  <c r="J30" i="3" s="1"/>
  <c r="J31" i="3" l="1"/>
  <c r="J32" i="3"/>
  <c r="J30" i="2"/>
  <c r="J31" i="2" s="1"/>
  <c r="L24" i="2"/>
  <c r="L25" i="2"/>
  <c r="K26" i="2"/>
  <c r="L42" i="2"/>
  <c r="L22" i="2"/>
  <c r="L23" i="2"/>
  <c r="L19" i="2"/>
  <c r="L20" i="2" s="1"/>
  <c r="L25" i="3"/>
  <c r="L26" i="3"/>
  <c r="L20" i="3"/>
  <c r="L21" i="3" s="1"/>
  <c r="L23" i="3"/>
  <c r="L43" i="3" s="1"/>
  <c r="L24" i="3"/>
  <c r="K27" i="3"/>
  <c r="K28" i="3" s="1"/>
  <c r="K30" i="3" s="1"/>
  <c r="K27" i="2"/>
  <c r="K29" i="2" s="1"/>
  <c r="K31" i="3" l="1"/>
  <c r="K32" i="3" s="1"/>
  <c r="M25" i="3"/>
  <c r="M23" i="3"/>
  <c r="M26" i="3" s="1"/>
  <c r="M24" i="3"/>
  <c r="L27" i="3"/>
  <c r="L28" i="3" s="1"/>
  <c r="L30" i="3" s="1"/>
  <c r="M20" i="3"/>
  <c r="M21" i="3" s="1"/>
  <c r="K30" i="2"/>
  <c r="K31" i="2" s="1"/>
  <c r="M24" i="2"/>
  <c r="M42" i="2" s="1"/>
  <c r="M26" i="2" s="1"/>
  <c r="M19" i="2"/>
  <c r="M20" i="2" s="1"/>
  <c r="M25" i="2"/>
  <c r="L26" i="2"/>
  <c r="L27" i="2" s="1"/>
  <c r="L29" i="2" s="1"/>
  <c r="M22" i="2"/>
  <c r="M23" i="2"/>
  <c r="L31" i="3" l="1"/>
  <c r="L32" i="3" s="1"/>
  <c r="L31" i="2"/>
  <c r="L30" i="2"/>
  <c r="M43" i="3"/>
  <c r="M27" i="3" s="1"/>
  <c r="M29" i="2"/>
  <c r="M28" i="3"/>
  <c r="M30" i="3" s="1"/>
  <c r="M27" i="2"/>
  <c r="M31" i="3" l="1"/>
  <c r="M32" i="3" s="1"/>
  <c r="M30" i="2"/>
  <c r="M31" i="2" s="1"/>
  <c r="C34" i="2" s="1"/>
</calcChain>
</file>

<file path=xl/sharedStrings.xml><?xml version="1.0" encoding="utf-8"?>
<sst xmlns="http://schemas.openxmlformats.org/spreadsheetml/2006/main" count="205" uniqueCount="109">
  <si>
    <t>Reserve</t>
  </si>
  <si>
    <t>Balance Sheet ($M)</t>
  </si>
  <si>
    <t>IRR</t>
  </si>
  <si>
    <t>NPV</t>
  </si>
  <si>
    <t>Post-Tax Income</t>
  </si>
  <si>
    <t>Tax</t>
  </si>
  <si>
    <t>Pre-Tax Income</t>
  </si>
  <si>
    <t>Total Expenses</t>
  </si>
  <si>
    <t>Change in Reserves</t>
  </si>
  <si>
    <t>Surrenders</t>
  </si>
  <si>
    <t>Deaths</t>
  </si>
  <si>
    <t>Acq + Maintenance Expenses</t>
  </si>
  <si>
    <t>Interest Expense</t>
  </si>
  <si>
    <t>Total Revenue</t>
  </si>
  <si>
    <t>Investment Income</t>
  </si>
  <si>
    <t>Premium</t>
  </si>
  <si>
    <t>Year</t>
  </si>
  <si>
    <t>Income Statement ($M)</t>
  </si>
  <si>
    <t>Tax Rate</t>
  </si>
  <si>
    <t>Lapse Growth Rate</t>
  </si>
  <si>
    <t>Lapse Rate</t>
  </si>
  <si>
    <t>Mortality Rate</t>
  </si>
  <si>
    <t>Crediting Rate</t>
  </si>
  <si>
    <t>Maintenance Expense</t>
  </si>
  <si>
    <t>Acquisition Expense</t>
  </si>
  <si>
    <t>Inflation</t>
  </si>
  <si>
    <t>Investment Return</t>
  </si>
  <si>
    <t>ABC</t>
  </si>
  <si>
    <t>Assumptions</t>
  </si>
  <si>
    <t>(b) Calculate the following metrics to analyze if ANC is a good addition to RPPC, using the assumptions given:</t>
  </si>
  <si>
    <t>Question IO1_AL (b)</t>
  </si>
  <si>
    <t>Analyze the impact to the IRR in this box.</t>
  </si>
  <si>
    <t>Invesment Income</t>
  </si>
  <si>
    <t>NOPE</t>
  </si>
  <si>
    <t>Enter your new assumptions in the yellow boxes in column D</t>
  </si>
  <si>
    <t>(e)-(ii) Analyze the impact to the IRR after adjusting the two assumptions to reflect what the private equity firm might reasonably assume. Show your work.</t>
  </si>
  <si>
    <t>Question IO1_AL (e)-(ii)</t>
  </si>
  <si>
    <t>3. Choose a chart style and select ok.</t>
  </si>
  <si>
    <t>2. On the Insert tab, select recommended charts.</t>
  </si>
  <si>
    <t>1. Select the data in the worksheet you would like to include in the chart.</t>
  </si>
  <si>
    <t>Chart creation steps:</t>
  </si>
  <si>
    <t>i. Construct a backtesting chart based on the data on the left.</t>
  </si>
  <si>
    <t>standard 
deviation</t>
  </si>
  <si>
    <t>mean</t>
  </si>
  <si>
    <t>VaR 95%</t>
  </si>
  <si>
    <t>VaR 5%</t>
  </si>
  <si>
    <t>P/L
 Observations</t>
  </si>
  <si>
    <t>Trading Day</t>
  </si>
  <si>
    <t>Risk Model Statistics</t>
  </si>
  <si>
    <t>In 000s</t>
  </si>
  <si>
    <t>Data is provided below:</t>
  </si>
  <si>
    <t xml:space="preserve">The current risk models assume P/L is normally distributed. </t>
  </si>
  <si>
    <t xml:space="preserve">are analyzed over the 2nd half of 2023, which had 125 trading days. </t>
  </si>
  <si>
    <t xml:space="preserve">To respond to the CRO, data on Profit and Loss (P/L) observations and statistics from the models </t>
  </si>
  <si>
    <t>Question 3 (b)-i</t>
  </si>
  <si>
    <t>Inverse standard Normal</t>
  </si>
  <si>
    <t>Lowest to highest</t>
  </si>
  <si>
    <t>Normal cdf value</t>
  </si>
  <si>
    <t>ii. Transform the data to populate the two charts at right ---&gt;</t>
  </si>
  <si>
    <t>Question 3 (c)-ii</t>
  </si>
  <si>
    <t>TOTAL LIABILITIES AND EQUITY</t>
  </si>
  <si>
    <t>December 31st, 2023</t>
  </si>
  <si>
    <t>Total Equity</t>
  </si>
  <si>
    <t>Equal to TOTAL ASSETS - Total Liabilities</t>
  </si>
  <si>
    <t>Cumulative Currency Adjustments</t>
  </si>
  <si>
    <t>Equal to Total Equity - Paid-in Capital - Retained Earnings</t>
  </si>
  <si>
    <t>Retained Earnings, accumulated</t>
  </si>
  <si>
    <t>Equal to Net Income</t>
  </si>
  <si>
    <t>Paid-in Capital</t>
  </si>
  <si>
    <t xml:space="preserve">Average Historical </t>
  </si>
  <si>
    <t>Equity</t>
  </si>
  <si>
    <t>Total Liabilities</t>
  </si>
  <si>
    <t>Long-term Debt</t>
  </si>
  <si>
    <t>Total Current Liabilities</t>
  </si>
  <si>
    <t>Current Borrowing</t>
  </si>
  <si>
    <t>Accounts Payable</t>
  </si>
  <si>
    <t>Current Liabilities:</t>
  </si>
  <si>
    <t>TOTAL ASSETS</t>
  </si>
  <si>
    <t>Long Term Investments</t>
  </si>
  <si>
    <t>Long-term Assets:</t>
  </si>
  <si>
    <t>Total Current Assets</t>
  </si>
  <si>
    <t>Inventory</t>
  </si>
  <si>
    <t>Accounts Receivable</t>
  </si>
  <si>
    <t>Cash</t>
  </si>
  <si>
    <t>Current Assets:</t>
  </si>
  <si>
    <t>Dec. 31, 2023</t>
  </si>
  <si>
    <t>Yen in thousands</t>
  </si>
  <si>
    <t>Conversion Rate</t>
  </si>
  <si>
    <t>¥/€</t>
  </si>
  <si>
    <t>BALANCE SHEET (€)</t>
  </si>
  <si>
    <t>BALANCE SHEET (¥)</t>
  </si>
  <si>
    <t>Net Income</t>
  </si>
  <si>
    <t>Average Full Year 2023</t>
  </si>
  <si>
    <t>Income Tax Expense</t>
  </si>
  <si>
    <t>Operating Income</t>
  </si>
  <si>
    <t>Total Operating Expenses</t>
  </si>
  <si>
    <t>General and Administrative Expenses</t>
  </si>
  <si>
    <t>Depreciation</t>
  </si>
  <si>
    <t>Store Operating Expenses</t>
  </si>
  <si>
    <t>Cost of Sales</t>
  </si>
  <si>
    <t>Sales</t>
  </si>
  <si>
    <t>INCOME STATEMENT (€)</t>
  </si>
  <si>
    <t>INCOME STATEMENT (¥)</t>
  </si>
  <si>
    <t xml:space="preserve">Shortening the credit terms will reduce the period over which FX accounting volatility can occur but doesn't directly address any FX changes that do occur over the shorter time span.  Could also just pay in Euros.  Okay for candidates to say something about directly hedging the FX risk, but Frenz may experience operational risk or hedge breakage as they attempt to put a hedge in place. Guidance to Graders: Other answers may be acceptable if well supported.           </t>
  </si>
  <si>
    <t xml:space="preserve">Frenz could use derivative instruments such as forward contracts which would reduce the effect of unfavorable short-term fluctuations in the colon/euro exchange rate.  Guidance to Graders: Other answers may be acceptable if well supported (e.g. shorten the credit payment terms to reduce the period of exposure to FX changes).                                                                                                                                                                                                                                                                                                                  </t>
  </si>
  <si>
    <t xml:space="preserve">3/31/2024 financial statement impact: Any change in the exchange rate between the colon and the euro between 12/31/2023 and 1/15/2024 (the settlement date) will also result in a foreign currency transaction gain or loss on the 3/31/2024 financial statements. In this case the gain/loss is calculated as the value of the coffee beans in euros using the exchange rate at 12/31/2023 less the value of the coffee beans in euros using the exchange rate at 1/15/2024. This gain/loss is booked as a foreign currency transaction gain/loss on the 3/31/2024 income statement.                 </t>
  </si>
  <si>
    <t xml:space="preserve">12/31/2023 financial statement impact: For foreign currency transactions whose settlement dates fall in a different accounting period than the transaction itself, both GAAP and IFRS accounting require adjustments to reflect intervening changes in currency exchange rates. Thus, Frenz needs to calculate the value of the coffee beans in euros using the exchange rate at the time of purchase less the value of the coffee beans in euros using the exchange rate at 12/31/2023. This difference is than booked as a (unrealized) foreign currency transaction gain/loss on the income statement.            </t>
  </si>
  <si>
    <t>Kitty’s statement is incorrect. For Frenz, the establishment of a Japanese subsidiary results in a net asset balance sheet exposure. This is because total assets are greater than total liabilities. This means that if the Japanese yen weakens relative to the euro, the value of Stockholders Equity will decrease due to a decrease of the cumulative foreign currency translation adjustment.</t>
  </si>
  <si>
    <t>Current Rate Method is recommended because foreign entity operates in its local currency (yen) which varies from the parent company's presentation currency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</si>
</sst>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1" formatCode="_(* #,##0_);_(* \(#,##0\);_(* &quot;-&quot;_);_(@_)"/>
    <numFmt numFmtId="164" formatCode="0.0"/>
    <numFmt numFmtId="165" formatCode="0.000"/>
    <numFmt numFmtId="166" formatCode="0.0%"/>
    <numFmt numFmtId="167" formatCode="0.00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70C0"/>
      <name val="Calibri"/>
      <family val="2"/>
      <scheme val="minor"/>
    </font>
    <font>
      <u/>
      <sz val="11"/>
      <color theme="10"/>
      <name val="Calibri"/>
      <family val="2"/>
      <scheme val="minor"/>
    </font>
    <font>
      <b/>
      <u/>
      <sz val="11"/>
      <name val="Calibri"/>
      <family val="2"/>
      <scheme val="minor"/>
    </font>
    <font>
      <b/>
      <sz val="12"/>
      <color rgb="FF0070C0"/>
      <name val="Calibri"/>
      <family val="2"/>
      <scheme val="minor"/>
    </font>
    <font>
      <b/>
      <i/>
      <sz val="11"/>
      <color rgb="FFFF0000"/>
      <name val="Calibri"/>
      <family val="2"/>
      <scheme val="minor"/>
    </font>
    <font>
      <sz val="12"/>
      <color theme="1"/>
      <name val="Calibri"/>
      <family val="2"/>
      <scheme val="minor"/>
    </font>
    <font>
      <b/>
      <sz val="10"/>
      <color theme="1"/>
      <name val="Calibri"/>
      <scheme val="minor"/>
    </font>
    <font>
      <b/>
      <sz val="10"/>
      <color theme="1"/>
      <name val="Calibri"/>
      <family val="2"/>
      <scheme val="minor"/>
    </font>
    <font>
      <sz val="10"/>
      <color theme="1"/>
      <name val="Calibri"/>
      <family val="2"/>
      <scheme val="minor"/>
    </font>
    <font>
      <b/>
      <i/>
      <sz val="10"/>
      <color theme="1"/>
      <name val="Calibri"/>
      <family val="2"/>
      <scheme val="minor"/>
    </font>
    <font>
      <sz val="12"/>
      <color theme="1"/>
      <name val="Aptos"/>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9" fillId="0" borderId="0"/>
    <xf numFmtId="9" fontId="1" fillId="0" borderId="0" applyFont="0" applyFill="0" applyBorder="0" applyAlignment="0" applyProtection="0"/>
  </cellStyleXfs>
  <cellXfs count="83">
    <xf numFmtId="0" fontId="0" fillId="0" borderId="0" xfId="0"/>
    <xf numFmtId="164" fontId="0" fillId="0" borderId="0" xfId="0" applyNumberFormat="1"/>
    <xf numFmtId="0" fontId="3" fillId="0" borderId="0" xfId="0" applyFont="1"/>
    <xf numFmtId="9" fontId="0" fillId="0" borderId="0" xfId="0" applyNumberFormat="1"/>
    <xf numFmtId="10" fontId="0" fillId="0" borderId="0" xfId="0" applyNumberFormat="1"/>
    <xf numFmtId="9" fontId="0" fillId="0" borderId="0" xfId="1" applyFont="1"/>
    <xf numFmtId="10" fontId="0" fillId="2" borderId="1" xfId="1" applyNumberFormat="1" applyFont="1" applyFill="1" applyBorder="1"/>
    <xf numFmtId="0" fontId="4" fillId="0" borderId="0" xfId="0" applyFont="1" applyAlignment="1">
      <alignment vertical="center"/>
    </xf>
    <xf numFmtId="165" fontId="0" fillId="0" borderId="0" xfId="0" applyNumberFormat="1"/>
    <xf numFmtId="8" fontId="0" fillId="2" borderId="1" xfId="1" applyNumberFormat="1" applyFont="1" applyFill="1" applyBorder="1" applyAlignment="1">
      <alignment horizontal="center"/>
    </xf>
    <xf numFmtId="164" fontId="0" fillId="0" borderId="2" xfId="0" applyNumberFormat="1" applyBorder="1"/>
    <xf numFmtId="0" fontId="0" fillId="0" borderId="2" xfId="0" applyBorder="1"/>
    <xf numFmtId="164" fontId="0" fillId="0" borderId="0" xfId="0" applyNumberFormat="1" applyAlignment="1">
      <alignment horizontal="right"/>
    </xf>
    <xf numFmtId="14" fontId="0" fillId="0" borderId="0" xfId="0" applyNumberFormat="1"/>
    <xf numFmtId="166" fontId="0" fillId="3" borderId="3" xfId="0" applyNumberFormat="1" applyFill="1" applyBorder="1"/>
    <xf numFmtId="166" fontId="0" fillId="3" borderId="4" xfId="0" applyNumberFormat="1" applyFill="1" applyBorder="1"/>
    <xf numFmtId="0" fontId="3" fillId="0" borderId="5" xfId="0" applyFont="1" applyBorder="1"/>
    <xf numFmtId="0" fontId="4" fillId="0" borderId="0" xfId="0" applyFont="1"/>
    <xf numFmtId="0" fontId="0" fillId="4" borderId="0" xfId="0" applyFill="1"/>
    <xf numFmtId="0" fontId="2" fillId="4" borderId="0" xfId="0" applyFont="1" applyFill="1"/>
    <xf numFmtId="0" fontId="2" fillId="0" borderId="0" xfId="0" applyFont="1"/>
    <xf numFmtId="0" fontId="6" fillId="4" borderId="0" xfId="2" applyFont="1" applyFill="1"/>
    <xf numFmtId="0" fontId="7" fillId="0" borderId="0" xfId="0" applyFont="1"/>
    <xf numFmtId="166" fontId="0" fillId="2" borderId="1" xfId="1" applyNumberFormat="1" applyFont="1" applyFill="1" applyBorder="1"/>
    <xf numFmtId="9" fontId="0" fillId="2" borderId="1" xfId="1" applyFont="1" applyFill="1" applyBorder="1" applyAlignment="1">
      <alignment horizontal="center"/>
    </xf>
    <xf numFmtId="166" fontId="0" fillId="2" borderId="3" xfId="0" applyNumberFormat="1" applyFill="1" applyBorder="1"/>
    <xf numFmtId="166" fontId="0" fillId="2" borderId="4" xfId="0" applyNumberFormat="1" applyFill="1" applyBorder="1"/>
    <xf numFmtId="0" fontId="0" fillId="2" borderId="13" xfId="0" applyFill="1" applyBorder="1"/>
    <xf numFmtId="0" fontId="0" fillId="2" borderId="5" xfId="0" applyFill="1" applyBorder="1"/>
    <xf numFmtId="0" fontId="0" fillId="2" borderId="14" xfId="0" applyFill="1" applyBorder="1"/>
    <xf numFmtId="0" fontId="0" fillId="2" borderId="15" xfId="0" applyFill="1" applyBorder="1"/>
    <xf numFmtId="0" fontId="0" fillId="2" borderId="0" xfId="0" applyFill="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0" fillId="0" borderId="0" xfId="0" applyAlignment="1">
      <alignment wrapText="1"/>
    </xf>
    <xf numFmtId="0" fontId="0" fillId="5" borderId="0" xfId="0" applyFill="1" applyAlignment="1">
      <alignment wrapText="1"/>
    </xf>
    <xf numFmtId="0" fontId="0" fillId="5" borderId="0" xfId="0" applyFill="1"/>
    <xf numFmtId="0" fontId="0" fillId="0" borderId="0" xfId="0" applyAlignment="1">
      <alignment horizontal="center"/>
    </xf>
    <xf numFmtId="0" fontId="0" fillId="0" borderId="4" xfId="0" applyBorder="1"/>
    <xf numFmtId="167" fontId="0" fillId="2" borderId="19" xfId="0" applyNumberFormat="1" applyFill="1" applyBorder="1"/>
    <xf numFmtId="0" fontId="9" fillId="6" borderId="0" xfId="3" applyFill="1" applyAlignment="1">
      <alignment vertical="center"/>
    </xf>
    <xf numFmtId="0" fontId="9" fillId="6" borderId="0" xfId="3" applyFill="1" applyAlignment="1">
      <alignment horizontal="center" vertical="center"/>
    </xf>
    <xf numFmtId="37" fontId="10" fillId="6" borderId="1" xfId="3" applyNumberFormat="1" applyFont="1" applyFill="1" applyBorder="1" applyAlignment="1">
      <alignment vertical="center"/>
    </xf>
    <xf numFmtId="0" fontId="11" fillId="6" borderId="20" xfId="3" applyFont="1" applyFill="1" applyBorder="1" applyAlignment="1">
      <alignment vertical="center"/>
    </xf>
    <xf numFmtId="0" fontId="12" fillId="6" borderId="0" xfId="3" applyFont="1" applyFill="1" applyAlignment="1">
      <alignment horizontal="left" vertical="center"/>
    </xf>
    <xf numFmtId="37" fontId="10" fillId="6" borderId="21" xfId="3" applyNumberFormat="1" applyFont="1" applyFill="1" applyBorder="1" applyAlignment="1">
      <alignment vertical="center"/>
    </xf>
    <xf numFmtId="0" fontId="11" fillId="6" borderId="1" xfId="3" applyFont="1" applyFill="1" applyBorder="1" applyAlignment="1">
      <alignment vertical="center"/>
    </xf>
    <xf numFmtId="37" fontId="12" fillId="6" borderId="1" xfId="3" applyNumberFormat="1" applyFont="1" applyFill="1" applyBorder="1" applyAlignment="1">
      <alignment vertical="center"/>
    </xf>
    <xf numFmtId="0" fontId="12" fillId="6" borderId="1" xfId="3" applyFont="1" applyFill="1" applyBorder="1" applyAlignment="1">
      <alignment horizontal="left" vertical="center"/>
    </xf>
    <xf numFmtId="37" fontId="12" fillId="6" borderId="1" xfId="3" applyNumberFormat="1" applyFont="1" applyFill="1" applyBorder="1" applyAlignment="1">
      <alignment horizontal="right" vertical="center"/>
    </xf>
    <xf numFmtId="41" fontId="12" fillId="6" borderId="21" xfId="3" applyNumberFormat="1" applyFont="1" applyFill="1" applyBorder="1" applyAlignment="1">
      <alignment vertical="center"/>
    </xf>
    <xf numFmtId="0" fontId="11" fillId="6" borderId="14" xfId="3" applyFont="1" applyFill="1" applyBorder="1" applyAlignment="1">
      <alignment vertical="center"/>
    </xf>
    <xf numFmtId="41" fontId="11" fillId="6" borderId="1" xfId="3" applyNumberFormat="1" applyFont="1" applyFill="1" applyBorder="1" applyAlignment="1">
      <alignment horizontal="right" vertical="center"/>
    </xf>
    <xf numFmtId="0" fontId="13" fillId="6" borderId="20" xfId="3" applyFont="1" applyFill="1" applyBorder="1" applyAlignment="1">
      <alignment vertical="center"/>
    </xf>
    <xf numFmtId="0" fontId="11" fillId="6" borderId="0" xfId="3" applyFont="1" applyFill="1" applyAlignment="1">
      <alignment vertical="center"/>
    </xf>
    <xf numFmtId="0" fontId="12" fillId="6" borderId="0" xfId="3" applyFont="1" applyFill="1" applyAlignment="1">
      <alignment horizontal="center" vertical="center"/>
    </xf>
    <xf numFmtId="41" fontId="9" fillId="6" borderId="0" xfId="4" applyNumberFormat="1" applyFont="1" applyFill="1" applyAlignment="1">
      <alignment vertical="center"/>
    </xf>
    <xf numFmtId="9" fontId="9" fillId="6" borderId="0" xfId="4" applyFont="1" applyFill="1" applyAlignment="1">
      <alignment vertical="center"/>
    </xf>
    <xf numFmtId="0" fontId="11" fillId="6" borderId="0" xfId="3" applyFont="1" applyFill="1" applyAlignment="1">
      <alignment horizontal="center" vertical="center"/>
    </xf>
    <xf numFmtId="0" fontId="9" fillId="0" borderId="0" xfId="3"/>
    <xf numFmtId="0" fontId="9" fillId="0" borderId="0" xfId="3" applyAlignment="1">
      <alignment horizontal="left" vertical="center" wrapText="1"/>
    </xf>
    <xf numFmtId="0" fontId="14" fillId="0" borderId="0" xfId="3" applyFont="1" applyAlignment="1">
      <alignment vertical="center" wrapText="1"/>
    </xf>
    <xf numFmtId="0" fontId="14" fillId="0" borderId="0" xfId="3" applyFont="1" applyAlignment="1">
      <alignment horizontal="justify" vertical="center"/>
    </xf>
    <xf numFmtId="0" fontId="14" fillId="0" borderId="0" xfId="3" applyFont="1" applyAlignment="1">
      <alignment wrapText="1"/>
    </xf>
    <xf numFmtId="0" fontId="9" fillId="6" borderId="0" xfId="3" applyFill="1"/>
    <xf numFmtId="0" fontId="14" fillId="6" borderId="0" xfId="3" applyFont="1" applyFill="1" applyAlignment="1">
      <alignment horizontal="justify" vertical="center"/>
    </xf>
    <xf numFmtId="0" fontId="9" fillId="6" borderId="0" xfId="3" applyFill="1" applyAlignment="1">
      <alignment horizontal="left" vertical="center" wrapText="1"/>
    </xf>
    <xf numFmtId="0" fontId="14" fillId="0" borderId="0" xfId="3" applyFont="1" applyAlignment="1">
      <alignment horizontal="left" vertical="center" wrapText="1"/>
    </xf>
    <xf numFmtId="0" fontId="0" fillId="2" borderId="12" xfId="0" applyFill="1" applyBorder="1" applyAlignment="1">
      <alignment horizontal="left" wrapText="1"/>
    </xf>
    <xf numFmtId="0" fontId="0" fillId="2" borderId="11" xfId="0" applyFill="1" applyBorder="1" applyAlignment="1">
      <alignment horizontal="left" wrapText="1"/>
    </xf>
    <xf numFmtId="0" fontId="0" fillId="2" borderId="10" xfId="0" applyFill="1" applyBorder="1" applyAlignment="1">
      <alignment horizontal="left" wrapText="1"/>
    </xf>
    <xf numFmtId="0" fontId="0" fillId="2" borderId="9" xfId="0" applyFill="1" applyBorder="1" applyAlignment="1">
      <alignment horizontal="left" wrapText="1"/>
    </xf>
    <xf numFmtId="0" fontId="0" fillId="2" borderId="0" xfId="0" applyFill="1" applyAlignment="1">
      <alignment horizontal="left" wrapText="1"/>
    </xf>
    <xf numFmtId="0" fontId="0" fillId="2" borderId="8" xfId="0" applyFill="1" applyBorder="1" applyAlignment="1">
      <alignment horizontal="left" wrapText="1"/>
    </xf>
    <xf numFmtId="0" fontId="0" fillId="2" borderId="7" xfId="0" applyFill="1" applyBorder="1" applyAlignment="1">
      <alignment horizontal="left" wrapText="1"/>
    </xf>
    <xf numFmtId="0" fontId="0" fillId="2" borderId="2" xfId="0" applyFill="1" applyBorder="1" applyAlignment="1">
      <alignment horizontal="left" wrapText="1"/>
    </xf>
    <xf numFmtId="0" fontId="0" fillId="2" borderId="6" xfId="0" applyFill="1" applyBorder="1" applyAlignment="1">
      <alignment horizontal="left" wrapText="1"/>
    </xf>
    <xf numFmtId="0" fontId="0" fillId="5" borderId="0" xfId="0" applyFill="1" applyAlignment="1">
      <alignment horizontal="center"/>
    </xf>
    <xf numFmtId="0" fontId="8" fillId="0" borderId="0" xfId="0" applyFont="1" applyAlignment="1">
      <alignment horizontal="center" wrapText="1"/>
    </xf>
    <xf numFmtId="0" fontId="12" fillId="6" borderId="16" xfId="3" applyFont="1" applyFill="1" applyBorder="1" applyAlignment="1">
      <alignment horizontal="left" vertical="center"/>
    </xf>
    <xf numFmtId="0" fontId="12" fillId="6" borderId="0" xfId="3" applyFont="1" applyFill="1" applyAlignment="1">
      <alignment horizontal="left" vertical="center"/>
    </xf>
  </cellXfs>
  <cellStyles count="5">
    <cellStyle name="Hyperlink" xfId="2" builtinId="8"/>
    <cellStyle name="Normal" xfId="0" builtinId="0"/>
    <cellStyle name="Normal 2" xfId="3" xr:uid="{37B8486F-EA96-49C5-BBCE-13592A1D334D}"/>
    <cellStyle name="Percent" xfId="1" builtinId="5"/>
    <cellStyle name="Percent 2 3" xfId="4" xr:uid="{38A999C7-8C74-4381-9B5F-9E3A34858F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Backtesting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'3_bi'!$C$9</c:f>
              <c:strCache>
                <c:ptCount val="1"/>
                <c:pt idx="0">
                  <c:v>P/L
 Observations</c:v>
                </c:pt>
              </c:strCache>
            </c:strRef>
          </c:tx>
          <c:spPr>
            <a:ln w="28575" cap="rnd">
              <a:solidFill>
                <a:schemeClr val="accent1"/>
              </a:solidFill>
              <a:round/>
            </a:ln>
            <a:effectLst/>
          </c:spPr>
          <c:marker>
            <c:symbol val="none"/>
          </c:marker>
          <c:val>
            <c:numRef>
              <c:f>'3_bi'!$C$10:$C$134</c:f>
              <c:numCache>
                <c:formatCode>General</c:formatCode>
                <c:ptCount val="125"/>
                <c:pt idx="0">
                  <c:v>0</c:v>
                </c:pt>
                <c:pt idx="1">
                  <c:v>565.00000000000023</c:v>
                </c:pt>
                <c:pt idx="2">
                  <c:v>-2510</c:v>
                </c:pt>
                <c:pt idx="3">
                  <c:v>247.99999999999994</c:v>
                </c:pt>
                <c:pt idx="4">
                  <c:v>665.00000000000011</c:v>
                </c:pt>
                <c:pt idx="5">
                  <c:v>2223.0000000000009</c:v>
                </c:pt>
                <c:pt idx="6">
                  <c:v>0</c:v>
                </c:pt>
                <c:pt idx="7">
                  <c:v>-1786</c:v>
                </c:pt>
                <c:pt idx="8">
                  <c:v>1818.0000000000002</c:v>
                </c:pt>
                <c:pt idx="9">
                  <c:v>198.00000000000006</c:v>
                </c:pt>
                <c:pt idx="10">
                  <c:v>490.00000000000006</c:v>
                </c:pt>
                <c:pt idx="11">
                  <c:v>93.000000000000014</c:v>
                </c:pt>
                <c:pt idx="12">
                  <c:v>206.00000000000006</c:v>
                </c:pt>
                <c:pt idx="13">
                  <c:v>-306</c:v>
                </c:pt>
                <c:pt idx="14">
                  <c:v>208</c:v>
                </c:pt>
                <c:pt idx="15">
                  <c:v>-654.00000000000023</c:v>
                </c:pt>
                <c:pt idx="16">
                  <c:v>-208</c:v>
                </c:pt>
                <c:pt idx="17">
                  <c:v>-1309</c:v>
                </c:pt>
                <c:pt idx="18">
                  <c:v>114.00000000000001</c:v>
                </c:pt>
                <c:pt idx="19">
                  <c:v>2385</c:v>
                </c:pt>
                <c:pt idx="20">
                  <c:v>-1230</c:v>
                </c:pt>
                <c:pt idx="21">
                  <c:v>-1764.0000000000005</c:v>
                </c:pt>
                <c:pt idx="22">
                  <c:v>-552.00000000000011</c:v>
                </c:pt>
                <c:pt idx="23">
                  <c:v>-492</c:v>
                </c:pt>
                <c:pt idx="24">
                  <c:v>-508</c:v>
                </c:pt>
                <c:pt idx="25">
                  <c:v>-959.99999999999977</c:v>
                </c:pt>
                <c:pt idx="26">
                  <c:v>-354.00000000000006</c:v>
                </c:pt>
                <c:pt idx="27">
                  <c:v>-508</c:v>
                </c:pt>
                <c:pt idx="28">
                  <c:v>-1206.0000000000002</c:v>
                </c:pt>
                <c:pt idx="29">
                  <c:v>-137.00000000000006</c:v>
                </c:pt>
                <c:pt idx="30">
                  <c:v>417</c:v>
                </c:pt>
                <c:pt idx="31">
                  <c:v>0</c:v>
                </c:pt>
                <c:pt idx="32">
                  <c:v>296</c:v>
                </c:pt>
                <c:pt idx="33">
                  <c:v>-719.99999999999989</c:v>
                </c:pt>
                <c:pt idx="34">
                  <c:v>-304</c:v>
                </c:pt>
                <c:pt idx="35">
                  <c:v>152</c:v>
                </c:pt>
                <c:pt idx="36">
                  <c:v>-959.00000000000034</c:v>
                </c:pt>
                <c:pt idx="37">
                  <c:v>423.00000000000023</c:v>
                </c:pt>
                <c:pt idx="38">
                  <c:v>2150</c:v>
                </c:pt>
                <c:pt idx="39">
                  <c:v>552.00000000000011</c:v>
                </c:pt>
                <c:pt idx="40">
                  <c:v>260.00000000000006</c:v>
                </c:pt>
                <c:pt idx="41">
                  <c:v>-130.00000000000003</c:v>
                </c:pt>
                <c:pt idx="42">
                  <c:v>-381</c:v>
                </c:pt>
                <c:pt idx="43">
                  <c:v>-544</c:v>
                </c:pt>
                <c:pt idx="44">
                  <c:v>-1651.9999999999995</c:v>
                </c:pt>
                <c:pt idx="45">
                  <c:v>-443.99999999999994</c:v>
                </c:pt>
                <c:pt idx="46">
                  <c:v>-434.99999999999994</c:v>
                </c:pt>
                <c:pt idx="47">
                  <c:v>576</c:v>
                </c:pt>
                <c:pt idx="48">
                  <c:v>-735.00000000000011</c:v>
                </c:pt>
                <c:pt idx="49">
                  <c:v>-289.99999999999994</c:v>
                </c:pt>
                <c:pt idx="50">
                  <c:v>-572.00000000000011</c:v>
                </c:pt>
                <c:pt idx="51">
                  <c:v>-147.00000000000003</c:v>
                </c:pt>
                <c:pt idx="52">
                  <c:v>755.00000000000011</c:v>
                </c:pt>
                <c:pt idx="53">
                  <c:v>450.00000000000017</c:v>
                </c:pt>
                <c:pt idx="54">
                  <c:v>-155.00000000000003</c:v>
                </c:pt>
                <c:pt idx="55">
                  <c:v>-2142</c:v>
                </c:pt>
                <c:pt idx="56">
                  <c:v>-1837.0000000000005</c:v>
                </c:pt>
                <c:pt idx="57">
                  <c:v>162.00000000000006</c:v>
                </c:pt>
                <c:pt idx="58">
                  <c:v>-2076</c:v>
                </c:pt>
                <c:pt idx="59">
                  <c:v>-173.99999999999997</c:v>
                </c:pt>
                <c:pt idx="60">
                  <c:v>-358.00000000000011</c:v>
                </c:pt>
                <c:pt idx="61">
                  <c:v>885</c:v>
                </c:pt>
                <c:pt idx="62">
                  <c:v>-708</c:v>
                </c:pt>
                <c:pt idx="63">
                  <c:v>-2805.0000000000009</c:v>
                </c:pt>
                <c:pt idx="64">
                  <c:v>-1989.9999999999998</c:v>
                </c:pt>
                <c:pt idx="65">
                  <c:v>-955.00000000000023</c:v>
                </c:pt>
                <c:pt idx="66">
                  <c:v>-569.99999999999989</c:v>
                </c:pt>
                <c:pt idx="67">
                  <c:v>1176.0000000000002</c:v>
                </c:pt>
                <c:pt idx="68">
                  <c:v>-2208.0000000000005</c:v>
                </c:pt>
                <c:pt idx="69">
                  <c:v>-1408.0000000000002</c:v>
                </c:pt>
                <c:pt idx="70">
                  <c:v>1504.0000000000002</c:v>
                </c:pt>
                <c:pt idx="71">
                  <c:v>1086</c:v>
                </c:pt>
                <c:pt idx="72">
                  <c:v>-945.00000000000011</c:v>
                </c:pt>
                <c:pt idx="73">
                  <c:v>-2010.0000000000002</c:v>
                </c:pt>
                <c:pt idx="74">
                  <c:v>-1254.0000000000002</c:v>
                </c:pt>
                <c:pt idx="75">
                  <c:v>-3024.0000000000009</c:v>
                </c:pt>
                <c:pt idx="76">
                  <c:v>844</c:v>
                </c:pt>
                <c:pt idx="77">
                  <c:v>816.00000000000023</c:v>
                </c:pt>
                <c:pt idx="78">
                  <c:v>-201.00000000000003</c:v>
                </c:pt>
                <c:pt idx="79">
                  <c:v>-852.00000000000011</c:v>
                </c:pt>
                <c:pt idx="80">
                  <c:v>1428.0000000000002</c:v>
                </c:pt>
                <c:pt idx="81">
                  <c:v>0</c:v>
                </c:pt>
                <c:pt idx="82">
                  <c:v>-824</c:v>
                </c:pt>
                <c:pt idx="83">
                  <c:v>618</c:v>
                </c:pt>
                <c:pt idx="84">
                  <c:v>-3509.9999999999995</c:v>
                </c:pt>
                <c:pt idx="85">
                  <c:v>-2405</c:v>
                </c:pt>
                <c:pt idx="86">
                  <c:v>-4025.0000000000009</c:v>
                </c:pt>
                <c:pt idx="87">
                  <c:v>2235</c:v>
                </c:pt>
                <c:pt idx="88">
                  <c:v>880.00000000000011</c:v>
                </c:pt>
                <c:pt idx="89">
                  <c:v>-835.00000000000011</c:v>
                </c:pt>
                <c:pt idx="90">
                  <c:v>720.00000000000011</c:v>
                </c:pt>
                <c:pt idx="91">
                  <c:v>716.00000000000023</c:v>
                </c:pt>
                <c:pt idx="92">
                  <c:v>-543</c:v>
                </c:pt>
                <c:pt idx="93">
                  <c:v>-2916.0000000000009</c:v>
                </c:pt>
                <c:pt idx="94">
                  <c:v>855.00000000000023</c:v>
                </c:pt>
                <c:pt idx="95">
                  <c:v>-1793.0000000000002</c:v>
                </c:pt>
                <c:pt idx="96">
                  <c:v>-648.00000000000023</c:v>
                </c:pt>
                <c:pt idx="97">
                  <c:v>-640</c:v>
                </c:pt>
                <c:pt idx="98">
                  <c:v>318.00000000000006</c:v>
                </c:pt>
                <c:pt idx="99">
                  <c:v>0</c:v>
                </c:pt>
                <c:pt idx="100">
                  <c:v>660</c:v>
                </c:pt>
                <c:pt idx="101">
                  <c:v>156.99999999999997</c:v>
                </c:pt>
                <c:pt idx="102">
                  <c:v>-1976.0000000000002</c:v>
                </c:pt>
                <c:pt idx="103">
                  <c:v>-1159.9999999999998</c:v>
                </c:pt>
                <c:pt idx="104">
                  <c:v>0</c:v>
                </c:pt>
                <c:pt idx="105">
                  <c:v>-1260</c:v>
                </c:pt>
                <c:pt idx="106">
                  <c:v>-730.00000000000023</c:v>
                </c:pt>
                <c:pt idx="107">
                  <c:v>-952</c:v>
                </c:pt>
                <c:pt idx="108">
                  <c:v>-260.00000000000006</c:v>
                </c:pt>
                <c:pt idx="109">
                  <c:v>-395.99999999999994</c:v>
                </c:pt>
                <c:pt idx="110">
                  <c:v>1128.0000000000005</c:v>
                </c:pt>
                <c:pt idx="111">
                  <c:v>2123</c:v>
                </c:pt>
                <c:pt idx="112">
                  <c:v>1656.0000000000002</c:v>
                </c:pt>
                <c:pt idx="113">
                  <c:v>-2806.0000000000005</c:v>
                </c:pt>
                <c:pt idx="114">
                  <c:v>-2200</c:v>
                </c:pt>
                <c:pt idx="115">
                  <c:v>327.00000000000011</c:v>
                </c:pt>
                <c:pt idx="116">
                  <c:v>-226.00000000000006</c:v>
                </c:pt>
                <c:pt idx="117">
                  <c:v>-444.00000000000011</c:v>
                </c:pt>
                <c:pt idx="118">
                  <c:v>-2392</c:v>
                </c:pt>
                <c:pt idx="119">
                  <c:v>321.00000000000011</c:v>
                </c:pt>
                <c:pt idx="120">
                  <c:v>108</c:v>
                </c:pt>
                <c:pt idx="121">
                  <c:v>-214.00000000000006</c:v>
                </c:pt>
                <c:pt idx="122">
                  <c:v>-1552.0000000000002</c:v>
                </c:pt>
                <c:pt idx="123">
                  <c:v>-816</c:v>
                </c:pt>
                <c:pt idx="124">
                  <c:v>212</c:v>
                </c:pt>
              </c:numCache>
            </c:numRef>
          </c:val>
          <c:smooth val="0"/>
          <c:extLst>
            <c:ext xmlns:c16="http://schemas.microsoft.com/office/drawing/2014/chart" uri="{C3380CC4-5D6E-409C-BE32-E72D297353CC}">
              <c16:uniqueId val="{00000000-810F-4155-8987-7C22710A49D4}"/>
            </c:ext>
          </c:extLst>
        </c:ser>
        <c:ser>
          <c:idx val="1"/>
          <c:order val="1"/>
          <c:tx>
            <c:strRef>
              <c:f>'3_bi'!$D$9</c:f>
              <c:strCache>
                <c:ptCount val="1"/>
                <c:pt idx="0">
                  <c:v>VaR 5%</c:v>
                </c:pt>
              </c:strCache>
            </c:strRef>
          </c:tx>
          <c:spPr>
            <a:ln w="28575" cap="rnd">
              <a:solidFill>
                <a:schemeClr val="accent2"/>
              </a:solidFill>
              <a:round/>
            </a:ln>
            <a:effectLst/>
          </c:spPr>
          <c:marker>
            <c:symbol val="none"/>
          </c:marker>
          <c:val>
            <c:numRef>
              <c:f>'3_bi'!$D$10:$D$134</c:f>
              <c:numCache>
                <c:formatCode>General</c:formatCode>
                <c:ptCount val="125"/>
                <c:pt idx="0">
                  <c:v>-1920</c:v>
                </c:pt>
                <c:pt idx="1">
                  <c:v>-1819.9999999999995</c:v>
                </c:pt>
                <c:pt idx="2">
                  <c:v>-2460</c:v>
                </c:pt>
                <c:pt idx="3">
                  <c:v>-2019.9999999999995</c:v>
                </c:pt>
                <c:pt idx="4">
                  <c:v>-1900.0000000000005</c:v>
                </c:pt>
                <c:pt idx="5">
                  <c:v>-1960.0000000000009</c:v>
                </c:pt>
                <c:pt idx="6">
                  <c:v>-2080</c:v>
                </c:pt>
                <c:pt idx="7">
                  <c:v>-2120.0000000000005</c:v>
                </c:pt>
                <c:pt idx="8">
                  <c:v>-1859.9999999999995</c:v>
                </c:pt>
                <c:pt idx="9">
                  <c:v>-1960.0000000000002</c:v>
                </c:pt>
                <c:pt idx="10">
                  <c:v>-1979.9999999999998</c:v>
                </c:pt>
                <c:pt idx="11">
                  <c:v>-1900.0000000000005</c:v>
                </c:pt>
                <c:pt idx="12">
                  <c:v>-1800</c:v>
                </c:pt>
                <c:pt idx="13">
                  <c:v>-1979.9999999999998</c:v>
                </c:pt>
                <c:pt idx="14">
                  <c:v>-2039.9999999999998</c:v>
                </c:pt>
                <c:pt idx="15">
                  <c:v>-2100.0000000000009</c:v>
                </c:pt>
                <c:pt idx="16">
                  <c:v>-1899.9999999999993</c:v>
                </c:pt>
                <c:pt idx="17">
                  <c:v>-2379.9999999999995</c:v>
                </c:pt>
                <c:pt idx="18">
                  <c:v>-1719.9999999999995</c:v>
                </c:pt>
                <c:pt idx="19">
                  <c:v>-1699.9999999999993</c:v>
                </c:pt>
                <c:pt idx="20">
                  <c:v>-2159.9999999999995</c:v>
                </c:pt>
                <c:pt idx="21">
                  <c:v>-2520.0000000000005</c:v>
                </c:pt>
                <c:pt idx="22">
                  <c:v>-2760.0000000000009</c:v>
                </c:pt>
                <c:pt idx="23">
                  <c:v>-2300.0000000000009</c:v>
                </c:pt>
                <c:pt idx="24">
                  <c:v>-2080</c:v>
                </c:pt>
                <c:pt idx="25">
                  <c:v>-1859.9999999999995</c:v>
                </c:pt>
                <c:pt idx="26">
                  <c:v>-1960.0000000000009</c:v>
                </c:pt>
                <c:pt idx="27">
                  <c:v>-2179.9999999999995</c:v>
                </c:pt>
                <c:pt idx="28">
                  <c:v>-2140.0000000000005</c:v>
                </c:pt>
                <c:pt idx="29">
                  <c:v>-2060.0000000000005</c:v>
                </c:pt>
                <c:pt idx="30">
                  <c:v>-2039.9999999999991</c:v>
                </c:pt>
                <c:pt idx="31">
                  <c:v>-2140.0000000000005</c:v>
                </c:pt>
                <c:pt idx="32">
                  <c:v>-2039.9999999999991</c:v>
                </c:pt>
                <c:pt idx="33">
                  <c:v>-1920</c:v>
                </c:pt>
                <c:pt idx="34">
                  <c:v>-2359.9999999999995</c:v>
                </c:pt>
                <c:pt idx="35">
                  <c:v>-2000</c:v>
                </c:pt>
                <c:pt idx="36">
                  <c:v>-1700.0000000000011</c:v>
                </c:pt>
                <c:pt idx="37">
                  <c:v>-1920</c:v>
                </c:pt>
                <c:pt idx="38">
                  <c:v>-2039.9999999999991</c:v>
                </c:pt>
                <c:pt idx="39">
                  <c:v>-1900.0000000000005</c:v>
                </c:pt>
                <c:pt idx="40">
                  <c:v>-1859.9999999999995</c:v>
                </c:pt>
                <c:pt idx="41">
                  <c:v>-2000</c:v>
                </c:pt>
                <c:pt idx="42">
                  <c:v>-1939.9999999999995</c:v>
                </c:pt>
                <c:pt idx="43">
                  <c:v>-1820.0000000000002</c:v>
                </c:pt>
                <c:pt idx="44">
                  <c:v>-2359.9999999999995</c:v>
                </c:pt>
                <c:pt idx="45">
                  <c:v>-2060.0000000000005</c:v>
                </c:pt>
                <c:pt idx="46">
                  <c:v>-1939.9999999999995</c:v>
                </c:pt>
                <c:pt idx="47">
                  <c:v>-1980.0000000000005</c:v>
                </c:pt>
                <c:pt idx="48">
                  <c:v>-2060.0000000000005</c:v>
                </c:pt>
                <c:pt idx="49">
                  <c:v>-1959.9999999999991</c:v>
                </c:pt>
                <c:pt idx="50">
                  <c:v>-1960.0000000000009</c:v>
                </c:pt>
                <c:pt idx="51">
                  <c:v>-2080</c:v>
                </c:pt>
                <c:pt idx="52">
                  <c:v>-2080</c:v>
                </c:pt>
                <c:pt idx="53">
                  <c:v>-1980.0000000000005</c:v>
                </c:pt>
                <c:pt idx="54">
                  <c:v>-2099.9999999999995</c:v>
                </c:pt>
                <c:pt idx="55">
                  <c:v>-2160</c:v>
                </c:pt>
                <c:pt idx="56">
                  <c:v>-2440.0000000000014</c:v>
                </c:pt>
                <c:pt idx="57">
                  <c:v>-1900.0000000000005</c:v>
                </c:pt>
                <c:pt idx="58">
                  <c:v>-2219.9999999999991</c:v>
                </c:pt>
                <c:pt idx="59">
                  <c:v>-2019.9999999999995</c:v>
                </c:pt>
                <c:pt idx="60">
                  <c:v>-2100.0000000000014</c:v>
                </c:pt>
                <c:pt idx="61">
                  <c:v>-1959.9999999999991</c:v>
                </c:pt>
                <c:pt idx="62">
                  <c:v>-2000</c:v>
                </c:pt>
                <c:pt idx="63">
                  <c:v>-2280.0000000000009</c:v>
                </c:pt>
                <c:pt idx="64">
                  <c:v>-2239.9999999999986</c:v>
                </c:pt>
                <c:pt idx="65">
                  <c:v>-1840.0000000000016</c:v>
                </c:pt>
                <c:pt idx="66">
                  <c:v>-1979.9999999999986</c:v>
                </c:pt>
                <c:pt idx="67">
                  <c:v>-2120.0000000000009</c:v>
                </c:pt>
                <c:pt idx="68">
                  <c:v>-1759.9999999999998</c:v>
                </c:pt>
                <c:pt idx="69">
                  <c:v>-1839.9999999999998</c:v>
                </c:pt>
                <c:pt idx="70">
                  <c:v>-1759.9999999999998</c:v>
                </c:pt>
                <c:pt idx="71">
                  <c:v>-1859.9999999999995</c:v>
                </c:pt>
                <c:pt idx="72">
                  <c:v>-2160</c:v>
                </c:pt>
                <c:pt idx="73">
                  <c:v>-2240</c:v>
                </c:pt>
                <c:pt idx="74">
                  <c:v>-2160</c:v>
                </c:pt>
                <c:pt idx="75">
                  <c:v>-2800.0000000000009</c:v>
                </c:pt>
                <c:pt idx="76">
                  <c:v>-1899.9999999999986</c:v>
                </c:pt>
                <c:pt idx="77">
                  <c:v>-1860.0000000000011</c:v>
                </c:pt>
                <c:pt idx="78">
                  <c:v>-1939.9999999999995</c:v>
                </c:pt>
                <c:pt idx="79">
                  <c:v>-2240</c:v>
                </c:pt>
                <c:pt idx="80">
                  <c:v>-1820.0000000000002</c:v>
                </c:pt>
                <c:pt idx="81">
                  <c:v>-1959.9999999999991</c:v>
                </c:pt>
                <c:pt idx="82">
                  <c:v>-2080</c:v>
                </c:pt>
                <c:pt idx="83">
                  <c:v>-2000</c:v>
                </c:pt>
                <c:pt idx="84">
                  <c:v>-2220.0000000000005</c:v>
                </c:pt>
                <c:pt idx="85">
                  <c:v>-2199.9999999999991</c:v>
                </c:pt>
                <c:pt idx="86">
                  <c:v>-2199.9999999999991</c:v>
                </c:pt>
                <c:pt idx="87">
                  <c:v>-1800.0000000000007</c:v>
                </c:pt>
                <c:pt idx="88">
                  <c:v>-1820.0000000000002</c:v>
                </c:pt>
                <c:pt idx="89">
                  <c:v>-1820.0000000000002</c:v>
                </c:pt>
                <c:pt idx="90">
                  <c:v>-2260</c:v>
                </c:pt>
                <c:pt idx="91">
                  <c:v>-1980.0000000000005</c:v>
                </c:pt>
                <c:pt idx="92">
                  <c:v>-2039.9999999999991</c:v>
                </c:pt>
                <c:pt idx="93">
                  <c:v>-2379.9999999999991</c:v>
                </c:pt>
                <c:pt idx="94">
                  <c:v>-2179.9999999999995</c:v>
                </c:pt>
                <c:pt idx="95">
                  <c:v>-1839.9999999999998</c:v>
                </c:pt>
                <c:pt idx="96">
                  <c:v>-1980.0000000000005</c:v>
                </c:pt>
                <c:pt idx="97">
                  <c:v>-1959.9999999999991</c:v>
                </c:pt>
                <c:pt idx="98">
                  <c:v>-1980.0000000000005</c:v>
                </c:pt>
                <c:pt idx="99">
                  <c:v>-2019.9999999999995</c:v>
                </c:pt>
                <c:pt idx="100">
                  <c:v>-2099.9999999999995</c:v>
                </c:pt>
                <c:pt idx="101">
                  <c:v>-1839.9999999999998</c:v>
                </c:pt>
                <c:pt idx="102">
                  <c:v>-2099.9999999999995</c:v>
                </c:pt>
                <c:pt idx="103">
                  <c:v>-2140.0000000000005</c:v>
                </c:pt>
                <c:pt idx="104">
                  <c:v>-2200.0000000000009</c:v>
                </c:pt>
                <c:pt idx="105">
                  <c:v>-2300.0000000000009</c:v>
                </c:pt>
                <c:pt idx="106">
                  <c:v>-2120.0000000000009</c:v>
                </c:pt>
                <c:pt idx="107">
                  <c:v>-2200.0000000000009</c:v>
                </c:pt>
                <c:pt idx="108">
                  <c:v>-2119.9999999999991</c:v>
                </c:pt>
                <c:pt idx="109">
                  <c:v>-2039.9999999999991</c:v>
                </c:pt>
                <c:pt idx="110">
                  <c:v>-1819.9999999999984</c:v>
                </c:pt>
                <c:pt idx="111">
                  <c:v>-2000</c:v>
                </c:pt>
                <c:pt idx="112">
                  <c:v>-1939.9999999999995</c:v>
                </c:pt>
                <c:pt idx="113">
                  <c:v>-2320.0000000000005</c:v>
                </c:pt>
                <c:pt idx="114">
                  <c:v>-2240</c:v>
                </c:pt>
                <c:pt idx="115">
                  <c:v>-1980.0000000000005</c:v>
                </c:pt>
                <c:pt idx="116">
                  <c:v>-2080</c:v>
                </c:pt>
                <c:pt idx="117">
                  <c:v>-1960.0000000000002</c:v>
                </c:pt>
                <c:pt idx="118">
                  <c:v>-2140.0000000000005</c:v>
                </c:pt>
                <c:pt idx="119">
                  <c:v>-2060.0000000000005</c:v>
                </c:pt>
                <c:pt idx="120">
                  <c:v>-2019.9999999999995</c:v>
                </c:pt>
                <c:pt idx="121">
                  <c:v>-1980.0000000000005</c:v>
                </c:pt>
                <c:pt idx="122">
                  <c:v>-2200</c:v>
                </c:pt>
                <c:pt idx="123">
                  <c:v>-2099.9999999999995</c:v>
                </c:pt>
                <c:pt idx="124">
                  <c:v>-2080</c:v>
                </c:pt>
              </c:numCache>
            </c:numRef>
          </c:val>
          <c:smooth val="0"/>
          <c:extLst>
            <c:ext xmlns:c16="http://schemas.microsoft.com/office/drawing/2014/chart" uri="{C3380CC4-5D6E-409C-BE32-E72D297353CC}">
              <c16:uniqueId val="{00000001-810F-4155-8987-7C22710A49D4}"/>
            </c:ext>
          </c:extLst>
        </c:ser>
        <c:ser>
          <c:idx val="2"/>
          <c:order val="2"/>
          <c:tx>
            <c:strRef>
              <c:f>'3_bi'!$E$9</c:f>
              <c:strCache>
                <c:ptCount val="1"/>
                <c:pt idx="0">
                  <c:v>VaR 95%</c:v>
                </c:pt>
              </c:strCache>
            </c:strRef>
          </c:tx>
          <c:spPr>
            <a:ln w="28575" cap="rnd">
              <a:solidFill>
                <a:schemeClr val="accent3"/>
              </a:solidFill>
              <a:round/>
            </a:ln>
            <a:effectLst/>
          </c:spPr>
          <c:marker>
            <c:symbol val="none"/>
          </c:marker>
          <c:val>
            <c:numRef>
              <c:f>'3_bi'!$E$10:$E$134</c:f>
              <c:numCache>
                <c:formatCode>General</c:formatCode>
                <c:ptCount val="125"/>
                <c:pt idx="0">
                  <c:v>1920</c:v>
                </c:pt>
                <c:pt idx="1">
                  <c:v>2180.0000000000005</c:v>
                </c:pt>
                <c:pt idx="2">
                  <c:v>1540</c:v>
                </c:pt>
                <c:pt idx="3">
                  <c:v>1980.0000000000005</c:v>
                </c:pt>
                <c:pt idx="4">
                  <c:v>2099.9999999999995</c:v>
                </c:pt>
                <c:pt idx="5">
                  <c:v>2039.9999999999991</c:v>
                </c:pt>
                <c:pt idx="6">
                  <c:v>1920</c:v>
                </c:pt>
                <c:pt idx="7">
                  <c:v>1879.9999999999998</c:v>
                </c:pt>
                <c:pt idx="8">
                  <c:v>2020.0000000000002</c:v>
                </c:pt>
                <c:pt idx="9">
                  <c:v>2039.9999999999998</c:v>
                </c:pt>
                <c:pt idx="10">
                  <c:v>2020.0000000000002</c:v>
                </c:pt>
                <c:pt idx="11">
                  <c:v>2099.9999999999995</c:v>
                </c:pt>
                <c:pt idx="12">
                  <c:v>1800</c:v>
                </c:pt>
                <c:pt idx="13">
                  <c:v>2020.0000000000002</c:v>
                </c:pt>
                <c:pt idx="14">
                  <c:v>1960.0000000000002</c:v>
                </c:pt>
                <c:pt idx="15">
                  <c:v>1899.9999999999993</c:v>
                </c:pt>
                <c:pt idx="16">
                  <c:v>2100.0000000000009</c:v>
                </c:pt>
                <c:pt idx="17">
                  <c:v>1620.0000000000002</c:v>
                </c:pt>
                <c:pt idx="18">
                  <c:v>2280.0000000000005</c:v>
                </c:pt>
                <c:pt idx="19">
                  <c:v>2300.0000000000009</c:v>
                </c:pt>
                <c:pt idx="20">
                  <c:v>1840.0000000000005</c:v>
                </c:pt>
                <c:pt idx="21">
                  <c:v>1479.9999999999995</c:v>
                </c:pt>
                <c:pt idx="22">
                  <c:v>1239.9999999999993</c:v>
                </c:pt>
                <c:pt idx="23">
                  <c:v>2300.0000000000009</c:v>
                </c:pt>
                <c:pt idx="24">
                  <c:v>1920</c:v>
                </c:pt>
                <c:pt idx="25">
                  <c:v>1859.9999999999995</c:v>
                </c:pt>
                <c:pt idx="26">
                  <c:v>2039.9999999999991</c:v>
                </c:pt>
                <c:pt idx="27">
                  <c:v>1820.0000000000002</c:v>
                </c:pt>
                <c:pt idx="28">
                  <c:v>1859.9999999999995</c:v>
                </c:pt>
                <c:pt idx="29">
                  <c:v>1939.9999999999995</c:v>
                </c:pt>
                <c:pt idx="30">
                  <c:v>1960.0000000000009</c:v>
                </c:pt>
                <c:pt idx="31">
                  <c:v>1859.9999999999995</c:v>
                </c:pt>
                <c:pt idx="32">
                  <c:v>1960.0000000000009</c:v>
                </c:pt>
                <c:pt idx="33">
                  <c:v>2080</c:v>
                </c:pt>
                <c:pt idx="34">
                  <c:v>1640.0000000000005</c:v>
                </c:pt>
                <c:pt idx="35">
                  <c:v>2000</c:v>
                </c:pt>
                <c:pt idx="36">
                  <c:v>1700.0000000000011</c:v>
                </c:pt>
                <c:pt idx="37">
                  <c:v>2080</c:v>
                </c:pt>
                <c:pt idx="38">
                  <c:v>2039.9999999999991</c:v>
                </c:pt>
                <c:pt idx="39">
                  <c:v>2099.9999999999995</c:v>
                </c:pt>
                <c:pt idx="40">
                  <c:v>1859.9999999999995</c:v>
                </c:pt>
                <c:pt idx="41">
                  <c:v>2000</c:v>
                </c:pt>
                <c:pt idx="42">
                  <c:v>2060.0000000000005</c:v>
                </c:pt>
                <c:pt idx="43">
                  <c:v>2179.9999999999995</c:v>
                </c:pt>
                <c:pt idx="44">
                  <c:v>1640.0000000000005</c:v>
                </c:pt>
                <c:pt idx="45">
                  <c:v>1939.9999999999995</c:v>
                </c:pt>
                <c:pt idx="46">
                  <c:v>2060.0000000000005</c:v>
                </c:pt>
                <c:pt idx="47">
                  <c:v>2019.9999999999995</c:v>
                </c:pt>
                <c:pt idx="48">
                  <c:v>1939.9999999999995</c:v>
                </c:pt>
                <c:pt idx="49">
                  <c:v>2040.0000000000009</c:v>
                </c:pt>
                <c:pt idx="50">
                  <c:v>2039.9999999999991</c:v>
                </c:pt>
                <c:pt idx="51">
                  <c:v>1920</c:v>
                </c:pt>
                <c:pt idx="52">
                  <c:v>1920</c:v>
                </c:pt>
                <c:pt idx="53">
                  <c:v>2019.9999999999995</c:v>
                </c:pt>
                <c:pt idx="54">
                  <c:v>1900.0000000000005</c:v>
                </c:pt>
                <c:pt idx="55">
                  <c:v>1839.9999999999998</c:v>
                </c:pt>
                <c:pt idx="56">
                  <c:v>1559.9999999999986</c:v>
                </c:pt>
                <c:pt idx="57">
                  <c:v>2099.9999999999995</c:v>
                </c:pt>
                <c:pt idx="58">
                  <c:v>1780.0000000000011</c:v>
                </c:pt>
                <c:pt idx="59">
                  <c:v>1980.0000000000005</c:v>
                </c:pt>
                <c:pt idx="60">
                  <c:v>1899.9999999999986</c:v>
                </c:pt>
                <c:pt idx="61">
                  <c:v>2040.0000000000009</c:v>
                </c:pt>
                <c:pt idx="62">
                  <c:v>2000</c:v>
                </c:pt>
                <c:pt idx="63">
                  <c:v>1799.9999999999989</c:v>
                </c:pt>
                <c:pt idx="64">
                  <c:v>1760.0000000000016</c:v>
                </c:pt>
                <c:pt idx="65">
                  <c:v>2159.9999999999982</c:v>
                </c:pt>
                <c:pt idx="66">
                  <c:v>2020.0000000000014</c:v>
                </c:pt>
                <c:pt idx="67">
                  <c:v>1879.9999999999991</c:v>
                </c:pt>
                <c:pt idx="68">
                  <c:v>1759.9999999999998</c:v>
                </c:pt>
                <c:pt idx="69">
                  <c:v>1839.9999999999998</c:v>
                </c:pt>
                <c:pt idx="70">
                  <c:v>2240</c:v>
                </c:pt>
                <c:pt idx="71">
                  <c:v>2140.0000000000005</c:v>
                </c:pt>
                <c:pt idx="72">
                  <c:v>1839.9999999999998</c:v>
                </c:pt>
                <c:pt idx="73">
                  <c:v>1759.9999999999998</c:v>
                </c:pt>
                <c:pt idx="74">
                  <c:v>1839.9999999999998</c:v>
                </c:pt>
                <c:pt idx="75">
                  <c:v>1199.9999999999993</c:v>
                </c:pt>
                <c:pt idx="76">
                  <c:v>2100.0000000000014</c:v>
                </c:pt>
                <c:pt idx="77">
                  <c:v>2139.9999999999986</c:v>
                </c:pt>
                <c:pt idx="78">
                  <c:v>2060.0000000000005</c:v>
                </c:pt>
                <c:pt idx="79">
                  <c:v>1759.9999999999998</c:v>
                </c:pt>
                <c:pt idx="80">
                  <c:v>2179.9999999999995</c:v>
                </c:pt>
                <c:pt idx="81">
                  <c:v>2040.0000000000009</c:v>
                </c:pt>
                <c:pt idx="82">
                  <c:v>1920</c:v>
                </c:pt>
                <c:pt idx="83">
                  <c:v>2000</c:v>
                </c:pt>
                <c:pt idx="84">
                  <c:v>1779.9999999999993</c:v>
                </c:pt>
                <c:pt idx="85">
                  <c:v>1800.0000000000007</c:v>
                </c:pt>
                <c:pt idx="86">
                  <c:v>1800.0000000000007</c:v>
                </c:pt>
                <c:pt idx="87">
                  <c:v>2199.9999999999991</c:v>
                </c:pt>
                <c:pt idx="88">
                  <c:v>2179.9999999999995</c:v>
                </c:pt>
                <c:pt idx="89">
                  <c:v>2179.9999999999995</c:v>
                </c:pt>
                <c:pt idx="90">
                  <c:v>1740.0000000000002</c:v>
                </c:pt>
                <c:pt idx="91">
                  <c:v>2019.9999999999995</c:v>
                </c:pt>
                <c:pt idx="92">
                  <c:v>1960.0000000000009</c:v>
                </c:pt>
                <c:pt idx="93">
                  <c:v>1620.0000000000009</c:v>
                </c:pt>
                <c:pt idx="94">
                  <c:v>1820.0000000000002</c:v>
                </c:pt>
                <c:pt idx="95">
                  <c:v>2160</c:v>
                </c:pt>
                <c:pt idx="96">
                  <c:v>2019.9999999999995</c:v>
                </c:pt>
                <c:pt idx="97">
                  <c:v>2040.0000000000009</c:v>
                </c:pt>
                <c:pt idx="98">
                  <c:v>2019.9999999999995</c:v>
                </c:pt>
                <c:pt idx="99">
                  <c:v>1980.0000000000005</c:v>
                </c:pt>
                <c:pt idx="100">
                  <c:v>1900.0000000000005</c:v>
                </c:pt>
                <c:pt idx="101">
                  <c:v>2160</c:v>
                </c:pt>
                <c:pt idx="102">
                  <c:v>1900.0000000000005</c:v>
                </c:pt>
                <c:pt idx="103">
                  <c:v>1859.9999999999995</c:v>
                </c:pt>
                <c:pt idx="104">
                  <c:v>1799.9999999999989</c:v>
                </c:pt>
                <c:pt idx="105">
                  <c:v>1699.9999999999993</c:v>
                </c:pt>
                <c:pt idx="106">
                  <c:v>1879.9999999999991</c:v>
                </c:pt>
                <c:pt idx="107">
                  <c:v>1799.9999999999989</c:v>
                </c:pt>
                <c:pt idx="108">
                  <c:v>1880.0000000000007</c:v>
                </c:pt>
                <c:pt idx="109">
                  <c:v>1960.0000000000009</c:v>
                </c:pt>
                <c:pt idx="110">
                  <c:v>2180.0000000000014</c:v>
                </c:pt>
                <c:pt idx="111">
                  <c:v>2000</c:v>
                </c:pt>
                <c:pt idx="112">
                  <c:v>2060.0000000000005</c:v>
                </c:pt>
                <c:pt idx="113">
                  <c:v>1679.9999999999998</c:v>
                </c:pt>
                <c:pt idx="114">
                  <c:v>1759.9999999999998</c:v>
                </c:pt>
                <c:pt idx="115">
                  <c:v>2019.9999999999995</c:v>
                </c:pt>
                <c:pt idx="116">
                  <c:v>1920</c:v>
                </c:pt>
                <c:pt idx="117">
                  <c:v>2039.9999999999998</c:v>
                </c:pt>
                <c:pt idx="118">
                  <c:v>1859.9999999999995</c:v>
                </c:pt>
                <c:pt idx="119">
                  <c:v>1939.9999999999995</c:v>
                </c:pt>
                <c:pt idx="120">
                  <c:v>1980.0000000000005</c:v>
                </c:pt>
                <c:pt idx="121">
                  <c:v>2019.9999999999995</c:v>
                </c:pt>
                <c:pt idx="122">
                  <c:v>1800</c:v>
                </c:pt>
                <c:pt idx="123">
                  <c:v>1900.0000000000005</c:v>
                </c:pt>
                <c:pt idx="124">
                  <c:v>1920</c:v>
                </c:pt>
              </c:numCache>
            </c:numRef>
          </c:val>
          <c:smooth val="0"/>
          <c:extLst>
            <c:ext xmlns:c16="http://schemas.microsoft.com/office/drawing/2014/chart" uri="{C3380CC4-5D6E-409C-BE32-E72D297353CC}">
              <c16:uniqueId val="{00000002-810F-4155-8987-7C22710A49D4}"/>
            </c:ext>
          </c:extLst>
        </c:ser>
        <c:dLbls>
          <c:showLegendKey val="0"/>
          <c:showVal val="0"/>
          <c:showCatName val="0"/>
          <c:showSerName val="0"/>
          <c:showPercent val="0"/>
          <c:showBubbleSize val="0"/>
        </c:dLbls>
        <c:smooth val="0"/>
        <c:axId val="424183816"/>
        <c:axId val="424184144"/>
      </c:lineChart>
      <c:catAx>
        <c:axId val="4241838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184144"/>
        <c:crosses val="autoZero"/>
        <c:auto val="1"/>
        <c:lblAlgn val="ctr"/>
        <c:lblOffset val="100"/>
        <c:noMultiLvlLbl val="0"/>
      </c:catAx>
      <c:valAx>
        <c:axId val="424184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183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tx>
        <cx:txData>
          <cx:v>Rosenblatt Transformation</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Rosenblatt Transformation</a:t>
          </a:r>
        </a:p>
      </cx:txPr>
    </cx:title>
    <cx:plotArea>
      <cx:plotAreaRegion>
        <cx:series layoutId="clusteredColumn" uniqueId="{92C6F9CB-B1B9-4D77-95FE-09B9A90EEDFB}">
          <cx:dataId val="0"/>
          <cx:layoutPr>
            <cx:binning intervalClosed="r">
              <cx:binSize val="0.05000000000000001"/>
            </cx:binning>
          </cx:layoutPr>
        </cx:series>
      </cx:plotAreaRegion>
      <cx:axis id="0">
        <cx:catScaling gapWidth="0"/>
        <cx:tickLabels/>
      </cx:axis>
      <cx:axis id="1">
        <cx:valScaling/>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txData>
          <cx:v>Berkowitz Transformation</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Berkowitz Transformation</a:t>
          </a:r>
        </a:p>
      </cx:txPr>
    </cx:title>
    <cx:plotArea>
      <cx:plotAreaRegion>
        <cx:series layoutId="clusteredColumn" uniqueId="{08A172EC-80C5-4A70-9120-D6C7AAC7CEF1}">
          <cx:dataId val="0"/>
          <cx:layoutPr>
            <cx:binning intervalClosed="r">
              <cx:binCount val="20"/>
            </cx:binning>
          </cx:layoutPr>
        </cx:series>
      </cx:plotAreaRegion>
      <cx:axis id="0">
        <cx:catScaling gapWidth="0"/>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9</xdr:col>
      <xdr:colOff>342900</xdr:colOff>
      <xdr:row>9</xdr:row>
      <xdr:rowOff>11906</xdr:rowOff>
    </xdr:from>
    <xdr:to>
      <xdr:col>16</xdr:col>
      <xdr:colOff>273845</xdr:colOff>
      <xdr:row>23</xdr:row>
      <xdr:rowOff>154781</xdr:rowOff>
    </xdr:to>
    <xdr:graphicFrame macro="">
      <xdr:nvGraphicFramePr>
        <xdr:cNvPr id="2" name="Chart 1">
          <a:extLst>
            <a:ext uri="{FF2B5EF4-FFF2-40B4-BE49-F238E27FC236}">
              <a16:creationId xmlns:a16="http://schemas.microsoft.com/office/drawing/2014/main" id="{F74DB022-CBFC-4DCB-BADA-ADB5632C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144780</xdr:colOff>
      <xdr:row>8</xdr:row>
      <xdr:rowOff>156210</xdr:rowOff>
    </xdr:from>
    <xdr:to>
      <xdr:col>22</xdr:col>
      <xdr:colOff>449580</xdr:colOff>
      <xdr:row>23</xdr:row>
      <xdr:rowOff>156210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97638637-5746-4A87-A666-C527CA19107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9574530" y="1880235"/>
              <a:ext cx="4572000" cy="32385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15</xdr:col>
      <xdr:colOff>175260</xdr:colOff>
      <xdr:row>25</xdr:row>
      <xdr:rowOff>68580</xdr:rowOff>
    </xdr:from>
    <xdr:to>
      <xdr:col>22</xdr:col>
      <xdr:colOff>480060</xdr:colOff>
      <xdr:row>40</xdr:row>
      <xdr:rowOff>80010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B720414C-43E2-465B-AE88-F60F4B4FE2F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9605010" y="5412105"/>
              <a:ext cx="4572000" cy="286893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jtoku/Downloads/Frenz%20Coffee%20Franchise%20Model%20with%20CS%20financials_FD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krwon/Downloads/BigBen_Financials-2020%20updated_07.26.2020_%20for%20FD%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krwon/Downloads/Frenz%20Coffee%20Franchise%20Model%20with%20CS%20financials_2020_01.1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corebridgefinancial-my.sharepoint.com/personal/bin_fang_corebridgefinancial_com/Documents/Home%20Drive/SOA/2024%20Fall%20Grading/CFEFD%20Rubric%20202411.xlsb" TargetMode="External"/><Relationship Id="rId1" Type="http://schemas.openxmlformats.org/officeDocument/2006/relationships/externalLinkPath" Target="https://corebridgefinancial-my.sharepoint.com/personal/bin_fang_corebridgefinancial_com/Documents/Home%20Drive/SOA/2024%20Fall%20Grading/CFEFD%20Rubric%2020241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Risk Mappings"/>
      <sheetName val="Inputs and Risk Scenarios"/>
      <sheetName val="Forecast"/>
      <sheetName val="Financials for Case Study"/>
    </sheetNames>
    <sheetDataSet>
      <sheetData sheetId="0" refreshError="1"/>
      <sheetData sheetId="1" refreshError="1"/>
      <sheetData sheetId="2">
        <row r="1">
          <cell r="Z1">
            <v>2020</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Income_Stmt"/>
      <sheetName val="Balance_Sheet"/>
      <sheetName val="Value at Risk"/>
      <sheetName val="Economic Capital"/>
      <sheetName val="Liability Maturity"/>
      <sheetName val="Asset Maturity"/>
      <sheetName val="Engagement"/>
      <sheetName val="Income_Stmt for FD"/>
      <sheetName val="Balance_Sheet for FD"/>
      <sheetName val="DB_IS"/>
      <sheetName val="DB_BS"/>
      <sheetName val="DB_CF"/>
      <sheetName val="DB_EC"/>
      <sheetName val="DB_VaR"/>
      <sheetName val="DB_Asset Maturity"/>
      <sheetName val="DB Liab Maturity"/>
      <sheetName val="Sheet4"/>
      <sheetName val="earnings_per_common_share"/>
    </sheetNames>
    <sheetDataSet>
      <sheetData sheetId="0">
        <row r="1">
          <cell r="B1">
            <v>2017</v>
          </cell>
        </row>
        <row r="4">
          <cell r="B4">
            <v>1</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ppings"/>
      <sheetName val="Inputs and Risk Scenarios"/>
      <sheetName val="Forecast"/>
      <sheetName val="Financials for Case Study"/>
    </sheetNames>
    <sheetDataSet>
      <sheetData sheetId="0" refreshError="1"/>
      <sheetData sheetId="1" refreshError="1">
        <row r="1">
          <cell r="M1">
            <v>2015</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llabus list"/>
      <sheetName val="#1"/>
      <sheetName val="Fall_1"/>
      <sheetName val="Fall_1b"/>
      <sheetName val="Fall_1eii"/>
      <sheetName val="Fall_2"/>
      <sheetName val="Fall_3"/>
      <sheetName val="Fall_3ab"/>
      <sheetName val="Fall_4"/>
      <sheetName val="Fall_5"/>
      <sheetName val="Fall_6"/>
      <sheetName val="Fall_6a"/>
      <sheetName val="Fall_7"/>
      <sheetName val="Fall_8"/>
      <sheetName val="template_0"/>
    </sheetNames>
    <sheetDataSet>
      <sheetData sheetId="0">
        <row r="4">
          <cell r="B4" t="str">
            <v>CFEFD-S1-01-21 Koller, Goedhart, and Wessels, Valuation: Measuring and Managing the Value of Companies, Seventh Edition, Ch 10: Frameworks for Valuation (excl. Problematic mod and alt thru DCF sections)</v>
          </cell>
          <cell r="C4" t="str">
            <v>IO#1</v>
          </cell>
          <cell r="D4" t="str">
            <v>S1-01</v>
          </cell>
        </row>
        <row r="5">
          <cell r="B5" t="str">
            <v>CFEFD-S1-02-21 Koller, Goedhart, and Wessels, Valuation: Measuring and Managing the Value of Companies, Seventh Edition, Ch 22: Leases</v>
          </cell>
          <cell r="C5" t="str">
            <v>IO#1</v>
          </cell>
          <cell r="D5" t="str">
            <v>S1-02</v>
          </cell>
        </row>
        <row r="6">
          <cell r="B6" t="str">
            <v>CFEFD-S1-03-21 Koller, Goedhart, and Wessels, Valuation: Measuring and Managing the Value of Companies, Seventh Edition, Ch 27: Cross-Border Valuation</v>
          </cell>
          <cell r="C6" t="str">
            <v>IO#1</v>
          </cell>
          <cell r="D6" t="str">
            <v>S1-03</v>
          </cell>
        </row>
        <row r="7">
          <cell r="B7" t="str">
            <v>CFEFD-S1-04-21 Koller, Goedhart, and Wessels, Valuation: Measuring and Managing the Value of Companies, Seventh Edition, Ch 31: Mergers and Acquisitions</v>
          </cell>
          <cell r="C7" t="str">
            <v>IO#1</v>
          </cell>
          <cell r="D7" t="str">
            <v>S1-04</v>
          </cell>
        </row>
        <row r="8">
          <cell r="B8" t="str">
            <v>CFEFD-S1-05-21 Koller, Goedhart, and Wessels, Valuation: Measuring and Managing the Value of Companies, Seventh Edition, Ch 33: Target Capital Structure section only (p641-651)</v>
          </cell>
          <cell r="C8" t="str">
            <v>IO#1</v>
          </cell>
          <cell r="D8" t="str">
            <v>S1-05</v>
          </cell>
        </row>
        <row r="9">
          <cell r="B9" t="str">
            <v>CFEFD-S1-06-21 Koller, Goedhart, and Wessels, Valuation: Measuring and Managing the Value of Companies, Seventh Edition, Ch 39: Flexibility</v>
          </cell>
          <cell r="C9" t="str">
            <v>IO#1</v>
          </cell>
          <cell r="D9" t="str">
            <v>S1-06</v>
          </cell>
        </row>
        <row r="10">
          <cell r="B10" t="str">
            <v>CFEFD-S1-07-21 CFO Forum: Market Consistent Embedded Value Basis for Conclusions</v>
          </cell>
          <cell r="C10" t="str">
            <v>IO#1</v>
          </cell>
          <cell r="D10" t="str">
            <v>S1-07</v>
          </cell>
        </row>
        <row r="11">
          <cell r="B11" t="str">
            <v>CFEFD-S1-08-21 CFI: Hurdle Rate – Definition and Example</v>
          </cell>
          <cell r="C11" t="str">
            <v>IO#1</v>
          </cell>
          <cell r="D11" t="str">
            <v>S1-08</v>
          </cell>
        </row>
        <row r="12">
          <cell r="B12" t="str">
            <v>CFEFD-S1-09-21 Larry Carson, A Brief Primer on Financial Reinsurance</v>
          </cell>
          <cell r="C12" t="str">
            <v>IO#1</v>
          </cell>
          <cell r="D12" t="str">
            <v>S1-09</v>
          </cell>
        </row>
        <row r="13">
          <cell r="B13" t="str">
            <v>CFEFD-S1-10-21 SOA Reinsurance News: Return on Capital Enhancement Opportunities for the Life Insurance Industry</v>
          </cell>
          <cell r="C13" t="str">
            <v>IO#1</v>
          </cell>
          <cell r="D13" t="str">
            <v>S1-10</v>
          </cell>
        </row>
        <row r="14">
          <cell r="B14" t="str">
            <v>CFEFD-S1-11-21 McKinsey: Why private equity sees life and annuities as an enticing form of permanent capital</v>
          </cell>
          <cell r="C14" t="str">
            <v>IO#1</v>
          </cell>
          <cell r="D14" t="str">
            <v>S1-11</v>
          </cell>
        </row>
        <row r="15">
          <cell r="B15" t="str">
            <v>CFEFD-S2-12-21 Robinson et al., International Financial Statement Analysis 4th Ed, Ch. 6 Financial Analysis Techniques</v>
          </cell>
          <cell r="C15" t="str">
            <v>IO#2</v>
          </cell>
          <cell r="D15" t="str">
            <v>S2-12</v>
          </cell>
        </row>
        <row r="16">
          <cell r="B16" t="str">
            <v>CFEFD-S2-13-21 Robinson et al., International Financial Statement Analysis 4th Ed, Ch. 9 Income Taxes</v>
          </cell>
          <cell r="C16" t="str">
            <v>IO#2</v>
          </cell>
          <cell r="D16" t="str">
            <v>S2-13</v>
          </cell>
        </row>
        <row r="17">
          <cell r="B17" t="str">
            <v>CFEFD-S2-14-21 Robinson et al., International Financial Statement Analysis 4th Ed, Ch. 11 Financial Reporting Quality</v>
          </cell>
          <cell r="C17" t="str">
            <v>IO#2</v>
          </cell>
          <cell r="D17" t="str">
            <v>S2-14</v>
          </cell>
        </row>
        <row r="18">
          <cell r="B18" t="str">
            <v>CFEFD-S2-15-21 Robinson et al., International Financial Statement Analysis 4th Ed, Ch. 15 Multinational Operations</v>
          </cell>
          <cell r="C18" t="str">
            <v>IO#2</v>
          </cell>
          <cell r="D18" t="str">
            <v>S2-15</v>
          </cell>
        </row>
        <row r="19">
          <cell r="B19" t="str">
            <v>CFEFD-S2-16-21 ThisMatter: Bank Profitability</v>
          </cell>
          <cell r="C19" t="str">
            <v>IO#2</v>
          </cell>
          <cell r="D19" t="str">
            <v>S2-16</v>
          </cell>
        </row>
        <row r="20">
          <cell r="B20" t="str">
            <v>CFEFD-S3-17-21 Zimmerman, Accounting for Decision Making and Control 10th Ed, Ch 5: Responsibility Accounting and Transfer Pricing</v>
          </cell>
          <cell r="C20" t="str">
            <v>IO#3</v>
          </cell>
          <cell r="D20" t="str">
            <v>S3-17</v>
          </cell>
        </row>
        <row r="21">
          <cell r="B21" t="str">
            <v>CFEFD-S3-18-21 Zimmerman, Accounting for Decision Making and Control 10th Ed, Ch 7: Cost Allocation: Theory</v>
          </cell>
          <cell r="C21" t="str">
            <v>IO#3</v>
          </cell>
          <cell r="D21" t="str">
            <v>S3-18</v>
          </cell>
        </row>
        <row r="22">
          <cell r="B22" t="str">
            <v>CFEFD-S3-19-21 Zimmerman, Accounting for Decision Making and Control 10th Ed, Ch 9: Absorption Cost Systems</v>
          </cell>
          <cell r="C22" t="str">
            <v>IO#3</v>
          </cell>
          <cell r="D22" t="str">
            <v>S3-19</v>
          </cell>
        </row>
        <row r="23">
          <cell r="B23" t="str">
            <v>CFEFD-S3-20-21 Product Costing In Service Organizations</v>
          </cell>
          <cell r="C23" t="str">
            <v>IO#3</v>
          </cell>
          <cell r="D23" t="str">
            <v>S3-20</v>
          </cell>
        </row>
        <row r="24">
          <cell r="B24" t="str">
            <v>CFEFD-S3-21-21 Activity-Based Costing and the Life Insurance Industry</v>
          </cell>
          <cell r="C24" t="str">
            <v>IO#3</v>
          </cell>
          <cell r="D24" t="str">
            <v>S3-21</v>
          </cell>
        </row>
        <row r="25">
          <cell r="B25" t="str">
            <v>CFEFD-S3-22-21 Lam, Implementing Enterprise Risk Management from Methods to Applications, Ch 16: Risk-Based Performance Management</v>
          </cell>
          <cell r="C25" t="str">
            <v>IO#3</v>
          </cell>
          <cell r="D25" t="str">
            <v>S3-22</v>
          </cell>
        </row>
        <row r="26">
          <cell r="B26" t="str">
            <v>CFEFD-S3-23-21 Lam, Implementing Enterprise Risk Management from Methods to Applications, Ch 17: Integration of KPIs and KRIs</v>
          </cell>
          <cell r="C26" t="str">
            <v>IO#3</v>
          </cell>
          <cell r="D26" t="str">
            <v>S3-23</v>
          </cell>
        </row>
        <row r="27">
          <cell r="B27" t="str">
            <v>CFEFD-S3-24-21 Lam, Implementing Enterprise Risk Management from Methods to Applications, Ch 18: ERM Dashboard Reporting</v>
          </cell>
          <cell r="C27" t="str">
            <v>IO#3</v>
          </cell>
          <cell r="D27" t="str">
            <v>S3-24</v>
          </cell>
        </row>
        <row r="28">
          <cell r="B28" t="str">
            <v>CFEFD-S3-25-21 Lam, Implementing Enterprise Risk Management from Methods to Applications, Ch 19: Feedback Loops (starting at ERM Performance Feedback Loop)</v>
          </cell>
          <cell r="C28" t="str">
            <v>IO#3</v>
          </cell>
          <cell r="D28" t="str">
            <v>S3-25</v>
          </cell>
        </row>
        <row r="29">
          <cell r="B29" t="str">
            <v>CFEFD-S3-26-21 Managing Business Process Flows, Ch 1: Products, Processes, and Performance</v>
          </cell>
          <cell r="C29" t="str">
            <v>IO#3</v>
          </cell>
          <cell r="D29" t="str">
            <v>S3-26</v>
          </cell>
        </row>
        <row r="30">
          <cell r="B30" t="str">
            <v>CFEFD-S3-27-21 Managing Business Process Flows, Ch 2: Operations Strategy and Management</v>
          </cell>
          <cell r="C30" t="str">
            <v>IO#3</v>
          </cell>
          <cell r="D30" t="str">
            <v>S3-27</v>
          </cell>
        </row>
        <row r="31">
          <cell r="B31" t="str">
            <v xml:space="preserve">CFEFD-S3-28-21 McKinsey: Procurement, early warning systems, and the next disruption </v>
          </cell>
          <cell r="C31" t="str">
            <v>IO#3</v>
          </cell>
          <cell r="D31" t="str">
            <v>S3-28</v>
          </cell>
        </row>
        <row r="32">
          <cell r="B32" t="str">
            <v xml:space="preserve">CFEFD-S3-29-21 McKinsey: Financial institutions and nonfinancial  risk: How corporates build resilience </v>
          </cell>
          <cell r="C32" t="str">
            <v>IO#3</v>
          </cell>
          <cell r="D32" t="str">
            <v>S3-29</v>
          </cell>
        </row>
        <row r="33">
          <cell r="B33" t="str">
            <v>CFEFD-S3-30-21 Operational Risk Management, 2nd Ed, Ch. 18 Case Studies (JP Morgan Whale and Credit Suisse Archegos Scandal sections only)</v>
          </cell>
          <cell r="C33" t="str">
            <v>IO#3</v>
          </cell>
          <cell r="D33" t="str">
            <v>S3-30</v>
          </cell>
        </row>
        <row r="34">
          <cell r="B34" t="str">
            <v>CFEFD-S4-31-21 Dowd, Measuring Market Risk 2nd ed, Ch 9 Applications of Stochastic Risk Measurement Methods</v>
          </cell>
          <cell r="C34" t="str">
            <v>IO#4</v>
          </cell>
          <cell r="D34" t="str">
            <v>S4-31</v>
          </cell>
        </row>
        <row r="35">
          <cell r="B35" t="str">
            <v xml:space="preserve">CFEFD-S4-32-21 Dowd, Measuring Market Risk 2nd ed, Ch 13 Stress Testing </v>
          </cell>
          <cell r="C35" t="str">
            <v>IO#4</v>
          </cell>
          <cell r="D35" t="str">
            <v>S4-32</v>
          </cell>
        </row>
        <row r="36">
          <cell r="B36" t="str">
            <v>CFEFD-S4-33-21 Dowd, Measuring Market Risk 2nd ed, Ch 15 Back Testing Market Risk Models</v>
          </cell>
          <cell r="C36" t="str">
            <v>IO#4</v>
          </cell>
          <cell r="D36" t="str">
            <v>S4-33</v>
          </cell>
        </row>
        <row r="37">
          <cell r="B37" t="str">
            <v>CFEFD-S4-34-21 Dowd, Measuring Market Risk 2nd ed, Ch 16 Model Risk</v>
          </cell>
          <cell r="C37" t="str">
            <v>IO#4</v>
          </cell>
          <cell r="D37" t="str">
            <v>S4-34</v>
          </cell>
        </row>
        <row r="38">
          <cell r="B38" t="str">
            <v>CFEFD-S4-35-21 Kelleher, Mac Namee, and D'Arcy, Fundamentals of Machine Learning for Predictive Analytics 2nd Ed, Ch. 2 Data to Insights to Decisions</v>
          </cell>
          <cell r="C38" t="str">
            <v>IO#4</v>
          </cell>
          <cell r="D38" t="str">
            <v>S4-35</v>
          </cell>
        </row>
        <row r="39">
          <cell r="B39" t="str">
            <v>CFEFD-S4-37-21 Kelleher, Mac Namee, and D'Arcy, Fundamentals of Machine Learning for Predictive Analytics 2nd Ed, Ch. 9 Evaluations</v>
          </cell>
          <cell r="C39" t="str">
            <v>IO#4</v>
          </cell>
          <cell r="D39" t="str">
            <v>S4-37</v>
          </cell>
        </row>
        <row r="40">
          <cell r="B40" t="str">
            <v>CFEFD-S4-38-21 Kelleher, Mac Namee, and D'Arcy, Fundamentals of Machine Learning for Predictive Analytics 2nd Ed, Ch. 12 Case Study: Customer Churn</v>
          </cell>
          <cell r="C40" t="str">
            <v>IO#4</v>
          </cell>
          <cell r="D40" t="str">
            <v>S4-38</v>
          </cell>
        </row>
        <row r="41">
          <cell r="B41" t="str">
            <v>CFEFD-S4-39-21 Kelleher, Mac Namee, and D'Arcy, Fundamentals of Machine Learning for Predictive Analytics 2nd Ed, Ch. 14 The Art of Machine Learning for Predictive Data Analytics</v>
          </cell>
          <cell r="C41" t="str">
            <v>IO#4</v>
          </cell>
          <cell r="D41" t="str">
            <v>S4-39</v>
          </cell>
        </row>
        <row r="42">
          <cell r="B42" t="str">
            <v>CFEFD-S4-40-21 Heavy Models, Light Models, and Proxy Models, sections 1-5, 7 (excl appendices)</v>
          </cell>
          <cell r="C42" t="str">
            <v>IO#4</v>
          </cell>
          <cell r="D42" t="str">
            <v>S4-40</v>
          </cell>
        </row>
        <row r="43">
          <cell r="B43" t="str">
            <v>CFEFD-S4-41-21 Gersl and Seidler, How to Improve the Quality of Stress Tests through Backtesting (excl appendices)</v>
          </cell>
          <cell r="C43" t="str">
            <v>IO#4</v>
          </cell>
          <cell r="D43" t="str">
            <v>S4-41</v>
          </cell>
        </row>
        <row r="44">
          <cell r="B44" t="str">
            <v>CFEFD-S4-42-21 SOA: Nested Stochastic Modeling for Insurance Companies (excl Appendix)</v>
          </cell>
          <cell r="C44" t="str">
            <v>IO#4</v>
          </cell>
          <cell r="D44" t="str">
            <v>S4-42</v>
          </cell>
        </row>
        <row r="45">
          <cell r="B45" t="str">
            <v>CFEFD-S4-43-21 SOA Research Institute: Decentralized Finance for Actuaries</v>
          </cell>
          <cell r="C45" t="str">
            <v>IO#4</v>
          </cell>
          <cell r="D45" t="str">
            <v>S4-43</v>
          </cell>
        </row>
        <row r="46">
          <cell r="B46" t="str">
            <v>CFEFD-S4-44-21 SOA: Peer-to-Peer Insurance: Blockchain Implications</v>
          </cell>
          <cell r="C46" t="str">
            <v>IO#4</v>
          </cell>
          <cell r="D46" t="str">
            <v>S4-44</v>
          </cell>
        </row>
        <row r="47">
          <cell r="B47" t="str">
            <v>CFEFD-S4-45-21 SOA Research Institute: Decentralized Insurance Alternatives: Market Landscape, Opportunities and Challenges</v>
          </cell>
          <cell r="C47" t="str">
            <v>IO#4</v>
          </cell>
          <cell r="D47" t="str">
            <v>S4-45</v>
          </cell>
        </row>
        <row r="48">
          <cell r="B48" t="str">
            <v>Case Study</v>
          </cell>
          <cell r="C48" t="str">
            <v>CS</v>
          </cell>
          <cell r="D48" t="str">
            <v>CS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7166-71E5-4D79-B8BE-F87E209B1673}">
  <dimension ref="B1:O42"/>
  <sheetViews>
    <sheetView topLeftCell="A19" zoomScaleNormal="100" workbookViewId="0">
      <selection activeCell="B11" sqref="B11"/>
    </sheetView>
  </sheetViews>
  <sheetFormatPr defaultRowHeight="15" x14ac:dyDescent="0.25"/>
  <cols>
    <col min="1" max="1" width="5.7109375" customWidth="1"/>
    <col min="2" max="2" width="57.28515625" customWidth="1"/>
    <col min="5" max="5" width="11.28515625" bestFit="1" customWidth="1"/>
    <col min="14" max="14" width="10.28515625" bestFit="1" customWidth="1"/>
  </cols>
  <sheetData>
    <row r="1" spans="2:15" ht="15.75" x14ac:dyDescent="0.25">
      <c r="B1" s="22" t="s">
        <v>30</v>
      </c>
      <c r="N1" s="21"/>
      <c r="O1" s="20"/>
    </row>
    <row r="2" spans="2:15" x14ac:dyDescent="0.25">
      <c r="N2" s="19"/>
    </row>
    <row r="3" spans="2:15" x14ac:dyDescent="0.25">
      <c r="B3" s="7" t="s">
        <v>29</v>
      </c>
      <c r="C3" s="17"/>
      <c r="N3" s="18"/>
    </row>
    <row r="4" spans="2:15" x14ac:dyDescent="0.25">
      <c r="B4" s="7"/>
      <c r="C4" s="17"/>
    </row>
    <row r="5" spans="2:15" x14ac:dyDescent="0.25">
      <c r="B5" s="16" t="s">
        <v>28</v>
      </c>
      <c r="C5" s="16" t="s">
        <v>27</v>
      </c>
    </row>
    <row r="6" spans="2:15" x14ac:dyDescent="0.25">
      <c r="B6" t="s">
        <v>26</v>
      </c>
      <c r="C6" s="15">
        <v>7.0000000000000007E-2</v>
      </c>
    </row>
    <row r="7" spans="2:15" x14ac:dyDescent="0.25">
      <c r="B7" t="s">
        <v>25</v>
      </c>
      <c r="C7" s="14">
        <v>0.02</v>
      </c>
    </row>
    <row r="8" spans="2:15" x14ac:dyDescent="0.25">
      <c r="B8" t="s">
        <v>24</v>
      </c>
      <c r="C8" s="14">
        <v>0.06</v>
      </c>
    </row>
    <row r="9" spans="2:15" x14ac:dyDescent="0.25">
      <c r="B9" t="s">
        <v>23</v>
      </c>
      <c r="C9" s="14">
        <v>1E-3</v>
      </c>
    </row>
    <row r="10" spans="2:15" x14ac:dyDescent="0.25">
      <c r="B10" t="s">
        <v>22</v>
      </c>
      <c r="C10" s="14">
        <v>0.06</v>
      </c>
    </row>
    <row r="11" spans="2:15" x14ac:dyDescent="0.25">
      <c r="B11" t="s">
        <v>21</v>
      </c>
      <c r="C11" s="14">
        <v>0.01</v>
      </c>
    </row>
    <row r="12" spans="2:15" x14ac:dyDescent="0.25">
      <c r="B12" t="s">
        <v>20</v>
      </c>
      <c r="C12" s="14">
        <v>0.02</v>
      </c>
    </row>
    <row r="13" spans="2:15" x14ac:dyDescent="0.25">
      <c r="B13" t="s">
        <v>19</v>
      </c>
      <c r="C13" s="14">
        <v>0.15</v>
      </c>
    </row>
    <row r="14" spans="2:15" x14ac:dyDescent="0.25">
      <c r="B14" t="s">
        <v>18</v>
      </c>
      <c r="C14" s="14">
        <v>0.21</v>
      </c>
    </row>
    <row r="16" spans="2:15" x14ac:dyDescent="0.25">
      <c r="B16" s="2" t="s">
        <v>17</v>
      </c>
      <c r="C16" s="13">
        <v>46023</v>
      </c>
      <c r="D16" s="13">
        <v>46388</v>
      </c>
      <c r="E16" s="13">
        <v>46753</v>
      </c>
      <c r="F16" s="13">
        <v>47119</v>
      </c>
      <c r="G16" s="13">
        <v>47484</v>
      </c>
      <c r="H16" s="13">
        <v>47849</v>
      </c>
      <c r="I16" s="13">
        <v>48214</v>
      </c>
      <c r="J16" s="13">
        <v>48580</v>
      </c>
      <c r="K16" s="13">
        <v>48945</v>
      </c>
      <c r="L16" s="13">
        <v>49310</v>
      </c>
      <c r="M16" s="13">
        <v>49675</v>
      </c>
    </row>
    <row r="17" spans="2:13" ht="13.9" customHeight="1" x14ac:dyDescent="0.25">
      <c r="B17" t="s">
        <v>16</v>
      </c>
      <c r="C17">
        <v>0</v>
      </c>
      <c r="D17">
        <v>1</v>
      </c>
      <c r="E17">
        <v>2</v>
      </c>
      <c r="F17">
        <v>3</v>
      </c>
      <c r="G17">
        <v>4</v>
      </c>
      <c r="H17">
        <v>5</v>
      </c>
      <c r="I17">
        <v>6</v>
      </c>
      <c r="J17">
        <v>7</v>
      </c>
      <c r="K17">
        <v>8</v>
      </c>
      <c r="L17">
        <v>9</v>
      </c>
      <c r="M17">
        <v>10</v>
      </c>
    </row>
    <row r="18" spans="2:13" ht="13.9" customHeight="1" x14ac:dyDescent="0.25">
      <c r="B18" t="s">
        <v>15</v>
      </c>
      <c r="C18" s="1">
        <v>100</v>
      </c>
      <c r="D18" s="1"/>
      <c r="E18" s="1"/>
      <c r="F18" s="1"/>
      <c r="G18" s="1"/>
      <c r="H18" s="1"/>
      <c r="I18" s="1"/>
      <c r="J18" s="1"/>
      <c r="K18" s="1"/>
      <c r="L18" s="1"/>
      <c r="M18" s="1"/>
    </row>
    <row r="19" spans="2:13" ht="13.9" customHeight="1" thickBot="1" x14ac:dyDescent="0.3">
      <c r="B19" s="11" t="s">
        <v>14</v>
      </c>
      <c r="C19" s="10"/>
      <c r="D19" s="10">
        <f t="shared" ref="D19:M19" si="0">$C$6*C42</f>
        <v>7.0000000000000009</v>
      </c>
      <c r="E19" s="10">
        <f t="shared" si="0"/>
        <v>7.2100000000000009</v>
      </c>
      <c r="F19" s="10">
        <f t="shared" si="0"/>
        <v>7.4046700000000012</v>
      </c>
      <c r="G19" s="10">
        <f t="shared" si="0"/>
        <v>7.5790499785000014</v>
      </c>
      <c r="H19" s="10">
        <f t="shared" si="0"/>
        <v>7.7274667247039774</v>
      </c>
      <c r="I19" s="10">
        <f t="shared" si="0"/>
        <v>7.8435323089756901</v>
      </c>
      <c r="J19" s="10">
        <f t="shared" si="0"/>
        <v>7.9201860227235406</v>
      </c>
      <c r="K19" s="10">
        <f t="shared" si="0"/>
        <v>7.9497978929474504</v>
      </c>
      <c r="L19" s="10">
        <f t="shared" si="0"/>
        <v>7.9243553787758474</v>
      </c>
      <c r="M19" s="10">
        <f t="shared" si="0"/>
        <v>7.8357574622234445</v>
      </c>
    </row>
    <row r="20" spans="2:13" ht="13.9" customHeight="1" x14ac:dyDescent="0.25">
      <c r="B20" t="s">
        <v>13</v>
      </c>
      <c r="C20" s="1">
        <f t="shared" ref="C20:M20" si="1">SUM(C18:C19)</f>
        <v>100</v>
      </c>
      <c r="D20" s="1">
        <f t="shared" si="1"/>
        <v>7.0000000000000009</v>
      </c>
      <c r="E20" s="1">
        <f t="shared" si="1"/>
        <v>7.2100000000000009</v>
      </c>
      <c r="F20" s="1">
        <f t="shared" si="1"/>
        <v>7.4046700000000012</v>
      </c>
      <c r="G20" s="1">
        <f t="shared" si="1"/>
        <v>7.5790499785000014</v>
      </c>
      <c r="H20" s="1">
        <f t="shared" si="1"/>
        <v>7.7274667247039774</v>
      </c>
      <c r="I20" s="1">
        <f t="shared" si="1"/>
        <v>7.8435323089756901</v>
      </c>
      <c r="J20" s="1">
        <f t="shared" si="1"/>
        <v>7.9201860227235406</v>
      </c>
      <c r="K20" s="1">
        <f t="shared" si="1"/>
        <v>7.9497978929474504</v>
      </c>
      <c r="L20" s="1">
        <f t="shared" si="1"/>
        <v>7.9243553787758474</v>
      </c>
      <c r="M20" s="1">
        <f t="shared" si="1"/>
        <v>7.8357574622234445</v>
      </c>
    </row>
    <row r="21" spans="2:13" ht="13.9" customHeight="1" x14ac:dyDescent="0.25">
      <c r="C21" s="1"/>
      <c r="D21" s="1"/>
      <c r="E21" s="1"/>
      <c r="F21" s="1"/>
      <c r="G21" s="1"/>
      <c r="H21" s="1"/>
      <c r="I21" s="1"/>
      <c r="J21" s="1"/>
      <c r="K21" s="1"/>
      <c r="L21" s="1"/>
      <c r="M21" s="1"/>
    </row>
    <row r="22" spans="2:13" ht="13.9" customHeight="1" x14ac:dyDescent="0.25">
      <c r="B22" t="s">
        <v>12</v>
      </c>
      <c r="C22" s="1"/>
      <c r="D22" s="1">
        <f t="shared" ref="D22:M22" si="2">$C$10*C42</f>
        <v>6</v>
      </c>
      <c r="E22" s="1">
        <f t="shared" si="2"/>
        <v>6.18</v>
      </c>
      <c r="F22" s="1">
        <f t="shared" si="2"/>
        <v>6.3468600000000004</v>
      </c>
      <c r="G22" s="1">
        <f t="shared" si="2"/>
        <v>6.4963285530000006</v>
      </c>
      <c r="H22" s="1">
        <f t="shared" si="2"/>
        <v>6.6235429068891225</v>
      </c>
      <c r="I22" s="1">
        <f t="shared" si="2"/>
        <v>6.723027693407734</v>
      </c>
      <c r="J22" s="1">
        <f t="shared" si="2"/>
        <v>6.7887308766201766</v>
      </c>
      <c r="K22" s="1">
        <f t="shared" si="2"/>
        <v>6.8141124796692427</v>
      </c>
      <c r="L22" s="1">
        <f t="shared" si="2"/>
        <v>6.792304610379297</v>
      </c>
      <c r="M22" s="1">
        <f t="shared" si="2"/>
        <v>6.7163635390486656</v>
      </c>
    </row>
    <row r="23" spans="2:13" ht="13.9" customHeight="1" x14ac:dyDescent="0.25">
      <c r="B23" t="s">
        <v>11</v>
      </c>
      <c r="C23" s="1">
        <f>C8*C18</f>
        <v>6</v>
      </c>
      <c r="D23" s="1">
        <f t="shared" ref="D23:M23" si="3">$C$9*C42*(1+$C$7)^(D17-1)</f>
        <v>0.1</v>
      </c>
      <c r="E23" s="1">
        <f t="shared" si="3"/>
        <v>0.10506000000000001</v>
      </c>
      <c r="F23" s="1">
        <f t="shared" si="3"/>
        <v>0.11005455240000002</v>
      </c>
      <c r="G23" s="1">
        <f t="shared" si="3"/>
        <v>0.11489926385120042</v>
      </c>
      <c r="H23" s="1">
        <f t="shared" si="3"/>
        <v>0.11949226425927788</v>
      </c>
      <c r="I23" s="1">
        <f t="shared" si="3"/>
        <v>0.12371276359455757</v>
      </c>
      <c r="J23" s="1">
        <f t="shared" si="3"/>
        <v>0.12742022646244658</v>
      </c>
      <c r="K23" s="1">
        <f t="shared" si="3"/>
        <v>0.13045455571910256</v>
      </c>
      <c r="L23" s="1">
        <f t="shared" si="3"/>
        <v>0.13263779025626404</v>
      </c>
      <c r="M23" s="1">
        <f t="shared" si="3"/>
        <v>0.13377793589471507</v>
      </c>
    </row>
    <row r="24" spans="2:13" ht="13.9" customHeight="1" x14ac:dyDescent="0.25">
      <c r="B24" t="s">
        <v>10</v>
      </c>
      <c r="C24" s="1"/>
      <c r="D24" s="1">
        <f t="shared" ref="D24:M24" si="4">$C$11*C42</f>
        <v>1</v>
      </c>
      <c r="E24" s="1">
        <f t="shared" si="4"/>
        <v>1.03</v>
      </c>
      <c r="F24" s="1">
        <f t="shared" si="4"/>
        <v>1.0578100000000001</v>
      </c>
      <c r="G24" s="1">
        <f t="shared" si="4"/>
        <v>1.0827214255000002</v>
      </c>
      <c r="H24" s="1">
        <f t="shared" si="4"/>
        <v>1.1039238178148538</v>
      </c>
      <c r="I24" s="1">
        <f t="shared" si="4"/>
        <v>1.1205046155679557</v>
      </c>
      <c r="J24" s="1">
        <f t="shared" si="4"/>
        <v>1.1314551461033628</v>
      </c>
      <c r="K24" s="1">
        <f t="shared" si="4"/>
        <v>1.135685413278207</v>
      </c>
      <c r="L24" s="1">
        <f t="shared" si="4"/>
        <v>1.1320507683965495</v>
      </c>
      <c r="M24" s="1">
        <f t="shared" si="4"/>
        <v>1.1193939231747778</v>
      </c>
    </row>
    <row r="25" spans="2:13" ht="13.9" customHeight="1" x14ac:dyDescent="0.25">
      <c r="B25" t="s">
        <v>9</v>
      </c>
      <c r="C25" s="1"/>
      <c r="D25" s="1">
        <f t="shared" ref="D25:L25" si="5">C42*$C$12*(1+$C$13)^(D17-1)</f>
        <v>2</v>
      </c>
      <c r="E25" s="1">
        <f t="shared" si="5"/>
        <v>2.3689999999999998</v>
      </c>
      <c r="F25" s="1">
        <f t="shared" si="5"/>
        <v>2.7979074499999999</v>
      </c>
      <c r="G25" s="1">
        <f t="shared" si="5"/>
        <v>3.2933678960146247</v>
      </c>
      <c r="H25" s="1">
        <f t="shared" si="5"/>
        <v>3.8615393137640801</v>
      </c>
      <c r="I25" s="1">
        <f t="shared" si="5"/>
        <v>4.5074700242990628</v>
      </c>
      <c r="J25" s="1">
        <f t="shared" si="5"/>
        <v>5.2342490130323789</v>
      </c>
      <c r="K25" s="1">
        <f t="shared" si="5"/>
        <v>6.0418915545567948</v>
      </c>
      <c r="L25" s="1">
        <f t="shared" si="5"/>
        <v>6.9259383641599115</v>
      </c>
      <c r="M25" s="1">
        <f>L42+M22-M24</f>
        <v>117.53636193335166</v>
      </c>
    </row>
    <row r="26" spans="2:13" ht="13.9" customHeight="1" thickBot="1" x14ac:dyDescent="0.3">
      <c r="B26" s="11" t="s">
        <v>8</v>
      </c>
      <c r="C26" s="10">
        <f>C42</f>
        <v>100</v>
      </c>
      <c r="D26" s="10">
        <f t="shared" ref="D26:M26" si="6">D42-C42</f>
        <v>3</v>
      </c>
      <c r="E26" s="10">
        <f t="shared" si="6"/>
        <v>2.7810000000000059</v>
      </c>
      <c r="F26" s="10">
        <f t="shared" si="6"/>
        <v>2.4911425500000064</v>
      </c>
      <c r="G26" s="10">
        <f t="shared" si="6"/>
        <v>2.1202392314853711</v>
      </c>
      <c r="H26" s="10">
        <f t="shared" si="6"/>
        <v>1.6580797753101848</v>
      </c>
      <c r="I26" s="10">
        <f t="shared" si="6"/>
        <v>1.0950530535407097</v>
      </c>
      <c r="J26" s="10">
        <f t="shared" si="6"/>
        <v>0.42302671748443288</v>
      </c>
      <c r="K26" s="10">
        <f t="shared" si="6"/>
        <v>-0.36346448816576071</v>
      </c>
      <c r="L26" s="10">
        <f t="shared" si="6"/>
        <v>-1.2656845221771817</v>
      </c>
      <c r="M26" s="10">
        <f t="shared" si="6"/>
        <v>-111.93939231747777</v>
      </c>
    </row>
    <row r="27" spans="2:13" x14ac:dyDescent="0.25">
      <c r="B27" t="s">
        <v>7</v>
      </c>
      <c r="C27" s="1">
        <f>SUM(C22:C26)</f>
        <v>106</v>
      </c>
      <c r="D27" s="1">
        <f t="shared" ref="D27:M27" si="7">SUM(D23:D26)</f>
        <v>6.1</v>
      </c>
      <c r="E27" s="1">
        <f t="shared" si="7"/>
        <v>6.2850600000000059</v>
      </c>
      <c r="F27" s="1">
        <f t="shared" si="7"/>
        <v>6.456914552400006</v>
      </c>
      <c r="G27" s="1">
        <f t="shared" si="7"/>
        <v>6.611227816851196</v>
      </c>
      <c r="H27" s="1">
        <f t="shared" si="7"/>
        <v>6.7430351711483967</v>
      </c>
      <c r="I27" s="1">
        <f t="shared" si="7"/>
        <v>6.8467404570022854</v>
      </c>
      <c r="J27" s="1">
        <f t="shared" si="7"/>
        <v>6.9161511030826208</v>
      </c>
      <c r="K27" s="1">
        <f t="shared" si="7"/>
        <v>6.944567035388344</v>
      </c>
      <c r="L27" s="1">
        <f t="shared" si="7"/>
        <v>6.924942400635544</v>
      </c>
      <c r="M27" s="1">
        <f t="shared" si="7"/>
        <v>6.8501414749433849</v>
      </c>
    </row>
    <row r="29" spans="2:13" x14ac:dyDescent="0.25">
      <c r="B29" t="s">
        <v>6</v>
      </c>
      <c r="C29" s="12">
        <f t="shared" ref="C29:M29" si="8">C20-C27</f>
        <v>-6</v>
      </c>
      <c r="D29" s="12">
        <f t="shared" si="8"/>
        <v>0.90000000000000124</v>
      </c>
      <c r="E29" s="12">
        <f t="shared" si="8"/>
        <v>0.92493999999999499</v>
      </c>
      <c r="F29" s="12">
        <f t="shared" si="8"/>
        <v>0.94775544759999519</v>
      </c>
      <c r="G29" s="12">
        <f t="shared" si="8"/>
        <v>0.96782216164880541</v>
      </c>
      <c r="H29" s="12">
        <f t="shared" si="8"/>
        <v>0.98443155355558076</v>
      </c>
      <c r="I29" s="12">
        <f t="shared" si="8"/>
        <v>0.9967918519734047</v>
      </c>
      <c r="J29" s="12">
        <f t="shared" si="8"/>
        <v>1.0040349196409197</v>
      </c>
      <c r="K29" s="12">
        <f t="shared" si="8"/>
        <v>1.0052308575591065</v>
      </c>
      <c r="L29" s="12">
        <f t="shared" si="8"/>
        <v>0.99941297814030339</v>
      </c>
      <c r="M29" s="12">
        <f t="shared" si="8"/>
        <v>0.98561598728005961</v>
      </c>
    </row>
    <row r="30" spans="2:13" ht="15.75" thickBot="1" x14ac:dyDescent="0.3">
      <c r="B30" s="11" t="s">
        <v>5</v>
      </c>
      <c r="C30" s="10">
        <f t="shared" ref="C30:M30" si="9">$C$14*C29</f>
        <v>-1.26</v>
      </c>
      <c r="D30" s="10">
        <f t="shared" si="9"/>
        <v>0.18900000000000025</v>
      </c>
      <c r="E30" s="10">
        <f t="shared" si="9"/>
        <v>0.19423739999999895</v>
      </c>
      <c r="F30" s="10">
        <f t="shared" si="9"/>
        <v>0.19902864399599898</v>
      </c>
      <c r="G30" s="10">
        <f t="shared" si="9"/>
        <v>0.20324265394624913</v>
      </c>
      <c r="H30" s="10">
        <f t="shared" si="9"/>
        <v>0.20673062624667196</v>
      </c>
      <c r="I30" s="10">
        <f t="shared" si="9"/>
        <v>0.20932628891441499</v>
      </c>
      <c r="J30" s="10">
        <f t="shared" si="9"/>
        <v>0.21084733312459314</v>
      </c>
      <c r="K30" s="10">
        <f t="shared" si="9"/>
        <v>0.21109848008741236</v>
      </c>
      <c r="L30" s="10">
        <f t="shared" si="9"/>
        <v>0.2098767254094637</v>
      </c>
      <c r="M30" s="10">
        <f t="shared" si="9"/>
        <v>0.20697935732881251</v>
      </c>
    </row>
    <row r="31" spans="2:13" x14ac:dyDescent="0.25">
      <c r="B31" t="s">
        <v>4</v>
      </c>
      <c r="C31" s="1">
        <f t="shared" ref="C31:M31" si="10">C29-C30</f>
        <v>-4.74</v>
      </c>
      <c r="D31" s="1">
        <f t="shared" si="10"/>
        <v>0.71100000000000096</v>
      </c>
      <c r="E31" s="1">
        <f t="shared" si="10"/>
        <v>0.73070259999999609</v>
      </c>
      <c r="F31" s="1">
        <f t="shared" si="10"/>
        <v>0.74872680360399624</v>
      </c>
      <c r="G31" s="1">
        <f t="shared" si="10"/>
        <v>0.76457950770255634</v>
      </c>
      <c r="H31" s="1">
        <f t="shared" si="10"/>
        <v>0.77770092730890883</v>
      </c>
      <c r="I31" s="1">
        <f t="shared" si="10"/>
        <v>0.78746556305898974</v>
      </c>
      <c r="J31" s="1">
        <f t="shared" si="10"/>
        <v>0.79318758651632659</v>
      </c>
      <c r="K31" s="1">
        <f t="shared" si="10"/>
        <v>0.79413237747169407</v>
      </c>
      <c r="L31" s="1">
        <f t="shared" si="10"/>
        <v>0.78953625273083972</v>
      </c>
      <c r="M31" s="1">
        <f t="shared" si="10"/>
        <v>0.77863662995124705</v>
      </c>
    </row>
    <row r="32" spans="2:13" x14ac:dyDescent="0.25">
      <c r="C32" s="1"/>
      <c r="D32" s="1"/>
      <c r="E32" s="1"/>
      <c r="F32" s="1"/>
      <c r="G32" s="1"/>
      <c r="H32" s="1"/>
      <c r="I32" s="1"/>
      <c r="J32" s="1"/>
      <c r="K32" s="1"/>
      <c r="L32" s="1"/>
      <c r="M32" s="1"/>
    </row>
    <row r="33" spans="2:13" x14ac:dyDescent="0.25">
      <c r="C33" s="1"/>
      <c r="D33" s="1"/>
      <c r="E33" s="1"/>
      <c r="F33" s="1"/>
      <c r="G33" s="1"/>
      <c r="H33" s="1"/>
      <c r="I33" s="1"/>
      <c r="J33" s="1"/>
      <c r="K33" s="1"/>
      <c r="L33" s="1"/>
      <c r="M33" s="1"/>
    </row>
    <row r="34" spans="2:13" ht="13.9" customHeight="1" x14ac:dyDescent="0.25">
      <c r="B34" s="7" t="s">
        <v>3</v>
      </c>
      <c r="C34" s="9">
        <f>XNPV(8%,C31:M31,C16:M16)</f>
        <v>0.37300419374353061</v>
      </c>
      <c r="D34" s="8"/>
      <c r="E34" s="8"/>
      <c r="F34" s="1"/>
      <c r="G34" s="1"/>
      <c r="H34" s="1"/>
      <c r="I34" s="1"/>
      <c r="J34" s="1"/>
      <c r="K34" s="1"/>
      <c r="L34" s="1"/>
      <c r="M34" s="1"/>
    </row>
    <row r="35" spans="2:13" ht="13.9" customHeight="1" x14ac:dyDescent="0.25">
      <c r="B35" s="7" t="s">
        <v>2</v>
      </c>
      <c r="C35" s="6"/>
      <c r="D35" s="5"/>
      <c r="E35" s="1"/>
      <c r="F35" s="1"/>
      <c r="G35" s="1"/>
      <c r="H35" s="1"/>
      <c r="I35" s="1"/>
      <c r="J35" s="1"/>
      <c r="K35" s="1"/>
      <c r="L35" s="1"/>
      <c r="M35" s="1"/>
    </row>
    <row r="36" spans="2:13" ht="13.9" customHeight="1" x14ac:dyDescent="0.25">
      <c r="B36" s="4"/>
      <c r="C36" s="1"/>
      <c r="D36" s="1"/>
      <c r="E36" s="1"/>
      <c r="F36" s="1"/>
      <c r="G36" s="1"/>
      <c r="H36" s="1"/>
      <c r="I36" s="1"/>
      <c r="J36" s="1"/>
      <c r="K36" s="1"/>
      <c r="L36" s="1"/>
      <c r="M36" s="1"/>
    </row>
    <row r="37" spans="2:13" ht="13.9" customHeight="1" x14ac:dyDescent="0.25">
      <c r="C37" s="1"/>
      <c r="D37" s="1"/>
      <c r="E37" s="1"/>
      <c r="F37" s="1"/>
      <c r="G37" s="1"/>
      <c r="H37" s="1"/>
      <c r="I37" s="1"/>
      <c r="J37" s="1"/>
      <c r="K37" s="1"/>
      <c r="L37" s="1"/>
      <c r="M37" s="1"/>
    </row>
    <row r="38" spans="2:13" ht="13.9" customHeight="1" x14ac:dyDescent="0.25">
      <c r="C38" s="1"/>
      <c r="D38" s="1"/>
      <c r="E38" s="1"/>
      <c r="F38" s="1"/>
      <c r="G38" s="1"/>
      <c r="H38" s="1"/>
      <c r="I38" s="1"/>
      <c r="J38" s="1"/>
      <c r="K38" s="1"/>
      <c r="L38" s="1"/>
      <c r="M38" s="1"/>
    </row>
    <row r="39" spans="2:13" x14ac:dyDescent="0.25">
      <c r="C39" s="4"/>
    </row>
    <row r="40" spans="2:13" x14ac:dyDescent="0.25">
      <c r="C40" s="3"/>
    </row>
    <row r="41" spans="2:13" x14ac:dyDescent="0.25">
      <c r="B41" s="2" t="s">
        <v>1</v>
      </c>
    </row>
    <row r="42" spans="2:13" x14ac:dyDescent="0.25">
      <c r="B42" t="s">
        <v>0</v>
      </c>
      <c r="C42" s="1">
        <f>C18</f>
        <v>100</v>
      </c>
      <c r="D42" s="1">
        <f t="shared" ref="D42:M42" si="11">C42-D24-D25+D22</f>
        <v>103</v>
      </c>
      <c r="E42" s="1">
        <f t="shared" si="11"/>
        <v>105.78100000000001</v>
      </c>
      <c r="F42" s="1">
        <f t="shared" si="11"/>
        <v>108.27214255000001</v>
      </c>
      <c r="G42" s="1">
        <f t="shared" si="11"/>
        <v>110.39238178148538</v>
      </c>
      <c r="H42" s="1">
        <f t="shared" si="11"/>
        <v>112.05046155679557</v>
      </c>
      <c r="I42" s="1">
        <f t="shared" si="11"/>
        <v>113.14551461033628</v>
      </c>
      <c r="J42" s="1">
        <f t="shared" si="11"/>
        <v>113.56854132782071</v>
      </c>
      <c r="K42" s="1">
        <f t="shared" si="11"/>
        <v>113.20507683965495</v>
      </c>
      <c r="L42" s="1">
        <f t="shared" si="11"/>
        <v>111.93939231747777</v>
      </c>
      <c r="M42" s="1">
        <f t="shared" si="11"/>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D96F-71A6-48FC-97F5-85C589931E43}">
  <dimension ref="B1:O51"/>
  <sheetViews>
    <sheetView topLeftCell="A28" zoomScaleNormal="100" workbookViewId="0">
      <selection activeCell="B11" sqref="B11"/>
    </sheetView>
  </sheetViews>
  <sheetFormatPr defaultRowHeight="15" x14ac:dyDescent="0.25"/>
  <cols>
    <col min="1" max="1" width="5.7109375" customWidth="1"/>
    <col min="2" max="2" width="57.28515625" customWidth="1"/>
    <col min="14" max="14" width="10.28515625" bestFit="1" customWidth="1"/>
  </cols>
  <sheetData>
    <row r="1" spans="2:15" ht="15.75" x14ac:dyDescent="0.25">
      <c r="B1" s="22" t="s">
        <v>36</v>
      </c>
      <c r="N1" s="21"/>
      <c r="O1" s="20"/>
    </row>
    <row r="2" spans="2:15" x14ac:dyDescent="0.25">
      <c r="N2" s="19"/>
    </row>
    <row r="3" spans="2:15" x14ac:dyDescent="0.25">
      <c r="B3" s="7" t="s">
        <v>35</v>
      </c>
      <c r="C3" s="17"/>
      <c r="N3" s="18"/>
    </row>
    <row r="4" spans="2:15" x14ac:dyDescent="0.25">
      <c r="B4" s="7"/>
      <c r="C4" s="17"/>
      <c r="N4" s="18"/>
    </row>
    <row r="5" spans="2:15" x14ac:dyDescent="0.25">
      <c r="B5" s="7" t="s">
        <v>34</v>
      </c>
      <c r="C5" s="17"/>
    </row>
    <row r="6" spans="2:15" x14ac:dyDescent="0.25">
      <c r="B6" s="16" t="s">
        <v>28</v>
      </c>
      <c r="C6" s="16" t="s">
        <v>27</v>
      </c>
      <c r="D6" s="16" t="s">
        <v>33</v>
      </c>
    </row>
    <row r="7" spans="2:15" x14ac:dyDescent="0.25">
      <c r="B7" t="s">
        <v>26</v>
      </c>
      <c r="C7" s="15">
        <f>Fall_1b!C6</f>
        <v>7.0000000000000007E-2</v>
      </c>
      <c r="D7" s="26"/>
    </row>
    <row r="8" spans="2:15" x14ac:dyDescent="0.25">
      <c r="B8" t="s">
        <v>25</v>
      </c>
      <c r="C8" s="15">
        <f>Fall_1b!C7</f>
        <v>0.02</v>
      </c>
      <c r="D8" s="25"/>
    </row>
    <row r="9" spans="2:15" x14ac:dyDescent="0.25">
      <c r="B9" t="s">
        <v>24</v>
      </c>
      <c r="C9" s="15">
        <f>Fall_1b!C8</f>
        <v>0.06</v>
      </c>
      <c r="D9" s="25"/>
    </row>
    <row r="10" spans="2:15" x14ac:dyDescent="0.25">
      <c r="B10" t="s">
        <v>23</v>
      </c>
      <c r="C10" s="15">
        <f>Fall_1b!C9</f>
        <v>1E-3</v>
      </c>
      <c r="D10" s="25"/>
    </row>
    <row r="11" spans="2:15" x14ac:dyDescent="0.25">
      <c r="B11" t="s">
        <v>22</v>
      </c>
      <c r="C11" s="15">
        <f>Fall_1b!C10</f>
        <v>0.06</v>
      </c>
      <c r="D11" s="25"/>
    </row>
    <row r="12" spans="2:15" x14ac:dyDescent="0.25">
      <c r="B12" t="s">
        <v>21</v>
      </c>
      <c r="C12" s="15">
        <f>Fall_1b!C11</f>
        <v>0.01</v>
      </c>
      <c r="D12" s="25"/>
    </row>
    <row r="13" spans="2:15" x14ac:dyDescent="0.25">
      <c r="B13" t="s">
        <v>20</v>
      </c>
      <c r="C13" s="15">
        <f>Fall_1b!C12</f>
        <v>0.02</v>
      </c>
      <c r="D13" s="25"/>
    </row>
    <row r="14" spans="2:15" x14ac:dyDescent="0.25">
      <c r="B14" t="s">
        <v>19</v>
      </c>
      <c r="C14" s="15">
        <f>Fall_1b!C13</f>
        <v>0.15</v>
      </c>
      <c r="D14" s="25"/>
    </row>
    <row r="15" spans="2:15" x14ac:dyDescent="0.25">
      <c r="B15" t="s">
        <v>18</v>
      </c>
      <c r="C15" s="15">
        <f>Fall_1b!C14</f>
        <v>0.21</v>
      </c>
      <c r="D15" s="25"/>
    </row>
    <row r="17" spans="2:13" x14ac:dyDescent="0.25">
      <c r="B17" s="2" t="s">
        <v>17</v>
      </c>
      <c r="C17" s="13">
        <v>46023</v>
      </c>
      <c r="D17" s="13">
        <v>46388</v>
      </c>
      <c r="E17" s="13">
        <v>46753</v>
      </c>
      <c r="F17" s="13">
        <v>47119</v>
      </c>
      <c r="G17" s="13">
        <v>47484</v>
      </c>
      <c r="H17" s="13">
        <v>47849</v>
      </c>
      <c r="I17" s="13">
        <v>48214</v>
      </c>
      <c r="J17" s="13">
        <v>48580</v>
      </c>
      <c r="K17" s="13">
        <v>48945</v>
      </c>
      <c r="L17" s="13">
        <v>49310</v>
      </c>
      <c r="M17" s="13">
        <v>49675</v>
      </c>
    </row>
    <row r="18" spans="2:13" ht="13.9" customHeight="1" x14ac:dyDescent="0.25">
      <c r="B18" t="s">
        <v>16</v>
      </c>
      <c r="C18">
        <v>0</v>
      </c>
      <c r="D18">
        <v>1</v>
      </c>
      <c r="E18">
        <v>2</v>
      </c>
      <c r="F18">
        <v>3</v>
      </c>
      <c r="G18">
        <v>4</v>
      </c>
      <c r="H18">
        <v>5</v>
      </c>
      <c r="I18">
        <v>6</v>
      </c>
      <c r="J18">
        <v>7</v>
      </c>
      <c r="K18">
        <v>8</v>
      </c>
      <c r="L18">
        <v>9</v>
      </c>
      <c r="M18">
        <v>10</v>
      </c>
    </row>
    <row r="19" spans="2:13" ht="13.9" customHeight="1" x14ac:dyDescent="0.25">
      <c r="B19" t="s">
        <v>15</v>
      </c>
      <c r="C19" s="1">
        <v>100</v>
      </c>
      <c r="D19" s="1"/>
      <c r="E19" s="1"/>
      <c r="F19" s="1"/>
      <c r="G19" s="1"/>
      <c r="H19" s="1"/>
      <c r="I19" s="1"/>
      <c r="J19" s="1"/>
      <c r="K19" s="1"/>
      <c r="L19" s="1"/>
      <c r="M19" s="1"/>
    </row>
    <row r="20" spans="2:13" ht="13.9" customHeight="1" thickBot="1" x14ac:dyDescent="0.3">
      <c r="B20" s="11" t="s">
        <v>32</v>
      </c>
      <c r="C20" s="10"/>
      <c r="D20" s="10">
        <f t="shared" ref="D20:M20" si="0">$D$7*C43</f>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row>
    <row r="21" spans="2:13" ht="13.9" customHeight="1" x14ac:dyDescent="0.25">
      <c r="B21" t="s">
        <v>13</v>
      </c>
      <c r="C21" s="1">
        <f t="shared" ref="C21:M21" si="1">SUM(C19:C20)</f>
        <v>100</v>
      </c>
      <c r="D21" s="1">
        <f t="shared" si="1"/>
        <v>0</v>
      </c>
      <c r="E21" s="1">
        <f t="shared" si="1"/>
        <v>0</v>
      </c>
      <c r="F21" s="1">
        <f t="shared" si="1"/>
        <v>0</v>
      </c>
      <c r="G21" s="1">
        <f t="shared" si="1"/>
        <v>0</v>
      </c>
      <c r="H21" s="1">
        <f t="shared" si="1"/>
        <v>0</v>
      </c>
      <c r="I21" s="1">
        <f t="shared" si="1"/>
        <v>0</v>
      </c>
      <c r="J21" s="1">
        <f t="shared" si="1"/>
        <v>0</v>
      </c>
      <c r="K21" s="1">
        <f t="shared" si="1"/>
        <v>0</v>
      </c>
      <c r="L21" s="1">
        <f t="shared" si="1"/>
        <v>0</v>
      </c>
      <c r="M21" s="1">
        <f t="shared" si="1"/>
        <v>0</v>
      </c>
    </row>
    <row r="22" spans="2:13" ht="13.9" customHeight="1" x14ac:dyDescent="0.25">
      <c r="C22" s="1"/>
      <c r="D22" s="1"/>
      <c r="E22" s="1"/>
      <c r="F22" s="1"/>
      <c r="G22" s="1"/>
      <c r="H22" s="1"/>
      <c r="I22" s="1"/>
      <c r="J22" s="1"/>
      <c r="K22" s="1"/>
      <c r="L22" s="1"/>
      <c r="M22" s="1"/>
    </row>
    <row r="23" spans="2:13" ht="13.9" customHeight="1" x14ac:dyDescent="0.25">
      <c r="B23" t="s">
        <v>12</v>
      </c>
      <c r="C23" s="1"/>
      <c r="D23" s="1">
        <f t="shared" ref="D23:M23" si="2">$D$11*C43</f>
        <v>0</v>
      </c>
      <c r="E23" s="1">
        <f t="shared" si="2"/>
        <v>0</v>
      </c>
      <c r="F23" s="1">
        <f t="shared" si="2"/>
        <v>0</v>
      </c>
      <c r="G23" s="1">
        <f t="shared" si="2"/>
        <v>0</v>
      </c>
      <c r="H23" s="1">
        <f t="shared" si="2"/>
        <v>0</v>
      </c>
      <c r="I23" s="1">
        <f t="shared" si="2"/>
        <v>0</v>
      </c>
      <c r="J23" s="1">
        <f t="shared" si="2"/>
        <v>0</v>
      </c>
      <c r="K23" s="1">
        <f t="shared" si="2"/>
        <v>0</v>
      </c>
      <c r="L23" s="1">
        <f t="shared" si="2"/>
        <v>0</v>
      </c>
      <c r="M23" s="1">
        <f t="shared" si="2"/>
        <v>0</v>
      </c>
    </row>
    <row r="24" spans="2:13" ht="13.9" customHeight="1" x14ac:dyDescent="0.25">
      <c r="B24" t="s">
        <v>11</v>
      </c>
      <c r="C24" s="1">
        <f>D9*C19</f>
        <v>0</v>
      </c>
      <c r="D24" s="1">
        <f t="shared" ref="D24:M24" si="3">$D$10*C43*(1+$D$8)^(D18-1)</f>
        <v>0</v>
      </c>
      <c r="E24" s="1">
        <f t="shared" si="3"/>
        <v>0</v>
      </c>
      <c r="F24" s="1">
        <f t="shared" si="3"/>
        <v>0</v>
      </c>
      <c r="G24" s="1">
        <f t="shared" si="3"/>
        <v>0</v>
      </c>
      <c r="H24" s="1">
        <f t="shared" si="3"/>
        <v>0</v>
      </c>
      <c r="I24" s="1">
        <f t="shared" si="3"/>
        <v>0</v>
      </c>
      <c r="J24" s="1">
        <f t="shared" si="3"/>
        <v>0</v>
      </c>
      <c r="K24" s="1">
        <f t="shared" si="3"/>
        <v>0</v>
      </c>
      <c r="L24" s="1">
        <f t="shared" si="3"/>
        <v>0</v>
      </c>
      <c r="M24" s="1">
        <f t="shared" si="3"/>
        <v>0</v>
      </c>
    </row>
    <row r="25" spans="2:13" ht="13.9" customHeight="1" x14ac:dyDescent="0.25">
      <c r="B25" t="s">
        <v>10</v>
      </c>
      <c r="C25" s="1"/>
      <c r="D25" s="1">
        <f t="shared" ref="D25:M25" si="4">$D$12*C43</f>
        <v>0</v>
      </c>
      <c r="E25" s="1">
        <f t="shared" si="4"/>
        <v>0</v>
      </c>
      <c r="F25" s="1">
        <f t="shared" si="4"/>
        <v>0</v>
      </c>
      <c r="G25" s="1">
        <f t="shared" si="4"/>
        <v>0</v>
      </c>
      <c r="H25" s="1">
        <f t="shared" si="4"/>
        <v>0</v>
      </c>
      <c r="I25" s="1">
        <f t="shared" si="4"/>
        <v>0</v>
      </c>
      <c r="J25" s="1">
        <f t="shared" si="4"/>
        <v>0</v>
      </c>
      <c r="K25" s="1">
        <f t="shared" si="4"/>
        <v>0</v>
      </c>
      <c r="L25" s="1">
        <f t="shared" si="4"/>
        <v>0</v>
      </c>
      <c r="M25" s="1">
        <f t="shared" si="4"/>
        <v>0</v>
      </c>
    </row>
    <row r="26" spans="2:13" ht="13.9" customHeight="1" x14ac:dyDescent="0.25">
      <c r="B26" t="s">
        <v>9</v>
      </c>
      <c r="C26" s="1"/>
      <c r="D26" s="1">
        <f t="shared" ref="D26:L26" si="5">C43*$D$13*(1+$D$14)^(D18-1)</f>
        <v>0</v>
      </c>
      <c r="E26" s="1">
        <f t="shared" si="5"/>
        <v>0</v>
      </c>
      <c r="F26" s="1">
        <f t="shared" si="5"/>
        <v>0</v>
      </c>
      <c r="G26" s="1">
        <f t="shared" si="5"/>
        <v>0</v>
      </c>
      <c r="H26" s="1">
        <f t="shared" si="5"/>
        <v>0</v>
      </c>
      <c r="I26" s="1">
        <f t="shared" si="5"/>
        <v>0</v>
      </c>
      <c r="J26" s="1">
        <f t="shared" si="5"/>
        <v>0</v>
      </c>
      <c r="K26" s="1">
        <f t="shared" si="5"/>
        <v>0</v>
      </c>
      <c r="L26" s="1">
        <f t="shared" si="5"/>
        <v>0</v>
      </c>
      <c r="M26" s="1">
        <f>L43+M23-M25</f>
        <v>100</v>
      </c>
    </row>
    <row r="27" spans="2:13" ht="13.9" customHeight="1" thickBot="1" x14ac:dyDescent="0.3">
      <c r="B27" s="11" t="s">
        <v>8</v>
      </c>
      <c r="C27" s="10">
        <f>C43</f>
        <v>100</v>
      </c>
      <c r="D27" s="10">
        <f t="shared" ref="D27:M27" si="6">D43-C43</f>
        <v>0</v>
      </c>
      <c r="E27" s="10">
        <f t="shared" si="6"/>
        <v>0</v>
      </c>
      <c r="F27" s="10">
        <f t="shared" si="6"/>
        <v>0</v>
      </c>
      <c r="G27" s="10">
        <f t="shared" si="6"/>
        <v>0</v>
      </c>
      <c r="H27" s="10">
        <f t="shared" si="6"/>
        <v>0</v>
      </c>
      <c r="I27" s="10">
        <f t="shared" si="6"/>
        <v>0</v>
      </c>
      <c r="J27" s="10">
        <f t="shared" si="6"/>
        <v>0</v>
      </c>
      <c r="K27" s="10">
        <f t="shared" si="6"/>
        <v>0</v>
      </c>
      <c r="L27" s="10">
        <f t="shared" si="6"/>
        <v>0</v>
      </c>
      <c r="M27" s="10">
        <f t="shared" si="6"/>
        <v>-100</v>
      </c>
    </row>
    <row r="28" spans="2:13" x14ac:dyDescent="0.25">
      <c r="B28" t="s">
        <v>7</v>
      </c>
      <c r="C28" s="1">
        <f>SUM(C23:C27)</f>
        <v>100</v>
      </c>
      <c r="D28" s="1">
        <f t="shared" ref="D28:M28" si="7">SUM(D24:D27)</f>
        <v>0</v>
      </c>
      <c r="E28" s="1">
        <f t="shared" si="7"/>
        <v>0</v>
      </c>
      <c r="F28" s="1">
        <f t="shared" si="7"/>
        <v>0</v>
      </c>
      <c r="G28" s="1">
        <f t="shared" si="7"/>
        <v>0</v>
      </c>
      <c r="H28" s="1">
        <f t="shared" si="7"/>
        <v>0</v>
      </c>
      <c r="I28" s="1">
        <f t="shared" si="7"/>
        <v>0</v>
      </c>
      <c r="J28" s="1">
        <f t="shared" si="7"/>
        <v>0</v>
      </c>
      <c r="K28" s="1">
        <f t="shared" si="7"/>
        <v>0</v>
      </c>
      <c r="L28" s="1">
        <f t="shared" si="7"/>
        <v>0</v>
      </c>
      <c r="M28" s="1">
        <f t="shared" si="7"/>
        <v>0</v>
      </c>
    </row>
    <row r="30" spans="2:13" x14ac:dyDescent="0.25">
      <c r="B30" t="s">
        <v>6</v>
      </c>
      <c r="C30" s="12">
        <f t="shared" ref="C30:M30" si="8">C21-C28</f>
        <v>0</v>
      </c>
      <c r="D30" s="12">
        <f t="shared" si="8"/>
        <v>0</v>
      </c>
      <c r="E30" s="12">
        <f t="shared" si="8"/>
        <v>0</v>
      </c>
      <c r="F30" s="12">
        <f t="shared" si="8"/>
        <v>0</v>
      </c>
      <c r="G30" s="12">
        <f t="shared" si="8"/>
        <v>0</v>
      </c>
      <c r="H30" s="12">
        <f t="shared" si="8"/>
        <v>0</v>
      </c>
      <c r="I30" s="12">
        <f t="shared" si="8"/>
        <v>0</v>
      </c>
      <c r="J30" s="12">
        <f t="shared" si="8"/>
        <v>0</v>
      </c>
      <c r="K30" s="12">
        <f t="shared" si="8"/>
        <v>0</v>
      </c>
      <c r="L30" s="12">
        <f t="shared" si="8"/>
        <v>0</v>
      </c>
      <c r="M30" s="12">
        <f t="shared" si="8"/>
        <v>0</v>
      </c>
    </row>
    <row r="31" spans="2:13" ht="15.75" thickBot="1" x14ac:dyDescent="0.3">
      <c r="B31" s="11" t="s">
        <v>5</v>
      </c>
      <c r="C31" s="10">
        <f t="shared" ref="C31:M31" si="9">$D$15*C30</f>
        <v>0</v>
      </c>
      <c r="D31" s="10">
        <f t="shared" si="9"/>
        <v>0</v>
      </c>
      <c r="E31" s="10">
        <f t="shared" si="9"/>
        <v>0</v>
      </c>
      <c r="F31" s="10">
        <f t="shared" si="9"/>
        <v>0</v>
      </c>
      <c r="G31" s="10">
        <f t="shared" si="9"/>
        <v>0</v>
      </c>
      <c r="H31" s="10">
        <f t="shared" si="9"/>
        <v>0</v>
      </c>
      <c r="I31" s="10">
        <f t="shared" si="9"/>
        <v>0</v>
      </c>
      <c r="J31" s="10">
        <f t="shared" si="9"/>
        <v>0</v>
      </c>
      <c r="K31" s="10">
        <f t="shared" si="9"/>
        <v>0</v>
      </c>
      <c r="L31" s="10">
        <f t="shared" si="9"/>
        <v>0</v>
      </c>
      <c r="M31" s="10">
        <f t="shared" si="9"/>
        <v>0</v>
      </c>
    </row>
    <row r="32" spans="2:13" x14ac:dyDescent="0.25">
      <c r="B32" t="s">
        <v>4</v>
      </c>
      <c r="C32" s="1">
        <f t="shared" ref="C32:M32" si="10">C30-C31</f>
        <v>0</v>
      </c>
      <c r="D32" s="1">
        <f t="shared" si="10"/>
        <v>0</v>
      </c>
      <c r="E32" s="1">
        <f t="shared" si="10"/>
        <v>0</v>
      </c>
      <c r="F32" s="1">
        <f t="shared" si="10"/>
        <v>0</v>
      </c>
      <c r="G32" s="1">
        <f t="shared" si="10"/>
        <v>0</v>
      </c>
      <c r="H32" s="1">
        <f t="shared" si="10"/>
        <v>0</v>
      </c>
      <c r="I32" s="1">
        <f t="shared" si="10"/>
        <v>0</v>
      </c>
      <c r="J32" s="1">
        <f t="shared" si="10"/>
        <v>0</v>
      </c>
      <c r="K32" s="1">
        <f t="shared" si="10"/>
        <v>0</v>
      </c>
      <c r="L32" s="1">
        <f t="shared" si="10"/>
        <v>0</v>
      </c>
      <c r="M32" s="1">
        <f t="shared" si="10"/>
        <v>0</v>
      </c>
    </row>
    <row r="33" spans="2:13" x14ac:dyDescent="0.25">
      <c r="C33" s="1"/>
      <c r="D33" s="1"/>
      <c r="E33" s="1"/>
      <c r="F33" s="1"/>
      <c r="G33" s="1"/>
      <c r="H33" s="1"/>
      <c r="I33" s="1"/>
      <c r="J33" s="1"/>
      <c r="K33" s="1"/>
      <c r="L33" s="1"/>
      <c r="M33" s="1"/>
    </row>
    <row r="34" spans="2:13" x14ac:dyDescent="0.25">
      <c r="C34" s="1"/>
      <c r="D34" s="1"/>
      <c r="E34" s="1"/>
      <c r="F34" s="1"/>
      <c r="G34" s="1"/>
      <c r="H34" s="1"/>
      <c r="I34" s="1"/>
      <c r="J34" s="1"/>
      <c r="K34" s="1"/>
      <c r="L34" s="1"/>
      <c r="M34" s="1"/>
    </row>
    <row r="35" spans="2:13" ht="13.9" customHeight="1" x14ac:dyDescent="0.25">
      <c r="B35" s="7" t="s">
        <v>3</v>
      </c>
      <c r="C35" s="24"/>
      <c r="D35" s="1"/>
      <c r="E35" s="1"/>
      <c r="F35" s="1"/>
      <c r="G35" s="1"/>
      <c r="H35" s="1"/>
      <c r="I35" s="1"/>
      <c r="J35" s="1"/>
      <c r="K35" s="1"/>
      <c r="L35" s="1"/>
      <c r="M35" s="1"/>
    </row>
    <row r="36" spans="2:13" ht="13.9" customHeight="1" x14ac:dyDescent="0.25">
      <c r="B36" s="7" t="s">
        <v>2</v>
      </c>
      <c r="C36" s="23"/>
      <c r="D36" s="1"/>
      <c r="E36" s="1"/>
      <c r="F36" s="1"/>
      <c r="G36" s="1"/>
      <c r="H36" s="1"/>
      <c r="I36" s="1"/>
      <c r="J36" s="1"/>
      <c r="K36" s="1"/>
      <c r="L36" s="1"/>
      <c r="M36" s="1"/>
    </row>
    <row r="37" spans="2:13" ht="13.9" customHeight="1" x14ac:dyDescent="0.25">
      <c r="C37" s="1"/>
      <c r="D37" s="1"/>
      <c r="E37" s="1"/>
      <c r="F37" s="1"/>
      <c r="G37" s="1"/>
      <c r="H37" s="1"/>
      <c r="I37" s="1"/>
      <c r="J37" s="1"/>
      <c r="K37" s="1"/>
      <c r="L37" s="1"/>
      <c r="M37" s="1"/>
    </row>
    <row r="38" spans="2:13" ht="13.9" customHeight="1" x14ac:dyDescent="0.25">
      <c r="C38" s="1"/>
      <c r="D38" s="1"/>
      <c r="E38" s="1"/>
      <c r="F38" s="1"/>
      <c r="G38" s="1"/>
      <c r="H38" s="1"/>
      <c r="I38" s="1"/>
      <c r="J38" s="1"/>
      <c r="K38" s="1"/>
      <c r="L38" s="1"/>
      <c r="M38" s="1"/>
    </row>
    <row r="39" spans="2:13" ht="13.9" customHeight="1" x14ac:dyDescent="0.25">
      <c r="C39" s="1"/>
      <c r="D39" s="1"/>
      <c r="E39" s="1"/>
      <c r="F39" s="1"/>
      <c r="G39" s="1"/>
      <c r="H39" s="1"/>
      <c r="I39" s="1"/>
      <c r="J39" s="1"/>
      <c r="K39" s="1"/>
      <c r="L39" s="1"/>
      <c r="M39" s="1"/>
    </row>
    <row r="40" spans="2:13" x14ac:dyDescent="0.25">
      <c r="C40" s="4"/>
    </row>
    <row r="41" spans="2:13" x14ac:dyDescent="0.25">
      <c r="C41" s="3"/>
    </row>
    <row r="42" spans="2:13" x14ac:dyDescent="0.25">
      <c r="B42" s="2" t="s">
        <v>1</v>
      </c>
    </row>
    <row r="43" spans="2:13" x14ac:dyDescent="0.25">
      <c r="B43" t="s">
        <v>0</v>
      </c>
      <c r="C43" s="1">
        <f>C19</f>
        <v>100</v>
      </c>
      <c r="D43" s="1">
        <f t="shared" ref="D43:M43" si="11">C43-D25-D26+D23</f>
        <v>100</v>
      </c>
      <c r="E43" s="1">
        <f t="shared" si="11"/>
        <v>100</v>
      </c>
      <c r="F43" s="1">
        <f t="shared" si="11"/>
        <v>100</v>
      </c>
      <c r="G43" s="1">
        <f t="shared" si="11"/>
        <v>100</v>
      </c>
      <c r="H43" s="1">
        <f t="shared" si="11"/>
        <v>100</v>
      </c>
      <c r="I43" s="1">
        <f t="shared" si="11"/>
        <v>100</v>
      </c>
      <c r="J43" s="1">
        <f t="shared" si="11"/>
        <v>100</v>
      </c>
      <c r="K43" s="1">
        <f t="shared" si="11"/>
        <v>100</v>
      </c>
      <c r="L43" s="1">
        <f t="shared" si="11"/>
        <v>100</v>
      </c>
      <c r="M43" s="1">
        <f t="shared" si="11"/>
        <v>0</v>
      </c>
    </row>
    <row r="46" spans="2:13" ht="15.75" thickBot="1" x14ac:dyDescent="0.3">
      <c r="B46" s="7" t="s">
        <v>31</v>
      </c>
    </row>
    <row r="47" spans="2:13" x14ac:dyDescent="0.25">
      <c r="B47" s="70"/>
      <c r="C47" s="71"/>
      <c r="D47" s="71"/>
      <c r="E47" s="71"/>
      <c r="F47" s="71"/>
      <c r="G47" s="71"/>
      <c r="H47" s="71"/>
      <c r="I47" s="71"/>
      <c r="J47" s="71"/>
      <c r="K47" s="71"/>
      <c r="L47" s="71"/>
      <c r="M47" s="72"/>
    </row>
    <row r="48" spans="2:13" x14ac:dyDescent="0.25">
      <c r="B48" s="73"/>
      <c r="C48" s="74"/>
      <c r="D48" s="74"/>
      <c r="E48" s="74"/>
      <c r="F48" s="74"/>
      <c r="G48" s="74"/>
      <c r="H48" s="74"/>
      <c r="I48" s="74"/>
      <c r="J48" s="74"/>
      <c r="K48" s="74"/>
      <c r="L48" s="74"/>
      <c r="M48" s="75"/>
    </row>
    <row r="49" spans="2:13" x14ac:dyDescent="0.25">
      <c r="B49" s="73"/>
      <c r="C49" s="74"/>
      <c r="D49" s="74"/>
      <c r="E49" s="74"/>
      <c r="F49" s="74"/>
      <c r="G49" s="74"/>
      <c r="H49" s="74"/>
      <c r="I49" s="74"/>
      <c r="J49" s="74"/>
      <c r="K49" s="74"/>
      <c r="L49" s="74"/>
      <c r="M49" s="75"/>
    </row>
    <row r="50" spans="2:13" x14ac:dyDescent="0.25">
      <c r="B50" s="73"/>
      <c r="C50" s="74"/>
      <c r="D50" s="74"/>
      <c r="E50" s="74"/>
      <c r="F50" s="74"/>
      <c r="G50" s="74"/>
      <c r="H50" s="74"/>
      <c r="I50" s="74"/>
      <c r="J50" s="74"/>
      <c r="K50" s="74"/>
      <c r="L50" s="74"/>
      <c r="M50" s="75"/>
    </row>
    <row r="51" spans="2:13" ht="15.75" thickBot="1" x14ac:dyDescent="0.3">
      <c r="B51" s="76"/>
      <c r="C51" s="77"/>
      <c r="D51" s="77"/>
      <c r="E51" s="77"/>
      <c r="F51" s="77"/>
      <c r="G51" s="77"/>
      <c r="H51" s="77"/>
      <c r="I51" s="77"/>
      <c r="J51" s="77"/>
      <c r="K51" s="77"/>
      <c r="L51" s="77"/>
      <c r="M51" s="78"/>
    </row>
  </sheetData>
  <mergeCells count="1">
    <mergeCell ref="B47:M5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39AE-A521-449C-9767-16A281223767}">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AB177-C587-492D-89A5-90C0F56F3C40}">
  <dimension ref="B1:T134"/>
  <sheetViews>
    <sheetView zoomScale="80" zoomScaleNormal="80" workbookViewId="0">
      <selection activeCell="L3" sqref="L3"/>
    </sheetView>
  </sheetViews>
  <sheetFormatPr defaultRowHeight="15" x14ac:dyDescent="0.25"/>
  <cols>
    <col min="2" max="2" width="10.42578125" customWidth="1"/>
    <col min="3" max="3" width="16.42578125" customWidth="1"/>
  </cols>
  <sheetData>
    <row r="1" spans="2:20" ht="15.75" x14ac:dyDescent="0.25">
      <c r="B1" s="22" t="s">
        <v>54</v>
      </c>
    </row>
    <row r="2" spans="2:20" ht="15.75" x14ac:dyDescent="0.25">
      <c r="B2" s="22"/>
    </row>
    <row r="3" spans="2:20" x14ac:dyDescent="0.25">
      <c r="B3" s="17" t="s">
        <v>53</v>
      </c>
    </row>
    <row r="4" spans="2:20" x14ac:dyDescent="0.25">
      <c r="B4" s="17" t="s">
        <v>52</v>
      </c>
    </row>
    <row r="5" spans="2:20" x14ac:dyDescent="0.25">
      <c r="B5" s="17" t="s">
        <v>51</v>
      </c>
    </row>
    <row r="6" spans="2:20" x14ac:dyDescent="0.25">
      <c r="B6" s="17" t="s">
        <v>50</v>
      </c>
    </row>
    <row r="8" spans="2:20" x14ac:dyDescent="0.25">
      <c r="C8" t="s">
        <v>49</v>
      </c>
      <c r="D8" s="79" t="s">
        <v>48</v>
      </c>
      <c r="E8" s="79"/>
      <c r="F8" s="79"/>
      <c r="G8" s="79"/>
      <c r="H8" s="39"/>
      <c r="I8" s="39"/>
      <c r="J8" s="17"/>
    </row>
    <row r="9" spans="2:20" ht="45" x14ac:dyDescent="0.25">
      <c r="B9" t="s">
        <v>47</v>
      </c>
      <c r="C9" s="36" t="s">
        <v>46</v>
      </c>
      <c r="D9" s="38" t="s">
        <v>45</v>
      </c>
      <c r="E9" s="38" t="s">
        <v>44</v>
      </c>
      <c r="F9" s="38" t="s">
        <v>43</v>
      </c>
      <c r="G9" s="37" t="s">
        <v>42</v>
      </c>
      <c r="H9" s="36"/>
      <c r="I9" s="36"/>
      <c r="J9" s="17" t="s">
        <v>41</v>
      </c>
      <c r="T9" s="20" t="s">
        <v>40</v>
      </c>
    </row>
    <row r="10" spans="2:20" x14ac:dyDescent="0.25">
      <c r="B10">
        <v>1</v>
      </c>
      <c r="C10">
        <v>0</v>
      </c>
      <c r="D10">
        <v>-1920</v>
      </c>
      <c r="E10">
        <v>1920</v>
      </c>
      <c r="F10">
        <v>0</v>
      </c>
      <c r="G10">
        <v>979.59183673469386</v>
      </c>
      <c r="J10" s="35"/>
      <c r="K10" s="34"/>
      <c r="L10" s="34"/>
      <c r="M10" s="34"/>
      <c r="N10" s="34"/>
      <c r="O10" s="34"/>
      <c r="P10" s="34"/>
      <c r="Q10" s="34"/>
      <c r="R10" s="33"/>
      <c r="T10" s="20" t="s">
        <v>39</v>
      </c>
    </row>
    <row r="11" spans="2:20" x14ac:dyDescent="0.25">
      <c r="B11">
        <f t="shared" ref="B11:B42" si="0">1+B10</f>
        <v>2</v>
      </c>
      <c r="C11">
        <v>565.00000000000023</v>
      </c>
      <c r="D11">
        <v>-1819.9999999999995</v>
      </c>
      <c r="E11">
        <v>2180.0000000000005</v>
      </c>
      <c r="F11">
        <v>200</v>
      </c>
      <c r="G11">
        <v>1020.9168577013768</v>
      </c>
      <c r="J11" s="32"/>
      <c r="K11" s="31"/>
      <c r="L11" s="31"/>
      <c r="M11" s="31"/>
      <c r="N11" s="31"/>
      <c r="O11" s="31"/>
      <c r="P11" s="31"/>
      <c r="Q11" s="31"/>
      <c r="R11" s="30"/>
      <c r="T11" s="20" t="s">
        <v>38</v>
      </c>
    </row>
    <row r="12" spans="2:20" x14ac:dyDescent="0.25">
      <c r="B12">
        <f t="shared" si="0"/>
        <v>3</v>
      </c>
      <c r="C12">
        <v>-2510</v>
      </c>
      <c r="D12">
        <v>-2460</v>
      </c>
      <c r="E12">
        <v>1540</v>
      </c>
      <c r="F12">
        <v>-500</v>
      </c>
      <c r="G12">
        <v>1020.7634400863582</v>
      </c>
      <c r="J12" s="32"/>
      <c r="K12" s="31"/>
      <c r="L12" s="31"/>
      <c r="M12" s="31"/>
      <c r="N12" s="31"/>
      <c r="O12" s="31"/>
      <c r="P12" s="31"/>
      <c r="Q12" s="31"/>
      <c r="R12" s="30"/>
      <c r="T12" s="20" t="s">
        <v>37</v>
      </c>
    </row>
    <row r="13" spans="2:20" x14ac:dyDescent="0.25">
      <c r="B13">
        <f t="shared" si="0"/>
        <v>4</v>
      </c>
      <c r="C13">
        <v>247.99999999999994</v>
      </c>
      <c r="D13">
        <v>-2019.9999999999995</v>
      </c>
      <c r="E13">
        <v>1980.0000000000005</v>
      </c>
      <c r="F13">
        <v>-100</v>
      </c>
      <c r="G13">
        <v>1020.5338937533345</v>
      </c>
      <c r="J13" s="32"/>
      <c r="K13" s="31"/>
      <c r="L13" s="31"/>
      <c r="M13" s="31"/>
      <c r="N13" s="31"/>
      <c r="O13" s="31"/>
      <c r="P13" s="31"/>
      <c r="Q13" s="31"/>
      <c r="R13" s="30"/>
    </row>
    <row r="14" spans="2:20" x14ac:dyDescent="0.25">
      <c r="B14">
        <f t="shared" si="0"/>
        <v>5</v>
      </c>
      <c r="C14">
        <v>665.00000000000011</v>
      </c>
      <c r="D14">
        <v>-1900.0000000000005</v>
      </c>
      <c r="E14">
        <v>2099.9999999999995</v>
      </c>
      <c r="F14">
        <v>100</v>
      </c>
      <c r="G14">
        <v>1021.1834466253551</v>
      </c>
      <c r="J14" s="32"/>
      <c r="K14" s="31"/>
      <c r="L14" s="31"/>
      <c r="M14" s="31"/>
      <c r="N14" s="31"/>
      <c r="O14" s="31"/>
      <c r="P14" s="31"/>
      <c r="Q14" s="31"/>
      <c r="R14" s="30"/>
    </row>
    <row r="15" spans="2:20" x14ac:dyDescent="0.25">
      <c r="B15">
        <f t="shared" si="0"/>
        <v>6</v>
      </c>
      <c r="C15">
        <v>2223.0000000000009</v>
      </c>
      <c r="D15">
        <v>-1960.0000000000009</v>
      </c>
      <c r="E15">
        <v>2039.9999999999991</v>
      </c>
      <c r="F15">
        <v>50</v>
      </c>
      <c r="G15">
        <v>1020.4129579229776</v>
      </c>
      <c r="J15" s="32"/>
      <c r="K15" s="31"/>
      <c r="L15" s="31"/>
      <c r="M15" s="31"/>
      <c r="N15" s="31"/>
      <c r="O15" s="31"/>
      <c r="P15" s="31"/>
      <c r="Q15" s="31"/>
      <c r="R15" s="30"/>
    </row>
    <row r="16" spans="2:20" x14ac:dyDescent="0.25">
      <c r="B16">
        <f t="shared" si="0"/>
        <v>7</v>
      </c>
      <c r="C16">
        <v>0</v>
      </c>
      <c r="D16">
        <v>-2080</v>
      </c>
      <c r="E16">
        <v>1920</v>
      </c>
      <c r="F16">
        <v>-80</v>
      </c>
      <c r="G16">
        <v>1020.9843826690333</v>
      </c>
      <c r="J16" s="32"/>
      <c r="K16" s="31"/>
      <c r="L16" s="31"/>
      <c r="M16" s="31"/>
      <c r="N16" s="31"/>
      <c r="O16" s="31"/>
      <c r="P16" s="31"/>
      <c r="Q16" s="31"/>
      <c r="R16" s="30"/>
    </row>
    <row r="17" spans="2:18" x14ac:dyDescent="0.25">
      <c r="B17">
        <f t="shared" si="0"/>
        <v>8</v>
      </c>
      <c r="C17">
        <v>-1786</v>
      </c>
      <c r="D17">
        <v>-2120.0000000000005</v>
      </c>
      <c r="E17">
        <v>1879.9999999999998</v>
      </c>
      <c r="F17">
        <v>200</v>
      </c>
      <c r="G17">
        <v>1020.6258976235757</v>
      </c>
      <c r="J17" s="32"/>
      <c r="K17" s="31"/>
      <c r="L17" s="31"/>
      <c r="M17" s="31"/>
      <c r="N17" s="31"/>
      <c r="O17" s="31"/>
      <c r="P17" s="31"/>
      <c r="Q17" s="31"/>
      <c r="R17" s="30"/>
    </row>
    <row r="18" spans="2:18" x14ac:dyDescent="0.25">
      <c r="B18">
        <f t="shared" si="0"/>
        <v>9</v>
      </c>
      <c r="C18">
        <v>1818.0000000000002</v>
      </c>
      <c r="D18">
        <v>-1859.9999999999995</v>
      </c>
      <c r="E18">
        <v>2020.0000000000002</v>
      </c>
      <c r="F18">
        <v>0</v>
      </c>
      <c r="G18">
        <v>989.8837084263414</v>
      </c>
      <c r="J18" s="32"/>
      <c r="K18" s="31"/>
      <c r="L18" s="31"/>
      <c r="M18" s="31"/>
      <c r="N18" s="31"/>
      <c r="O18" s="31"/>
      <c r="P18" s="31"/>
      <c r="Q18" s="31"/>
      <c r="R18" s="30"/>
    </row>
    <row r="19" spans="2:18" x14ac:dyDescent="0.25">
      <c r="B19">
        <f t="shared" si="0"/>
        <v>10</v>
      </c>
      <c r="C19">
        <v>198.00000000000006</v>
      </c>
      <c r="D19">
        <v>-1960.0000000000002</v>
      </c>
      <c r="E19">
        <v>2039.9999999999998</v>
      </c>
      <c r="F19">
        <v>0</v>
      </c>
      <c r="G19">
        <v>1020.4490929878652</v>
      </c>
      <c r="J19" s="32"/>
      <c r="K19" s="31"/>
      <c r="L19" s="31"/>
      <c r="M19" s="31"/>
      <c r="N19" s="31"/>
      <c r="O19" s="31"/>
      <c r="P19" s="31"/>
      <c r="Q19" s="31"/>
      <c r="R19" s="30"/>
    </row>
    <row r="20" spans="2:18" x14ac:dyDescent="0.25">
      <c r="B20">
        <f t="shared" si="0"/>
        <v>11</v>
      </c>
      <c r="C20">
        <v>490.00000000000006</v>
      </c>
      <c r="D20">
        <v>-1979.9999999999998</v>
      </c>
      <c r="E20">
        <v>2020.0000000000002</v>
      </c>
      <c r="F20">
        <v>0</v>
      </c>
      <c r="G20">
        <v>1020.4195274262823</v>
      </c>
      <c r="J20" s="32"/>
      <c r="K20" s="31"/>
      <c r="L20" s="31"/>
      <c r="M20" s="31"/>
      <c r="N20" s="31"/>
      <c r="O20" s="31"/>
      <c r="P20" s="31"/>
      <c r="Q20" s="31"/>
      <c r="R20" s="30"/>
    </row>
    <row r="21" spans="2:18" x14ac:dyDescent="0.25">
      <c r="B21">
        <f t="shared" si="0"/>
        <v>12</v>
      </c>
      <c r="C21">
        <v>93.000000000000014</v>
      </c>
      <c r="D21">
        <v>-1900.0000000000005</v>
      </c>
      <c r="E21">
        <v>2099.9999999999995</v>
      </c>
      <c r="F21">
        <v>100</v>
      </c>
      <c r="G21">
        <v>1020.5200807965376</v>
      </c>
      <c r="J21" s="32"/>
      <c r="K21" s="31"/>
      <c r="L21" s="31"/>
      <c r="M21" s="31"/>
      <c r="N21" s="31"/>
      <c r="O21" s="31"/>
      <c r="P21" s="31"/>
      <c r="Q21" s="31"/>
      <c r="R21" s="30"/>
    </row>
    <row r="22" spans="2:18" x14ac:dyDescent="0.25">
      <c r="B22">
        <f t="shared" si="0"/>
        <v>13</v>
      </c>
      <c r="C22">
        <v>206.00000000000006</v>
      </c>
      <c r="D22">
        <v>-1800</v>
      </c>
      <c r="E22">
        <v>1800</v>
      </c>
      <c r="F22">
        <v>-200</v>
      </c>
      <c r="G22">
        <v>918.61676292331163</v>
      </c>
      <c r="J22" s="32"/>
      <c r="K22" s="31"/>
      <c r="L22" s="31"/>
      <c r="M22" s="31"/>
      <c r="N22" s="31"/>
      <c r="O22" s="31"/>
      <c r="P22" s="31"/>
      <c r="Q22" s="31"/>
      <c r="R22" s="30"/>
    </row>
    <row r="23" spans="2:18" x14ac:dyDescent="0.25">
      <c r="B23">
        <f t="shared" si="0"/>
        <v>14</v>
      </c>
      <c r="C23">
        <v>-306</v>
      </c>
      <c r="D23">
        <v>-1979.9999999999998</v>
      </c>
      <c r="E23">
        <v>2020.0000000000002</v>
      </c>
      <c r="F23">
        <v>0</v>
      </c>
      <c r="G23">
        <v>1021.2161589444412</v>
      </c>
      <c r="J23" s="32"/>
      <c r="K23" s="31"/>
      <c r="L23" s="31"/>
      <c r="M23" s="31"/>
      <c r="N23" s="31"/>
      <c r="O23" s="31"/>
      <c r="P23" s="31"/>
      <c r="Q23" s="31"/>
      <c r="R23" s="30"/>
    </row>
    <row r="24" spans="2:18" x14ac:dyDescent="0.25">
      <c r="B24">
        <f t="shared" si="0"/>
        <v>15</v>
      </c>
      <c r="C24">
        <v>208</v>
      </c>
      <c r="D24">
        <v>-2039.9999999999998</v>
      </c>
      <c r="E24">
        <v>1960.0000000000002</v>
      </c>
      <c r="F24">
        <v>0</v>
      </c>
      <c r="G24">
        <v>1020.5229202877067</v>
      </c>
      <c r="J24" s="29"/>
      <c r="K24" s="28"/>
      <c r="L24" s="28"/>
      <c r="M24" s="28"/>
      <c r="N24" s="28"/>
      <c r="O24" s="28"/>
      <c r="P24" s="28"/>
      <c r="Q24" s="28"/>
      <c r="R24" s="27"/>
    </row>
    <row r="25" spans="2:18" x14ac:dyDescent="0.25">
      <c r="B25">
        <f t="shared" si="0"/>
        <v>16</v>
      </c>
      <c r="C25">
        <v>-654.00000000000023</v>
      </c>
      <c r="D25">
        <v>-2100.0000000000009</v>
      </c>
      <c r="E25">
        <v>1899.9999999999993</v>
      </c>
      <c r="F25">
        <v>-100</v>
      </c>
      <c r="G25">
        <v>1020.8178296361283</v>
      </c>
    </row>
    <row r="26" spans="2:18" x14ac:dyDescent="0.25">
      <c r="B26">
        <f t="shared" si="0"/>
        <v>17</v>
      </c>
      <c r="C26">
        <v>-208</v>
      </c>
      <c r="D26">
        <v>-1899.9999999999993</v>
      </c>
      <c r="E26">
        <v>2100.0000000000009</v>
      </c>
      <c r="F26">
        <v>100</v>
      </c>
      <c r="G26">
        <v>1020.8949131769941</v>
      </c>
    </row>
    <row r="27" spans="2:18" x14ac:dyDescent="0.25">
      <c r="B27">
        <f t="shared" si="0"/>
        <v>18</v>
      </c>
      <c r="C27">
        <v>-1309</v>
      </c>
      <c r="D27">
        <v>-2379.9999999999995</v>
      </c>
      <c r="E27">
        <v>1620.0000000000002</v>
      </c>
      <c r="F27">
        <v>-400</v>
      </c>
      <c r="G27">
        <v>1021.2775519394805</v>
      </c>
    </row>
    <row r="28" spans="2:18" x14ac:dyDescent="0.25">
      <c r="B28">
        <f t="shared" si="0"/>
        <v>19</v>
      </c>
      <c r="C28">
        <v>114.00000000000001</v>
      </c>
      <c r="D28">
        <v>-1719.9999999999995</v>
      </c>
      <c r="E28">
        <v>2280.0000000000005</v>
      </c>
      <c r="F28">
        <v>280</v>
      </c>
      <c r="G28">
        <v>1020.9725020249832</v>
      </c>
    </row>
    <row r="29" spans="2:18" x14ac:dyDescent="0.25">
      <c r="B29">
        <f t="shared" si="0"/>
        <v>20</v>
      </c>
      <c r="C29">
        <v>2385</v>
      </c>
      <c r="D29">
        <v>-1699.9999999999993</v>
      </c>
      <c r="E29">
        <v>2300.0000000000009</v>
      </c>
      <c r="F29">
        <v>300</v>
      </c>
      <c r="G29">
        <v>1020.7507106414066</v>
      </c>
    </row>
    <row r="30" spans="2:18" x14ac:dyDescent="0.25">
      <c r="B30">
        <f t="shared" si="0"/>
        <v>21</v>
      </c>
      <c r="C30">
        <v>-1230</v>
      </c>
      <c r="D30">
        <v>-2159.9999999999995</v>
      </c>
      <c r="E30">
        <v>1840.0000000000005</v>
      </c>
      <c r="F30">
        <v>-160</v>
      </c>
      <c r="G30">
        <v>1020.4675936009908</v>
      </c>
    </row>
    <row r="31" spans="2:18" x14ac:dyDescent="0.25">
      <c r="B31">
        <f t="shared" si="0"/>
        <v>22</v>
      </c>
      <c r="C31">
        <v>-1764.0000000000005</v>
      </c>
      <c r="D31">
        <v>-2520.0000000000005</v>
      </c>
      <c r="E31">
        <v>1479.9999999999995</v>
      </c>
      <c r="F31">
        <v>-500</v>
      </c>
      <c r="G31">
        <v>1020.6271740726509</v>
      </c>
    </row>
    <row r="32" spans="2:18" x14ac:dyDescent="0.25">
      <c r="B32">
        <f t="shared" si="0"/>
        <v>23</v>
      </c>
      <c r="C32">
        <v>-552.00000000000011</v>
      </c>
      <c r="D32">
        <v>-2760.0000000000009</v>
      </c>
      <c r="E32">
        <v>1239.9999999999993</v>
      </c>
      <c r="F32">
        <v>-800</v>
      </c>
      <c r="G32">
        <v>1021.1358840093493</v>
      </c>
    </row>
    <row r="33" spans="2:7" x14ac:dyDescent="0.25">
      <c r="B33">
        <f t="shared" si="0"/>
        <v>24</v>
      </c>
      <c r="C33">
        <v>-492</v>
      </c>
      <c r="D33">
        <v>-2300.0000000000009</v>
      </c>
      <c r="E33">
        <v>2300.0000000000009</v>
      </c>
      <c r="F33">
        <v>300</v>
      </c>
      <c r="G33">
        <v>1173.6761215541012</v>
      </c>
    </row>
    <row r="34" spans="2:7" x14ac:dyDescent="0.25">
      <c r="B34">
        <f t="shared" si="0"/>
        <v>25</v>
      </c>
      <c r="C34">
        <v>-508</v>
      </c>
      <c r="D34">
        <v>-2080</v>
      </c>
      <c r="E34">
        <v>1920</v>
      </c>
      <c r="F34">
        <v>0</v>
      </c>
      <c r="G34">
        <v>1020.411129535093</v>
      </c>
    </row>
    <row r="35" spans="2:7" x14ac:dyDescent="0.25">
      <c r="B35">
        <f t="shared" si="0"/>
        <v>26</v>
      </c>
      <c r="C35">
        <v>-959.99999999999977</v>
      </c>
      <c r="D35">
        <v>-1859.9999999999995</v>
      </c>
      <c r="E35">
        <v>1859.9999999999995</v>
      </c>
      <c r="F35">
        <v>-150</v>
      </c>
      <c r="G35">
        <v>949.70857012484828</v>
      </c>
    </row>
    <row r="36" spans="2:7" x14ac:dyDescent="0.25">
      <c r="B36">
        <f t="shared" si="0"/>
        <v>27</v>
      </c>
      <c r="C36">
        <v>-354.00000000000006</v>
      </c>
      <c r="D36">
        <v>-1960.0000000000009</v>
      </c>
      <c r="E36">
        <v>2039.9999999999991</v>
      </c>
      <c r="F36">
        <v>0</v>
      </c>
      <c r="G36">
        <v>1021.3236851990217</v>
      </c>
    </row>
    <row r="37" spans="2:7" x14ac:dyDescent="0.25">
      <c r="B37">
        <f t="shared" si="0"/>
        <v>28</v>
      </c>
      <c r="C37">
        <v>-508</v>
      </c>
      <c r="D37">
        <v>-2179.9999999999995</v>
      </c>
      <c r="E37">
        <v>1820.0000000000002</v>
      </c>
      <c r="F37">
        <v>-180</v>
      </c>
      <c r="G37">
        <v>1020.613173922605</v>
      </c>
    </row>
    <row r="38" spans="2:7" x14ac:dyDescent="0.25">
      <c r="B38">
        <f t="shared" si="0"/>
        <v>29</v>
      </c>
      <c r="C38">
        <v>-1206.0000000000002</v>
      </c>
      <c r="D38">
        <v>-2140.0000000000005</v>
      </c>
      <c r="E38">
        <v>1859.9999999999995</v>
      </c>
      <c r="F38">
        <v>-140</v>
      </c>
      <c r="G38">
        <v>1020.6562102902913</v>
      </c>
    </row>
    <row r="39" spans="2:7" x14ac:dyDescent="0.25">
      <c r="B39">
        <f t="shared" si="0"/>
        <v>30</v>
      </c>
      <c r="C39">
        <v>-137.00000000000006</v>
      </c>
      <c r="D39">
        <v>-2060.0000000000005</v>
      </c>
      <c r="E39">
        <v>1939.9999999999995</v>
      </c>
      <c r="F39">
        <v>0</v>
      </c>
      <c r="G39">
        <v>1020.5641756583315</v>
      </c>
    </row>
    <row r="40" spans="2:7" x14ac:dyDescent="0.25">
      <c r="B40">
        <f t="shared" si="0"/>
        <v>31</v>
      </c>
      <c r="C40">
        <v>417</v>
      </c>
      <c r="D40">
        <v>-2039.9999999999991</v>
      </c>
      <c r="E40">
        <v>1960.0000000000009</v>
      </c>
      <c r="F40">
        <v>0</v>
      </c>
      <c r="G40">
        <v>1020.6808718177956</v>
      </c>
    </row>
    <row r="41" spans="2:7" x14ac:dyDescent="0.25">
      <c r="B41">
        <f t="shared" si="0"/>
        <v>32</v>
      </c>
      <c r="C41">
        <v>0</v>
      </c>
      <c r="D41">
        <v>-2140.0000000000005</v>
      </c>
      <c r="E41">
        <v>1859.9999999999995</v>
      </c>
      <c r="F41">
        <v>-140</v>
      </c>
      <c r="G41">
        <v>1020.6342124714536</v>
      </c>
    </row>
    <row r="42" spans="2:7" x14ac:dyDescent="0.25">
      <c r="B42">
        <f t="shared" si="0"/>
        <v>33</v>
      </c>
      <c r="C42">
        <v>296</v>
      </c>
      <c r="D42">
        <v>-2039.9999999999991</v>
      </c>
      <c r="E42">
        <v>1960.0000000000009</v>
      </c>
      <c r="F42">
        <v>0</v>
      </c>
      <c r="G42">
        <v>1020.5609821040977</v>
      </c>
    </row>
    <row r="43" spans="2:7" x14ac:dyDescent="0.25">
      <c r="B43">
        <f t="shared" ref="B43:B74" si="1">1+B42</f>
        <v>34</v>
      </c>
      <c r="C43">
        <v>-719.99999999999989</v>
      </c>
      <c r="D43">
        <v>-1920</v>
      </c>
      <c r="E43">
        <v>2080</v>
      </c>
      <c r="F43">
        <v>0</v>
      </c>
      <c r="G43">
        <v>1020.7977988630898</v>
      </c>
    </row>
    <row r="44" spans="2:7" x14ac:dyDescent="0.25">
      <c r="B44">
        <f t="shared" si="1"/>
        <v>35</v>
      </c>
      <c r="C44">
        <v>-304</v>
      </c>
      <c r="D44">
        <v>-2359.9999999999995</v>
      </c>
      <c r="E44">
        <v>1640.0000000000005</v>
      </c>
      <c r="F44">
        <v>-350</v>
      </c>
      <c r="G44">
        <v>1021.3847837244916</v>
      </c>
    </row>
    <row r="45" spans="2:7" x14ac:dyDescent="0.25">
      <c r="B45">
        <f t="shared" si="1"/>
        <v>36</v>
      </c>
      <c r="C45">
        <v>152</v>
      </c>
      <c r="D45">
        <v>-2000</v>
      </c>
      <c r="E45">
        <v>2000</v>
      </c>
      <c r="F45">
        <v>0</v>
      </c>
      <c r="G45">
        <v>1020.4997132277273</v>
      </c>
    </row>
    <row r="46" spans="2:7" x14ac:dyDescent="0.25">
      <c r="B46">
        <f t="shared" si="1"/>
        <v>37</v>
      </c>
      <c r="C46">
        <v>-959.00000000000034</v>
      </c>
      <c r="D46">
        <v>-1700.0000000000011</v>
      </c>
      <c r="E46">
        <v>1700.0000000000011</v>
      </c>
      <c r="F46">
        <v>-300</v>
      </c>
      <c r="G46">
        <v>868.12783918537957</v>
      </c>
    </row>
    <row r="47" spans="2:7" x14ac:dyDescent="0.25">
      <c r="B47">
        <f t="shared" si="1"/>
        <v>38</v>
      </c>
      <c r="C47">
        <v>423.00000000000023</v>
      </c>
      <c r="D47">
        <v>-1920</v>
      </c>
      <c r="E47">
        <v>2080</v>
      </c>
      <c r="F47">
        <v>0</v>
      </c>
      <c r="G47">
        <v>1020.49691229989</v>
      </c>
    </row>
    <row r="48" spans="2:7" x14ac:dyDescent="0.25">
      <c r="B48">
        <f t="shared" si="1"/>
        <v>39</v>
      </c>
      <c r="C48">
        <v>2150</v>
      </c>
      <c r="D48">
        <v>-2039.9999999999991</v>
      </c>
      <c r="E48">
        <v>2039.9999999999991</v>
      </c>
      <c r="F48">
        <v>0</v>
      </c>
      <c r="G48">
        <v>1041.1143928976035</v>
      </c>
    </row>
    <row r="49" spans="2:7" x14ac:dyDescent="0.25">
      <c r="B49">
        <f t="shared" si="1"/>
        <v>40</v>
      </c>
      <c r="C49">
        <v>552.00000000000011</v>
      </c>
      <c r="D49">
        <v>-1900.0000000000005</v>
      </c>
      <c r="E49">
        <v>2099.9999999999995</v>
      </c>
      <c r="F49">
        <v>100</v>
      </c>
      <c r="G49">
        <v>1021.1085936916098</v>
      </c>
    </row>
    <row r="50" spans="2:7" x14ac:dyDescent="0.25">
      <c r="B50">
        <f t="shared" si="1"/>
        <v>41</v>
      </c>
      <c r="C50">
        <v>260.00000000000006</v>
      </c>
      <c r="D50">
        <v>-1859.9999999999995</v>
      </c>
      <c r="E50">
        <v>1859.9999999999995</v>
      </c>
      <c r="F50">
        <v>-150</v>
      </c>
      <c r="G50">
        <v>949.09197087758423</v>
      </c>
    </row>
    <row r="51" spans="2:7" x14ac:dyDescent="0.25">
      <c r="B51">
        <f t="shared" si="1"/>
        <v>42</v>
      </c>
      <c r="C51">
        <v>-130.00000000000003</v>
      </c>
      <c r="D51">
        <v>-2000</v>
      </c>
      <c r="E51">
        <v>2000</v>
      </c>
      <c r="F51">
        <v>0</v>
      </c>
      <c r="G51">
        <v>1020.9639486503717</v>
      </c>
    </row>
    <row r="52" spans="2:7" x14ac:dyDescent="0.25">
      <c r="B52">
        <f t="shared" si="1"/>
        <v>43</v>
      </c>
      <c r="C52">
        <v>-381</v>
      </c>
      <c r="D52">
        <v>-1939.9999999999995</v>
      </c>
      <c r="E52">
        <v>2060.0000000000005</v>
      </c>
      <c r="F52">
        <v>0</v>
      </c>
      <c r="G52">
        <v>1020.5869149368058</v>
      </c>
    </row>
    <row r="53" spans="2:7" x14ac:dyDescent="0.25">
      <c r="B53">
        <f t="shared" si="1"/>
        <v>44</v>
      </c>
      <c r="C53">
        <v>-544</v>
      </c>
      <c r="D53">
        <v>-1820.0000000000002</v>
      </c>
      <c r="E53">
        <v>2179.9999999999995</v>
      </c>
      <c r="F53">
        <v>180</v>
      </c>
      <c r="G53">
        <v>1021.0239421653135</v>
      </c>
    </row>
    <row r="54" spans="2:7" x14ac:dyDescent="0.25">
      <c r="B54">
        <f t="shared" si="1"/>
        <v>45</v>
      </c>
      <c r="C54">
        <v>-1651.9999999999995</v>
      </c>
      <c r="D54">
        <v>-2359.9999999999995</v>
      </c>
      <c r="E54">
        <v>1640.0000000000005</v>
      </c>
      <c r="F54">
        <v>-400</v>
      </c>
      <c r="G54">
        <v>1020.7916333524048</v>
      </c>
    </row>
    <row r="55" spans="2:7" x14ac:dyDescent="0.25">
      <c r="B55">
        <f t="shared" si="1"/>
        <v>46</v>
      </c>
      <c r="C55">
        <v>-443.99999999999994</v>
      </c>
      <c r="D55">
        <v>-2060.0000000000005</v>
      </c>
      <c r="E55">
        <v>1939.9999999999995</v>
      </c>
      <c r="F55">
        <v>0</v>
      </c>
      <c r="G55">
        <v>1020.9656129442275</v>
      </c>
    </row>
    <row r="56" spans="2:7" x14ac:dyDescent="0.25">
      <c r="B56">
        <f t="shared" si="1"/>
        <v>47</v>
      </c>
      <c r="C56">
        <v>-434.99999999999994</v>
      </c>
      <c r="D56">
        <v>-1939.9999999999995</v>
      </c>
      <c r="E56">
        <v>2060.0000000000005</v>
      </c>
      <c r="F56">
        <v>0</v>
      </c>
      <c r="G56">
        <v>1020.6734070103207</v>
      </c>
    </row>
    <row r="57" spans="2:7" x14ac:dyDescent="0.25">
      <c r="B57">
        <f t="shared" si="1"/>
        <v>48</v>
      </c>
      <c r="C57">
        <v>576</v>
      </c>
      <c r="D57">
        <v>-1980.0000000000005</v>
      </c>
      <c r="E57">
        <v>2019.9999999999995</v>
      </c>
      <c r="F57">
        <v>0</v>
      </c>
      <c r="G57">
        <v>1020.4261127951414</v>
      </c>
    </row>
    <row r="58" spans="2:7" x14ac:dyDescent="0.25">
      <c r="B58">
        <f t="shared" si="1"/>
        <v>49</v>
      </c>
      <c r="C58">
        <v>-735.00000000000011</v>
      </c>
      <c r="D58">
        <v>-2060.0000000000005</v>
      </c>
      <c r="E58">
        <v>1939.9999999999995</v>
      </c>
      <c r="F58">
        <v>0</v>
      </c>
      <c r="G58">
        <v>1021.3511855957981</v>
      </c>
    </row>
    <row r="59" spans="2:7" x14ac:dyDescent="0.25">
      <c r="B59">
        <f t="shared" si="1"/>
        <v>50</v>
      </c>
      <c r="C59">
        <v>-289.99999999999994</v>
      </c>
      <c r="D59">
        <v>-1959.9999999999991</v>
      </c>
      <c r="E59">
        <v>2040.0000000000009</v>
      </c>
      <c r="F59">
        <v>0</v>
      </c>
      <c r="G59">
        <v>1020.7540845823604</v>
      </c>
    </row>
    <row r="60" spans="2:7" x14ac:dyDescent="0.25">
      <c r="B60">
        <f t="shared" si="1"/>
        <v>51</v>
      </c>
      <c r="C60">
        <v>-572.00000000000011</v>
      </c>
      <c r="D60">
        <v>-1960.0000000000009</v>
      </c>
      <c r="E60">
        <v>2039.9999999999991</v>
      </c>
      <c r="F60">
        <v>0</v>
      </c>
      <c r="G60">
        <v>1021.0696745849268</v>
      </c>
    </row>
    <row r="61" spans="2:7" x14ac:dyDescent="0.25">
      <c r="B61">
        <f t="shared" si="1"/>
        <v>52</v>
      </c>
      <c r="C61">
        <v>-147.00000000000003</v>
      </c>
      <c r="D61">
        <v>-2080</v>
      </c>
      <c r="E61">
        <v>1920</v>
      </c>
      <c r="F61">
        <v>0</v>
      </c>
      <c r="G61">
        <v>1020.863467507317</v>
      </c>
    </row>
    <row r="62" spans="2:7" x14ac:dyDescent="0.25">
      <c r="B62">
        <f t="shared" si="1"/>
        <v>53</v>
      </c>
      <c r="C62">
        <v>755.00000000000011</v>
      </c>
      <c r="D62">
        <v>-2080</v>
      </c>
      <c r="E62">
        <v>1920</v>
      </c>
      <c r="F62">
        <v>0</v>
      </c>
      <c r="G62">
        <v>1020.5801996570708</v>
      </c>
    </row>
    <row r="63" spans="2:7" x14ac:dyDescent="0.25">
      <c r="B63">
        <f t="shared" si="1"/>
        <v>54</v>
      </c>
      <c r="C63">
        <v>450.00000000000017</v>
      </c>
      <c r="D63">
        <v>-1980.0000000000005</v>
      </c>
      <c r="E63">
        <v>2019.9999999999995</v>
      </c>
      <c r="F63">
        <v>0</v>
      </c>
      <c r="G63">
        <v>1021.1605564675004</v>
      </c>
    </row>
    <row r="64" spans="2:7" x14ac:dyDescent="0.25">
      <c r="B64">
        <f t="shared" si="1"/>
        <v>55</v>
      </c>
      <c r="C64">
        <v>-155.00000000000003</v>
      </c>
      <c r="D64">
        <v>-2099.9999999999995</v>
      </c>
      <c r="E64">
        <v>1900.0000000000005</v>
      </c>
      <c r="F64">
        <v>-100</v>
      </c>
      <c r="G64">
        <v>1020.6696133309362</v>
      </c>
    </row>
    <row r="65" spans="2:7" x14ac:dyDescent="0.25">
      <c r="B65">
        <f t="shared" si="1"/>
        <v>56</v>
      </c>
      <c r="C65">
        <v>-2142</v>
      </c>
      <c r="D65">
        <v>-2160</v>
      </c>
      <c r="E65">
        <v>1839.9999999999998</v>
      </c>
      <c r="F65">
        <v>-150</v>
      </c>
      <c r="G65">
        <v>1020.5645845076443</v>
      </c>
    </row>
    <row r="66" spans="2:7" x14ac:dyDescent="0.25">
      <c r="B66">
        <f t="shared" si="1"/>
        <v>57</v>
      </c>
      <c r="C66">
        <v>-1837.0000000000005</v>
      </c>
      <c r="D66">
        <v>-2440.0000000000014</v>
      </c>
      <c r="E66">
        <v>1559.9999999999986</v>
      </c>
      <c r="F66">
        <v>-500</v>
      </c>
      <c r="G66">
        <v>1020.4415614667278</v>
      </c>
    </row>
    <row r="67" spans="2:7" x14ac:dyDescent="0.25">
      <c r="B67">
        <f t="shared" si="1"/>
        <v>58</v>
      </c>
      <c r="C67">
        <v>162.00000000000006</v>
      </c>
      <c r="D67">
        <v>-1900.0000000000005</v>
      </c>
      <c r="E67">
        <v>2099.9999999999995</v>
      </c>
      <c r="F67">
        <v>100</v>
      </c>
      <c r="G67">
        <v>1021.0220045718592</v>
      </c>
    </row>
    <row r="68" spans="2:7" x14ac:dyDescent="0.25">
      <c r="B68">
        <f t="shared" si="1"/>
        <v>59</v>
      </c>
      <c r="C68">
        <v>-2076</v>
      </c>
      <c r="D68">
        <v>-2219.9999999999991</v>
      </c>
      <c r="E68">
        <v>1780.0000000000011</v>
      </c>
      <c r="F68">
        <v>-250</v>
      </c>
      <c r="G68">
        <v>1021.1969261231991</v>
      </c>
    </row>
    <row r="69" spans="2:7" x14ac:dyDescent="0.25">
      <c r="B69">
        <f t="shared" si="1"/>
        <v>60</v>
      </c>
      <c r="C69">
        <v>-173.99999999999997</v>
      </c>
      <c r="D69">
        <v>-2019.9999999999995</v>
      </c>
      <c r="E69">
        <v>1980.0000000000005</v>
      </c>
      <c r="F69">
        <v>0</v>
      </c>
      <c r="G69">
        <v>1021.0447544260253</v>
      </c>
    </row>
    <row r="70" spans="2:7" x14ac:dyDescent="0.25">
      <c r="B70">
        <f t="shared" si="1"/>
        <v>61</v>
      </c>
      <c r="C70">
        <v>-358.00000000000011</v>
      </c>
      <c r="D70">
        <v>-2100.0000000000014</v>
      </c>
      <c r="E70">
        <v>1899.9999999999986</v>
      </c>
      <c r="F70">
        <v>-100</v>
      </c>
      <c r="G70">
        <v>1020.8685685731429</v>
      </c>
    </row>
    <row r="71" spans="2:7" x14ac:dyDescent="0.25">
      <c r="B71">
        <f t="shared" si="1"/>
        <v>62</v>
      </c>
      <c r="C71">
        <v>885</v>
      </c>
      <c r="D71">
        <v>-1959.9999999999991</v>
      </c>
      <c r="E71">
        <v>2040.0000000000009</v>
      </c>
      <c r="F71">
        <v>0</v>
      </c>
      <c r="G71">
        <v>1021.2696448553352</v>
      </c>
    </row>
    <row r="72" spans="2:7" x14ac:dyDescent="0.25">
      <c r="B72">
        <f t="shared" si="1"/>
        <v>63</v>
      </c>
      <c r="C72">
        <v>-708</v>
      </c>
      <c r="D72">
        <v>-2000</v>
      </c>
      <c r="E72">
        <v>2000</v>
      </c>
      <c r="F72">
        <v>0</v>
      </c>
      <c r="G72">
        <v>1020.6955602593561</v>
      </c>
    </row>
    <row r="73" spans="2:7" x14ac:dyDescent="0.25">
      <c r="B73">
        <f t="shared" si="1"/>
        <v>64</v>
      </c>
      <c r="C73">
        <v>-2805.0000000000009</v>
      </c>
      <c r="D73">
        <v>-2280.0000000000009</v>
      </c>
      <c r="E73">
        <v>1799.9999999999989</v>
      </c>
      <c r="F73">
        <v>-200</v>
      </c>
      <c r="G73">
        <v>1040.8418343381725</v>
      </c>
    </row>
    <row r="74" spans="2:7" x14ac:dyDescent="0.25">
      <c r="B74">
        <f t="shared" si="1"/>
        <v>65</v>
      </c>
      <c r="C74">
        <v>-1989.9999999999998</v>
      </c>
      <c r="D74">
        <v>-2239.9999999999986</v>
      </c>
      <c r="E74">
        <v>1760.0000000000016</v>
      </c>
      <c r="F74">
        <v>-250</v>
      </c>
      <c r="G74">
        <v>1020.8760337266827</v>
      </c>
    </row>
    <row r="75" spans="2:7" x14ac:dyDescent="0.25">
      <c r="B75">
        <f t="shared" ref="B75:B106" si="2">1+B74</f>
        <v>66</v>
      </c>
      <c r="C75">
        <v>-955.00000000000023</v>
      </c>
      <c r="D75">
        <v>-1840.0000000000016</v>
      </c>
      <c r="E75">
        <v>2159.9999999999982</v>
      </c>
      <c r="F75">
        <v>160</v>
      </c>
      <c r="G75">
        <v>1020.6960627961954</v>
      </c>
    </row>
    <row r="76" spans="2:7" x14ac:dyDescent="0.25">
      <c r="B76">
        <f t="shared" si="2"/>
        <v>67</v>
      </c>
      <c r="C76">
        <v>-569.99999999999989</v>
      </c>
      <c r="D76">
        <v>-1979.9999999999986</v>
      </c>
      <c r="E76">
        <v>2020.0000000000014</v>
      </c>
      <c r="F76">
        <v>0</v>
      </c>
      <c r="G76">
        <v>1021.343916332036</v>
      </c>
    </row>
    <row r="77" spans="2:7" x14ac:dyDescent="0.25">
      <c r="B77">
        <f t="shared" si="2"/>
        <v>68</v>
      </c>
      <c r="C77">
        <v>1176.0000000000002</v>
      </c>
      <c r="D77">
        <v>-2120.0000000000009</v>
      </c>
      <c r="E77">
        <v>1879.9999999999991</v>
      </c>
      <c r="F77">
        <v>-100</v>
      </c>
      <c r="G77">
        <v>1020.8632600375424</v>
      </c>
    </row>
    <row r="78" spans="2:7" x14ac:dyDescent="0.25">
      <c r="B78">
        <f t="shared" si="2"/>
        <v>69</v>
      </c>
      <c r="C78">
        <v>-2208.0000000000005</v>
      </c>
      <c r="D78">
        <v>-1759.9999999999998</v>
      </c>
      <c r="E78">
        <v>1759.9999999999998</v>
      </c>
      <c r="F78">
        <v>-250</v>
      </c>
      <c r="G78">
        <v>898.03724786521764</v>
      </c>
    </row>
    <row r="79" spans="2:7" x14ac:dyDescent="0.25">
      <c r="B79">
        <f t="shared" si="2"/>
        <v>70</v>
      </c>
      <c r="C79">
        <v>-1408.0000000000002</v>
      </c>
      <c r="D79">
        <v>-1839.9999999999998</v>
      </c>
      <c r="E79">
        <v>1839.9999999999998</v>
      </c>
      <c r="F79">
        <v>-150</v>
      </c>
      <c r="G79">
        <v>939.4547976845929</v>
      </c>
    </row>
    <row r="80" spans="2:7" x14ac:dyDescent="0.25">
      <c r="B80">
        <f t="shared" si="2"/>
        <v>71</v>
      </c>
      <c r="C80">
        <v>1504.0000000000002</v>
      </c>
      <c r="D80">
        <v>-1759.9999999999998</v>
      </c>
      <c r="E80">
        <v>2240</v>
      </c>
      <c r="F80">
        <v>250</v>
      </c>
      <c r="G80">
        <v>1020.9371535904542</v>
      </c>
    </row>
    <row r="81" spans="2:7" x14ac:dyDescent="0.25">
      <c r="B81">
        <f t="shared" si="2"/>
        <v>72</v>
      </c>
      <c r="C81">
        <v>1086</v>
      </c>
      <c r="D81">
        <v>-1859.9999999999995</v>
      </c>
      <c r="E81">
        <v>2140.0000000000005</v>
      </c>
      <c r="F81">
        <v>150</v>
      </c>
      <c r="G81">
        <v>1020.9520035420903</v>
      </c>
    </row>
    <row r="82" spans="2:7" x14ac:dyDescent="0.25">
      <c r="B82">
        <f t="shared" si="2"/>
        <v>73</v>
      </c>
      <c r="C82">
        <v>-945.00000000000011</v>
      </c>
      <c r="D82">
        <v>-2160</v>
      </c>
      <c r="E82">
        <v>1839.9999999999998</v>
      </c>
      <c r="F82">
        <v>-150</v>
      </c>
      <c r="G82">
        <v>1020.7357824641234</v>
      </c>
    </row>
    <row r="83" spans="2:7" x14ac:dyDescent="0.25">
      <c r="B83">
        <f t="shared" si="2"/>
        <v>74</v>
      </c>
      <c r="C83">
        <v>-2010.0000000000002</v>
      </c>
      <c r="D83">
        <v>-2240</v>
      </c>
      <c r="E83">
        <v>1759.9999999999998</v>
      </c>
      <c r="F83">
        <v>-250</v>
      </c>
      <c r="G83">
        <v>1020.8588633926195</v>
      </c>
    </row>
    <row r="84" spans="2:7" x14ac:dyDescent="0.25">
      <c r="B84">
        <f t="shared" si="2"/>
        <v>75</v>
      </c>
      <c r="C84">
        <v>-1254.0000000000002</v>
      </c>
      <c r="D84">
        <v>-2160</v>
      </c>
      <c r="E84">
        <v>1839.9999999999998</v>
      </c>
      <c r="F84">
        <v>-150</v>
      </c>
      <c r="G84">
        <v>1020.5252828629077</v>
      </c>
    </row>
    <row r="85" spans="2:7" x14ac:dyDescent="0.25">
      <c r="B85">
        <f t="shared" si="2"/>
        <v>76</v>
      </c>
      <c r="C85">
        <v>-3024.0000000000009</v>
      </c>
      <c r="D85">
        <v>-2800.0000000000009</v>
      </c>
      <c r="E85">
        <v>1199.9999999999993</v>
      </c>
      <c r="F85">
        <v>-800</v>
      </c>
      <c r="G85">
        <v>1020.8267037563799</v>
      </c>
    </row>
    <row r="86" spans="2:7" x14ac:dyDescent="0.25">
      <c r="B86">
        <f t="shared" si="2"/>
        <v>77</v>
      </c>
      <c r="C86">
        <v>844</v>
      </c>
      <c r="D86">
        <v>-1899.9999999999986</v>
      </c>
      <c r="E86">
        <v>2100.0000000000014</v>
      </c>
      <c r="F86">
        <v>100</v>
      </c>
      <c r="G86">
        <v>1020.8631791427965</v>
      </c>
    </row>
    <row r="87" spans="2:7" x14ac:dyDescent="0.25">
      <c r="B87">
        <f t="shared" si="2"/>
        <v>78</v>
      </c>
      <c r="C87">
        <v>816.00000000000023</v>
      </c>
      <c r="D87">
        <v>-1860.0000000000011</v>
      </c>
      <c r="E87">
        <v>2139.9999999999986</v>
      </c>
      <c r="F87">
        <v>150</v>
      </c>
      <c r="G87">
        <v>1020.7766471954189</v>
      </c>
    </row>
    <row r="88" spans="2:7" x14ac:dyDescent="0.25">
      <c r="B88">
        <f t="shared" si="2"/>
        <v>79</v>
      </c>
      <c r="C88">
        <v>-201.00000000000003</v>
      </c>
      <c r="D88">
        <v>-1939.9999999999995</v>
      </c>
      <c r="E88">
        <v>2060.0000000000005</v>
      </c>
      <c r="F88">
        <v>0</v>
      </c>
      <c r="G88">
        <v>1020.7926611388606</v>
      </c>
    </row>
    <row r="89" spans="2:7" x14ac:dyDescent="0.25">
      <c r="B89">
        <f t="shared" si="2"/>
        <v>80</v>
      </c>
      <c r="C89">
        <v>-852.00000000000011</v>
      </c>
      <c r="D89">
        <v>-2240</v>
      </c>
      <c r="E89">
        <v>1759.9999999999998</v>
      </c>
      <c r="F89">
        <v>-250</v>
      </c>
      <c r="G89">
        <v>1020.8473604179437</v>
      </c>
    </row>
    <row r="90" spans="2:7" x14ac:dyDescent="0.25">
      <c r="B90">
        <f t="shared" si="2"/>
        <v>81</v>
      </c>
      <c r="C90">
        <v>1428.0000000000002</v>
      </c>
      <c r="D90">
        <v>-1820.0000000000002</v>
      </c>
      <c r="E90">
        <v>2179.9999999999995</v>
      </c>
      <c r="F90">
        <v>200</v>
      </c>
      <c r="G90">
        <v>1020.8272774875032</v>
      </c>
    </row>
    <row r="91" spans="2:7" x14ac:dyDescent="0.25">
      <c r="B91">
        <f t="shared" si="2"/>
        <v>82</v>
      </c>
      <c r="C91">
        <v>0</v>
      </c>
      <c r="D91">
        <v>-1959.9999999999991</v>
      </c>
      <c r="E91">
        <v>2040.0000000000009</v>
      </c>
      <c r="F91">
        <v>0</v>
      </c>
      <c r="G91">
        <v>1021.2655372953482</v>
      </c>
    </row>
    <row r="92" spans="2:7" x14ac:dyDescent="0.25">
      <c r="B92">
        <f t="shared" si="2"/>
        <v>83</v>
      </c>
      <c r="C92">
        <v>-824</v>
      </c>
      <c r="D92">
        <v>-2080</v>
      </c>
      <c r="E92">
        <v>1920</v>
      </c>
      <c r="F92">
        <v>0</v>
      </c>
      <c r="G92">
        <v>1020.9759717474103</v>
      </c>
    </row>
    <row r="93" spans="2:7" x14ac:dyDescent="0.25">
      <c r="B93">
        <f t="shared" si="2"/>
        <v>84</v>
      </c>
      <c r="C93">
        <v>618</v>
      </c>
      <c r="D93">
        <v>-2000</v>
      </c>
      <c r="E93">
        <v>2000</v>
      </c>
      <c r="F93">
        <v>0</v>
      </c>
      <c r="G93">
        <v>1020.4921409311551</v>
      </c>
    </row>
    <row r="94" spans="2:7" x14ac:dyDescent="0.25">
      <c r="B94">
        <f t="shared" si="2"/>
        <v>85</v>
      </c>
      <c r="C94">
        <v>-3509.9999999999995</v>
      </c>
      <c r="D94">
        <v>-2220.0000000000005</v>
      </c>
      <c r="E94">
        <v>1779.9999999999993</v>
      </c>
      <c r="F94">
        <v>-250</v>
      </c>
      <c r="G94">
        <v>1021.1102019071327</v>
      </c>
    </row>
    <row r="95" spans="2:7" x14ac:dyDescent="0.25">
      <c r="B95">
        <f t="shared" si="2"/>
        <v>86</v>
      </c>
      <c r="C95">
        <v>-2405</v>
      </c>
      <c r="D95">
        <v>-2199.9999999999991</v>
      </c>
      <c r="E95">
        <v>1800.0000000000007</v>
      </c>
      <c r="F95">
        <v>-200</v>
      </c>
      <c r="G95">
        <v>1021.2894628275527</v>
      </c>
    </row>
    <row r="96" spans="2:7" x14ac:dyDescent="0.25">
      <c r="B96">
        <f t="shared" si="2"/>
        <v>87</v>
      </c>
      <c r="C96">
        <v>-4025.0000000000009</v>
      </c>
      <c r="D96">
        <v>-2199.9999999999991</v>
      </c>
      <c r="E96">
        <v>1800.0000000000007</v>
      </c>
      <c r="F96">
        <v>-200</v>
      </c>
      <c r="G96">
        <v>1021.326382731487</v>
      </c>
    </row>
    <row r="97" spans="2:7" x14ac:dyDescent="0.25">
      <c r="B97">
        <f t="shared" si="2"/>
        <v>88</v>
      </c>
      <c r="C97">
        <v>2235</v>
      </c>
      <c r="D97">
        <v>-1800.0000000000007</v>
      </c>
      <c r="E97">
        <v>2199.9999999999991</v>
      </c>
      <c r="F97">
        <v>200</v>
      </c>
      <c r="G97">
        <v>1020.8249680746919</v>
      </c>
    </row>
    <row r="98" spans="2:7" x14ac:dyDescent="0.25">
      <c r="B98">
        <f t="shared" si="2"/>
        <v>89</v>
      </c>
      <c r="C98">
        <v>880.00000000000011</v>
      </c>
      <c r="D98">
        <v>-1820.0000000000002</v>
      </c>
      <c r="E98">
        <v>2179.9999999999995</v>
      </c>
      <c r="F98">
        <v>200</v>
      </c>
      <c r="G98">
        <v>1020.903452968997</v>
      </c>
    </row>
    <row r="99" spans="2:7" x14ac:dyDescent="0.25">
      <c r="B99">
        <f t="shared" si="2"/>
        <v>90</v>
      </c>
      <c r="C99">
        <v>-835.00000000000011</v>
      </c>
      <c r="D99">
        <v>-1820.0000000000002</v>
      </c>
      <c r="E99">
        <v>2179.9999999999995</v>
      </c>
      <c r="F99">
        <v>200</v>
      </c>
      <c r="G99">
        <v>1020.7602898501881</v>
      </c>
    </row>
    <row r="100" spans="2:7" x14ac:dyDescent="0.25">
      <c r="B100">
        <f t="shared" si="2"/>
        <v>91</v>
      </c>
      <c r="C100">
        <v>720.00000000000011</v>
      </c>
      <c r="D100">
        <v>-2260</v>
      </c>
      <c r="E100">
        <v>1740.0000000000002</v>
      </c>
      <c r="F100">
        <v>-250</v>
      </c>
      <c r="G100">
        <v>1021.3441973589248</v>
      </c>
    </row>
    <row r="101" spans="2:7" x14ac:dyDescent="0.25">
      <c r="B101">
        <f t="shared" si="2"/>
        <v>92</v>
      </c>
      <c r="C101">
        <v>716.00000000000023</v>
      </c>
      <c r="D101">
        <v>-1980.0000000000005</v>
      </c>
      <c r="E101">
        <v>2019.9999999999995</v>
      </c>
      <c r="F101">
        <v>0</v>
      </c>
      <c r="G101">
        <v>1020.6411705083632</v>
      </c>
    </row>
    <row r="102" spans="2:7" x14ac:dyDescent="0.25">
      <c r="B102">
        <f t="shared" si="2"/>
        <v>93</v>
      </c>
      <c r="C102">
        <v>-543</v>
      </c>
      <c r="D102">
        <v>-2039.9999999999991</v>
      </c>
      <c r="E102">
        <v>1960.0000000000009</v>
      </c>
      <c r="F102">
        <v>0</v>
      </c>
      <c r="G102">
        <v>1020.5429395729866</v>
      </c>
    </row>
    <row r="103" spans="2:7" x14ac:dyDescent="0.25">
      <c r="B103">
        <f t="shared" si="2"/>
        <v>94</v>
      </c>
      <c r="C103">
        <v>-2916.0000000000009</v>
      </c>
      <c r="D103">
        <v>-2379.9999999999991</v>
      </c>
      <c r="E103">
        <v>1620.0000000000009</v>
      </c>
      <c r="F103">
        <v>-400</v>
      </c>
      <c r="G103">
        <v>1021.1516108383714</v>
      </c>
    </row>
    <row r="104" spans="2:7" x14ac:dyDescent="0.25">
      <c r="B104">
        <f t="shared" si="2"/>
        <v>95</v>
      </c>
      <c r="C104">
        <v>855.00000000000023</v>
      </c>
      <c r="D104">
        <v>-2179.9999999999995</v>
      </c>
      <c r="E104">
        <v>1820.0000000000002</v>
      </c>
      <c r="F104">
        <v>-200</v>
      </c>
      <c r="G104">
        <v>1020.428568863667</v>
      </c>
    </row>
    <row r="105" spans="2:7" x14ac:dyDescent="0.25">
      <c r="B105">
        <f t="shared" si="2"/>
        <v>96</v>
      </c>
      <c r="C105">
        <v>-1793.0000000000002</v>
      </c>
      <c r="D105">
        <v>-1839.9999999999998</v>
      </c>
      <c r="E105">
        <v>2160</v>
      </c>
      <c r="F105">
        <v>200</v>
      </c>
      <c r="G105">
        <v>1020.4600064045262</v>
      </c>
    </row>
    <row r="106" spans="2:7" x14ac:dyDescent="0.25">
      <c r="B106">
        <f t="shared" si="2"/>
        <v>97</v>
      </c>
      <c r="C106">
        <v>-648.00000000000023</v>
      </c>
      <c r="D106">
        <v>-1980.0000000000005</v>
      </c>
      <c r="E106">
        <v>2019.9999999999995</v>
      </c>
      <c r="F106">
        <v>0</v>
      </c>
      <c r="G106">
        <v>1021.0253669924876</v>
      </c>
    </row>
    <row r="107" spans="2:7" x14ac:dyDescent="0.25">
      <c r="B107">
        <f t="shared" ref="B107:B134" si="3">1+B106</f>
        <v>98</v>
      </c>
      <c r="C107">
        <v>-640</v>
      </c>
      <c r="D107">
        <v>-1959.9999999999991</v>
      </c>
      <c r="E107">
        <v>2040.0000000000009</v>
      </c>
      <c r="F107">
        <v>0</v>
      </c>
      <c r="G107">
        <v>1021.3093853527271</v>
      </c>
    </row>
    <row r="108" spans="2:7" x14ac:dyDescent="0.25">
      <c r="B108">
        <f t="shared" si="3"/>
        <v>99</v>
      </c>
      <c r="C108">
        <v>318.00000000000006</v>
      </c>
      <c r="D108">
        <v>-1980.0000000000005</v>
      </c>
      <c r="E108">
        <v>2019.9999999999995</v>
      </c>
      <c r="F108">
        <v>0</v>
      </c>
      <c r="G108">
        <v>1020.9517188015681</v>
      </c>
    </row>
    <row r="109" spans="2:7" x14ac:dyDescent="0.25">
      <c r="B109">
        <f t="shared" si="3"/>
        <v>100</v>
      </c>
      <c r="C109">
        <v>0</v>
      </c>
      <c r="D109">
        <v>-2019.9999999999995</v>
      </c>
      <c r="E109">
        <v>1980.0000000000005</v>
      </c>
      <c r="F109">
        <v>0</v>
      </c>
      <c r="G109">
        <v>1020.6874242938615</v>
      </c>
    </row>
    <row r="110" spans="2:7" x14ac:dyDescent="0.25">
      <c r="B110">
        <f t="shared" si="3"/>
        <v>101</v>
      </c>
      <c r="C110">
        <v>660</v>
      </c>
      <c r="D110">
        <v>-2099.9999999999995</v>
      </c>
      <c r="E110">
        <v>1900.0000000000005</v>
      </c>
      <c r="F110">
        <v>-100</v>
      </c>
      <c r="G110">
        <v>1021.397243836557</v>
      </c>
    </row>
    <row r="111" spans="2:7" x14ac:dyDescent="0.25">
      <c r="B111">
        <f t="shared" si="3"/>
        <v>102</v>
      </c>
      <c r="C111">
        <v>156.99999999999997</v>
      </c>
      <c r="D111">
        <v>-1839.9999999999998</v>
      </c>
      <c r="E111">
        <v>2160</v>
      </c>
      <c r="F111">
        <v>150</v>
      </c>
      <c r="G111">
        <v>1021.1113106574356</v>
      </c>
    </row>
    <row r="112" spans="2:7" x14ac:dyDescent="0.25">
      <c r="B112">
        <f t="shared" si="3"/>
        <v>103</v>
      </c>
      <c r="C112">
        <v>-1976.0000000000002</v>
      </c>
      <c r="D112">
        <v>-2099.9999999999995</v>
      </c>
      <c r="E112">
        <v>1900.0000000000005</v>
      </c>
      <c r="F112">
        <v>-100</v>
      </c>
      <c r="G112">
        <v>1020.996315772391</v>
      </c>
    </row>
    <row r="113" spans="2:7" x14ac:dyDescent="0.25">
      <c r="B113">
        <f t="shared" si="3"/>
        <v>104</v>
      </c>
      <c r="C113">
        <v>-1159.9999999999998</v>
      </c>
      <c r="D113">
        <v>-2140.0000000000005</v>
      </c>
      <c r="E113">
        <v>1859.9999999999995</v>
      </c>
      <c r="F113">
        <v>-150</v>
      </c>
      <c r="G113">
        <v>1021.0987074290704</v>
      </c>
    </row>
    <row r="114" spans="2:7" x14ac:dyDescent="0.25">
      <c r="B114">
        <f t="shared" si="3"/>
        <v>105</v>
      </c>
      <c r="C114">
        <v>0</v>
      </c>
      <c r="D114">
        <v>-2200.0000000000009</v>
      </c>
      <c r="E114">
        <v>1799.9999999999989</v>
      </c>
      <c r="F114">
        <v>-200</v>
      </c>
      <c r="G114">
        <v>1020.7537058440732</v>
      </c>
    </row>
    <row r="115" spans="2:7" x14ac:dyDescent="0.25">
      <c r="B115">
        <f t="shared" si="3"/>
        <v>106</v>
      </c>
      <c r="C115">
        <v>-1260</v>
      </c>
      <c r="D115">
        <v>-2300.0000000000009</v>
      </c>
      <c r="E115">
        <v>1699.9999999999993</v>
      </c>
      <c r="F115">
        <v>-300</v>
      </c>
      <c r="G115">
        <v>1020.8971600407926</v>
      </c>
    </row>
    <row r="116" spans="2:7" x14ac:dyDescent="0.25">
      <c r="B116">
        <f t="shared" si="3"/>
        <v>107</v>
      </c>
      <c r="C116">
        <v>-730.00000000000023</v>
      </c>
      <c r="D116">
        <v>-2120.0000000000009</v>
      </c>
      <c r="E116">
        <v>1879.9999999999991</v>
      </c>
      <c r="F116">
        <v>-100</v>
      </c>
      <c r="G116">
        <v>1020.4107714829759</v>
      </c>
    </row>
    <row r="117" spans="2:7" x14ac:dyDescent="0.25">
      <c r="B117">
        <f t="shared" si="3"/>
        <v>108</v>
      </c>
      <c r="C117">
        <v>-952</v>
      </c>
      <c r="D117">
        <v>-2200.0000000000009</v>
      </c>
      <c r="E117">
        <v>1799.9999999999989</v>
      </c>
      <c r="F117">
        <v>-200</v>
      </c>
      <c r="G117">
        <v>1020.7059296930206</v>
      </c>
    </row>
    <row r="118" spans="2:7" x14ac:dyDescent="0.25">
      <c r="B118">
        <f t="shared" si="3"/>
        <v>109</v>
      </c>
      <c r="C118">
        <v>-260.00000000000006</v>
      </c>
      <c r="D118">
        <v>-2119.9999999999991</v>
      </c>
      <c r="E118">
        <v>1880.0000000000007</v>
      </c>
      <c r="F118">
        <v>-100</v>
      </c>
      <c r="G118">
        <v>1020.4824017454914</v>
      </c>
    </row>
    <row r="119" spans="2:7" x14ac:dyDescent="0.25">
      <c r="B119">
        <f t="shared" si="3"/>
        <v>110</v>
      </c>
      <c r="C119">
        <v>-395.99999999999994</v>
      </c>
      <c r="D119">
        <v>-2039.9999999999991</v>
      </c>
      <c r="E119">
        <v>1960.0000000000009</v>
      </c>
      <c r="F119">
        <v>0</v>
      </c>
      <c r="G119">
        <v>1020.7754991624168</v>
      </c>
    </row>
    <row r="120" spans="2:7" x14ac:dyDescent="0.25">
      <c r="B120">
        <f t="shared" si="3"/>
        <v>111</v>
      </c>
      <c r="C120">
        <v>1128.0000000000005</v>
      </c>
      <c r="D120">
        <v>-1819.9999999999984</v>
      </c>
      <c r="E120">
        <v>2180.0000000000014</v>
      </c>
      <c r="F120">
        <v>200</v>
      </c>
      <c r="G120">
        <v>1021.1658586064541</v>
      </c>
    </row>
    <row r="121" spans="2:7" x14ac:dyDescent="0.25">
      <c r="B121">
        <f t="shared" si="3"/>
        <v>112</v>
      </c>
      <c r="C121">
        <v>2123</v>
      </c>
      <c r="D121">
        <v>-2000</v>
      </c>
      <c r="E121">
        <v>2000</v>
      </c>
      <c r="F121">
        <v>0</v>
      </c>
      <c r="G121">
        <v>1020.7850190878817</v>
      </c>
    </row>
    <row r="122" spans="2:7" x14ac:dyDescent="0.25">
      <c r="B122">
        <f t="shared" si="3"/>
        <v>113</v>
      </c>
      <c r="C122">
        <v>1656.0000000000002</v>
      </c>
      <c r="D122">
        <v>-1939.9999999999995</v>
      </c>
      <c r="E122">
        <v>2060.0000000000005</v>
      </c>
      <c r="F122">
        <v>0</v>
      </c>
      <c r="G122">
        <v>1020.7806042196127</v>
      </c>
    </row>
    <row r="123" spans="2:7" x14ac:dyDescent="0.25">
      <c r="B123">
        <f t="shared" si="3"/>
        <v>114</v>
      </c>
      <c r="C123">
        <v>-2806.0000000000005</v>
      </c>
      <c r="D123">
        <v>-2320.0000000000005</v>
      </c>
      <c r="E123">
        <v>1679.9999999999998</v>
      </c>
      <c r="F123">
        <v>-300</v>
      </c>
      <c r="G123">
        <v>1020.7907313261035</v>
      </c>
    </row>
    <row r="124" spans="2:7" x14ac:dyDescent="0.25">
      <c r="B124">
        <f t="shared" si="3"/>
        <v>115</v>
      </c>
      <c r="C124">
        <v>-2200</v>
      </c>
      <c r="D124">
        <v>-2240</v>
      </c>
      <c r="E124">
        <v>1759.9999999999998</v>
      </c>
      <c r="F124">
        <v>-250</v>
      </c>
      <c r="G124">
        <v>1020.5116018395701</v>
      </c>
    </row>
    <row r="125" spans="2:7" x14ac:dyDescent="0.25">
      <c r="B125">
        <f t="shared" si="3"/>
        <v>116</v>
      </c>
      <c r="C125">
        <v>327.00000000000011</v>
      </c>
      <c r="D125">
        <v>-1980.0000000000005</v>
      </c>
      <c r="E125">
        <v>2019.9999999999995</v>
      </c>
      <c r="F125">
        <v>0</v>
      </c>
      <c r="G125">
        <v>1021.306127005442</v>
      </c>
    </row>
    <row r="126" spans="2:7" x14ac:dyDescent="0.25">
      <c r="B126">
        <f t="shared" si="3"/>
        <v>117</v>
      </c>
      <c r="C126">
        <v>-226.00000000000006</v>
      </c>
      <c r="D126">
        <v>-2080</v>
      </c>
      <c r="E126">
        <v>1920</v>
      </c>
      <c r="F126">
        <v>-100</v>
      </c>
      <c r="G126">
        <v>1021.4039922519605</v>
      </c>
    </row>
    <row r="127" spans="2:7" x14ac:dyDescent="0.25">
      <c r="B127">
        <f t="shared" si="3"/>
        <v>118</v>
      </c>
      <c r="C127">
        <v>-444.00000000000011</v>
      </c>
      <c r="D127">
        <v>-1960.0000000000002</v>
      </c>
      <c r="E127">
        <v>2039.9999999999998</v>
      </c>
      <c r="F127">
        <v>0</v>
      </c>
      <c r="G127">
        <v>1021.0487628880802</v>
      </c>
    </row>
    <row r="128" spans="2:7" x14ac:dyDescent="0.25">
      <c r="B128">
        <f t="shared" si="3"/>
        <v>119</v>
      </c>
      <c r="C128">
        <v>-2392</v>
      </c>
      <c r="D128">
        <v>-2140.0000000000005</v>
      </c>
      <c r="E128">
        <v>1859.9999999999995</v>
      </c>
      <c r="F128">
        <v>-150</v>
      </c>
      <c r="G128">
        <v>1020.925765836362</v>
      </c>
    </row>
    <row r="129" spans="2:7" x14ac:dyDescent="0.25">
      <c r="B129">
        <f t="shared" si="3"/>
        <v>120</v>
      </c>
      <c r="C129">
        <v>321.00000000000011</v>
      </c>
      <c r="D129">
        <v>-2060.0000000000005</v>
      </c>
      <c r="E129">
        <v>1939.9999999999995</v>
      </c>
      <c r="F129">
        <v>0</v>
      </c>
      <c r="G129">
        <v>1021.2411342316889</v>
      </c>
    </row>
    <row r="130" spans="2:7" x14ac:dyDescent="0.25">
      <c r="B130">
        <f t="shared" si="3"/>
        <v>121</v>
      </c>
      <c r="C130">
        <v>108</v>
      </c>
      <c r="D130">
        <v>-2019.9999999999995</v>
      </c>
      <c r="E130">
        <v>1980.0000000000005</v>
      </c>
      <c r="F130">
        <v>0</v>
      </c>
      <c r="G130">
        <v>1020.8024811970748</v>
      </c>
    </row>
    <row r="131" spans="2:7" x14ac:dyDescent="0.25">
      <c r="B131">
        <f t="shared" si="3"/>
        <v>122</v>
      </c>
      <c r="C131">
        <v>-214.00000000000006</v>
      </c>
      <c r="D131">
        <v>-1980.0000000000005</v>
      </c>
      <c r="E131">
        <v>2019.9999999999995</v>
      </c>
      <c r="F131">
        <v>0</v>
      </c>
      <c r="G131">
        <v>1021.1616456595726</v>
      </c>
    </row>
    <row r="132" spans="2:7" x14ac:dyDescent="0.25">
      <c r="B132">
        <f t="shared" si="3"/>
        <v>123</v>
      </c>
      <c r="C132">
        <v>-1552.0000000000002</v>
      </c>
      <c r="D132">
        <v>-2200</v>
      </c>
      <c r="E132">
        <v>1800</v>
      </c>
      <c r="F132">
        <v>-200</v>
      </c>
      <c r="G132">
        <v>1021.2449417962481</v>
      </c>
    </row>
    <row r="133" spans="2:7" x14ac:dyDescent="0.25">
      <c r="B133">
        <f t="shared" si="3"/>
        <v>124</v>
      </c>
      <c r="C133">
        <v>-816</v>
      </c>
      <c r="D133">
        <v>-2099.9999999999995</v>
      </c>
      <c r="E133">
        <v>1900.0000000000005</v>
      </c>
      <c r="F133">
        <v>-100</v>
      </c>
      <c r="G133">
        <v>1021.0172044022449</v>
      </c>
    </row>
    <row r="134" spans="2:7" x14ac:dyDescent="0.25">
      <c r="B134">
        <f t="shared" si="3"/>
        <v>125</v>
      </c>
      <c r="C134">
        <v>212</v>
      </c>
      <c r="D134">
        <v>-2080</v>
      </c>
      <c r="E134">
        <v>1920</v>
      </c>
      <c r="F134">
        <v>0</v>
      </c>
      <c r="G134">
        <v>1021.0362689255635</v>
      </c>
    </row>
  </sheetData>
  <mergeCells count="1">
    <mergeCell ref="D8:G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E621-2038-495A-9C97-0EA5A53258F3}">
  <dimension ref="B1:O134"/>
  <sheetViews>
    <sheetView topLeftCell="A39" zoomScale="80" zoomScaleNormal="80" workbookViewId="0">
      <selection activeCell="L3" sqref="L3"/>
    </sheetView>
  </sheetViews>
  <sheetFormatPr defaultRowHeight="15" x14ac:dyDescent="0.25"/>
  <cols>
    <col min="2" max="2" width="10.42578125" customWidth="1"/>
    <col min="3" max="3" width="16.42578125" customWidth="1"/>
    <col min="11" max="11" width="5.5703125" customWidth="1"/>
    <col min="12" max="12" width="12" bestFit="1" customWidth="1"/>
    <col min="13" max="13" width="5.5703125" customWidth="1"/>
  </cols>
  <sheetData>
    <row r="1" spans="2:15" ht="15.75" x14ac:dyDescent="0.25">
      <c r="B1" s="22" t="s">
        <v>59</v>
      </c>
    </row>
    <row r="2" spans="2:15" ht="15.75" x14ac:dyDescent="0.25">
      <c r="B2" s="22"/>
    </row>
    <row r="3" spans="2:15" x14ac:dyDescent="0.25">
      <c r="B3" s="17" t="s">
        <v>53</v>
      </c>
    </row>
    <row r="4" spans="2:15" x14ac:dyDescent="0.25">
      <c r="B4" s="17" t="s">
        <v>52</v>
      </c>
    </row>
    <row r="5" spans="2:15" x14ac:dyDescent="0.25">
      <c r="B5" s="17" t="s">
        <v>51</v>
      </c>
    </row>
    <row r="6" spans="2:15" x14ac:dyDescent="0.25">
      <c r="B6" s="17" t="s">
        <v>50</v>
      </c>
    </row>
    <row r="7" spans="2:15" x14ac:dyDescent="0.25">
      <c r="J7" s="17" t="s">
        <v>58</v>
      </c>
    </row>
    <row r="8" spans="2:15" ht="29.25" customHeight="1" x14ac:dyDescent="0.25">
      <c r="C8" t="s">
        <v>49</v>
      </c>
      <c r="D8" s="79" t="s">
        <v>48</v>
      </c>
      <c r="E8" s="79"/>
      <c r="F8" s="79"/>
      <c r="G8" s="79"/>
      <c r="J8" s="80"/>
      <c r="K8" s="80"/>
      <c r="L8" s="80"/>
      <c r="M8" s="80"/>
      <c r="N8" s="80"/>
      <c r="O8" s="80"/>
    </row>
    <row r="9" spans="2:15" ht="45" x14ac:dyDescent="0.25">
      <c r="B9" t="s">
        <v>47</v>
      </c>
      <c r="C9" s="36" t="s">
        <v>46</v>
      </c>
      <c r="D9" s="38" t="s">
        <v>45</v>
      </c>
      <c r="E9" s="38" t="s">
        <v>44</v>
      </c>
      <c r="F9" s="38" t="s">
        <v>43</v>
      </c>
      <c r="G9" s="37" t="s">
        <v>42</v>
      </c>
      <c r="J9" s="36" t="s">
        <v>57</v>
      </c>
      <c r="K9" s="36"/>
      <c r="L9" s="36" t="s">
        <v>56</v>
      </c>
      <c r="M9" s="36"/>
      <c r="N9" s="36" t="s">
        <v>55</v>
      </c>
    </row>
    <row r="10" spans="2:15" x14ac:dyDescent="0.25">
      <c r="B10">
        <v>1</v>
      </c>
      <c r="C10">
        <v>0</v>
      </c>
      <c r="D10">
        <v>-1920</v>
      </c>
      <c r="E10">
        <v>1920</v>
      </c>
      <c r="F10">
        <v>0</v>
      </c>
      <c r="G10">
        <v>979.59183673469386</v>
      </c>
      <c r="J10" s="41">
        <f t="shared" ref="J10:J41" si="0">_xlfn.NORM.DIST(C10,F10,G10,TRUE)</f>
        <v>0.5</v>
      </c>
      <c r="K10" s="40"/>
      <c r="L10" s="34">
        <v>9.0150221459787895E-5</v>
      </c>
      <c r="M10" s="40"/>
      <c r="N10" s="33">
        <f t="shared" ref="N10:N41" si="1">_xlfn.NORM.S.INV(L10)</f>
        <v>-3.7451299258227584</v>
      </c>
    </row>
    <row r="11" spans="2:15" x14ac:dyDescent="0.25">
      <c r="B11">
        <f t="shared" ref="B11:B42" si="2">1+B10</f>
        <v>2</v>
      </c>
      <c r="C11">
        <v>565.00000000000023</v>
      </c>
      <c r="D11">
        <v>-1819.9999999999995</v>
      </c>
      <c r="E11">
        <v>2180.0000000000005</v>
      </c>
      <c r="F11">
        <v>200</v>
      </c>
      <c r="G11">
        <v>1020.9168577013768</v>
      </c>
      <c r="J11" s="41">
        <f t="shared" si="0"/>
        <v>0.63964938348048983</v>
      </c>
      <c r="K11" s="40"/>
      <c r="L11" s="31">
        <v>7.0498203634476568E-4</v>
      </c>
      <c r="M11" s="40"/>
      <c r="N11" s="33">
        <f t="shared" si="1"/>
        <v>-3.1926034955984979</v>
      </c>
    </row>
    <row r="12" spans="2:15" x14ac:dyDescent="0.25">
      <c r="B12">
        <f t="shared" si="2"/>
        <v>3</v>
      </c>
      <c r="C12">
        <v>-2510</v>
      </c>
      <c r="D12">
        <v>-2460</v>
      </c>
      <c r="E12">
        <v>1540</v>
      </c>
      <c r="F12">
        <v>-500</v>
      </c>
      <c r="G12">
        <v>1020.7634400863582</v>
      </c>
      <c r="J12" s="41">
        <f t="shared" si="0"/>
        <v>2.4469977177255776E-2</v>
      </c>
      <c r="K12" s="40"/>
      <c r="L12" s="31">
        <v>6.161074315471601E-3</v>
      </c>
      <c r="M12" s="40"/>
      <c r="N12" s="33">
        <f t="shared" si="1"/>
        <v>-2.502781800326475</v>
      </c>
    </row>
    <row r="13" spans="2:15" x14ac:dyDescent="0.25">
      <c r="B13">
        <f t="shared" si="2"/>
        <v>4</v>
      </c>
      <c r="C13">
        <v>247.99999999999994</v>
      </c>
      <c r="D13">
        <v>-2019.9999999999995</v>
      </c>
      <c r="E13">
        <v>1980.0000000000005</v>
      </c>
      <c r="F13">
        <v>-100</v>
      </c>
      <c r="G13">
        <v>1020.5338937533345</v>
      </c>
      <c r="J13" s="41">
        <f t="shared" si="0"/>
        <v>0.63344745015252646</v>
      </c>
      <c r="K13" s="40"/>
      <c r="L13" s="31">
        <v>6.8720126081110427E-3</v>
      </c>
      <c r="M13" s="40"/>
      <c r="N13" s="33">
        <f t="shared" si="1"/>
        <v>-2.4638848661604222</v>
      </c>
    </row>
    <row r="14" spans="2:15" x14ac:dyDescent="0.25">
      <c r="B14">
        <f t="shared" si="2"/>
        <v>5</v>
      </c>
      <c r="C14">
        <v>665.00000000000011</v>
      </c>
      <c r="D14">
        <v>-1900.0000000000005</v>
      </c>
      <c r="E14">
        <v>2099.9999999999995</v>
      </c>
      <c r="F14">
        <v>100</v>
      </c>
      <c r="G14">
        <v>1021.1834466253551</v>
      </c>
      <c r="J14" s="41">
        <f t="shared" si="0"/>
        <v>0.70996402653585133</v>
      </c>
      <c r="K14" s="40"/>
      <c r="L14" s="31">
        <v>7.0450212243516035E-3</v>
      </c>
      <c r="M14" s="40"/>
      <c r="N14" s="33">
        <f t="shared" si="1"/>
        <v>-2.454959594651168</v>
      </c>
    </row>
    <row r="15" spans="2:15" x14ac:dyDescent="0.25">
      <c r="B15">
        <f t="shared" si="2"/>
        <v>6</v>
      </c>
      <c r="C15">
        <v>2223.0000000000009</v>
      </c>
      <c r="D15">
        <v>-1960.0000000000009</v>
      </c>
      <c r="E15">
        <v>2039.9999999999991</v>
      </c>
      <c r="F15">
        <v>50</v>
      </c>
      <c r="G15">
        <v>1020.4129579229776</v>
      </c>
      <c r="J15" s="41">
        <f t="shared" si="0"/>
        <v>0.98339478196867203</v>
      </c>
      <c r="K15" s="40"/>
      <c r="L15" s="31">
        <v>1.4044323583688189E-2</v>
      </c>
      <c r="M15" s="40"/>
      <c r="N15" s="33">
        <f t="shared" si="1"/>
        <v>-2.1960460544977147</v>
      </c>
    </row>
    <row r="16" spans="2:15" x14ac:dyDescent="0.25">
      <c r="B16">
        <f t="shared" si="2"/>
        <v>7</v>
      </c>
      <c r="C16">
        <v>0</v>
      </c>
      <c r="D16">
        <v>-2080</v>
      </c>
      <c r="E16">
        <v>1920</v>
      </c>
      <c r="F16">
        <v>-80</v>
      </c>
      <c r="G16">
        <v>1020.9843826690333</v>
      </c>
      <c r="J16" s="41">
        <f t="shared" si="0"/>
        <v>0.53122746532941112</v>
      </c>
      <c r="K16" s="40"/>
      <c r="L16" s="31">
        <v>1.4617228323822227E-2</v>
      </c>
      <c r="M16" s="40"/>
      <c r="N16" s="33">
        <f t="shared" si="1"/>
        <v>-2.180310454443275</v>
      </c>
    </row>
    <row r="17" spans="2:14" x14ac:dyDescent="0.25">
      <c r="B17">
        <f t="shared" si="2"/>
        <v>8</v>
      </c>
      <c r="C17">
        <v>-1786</v>
      </c>
      <c r="D17">
        <v>-2120.0000000000005</v>
      </c>
      <c r="E17">
        <v>1879.9999999999998</v>
      </c>
      <c r="F17">
        <v>200</v>
      </c>
      <c r="G17">
        <v>1020.6258976235757</v>
      </c>
      <c r="J17" s="41">
        <f t="shared" si="0"/>
        <v>2.583549158529001E-2</v>
      </c>
      <c r="K17" s="40"/>
      <c r="L17" s="31">
        <v>1.4679716914080173E-2</v>
      </c>
      <c r="M17" s="40"/>
      <c r="N17" s="33">
        <f t="shared" si="1"/>
        <v>-2.1786263935066086</v>
      </c>
    </row>
    <row r="18" spans="2:14" x14ac:dyDescent="0.25">
      <c r="B18">
        <f t="shared" si="2"/>
        <v>9</v>
      </c>
      <c r="C18">
        <v>1818.0000000000002</v>
      </c>
      <c r="D18">
        <v>-1859.9999999999995</v>
      </c>
      <c r="E18">
        <v>2020.0000000000002</v>
      </c>
      <c r="F18">
        <v>0</v>
      </c>
      <c r="G18">
        <v>989.8837084263414</v>
      </c>
      <c r="J18" s="41">
        <f t="shared" si="0"/>
        <v>0.96686399260768929</v>
      </c>
      <c r="K18" s="40"/>
      <c r="L18" s="31">
        <v>1.5423714280407968E-2</v>
      </c>
      <c r="M18" s="40"/>
      <c r="N18" s="33">
        <f t="shared" si="1"/>
        <v>-2.1590352982740209</v>
      </c>
    </row>
    <row r="19" spans="2:14" x14ac:dyDescent="0.25">
      <c r="B19">
        <f t="shared" si="2"/>
        <v>10</v>
      </c>
      <c r="C19">
        <v>198.00000000000006</v>
      </c>
      <c r="D19">
        <v>-1960.0000000000002</v>
      </c>
      <c r="E19">
        <v>2039.9999999999998</v>
      </c>
      <c r="F19">
        <v>0</v>
      </c>
      <c r="G19">
        <v>1020.4490929878652</v>
      </c>
      <c r="J19" s="41">
        <f t="shared" si="0"/>
        <v>0.5769246721896617</v>
      </c>
      <c r="K19" s="40"/>
      <c r="L19" s="31">
        <v>2.4469977177255776E-2</v>
      </c>
      <c r="M19" s="40"/>
      <c r="N19" s="33">
        <f t="shared" si="1"/>
        <v>-1.9691144109059693</v>
      </c>
    </row>
    <row r="20" spans="2:14" x14ac:dyDescent="0.25">
      <c r="B20">
        <f t="shared" si="2"/>
        <v>11</v>
      </c>
      <c r="C20">
        <v>490.00000000000006</v>
      </c>
      <c r="D20">
        <v>-1979.9999999999998</v>
      </c>
      <c r="E20">
        <v>2020.0000000000002</v>
      </c>
      <c r="F20">
        <v>0</v>
      </c>
      <c r="G20">
        <v>1020.4195274262823</v>
      </c>
      <c r="J20" s="41">
        <f t="shared" si="0"/>
        <v>0.68445550541468103</v>
      </c>
      <c r="K20" s="40"/>
      <c r="L20" s="31">
        <v>2.5407382004951861E-2</v>
      </c>
      <c r="M20" s="40"/>
      <c r="N20" s="33">
        <f t="shared" si="1"/>
        <v>-1.9530407732705835</v>
      </c>
    </row>
    <row r="21" spans="2:14" x14ac:dyDescent="0.25">
      <c r="B21">
        <f t="shared" si="2"/>
        <v>12</v>
      </c>
      <c r="C21">
        <v>93.000000000000014</v>
      </c>
      <c r="D21">
        <v>-1900.0000000000005</v>
      </c>
      <c r="E21">
        <v>2099.9999999999995</v>
      </c>
      <c r="F21">
        <v>100</v>
      </c>
      <c r="G21">
        <v>1020.5200807965376</v>
      </c>
      <c r="J21" s="41">
        <f t="shared" si="0"/>
        <v>0.49726357754517292</v>
      </c>
      <c r="K21" s="40"/>
      <c r="L21" s="31">
        <v>2.5477367076287425E-2</v>
      </c>
      <c r="M21" s="40"/>
      <c r="N21" s="33">
        <f t="shared" si="1"/>
        <v>-1.9518607937595733</v>
      </c>
    </row>
    <row r="22" spans="2:14" x14ac:dyDescent="0.25">
      <c r="B22">
        <f t="shared" si="2"/>
        <v>13</v>
      </c>
      <c r="C22">
        <v>206.00000000000006</v>
      </c>
      <c r="D22">
        <v>-1800</v>
      </c>
      <c r="E22">
        <v>1800</v>
      </c>
      <c r="F22">
        <v>-200</v>
      </c>
      <c r="G22">
        <v>918.61676292331163</v>
      </c>
      <c r="J22" s="41">
        <f t="shared" si="0"/>
        <v>0.67074412864742328</v>
      </c>
      <c r="K22" s="40"/>
      <c r="L22" s="31">
        <v>2.583549158529001E-2</v>
      </c>
      <c r="M22" s="40"/>
      <c r="N22" s="33">
        <f t="shared" si="1"/>
        <v>-1.9458647920106675</v>
      </c>
    </row>
    <row r="23" spans="2:14" x14ac:dyDescent="0.25">
      <c r="B23">
        <f t="shared" si="2"/>
        <v>14</v>
      </c>
      <c r="C23">
        <v>-306</v>
      </c>
      <c r="D23">
        <v>-1979.9999999999998</v>
      </c>
      <c r="E23">
        <v>2020.0000000000002</v>
      </c>
      <c r="F23">
        <v>0</v>
      </c>
      <c r="G23">
        <v>1021.2161589444412</v>
      </c>
      <c r="J23" s="41">
        <f t="shared" si="0"/>
        <v>0.3822248427085419</v>
      </c>
      <c r="K23" s="40"/>
      <c r="L23" s="31">
        <v>2.8014738779093981E-2</v>
      </c>
      <c r="M23" s="40"/>
      <c r="N23" s="33">
        <f t="shared" si="1"/>
        <v>-1.9108063019420234</v>
      </c>
    </row>
    <row r="24" spans="2:14" x14ac:dyDescent="0.25">
      <c r="B24">
        <f t="shared" si="2"/>
        <v>15</v>
      </c>
      <c r="C24">
        <v>208</v>
      </c>
      <c r="D24">
        <v>-2039.9999999999998</v>
      </c>
      <c r="E24">
        <v>1960.0000000000002</v>
      </c>
      <c r="F24">
        <v>0</v>
      </c>
      <c r="G24">
        <v>1020.5229202877067</v>
      </c>
      <c r="J24" s="41">
        <f t="shared" si="0"/>
        <v>0.58075177680911894</v>
      </c>
      <c r="K24" s="40"/>
      <c r="L24" s="31">
        <v>3.3073889682986267E-2</v>
      </c>
      <c r="M24" s="40"/>
      <c r="N24" s="33">
        <f t="shared" si="1"/>
        <v>-1.8374209299480118</v>
      </c>
    </row>
    <row r="25" spans="2:14" x14ac:dyDescent="0.25">
      <c r="B25">
        <f t="shared" si="2"/>
        <v>16</v>
      </c>
      <c r="C25">
        <v>-654.00000000000023</v>
      </c>
      <c r="D25">
        <v>-2100.0000000000009</v>
      </c>
      <c r="E25">
        <v>1899.9999999999993</v>
      </c>
      <c r="F25">
        <v>-100</v>
      </c>
      <c r="G25">
        <v>1020.8178296361283</v>
      </c>
      <c r="J25" s="41">
        <f t="shared" si="0"/>
        <v>0.29366745726479082</v>
      </c>
      <c r="K25" s="40"/>
      <c r="L25" s="31">
        <v>3.6880113432210544E-2</v>
      </c>
      <c r="M25" s="40"/>
      <c r="N25" s="33">
        <f t="shared" si="1"/>
        <v>-1.7880978225542639</v>
      </c>
    </row>
    <row r="26" spans="2:14" x14ac:dyDescent="0.25">
      <c r="B26">
        <f t="shared" si="2"/>
        <v>17</v>
      </c>
      <c r="C26">
        <v>-208</v>
      </c>
      <c r="D26">
        <v>-1899.9999999999993</v>
      </c>
      <c r="E26">
        <v>2100.0000000000009</v>
      </c>
      <c r="F26">
        <v>100</v>
      </c>
      <c r="G26">
        <v>1020.8949131769941</v>
      </c>
      <c r="J26" s="41">
        <f t="shared" si="0"/>
        <v>0.38144187595179951</v>
      </c>
      <c r="K26" s="40"/>
      <c r="L26" s="31">
        <v>4.2350445113451582E-2</v>
      </c>
      <c r="M26" s="40"/>
      <c r="N26" s="33">
        <f t="shared" si="1"/>
        <v>-1.7240385161088709</v>
      </c>
    </row>
    <row r="27" spans="2:14" x14ac:dyDescent="0.25">
      <c r="B27">
        <f t="shared" si="2"/>
        <v>18</v>
      </c>
      <c r="C27">
        <v>-1309</v>
      </c>
      <c r="D27">
        <v>-2379.9999999999995</v>
      </c>
      <c r="E27">
        <v>1620.0000000000002</v>
      </c>
      <c r="F27">
        <v>-400</v>
      </c>
      <c r="G27">
        <v>1021.2775519394805</v>
      </c>
      <c r="J27" s="41">
        <f t="shared" si="0"/>
        <v>0.18671638738729412</v>
      </c>
      <c r="K27" s="40"/>
      <c r="L27" s="31">
        <v>4.4151464893182439E-2</v>
      </c>
      <c r="M27" s="40"/>
      <c r="N27" s="33">
        <f t="shared" si="1"/>
        <v>-1.7044185018705678</v>
      </c>
    </row>
    <row r="28" spans="2:14" x14ac:dyDescent="0.25">
      <c r="B28">
        <f t="shared" si="2"/>
        <v>19</v>
      </c>
      <c r="C28">
        <v>114.00000000000001</v>
      </c>
      <c r="D28">
        <v>-1719.9999999999995</v>
      </c>
      <c r="E28">
        <v>2280.0000000000005</v>
      </c>
      <c r="F28">
        <v>280</v>
      </c>
      <c r="G28">
        <v>1020.9725020249832</v>
      </c>
      <c r="J28" s="41">
        <f t="shared" si="0"/>
        <v>0.43542059933699373</v>
      </c>
      <c r="K28" s="40"/>
      <c r="L28" s="31">
        <v>9.027320414706963E-2</v>
      </c>
      <c r="M28" s="40"/>
      <c r="N28" s="33">
        <f t="shared" si="1"/>
        <v>-1.3390745388713785</v>
      </c>
    </row>
    <row r="29" spans="2:14" x14ac:dyDescent="0.25">
      <c r="B29">
        <f t="shared" si="2"/>
        <v>20</v>
      </c>
      <c r="C29">
        <v>2385</v>
      </c>
      <c r="D29">
        <v>-1699.9999999999993</v>
      </c>
      <c r="E29">
        <v>2300.0000000000009</v>
      </c>
      <c r="F29">
        <v>300</v>
      </c>
      <c r="G29">
        <v>1020.7507106414066</v>
      </c>
      <c r="J29" s="41">
        <f t="shared" si="0"/>
        <v>0.97945468288570581</v>
      </c>
      <c r="K29" s="40"/>
      <c r="L29" s="31">
        <v>9.2772386423675884E-2</v>
      </c>
      <c r="M29" s="40"/>
      <c r="N29" s="33">
        <f t="shared" si="1"/>
        <v>-1.32387436614569</v>
      </c>
    </row>
    <row r="30" spans="2:14" x14ac:dyDescent="0.25">
      <c r="B30">
        <f t="shared" si="2"/>
        <v>21</v>
      </c>
      <c r="C30">
        <v>-1230</v>
      </c>
      <c r="D30">
        <v>-2159.9999999999995</v>
      </c>
      <c r="E30">
        <v>1840.0000000000005</v>
      </c>
      <c r="F30">
        <v>-160</v>
      </c>
      <c r="G30">
        <v>1020.4675936009908</v>
      </c>
      <c r="J30" s="41">
        <f t="shared" si="0"/>
        <v>0.14719518762872533</v>
      </c>
      <c r="K30" s="40"/>
      <c r="L30" s="31">
        <v>9.5061198501702776E-2</v>
      </c>
      <c r="M30" s="40"/>
      <c r="N30" s="33">
        <f t="shared" si="1"/>
        <v>-1.3102171162827492</v>
      </c>
    </row>
    <row r="31" spans="2:14" x14ac:dyDescent="0.25">
      <c r="B31">
        <f t="shared" si="2"/>
        <v>22</v>
      </c>
      <c r="C31">
        <v>-1764.0000000000005</v>
      </c>
      <c r="D31">
        <v>-2520.0000000000005</v>
      </c>
      <c r="E31">
        <v>1479.9999999999995</v>
      </c>
      <c r="F31">
        <v>-500</v>
      </c>
      <c r="G31">
        <v>1020.6271740726509</v>
      </c>
      <c r="J31" s="41">
        <f t="shared" si="0"/>
        <v>0.1077738490487152</v>
      </c>
      <c r="K31" s="40"/>
      <c r="L31" s="31">
        <v>0.1077738490487152</v>
      </c>
      <c r="M31" s="40"/>
      <c r="N31" s="33">
        <f t="shared" si="1"/>
        <v>-1.2384541898450627</v>
      </c>
    </row>
    <row r="32" spans="2:14" x14ac:dyDescent="0.25">
      <c r="B32">
        <f t="shared" si="2"/>
        <v>23</v>
      </c>
      <c r="C32">
        <v>-552.00000000000011</v>
      </c>
      <c r="D32">
        <v>-2760.0000000000009</v>
      </c>
      <c r="E32">
        <v>1239.9999999999993</v>
      </c>
      <c r="F32">
        <v>-800</v>
      </c>
      <c r="G32">
        <v>1021.1358840093493</v>
      </c>
      <c r="J32" s="41">
        <f t="shared" si="0"/>
        <v>0.59594570558666005</v>
      </c>
      <c r="K32" s="40"/>
      <c r="L32" s="31">
        <v>0.11000546050565396</v>
      </c>
      <c r="M32" s="40"/>
      <c r="N32" s="33">
        <f t="shared" si="1"/>
        <v>-1.2264990808048444</v>
      </c>
    </row>
    <row r="33" spans="2:14" x14ac:dyDescent="0.25">
      <c r="B33">
        <f t="shared" si="2"/>
        <v>24</v>
      </c>
      <c r="C33">
        <v>-492</v>
      </c>
      <c r="D33">
        <v>-2300.0000000000009</v>
      </c>
      <c r="E33">
        <v>2300.0000000000009</v>
      </c>
      <c r="F33">
        <v>300</v>
      </c>
      <c r="G33">
        <v>1173.6761215541012</v>
      </c>
      <c r="J33" s="41">
        <f t="shared" si="0"/>
        <v>0.2499005125049184</v>
      </c>
      <c r="K33" s="40"/>
      <c r="L33" s="31">
        <v>0.13733046484744624</v>
      </c>
      <c r="M33" s="40"/>
      <c r="N33" s="33">
        <f t="shared" si="1"/>
        <v>-1.0923917908975367</v>
      </c>
    </row>
    <row r="34" spans="2:14" x14ac:dyDescent="0.25">
      <c r="B34">
        <f t="shared" si="2"/>
        <v>25</v>
      </c>
      <c r="C34">
        <v>-508</v>
      </c>
      <c r="D34">
        <v>-2080</v>
      </c>
      <c r="E34">
        <v>1920</v>
      </c>
      <c r="F34">
        <v>0</v>
      </c>
      <c r="G34">
        <v>1020.411129535093</v>
      </c>
      <c r="J34" s="41">
        <f t="shared" si="0"/>
        <v>0.30929892009147597</v>
      </c>
      <c r="K34" s="40"/>
      <c r="L34" s="31">
        <v>0.13967162897252974</v>
      </c>
      <c r="M34" s="40"/>
      <c r="N34" s="33">
        <f t="shared" si="1"/>
        <v>-1.0817958344970338</v>
      </c>
    </row>
    <row r="35" spans="2:14" x14ac:dyDescent="0.25">
      <c r="B35">
        <f t="shared" si="2"/>
        <v>26</v>
      </c>
      <c r="C35">
        <v>-959.99999999999977</v>
      </c>
      <c r="D35">
        <v>-1859.9999999999995</v>
      </c>
      <c r="E35">
        <v>1859.9999999999995</v>
      </c>
      <c r="F35">
        <v>-150</v>
      </c>
      <c r="G35">
        <v>949.70857012484828</v>
      </c>
      <c r="J35" s="41">
        <f t="shared" si="0"/>
        <v>0.19685926107439611</v>
      </c>
      <c r="K35" s="40"/>
      <c r="L35" s="31">
        <v>0.14719518762872533</v>
      </c>
      <c r="M35" s="40"/>
      <c r="N35" s="33">
        <f t="shared" si="1"/>
        <v>-1.0485389312797482</v>
      </c>
    </row>
    <row r="36" spans="2:14" x14ac:dyDescent="0.25">
      <c r="B36">
        <f t="shared" si="2"/>
        <v>27</v>
      </c>
      <c r="C36">
        <v>-354.00000000000006</v>
      </c>
      <c r="D36">
        <v>-1960.0000000000009</v>
      </c>
      <c r="E36">
        <v>2039.9999999999991</v>
      </c>
      <c r="F36">
        <v>0</v>
      </c>
      <c r="G36">
        <v>1021.3236851990217</v>
      </c>
      <c r="J36" s="41">
        <f t="shared" si="0"/>
        <v>0.36444253488230127</v>
      </c>
      <c r="K36" s="40"/>
      <c r="L36" s="31">
        <v>0.14814414332043438</v>
      </c>
      <c r="M36" s="40"/>
      <c r="N36" s="33">
        <f t="shared" si="1"/>
        <v>-1.0444261145452802</v>
      </c>
    </row>
    <row r="37" spans="2:14" x14ac:dyDescent="0.25">
      <c r="B37">
        <f t="shared" si="2"/>
        <v>28</v>
      </c>
      <c r="C37">
        <v>-508</v>
      </c>
      <c r="D37">
        <v>-2179.9999999999995</v>
      </c>
      <c r="E37">
        <v>1820.0000000000002</v>
      </c>
      <c r="F37">
        <v>-180</v>
      </c>
      <c r="G37">
        <v>1020.613173922605</v>
      </c>
      <c r="J37" s="41">
        <f t="shared" si="0"/>
        <v>0.37396294931740104</v>
      </c>
      <c r="K37" s="40"/>
      <c r="L37" s="31">
        <v>0.15530328128276838</v>
      </c>
      <c r="M37" s="40"/>
      <c r="N37" s="33">
        <f t="shared" si="1"/>
        <v>-1.0139501019890804</v>
      </c>
    </row>
    <row r="38" spans="2:14" x14ac:dyDescent="0.25">
      <c r="B38">
        <f t="shared" si="2"/>
        <v>29</v>
      </c>
      <c r="C38">
        <v>-1206.0000000000002</v>
      </c>
      <c r="D38">
        <v>-2140.0000000000005</v>
      </c>
      <c r="E38">
        <v>1859.9999999999995</v>
      </c>
      <c r="F38">
        <v>-140</v>
      </c>
      <c r="G38">
        <v>1020.6562102902913</v>
      </c>
      <c r="J38" s="41">
        <f t="shared" si="0"/>
        <v>0.14814414332043438</v>
      </c>
      <c r="K38" s="40"/>
      <c r="L38" s="31">
        <v>0.16129961844336152</v>
      </c>
      <c r="M38" s="40"/>
      <c r="N38" s="33">
        <f t="shared" si="1"/>
        <v>-0.98913062238907812</v>
      </c>
    </row>
    <row r="39" spans="2:14" x14ac:dyDescent="0.25">
      <c r="B39">
        <f t="shared" si="2"/>
        <v>30</v>
      </c>
      <c r="C39">
        <v>-137.00000000000006</v>
      </c>
      <c r="D39">
        <v>-2060.0000000000005</v>
      </c>
      <c r="E39">
        <v>1939.9999999999995</v>
      </c>
      <c r="F39">
        <v>0</v>
      </c>
      <c r="G39">
        <v>1020.5641756583315</v>
      </c>
      <c r="J39" s="41">
        <f t="shared" si="0"/>
        <v>0.44660660559313331</v>
      </c>
      <c r="K39" s="40"/>
      <c r="L39" s="31">
        <v>0.17351919199717081</v>
      </c>
      <c r="M39" s="40"/>
      <c r="N39" s="33">
        <f t="shared" si="1"/>
        <v>-0.94034936874703479</v>
      </c>
    </row>
    <row r="40" spans="2:14" x14ac:dyDescent="0.25">
      <c r="B40">
        <f t="shared" si="2"/>
        <v>31</v>
      </c>
      <c r="C40">
        <v>417</v>
      </c>
      <c r="D40">
        <v>-2039.9999999999991</v>
      </c>
      <c r="E40">
        <v>1960.0000000000009</v>
      </c>
      <c r="F40">
        <v>0</v>
      </c>
      <c r="G40">
        <v>1020.6808718177956</v>
      </c>
      <c r="J40" s="41">
        <f t="shared" si="0"/>
        <v>0.65856533325713551</v>
      </c>
      <c r="K40" s="40"/>
      <c r="L40" s="31">
        <v>0.18671638738729412</v>
      </c>
      <c r="M40" s="40"/>
      <c r="N40" s="33">
        <f t="shared" si="1"/>
        <v>-0.89006166665833797</v>
      </c>
    </row>
    <row r="41" spans="2:14" x14ac:dyDescent="0.25">
      <c r="B41">
        <f t="shared" si="2"/>
        <v>32</v>
      </c>
      <c r="C41">
        <v>0</v>
      </c>
      <c r="D41">
        <v>-2140.0000000000005</v>
      </c>
      <c r="E41">
        <v>1859.9999999999995</v>
      </c>
      <c r="F41">
        <v>-140</v>
      </c>
      <c r="G41">
        <v>1020.6342124714536</v>
      </c>
      <c r="J41" s="41">
        <f t="shared" si="0"/>
        <v>0.55455163544627772</v>
      </c>
      <c r="K41" s="40"/>
      <c r="L41" s="31">
        <v>0.19685926107439611</v>
      </c>
      <c r="M41" s="40"/>
      <c r="N41" s="33">
        <f t="shared" si="1"/>
        <v>-0.85289321954156661</v>
      </c>
    </row>
    <row r="42" spans="2:14" x14ac:dyDescent="0.25">
      <c r="B42">
        <f t="shared" si="2"/>
        <v>33</v>
      </c>
      <c r="C42">
        <v>296</v>
      </c>
      <c r="D42">
        <v>-2039.9999999999991</v>
      </c>
      <c r="E42">
        <v>1960.0000000000009</v>
      </c>
      <c r="F42">
        <v>0</v>
      </c>
      <c r="G42">
        <v>1020.5609821040977</v>
      </c>
      <c r="J42" s="41">
        <f t="shared" ref="J42:J73" si="3">_xlfn.NORM.DIST(C42,F42,G42,TRUE)</f>
        <v>0.61410586716187532</v>
      </c>
      <c r="K42" s="40"/>
      <c r="L42" s="31">
        <v>0.20981281721028572</v>
      </c>
      <c r="M42" s="40"/>
      <c r="N42" s="33">
        <f t="shared" ref="N42:N73" si="4">_xlfn.NORM.S.INV(L42)</f>
        <v>-0.80707090352941036</v>
      </c>
    </row>
    <row r="43" spans="2:14" x14ac:dyDescent="0.25">
      <c r="B43">
        <f t="shared" ref="B43:B74" si="5">1+B42</f>
        <v>34</v>
      </c>
      <c r="C43">
        <v>-719.99999999999989</v>
      </c>
      <c r="D43">
        <v>-1920</v>
      </c>
      <c r="E43">
        <v>2080</v>
      </c>
      <c r="F43">
        <v>0</v>
      </c>
      <c r="G43">
        <v>1020.7977988630898</v>
      </c>
      <c r="J43" s="41">
        <f t="shared" si="3"/>
        <v>0.24030223770761655</v>
      </c>
      <c r="K43" s="40"/>
      <c r="L43" s="31">
        <v>0.218034058655037</v>
      </c>
      <c r="M43" s="40"/>
      <c r="N43" s="33">
        <f t="shared" si="4"/>
        <v>-0.77884993713144623</v>
      </c>
    </row>
    <row r="44" spans="2:14" x14ac:dyDescent="0.25">
      <c r="B44">
        <f t="shared" si="5"/>
        <v>35</v>
      </c>
      <c r="C44">
        <v>-304</v>
      </c>
      <c r="D44">
        <v>-2359.9999999999995</v>
      </c>
      <c r="E44">
        <v>1640.0000000000005</v>
      </c>
      <c r="F44">
        <v>-350</v>
      </c>
      <c r="G44">
        <v>1021.3847837244916</v>
      </c>
      <c r="J44" s="41">
        <f t="shared" si="3"/>
        <v>0.5179610498790006</v>
      </c>
      <c r="K44" s="40"/>
      <c r="L44" s="31">
        <v>0.22389493736966098</v>
      </c>
      <c r="M44" s="40"/>
      <c r="N44" s="33">
        <f t="shared" si="4"/>
        <v>-0.7591047887813186</v>
      </c>
    </row>
    <row r="45" spans="2:14" x14ac:dyDescent="0.25">
      <c r="B45">
        <f t="shared" si="5"/>
        <v>36</v>
      </c>
      <c r="C45">
        <v>152</v>
      </c>
      <c r="D45">
        <v>-2000</v>
      </c>
      <c r="E45">
        <v>2000</v>
      </c>
      <c r="F45">
        <v>0</v>
      </c>
      <c r="G45">
        <v>1020.4997132277273</v>
      </c>
      <c r="J45" s="41">
        <f t="shared" si="3"/>
        <v>0.55920212955285398</v>
      </c>
      <c r="K45" s="40"/>
      <c r="L45" s="31">
        <v>0.23063871489789795</v>
      </c>
      <c r="M45" s="40"/>
      <c r="N45" s="33">
        <f t="shared" si="4"/>
        <v>-0.73674500962893896</v>
      </c>
    </row>
    <row r="46" spans="2:14" x14ac:dyDescent="0.25">
      <c r="B46">
        <f t="shared" si="5"/>
        <v>37</v>
      </c>
      <c r="C46">
        <v>-959.00000000000034</v>
      </c>
      <c r="D46">
        <v>-1700.0000000000011</v>
      </c>
      <c r="E46">
        <v>1700.0000000000011</v>
      </c>
      <c r="F46">
        <v>-300</v>
      </c>
      <c r="G46">
        <v>868.12783918537957</v>
      </c>
      <c r="J46" s="41">
        <f t="shared" si="3"/>
        <v>0.22389493736966098</v>
      </c>
      <c r="K46" s="40"/>
      <c r="L46" s="31">
        <v>0.23587489647720483</v>
      </c>
      <c r="M46" s="40"/>
      <c r="N46" s="33">
        <f t="shared" si="4"/>
        <v>-0.71963494081738733</v>
      </c>
    </row>
    <row r="47" spans="2:14" x14ac:dyDescent="0.25">
      <c r="B47">
        <f t="shared" si="5"/>
        <v>38</v>
      </c>
      <c r="C47">
        <v>423.00000000000023</v>
      </c>
      <c r="D47">
        <v>-1920</v>
      </c>
      <c r="E47">
        <v>2080</v>
      </c>
      <c r="F47">
        <v>0</v>
      </c>
      <c r="G47">
        <v>1020.49691229989</v>
      </c>
      <c r="J47" s="41">
        <f t="shared" si="3"/>
        <v>0.66074746218204528</v>
      </c>
      <c r="K47" s="40"/>
      <c r="L47" s="31">
        <v>0.23913366596714655</v>
      </c>
      <c r="M47" s="40"/>
      <c r="N47" s="33">
        <f t="shared" si="4"/>
        <v>-0.70909208893240416</v>
      </c>
    </row>
    <row r="48" spans="2:14" x14ac:dyDescent="0.25">
      <c r="B48">
        <f t="shared" si="5"/>
        <v>39</v>
      </c>
      <c r="C48">
        <v>2150</v>
      </c>
      <c r="D48">
        <v>-2039.9999999999991</v>
      </c>
      <c r="E48">
        <v>2039.9999999999991</v>
      </c>
      <c r="F48">
        <v>0</v>
      </c>
      <c r="G48">
        <v>1041.1143928976035</v>
      </c>
      <c r="J48" s="41">
        <f t="shared" si="3"/>
        <v>0.98054298800463346</v>
      </c>
      <c r="K48" s="40"/>
      <c r="L48" s="31">
        <v>0.24030223770761655</v>
      </c>
      <c r="M48" s="40"/>
      <c r="N48" s="33">
        <f t="shared" si="4"/>
        <v>-0.70533067449978615</v>
      </c>
    </row>
    <row r="49" spans="2:14" x14ac:dyDescent="0.25">
      <c r="B49">
        <f t="shared" si="5"/>
        <v>40</v>
      </c>
      <c r="C49">
        <v>552.00000000000011</v>
      </c>
      <c r="D49">
        <v>-1900.0000000000005</v>
      </c>
      <c r="E49">
        <v>2099.9999999999995</v>
      </c>
      <c r="F49">
        <v>100</v>
      </c>
      <c r="G49">
        <v>1021.1085936916098</v>
      </c>
      <c r="J49" s="41">
        <f t="shared" si="3"/>
        <v>0.67099276833566446</v>
      </c>
      <c r="K49" s="40"/>
      <c r="L49" s="31">
        <v>0.24156993505793883</v>
      </c>
      <c r="M49" s="40"/>
      <c r="N49" s="33">
        <f t="shared" si="4"/>
        <v>-0.70126144487367648</v>
      </c>
    </row>
    <row r="50" spans="2:14" x14ac:dyDescent="0.25">
      <c r="B50">
        <f t="shared" si="5"/>
        <v>41</v>
      </c>
      <c r="C50">
        <v>260.00000000000006</v>
      </c>
      <c r="D50">
        <v>-1859.9999999999995</v>
      </c>
      <c r="E50">
        <v>1859.9999999999995</v>
      </c>
      <c r="F50">
        <v>-150</v>
      </c>
      <c r="G50">
        <v>949.09197087758423</v>
      </c>
      <c r="J50" s="41">
        <f t="shared" si="3"/>
        <v>0.66712633310886293</v>
      </c>
      <c r="K50" s="40"/>
      <c r="L50" s="31">
        <v>0.2439525471400687</v>
      </c>
      <c r="M50" s="40"/>
      <c r="N50" s="33">
        <f t="shared" si="4"/>
        <v>-0.69364463564444157</v>
      </c>
    </row>
    <row r="51" spans="2:14" x14ac:dyDescent="0.25">
      <c r="B51">
        <f t="shared" si="5"/>
        <v>42</v>
      </c>
      <c r="C51">
        <v>-130.00000000000003</v>
      </c>
      <c r="D51">
        <v>-2000</v>
      </c>
      <c r="E51">
        <v>2000</v>
      </c>
      <c r="F51">
        <v>0</v>
      </c>
      <c r="G51">
        <v>1020.9639486503717</v>
      </c>
      <c r="J51" s="41">
        <f t="shared" si="3"/>
        <v>0.44933935251543011</v>
      </c>
      <c r="K51" s="40"/>
      <c r="L51" s="31">
        <v>0.2499005125049184</v>
      </c>
      <c r="M51" s="40"/>
      <c r="N51" s="33">
        <f t="shared" si="4"/>
        <v>-0.67480285698518627</v>
      </c>
    </row>
    <row r="52" spans="2:14" x14ac:dyDescent="0.25">
      <c r="B52">
        <f t="shared" si="5"/>
        <v>43</v>
      </c>
      <c r="C52">
        <v>-381</v>
      </c>
      <c r="D52">
        <v>-1939.9999999999995</v>
      </c>
      <c r="E52">
        <v>2060.0000000000005</v>
      </c>
      <c r="F52">
        <v>0</v>
      </c>
      <c r="G52">
        <v>1020.5869149368058</v>
      </c>
      <c r="J52" s="41">
        <f t="shared" si="3"/>
        <v>0.35445715421079155</v>
      </c>
      <c r="K52" s="40"/>
      <c r="L52" s="31">
        <v>0.26282635833666734</v>
      </c>
      <c r="M52" s="40"/>
      <c r="N52" s="33">
        <f t="shared" si="4"/>
        <v>-0.63465612211843103</v>
      </c>
    </row>
    <row r="53" spans="2:14" x14ac:dyDescent="0.25">
      <c r="B53">
        <f t="shared" si="5"/>
        <v>44</v>
      </c>
      <c r="C53">
        <v>-544</v>
      </c>
      <c r="D53">
        <v>-1820.0000000000002</v>
      </c>
      <c r="E53">
        <v>2179.9999999999995</v>
      </c>
      <c r="F53">
        <v>180</v>
      </c>
      <c r="G53">
        <v>1021.0239421653135</v>
      </c>
      <c r="J53" s="41">
        <f t="shared" si="3"/>
        <v>0.23913366596714655</v>
      </c>
      <c r="K53" s="40"/>
      <c r="L53" s="31">
        <v>0.26544547468465096</v>
      </c>
      <c r="M53" s="40"/>
      <c r="N53" s="33">
        <f t="shared" si="4"/>
        <v>-0.62664654724480495</v>
      </c>
    </row>
    <row r="54" spans="2:14" x14ac:dyDescent="0.25">
      <c r="B54">
        <f t="shared" si="5"/>
        <v>45</v>
      </c>
      <c r="C54">
        <v>-1651.9999999999995</v>
      </c>
      <c r="D54">
        <v>-2359.9999999999995</v>
      </c>
      <c r="E54">
        <v>1640.0000000000005</v>
      </c>
      <c r="F54">
        <v>-400</v>
      </c>
      <c r="G54">
        <v>1020.7916333524048</v>
      </c>
      <c r="J54" s="41">
        <f t="shared" si="3"/>
        <v>0.11000546050565396</v>
      </c>
      <c r="K54" s="40"/>
      <c r="L54" s="31">
        <v>0.26848598133313373</v>
      </c>
      <c r="M54" s="40"/>
      <c r="N54" s="33">
        <f t="shared" si="4"/>
        <v>-0.61739842189671679</v>
      </c>
    </row>
    <row r="55" spans="2:14" x14ac:dyDescent="0.25">
      <c r="B55">
        <f t="shared" si="5"/>
        <v>46</v>
      </c>
      <c r="C55">
        <v>-443.99999999999994</v>
      </c>
      <c r="D55">
        <v>-2060.0000000000005</v>
      </c>
      <c r="E55">
        <v>1939.9999999999995</v>
      </c>
      <c r="F55">
        <v>0</v>
      </c>
      <c r="G55">
        <v>1020.9656129442275</v>
      </c>
      <c r="J55" s="41">
        <f t="shared" si="3"/>
        <v>0.33182388662865375</v>
      </c>
      <c r="K55" s="40"/>
      <c r="L55" s="31">
        <v>0.27769382473691712</v>
      </c>
      <c r="M55" s="40"/>
      <c r="N55" s="33">
        <f t="shared" si="4"/>
        <v>-0.58970618266920549</v>
      </c>
    </row>
    <row r="56" spans="2:14" x14ac:dyDescent="0.25">
      <c r="B56">
        <f t="shared" si="5"/>
        <v>47</v>
      </c>
      <c r="C56">
        <v>-434.99999999999994</v>
      </c>
      <c r="D56">
        <v>-1939.9999999999995</v>
      </c>
      <c r="E56">
        <v>2060.0000000000005</v>
      </c>
      <c r="F56">
        <v>0</v>
      </c>
      <c r="G56">
        <v>1020.6734070103207</v>
      </c>
      <c r="J56" s="41">
        <f t="shared" si="3"/>
        <v>0.33498498711739988</v>
      </c>
      <c r="K56" s="40"/>
      <c r="L56" s="31">
        <v>0.28767259280695773</v>
      </c>
      <c r="M56" s="40"/>
      <c r="N56" s="33">
        <f t="shared" si="4"/>
        <v>-0.56019683498339412</v>
      </c>
    </row>
    <row r="57" spans="2:14" x14ac:dyDescent="0.25">
      <c r="B57">
        <f t="shared" si="5"/>
        <v>48</v>
      </c>
      <c r="C57">
        <v>576</v>
      </c>
      <c r="D57">
        <v>-1980.0000000000005</v>
      </c>
      <c r="E57">
        <v>2019.9999999999995</v>
      </c>
      <c r="F57">
        <v>0</v>
      </c>
      <c r="G57">
        <v>1020.4261127951414</v>
      </c>
      <c r="J57" s="41">
        <f t="shared" si="3"/>
        <v>0.71378286835773463</v>
      </c>
      <c r="K57" s="40"/>
      <c r="L57" s="31">
        <v>0.28839207487654306</v>
      </c>
      <c r="M57" s="40"/>
      <c r="N57" s="33">
        <f t="shared" si="4"/>
        <v>-0.55808821189932523</v>
      </c>
    </row>
    <row r="58" spans="2:14" x14ac:dyDescent="0.25">
      <c r="B58">
        <f t="shared" si="5"/>
        <v>49</v>
      </c>
      <c r="C58">
        <v>-735.00000000000011</v>
      </c>
      <c r="D58">
        <v>-2060.0000000000005</v>
      </c>
      <c r="E58">
        <v>1939.9999999999995</v>
      </c>
      <c r="F58">
        <v>0</v>
      </c>
      <c r="G58">
        <v>1021.3511855957981</v>
      </c>
      <c r="J58" s="41">
        <f t="shared" si="3"/>
        <v>0.23587489647720483</v>
      </c>
      <c r="K58" s="40"/>
      <c r="L58" s="31">
        <v>0.29366745726479082</v>
      </c>
      <c r="M58" s="40"/>
      <c r="N58" s="33">
        <f t="shared" si="4"/>
        <v>-0.54270211972833005</v>
      </c>
    </row>
    <row r="59" spans="2:14" x14ac:dyDescent="0.25">
      <c r="B59">
        <f t="shared" si="5"/>
        <v>50</v>
      </c>
      <c r="C59">
        <v>-289.99999999999994</v>
      </c>
      <c r="D59">
        <v>-1959.9999999999991</v>
      </c>
      <c r="E59">
        <v>2040.0000000000009</v>
      </c>
      <c r="F59">
        <v>0</v>
      </c>
      <c r="G59">
        <v>1020.7540845823604</v>
      </c>
      <c r="J59" s="41">
        <f t="shared" si="3"/>
        <v>0.38816546036755845</v>
      </c>
      <c r="K59" s="40"/>
      <c r="L59" s="31">
        <v>0.29733885285975298</v>
      </c>
      <c r="M59" s="40"/>
      <c r="N59" s="33">
        <f t="shared" si="4"/>
        <v>-0.5320697238150518</v>
      </c>
    </row>
    <row r="60" spans="2:14" x14ac:dyDescent="0.25">
      <c r="B60">
        <f t="shared" si="5"/>
        <v>51</v>
      </c>
      <c r="C60">
        <v>-572.00000000000011</v>
      </c>
      <c r="D60">
        <v>-1960.0000000000009</v>
      </c>
      <c r="E60">
        <v>2039.9999999999991</v>
      </c>
      <c r="F60">
        <v>0</v>
      </c>
      <c r="G60">
        <v>1021.0696745849268</v>
      </c>
      <c r="J60" s="41">
        <f t="shared" si="3"/>
        <v>0.28767259280695773</v>
      </c>
      <c r="K60" s="40"/>
      <c r="L60" s="31">
        <v>0.30929892009147597</v>
      </c>
      <c r="M60" s="40"/>
      <c r="N60" s="33">
        <f t="shared" si="4"/>
        <v>-0.49783855281101136</v>
      </c>
    </row>
    <row r="61" spans="2:14" x14ac:dyDescent="0.25">
      <c r="B61">
        <f t="shared" si="5"/>
        <v>52</v>
      </c>
      <c r="C61">
        <v>-147.00000000000003</v>
      </c>
      <c r="D61">
        <v>-2080</v>
      </c>
      <c r="E61">
        <v>1920</v>
      </c>
      <c r="F61">
        <v>0</v>
      </c>
      <c r="G61">
        <v>1020.863467507317</v>
      </c>
      <c r="J61" s="41">
        <f t="shared" si="3"/>
        <v>0.44275191308716016</v>
      </c>
      <c r="K61" s="40"/>
      <c r="L61" s="31">
        <v>0.33182388662865375</v>
      </c>
      <c r="M61" s="40"/>
      <c r="N61" s="33">
        <f t="shared" si="4"/>
        <v>-0.43488242343403444</v>
      </c>
    </row>
    <row r="62" spans="2:14" x14ac:dyDescent="0.25">
      <c r="B62">
        <f t="shared" si="5"/>
        <v>53</v>
      </c>
      <c r="C62">
        <v>755.00000000000011</v>
      </c>
      <c r="D62">
        <v>-2080</v>
      </c>
      <c r="E62">
        <v>1920</v>
      </c>
      <c r="F62">
        <v>0</v>
      </c>
      <c r="G62">
        <v>1020.5801996570708</v>
      </c>
      <c r="J62" s="41">
        <f t="shared" si="3"/>
        <v>0.77028181864570899</v>
      </c>
      <c r="K62" s="40"/>
      <c r="L62" s="31">
        <v>0.33183674047975709</v>
      </c>
      <c r="M62" s="40"/>
      <c r="N62" s="33">
        <f t="shared" si="4"/>
        <v>-0.43484700842702867</v>
      </c>
    </row>
    <row r="63" spans="2:14" x14ac:dyDescent="0.25">
      <c r="B63">
        <f t="shared" si="5"/>
        <v>54</v>
      </c>
      <c r="C63">
        <v>450.00000000000017</v>
      </c>
      <c r="D63">
        <v>-1980.0000000000005</v>
      </c>
      <c r="E63">
        <v>2019.9999999999995</v>
      </c>
      <c r="F63">
        <v>0</v>
      </c>
      <c r="G63">
        <v>1021.1605564675004</v>
      </c>
      <c r="J63" s="41">
        <f t="shared" si="3"/>
        <v>0.67027587651793508</v>
      </c>
      <c r="K63" s="40"/>
      <c r="L63" s="31">
        <v>0.33498498711739988</v>
      </c>
      <c r="M63" s="40"/>
      <c r="N63" s="33">
        <f t="shared" si="4"/>
        <v>-0.4261892168565154</v>
      </c>
    </row>
    <row r="64" spans="2:14" x14ac:dyDescent="0.25">
      <c r="B64">
        <f t="shared" si="5"/>
        <v>55</v>
      </c>
      <c r="C64">
        <v>-155.00000000000003</v>
      </c>
      <c r="D64">
        <v>-2099.9999999999995</v>
      </c>
      <c r="E64">
        <v>1900.0000000000005</v>
      </c>
      <c r="F64">
        <v>-100</v>
      </c>
      <c r="G64">
        <v>1020.6696133309362</v>
      </c>
      <c r="J64" s="41">
        <f t="shared" si="3"/>
        <v>0.47851291844790217</v>
      </c>
      <c r="K64" s="40"/>
      <c r="L64" s="31">
        <v>0.34903009007916541</v>
      </c>
      <c r="M64" s="40"/>
      <c r="N64" s="33">
        <f t="shared" si="4"/>
        <v>-0.3879403456733948</v>
      </c>
    </row>
    <row r="65" spans="2:14" x14ac:dyDescent="0.25">
      <c r="B65">
        <f t="shared" si="5"/>
        <v>56</v>
      </c>
      <c r="C65">
        <v>-2142</v>
      </c>
      <c r="D65">
        <v>-2160</v>
      </c>
      <c r="E65">
        <v>1839.9999999999998</v>
      </c>
      <c r="F65">
        <v>-150</v>
      </c>
      <c r="G65">
        <v>1020.5645845076443</v>
      </c>
      <c r="J65" s="41">
        <f t="shared" si="3"/>
        <v>2.5477367076287425E-2</v>
      </c>
      <c r="K65" s="40"/>
      <c r="L65" s="31">
        <v>0.35445715421079155</v>
      </c>
      <c r="M65" s="40"/>
      <c r="N65" s="33">
        <f t="shared" si="4"/>
        <v>-0.37331460400272859</v>
      </c>
    </row>
    <row r="66" spans="2:14" x14ac:dyDescent="0.25">
      <c r="B66">
        <f t="shared" si="5"/>
        <v>57</v>
      </c>
      <c r="C66">
        <v>-1837.0000000000005</v>
      </c>
      <c r="D66">
        <v>-2440.0000000000014</v>
      </c>
      <c r="E66">
        <v>1559.9999999999986</v>
      </c>
      <c r="F66">
        <v>-500</v>
      </c>
      <c r="G66">
        <v>1020.4415614667278</v>
      </c>
      <c r="J66" s="41">
        <f t="shared" si="3"/>
        <v>9.5061198501702776E-2</v>
      </c>
      <c r="K66" s="40"/>
      <c r="L66" s="31">
        <v>0.36444253488230127</v>
      </c>
      <c r="M66" s="40"/>
      <c r="N66" s="33">
        <f t="shared" si="4"/>
        <v>-0.34660901840440278</v>
      </c>
    </row>
    <row r="67" spans="2:14" x14ac:dyDescent="0.25">
      <c r="B67">
        <f t="shared" si="5"/>
        <v>58</v>
      </c>
      <c r="C67">
        <v>162.00000000000006</v>
      </c>
      <c r="D67">
        <v>-1900.0000000000005</v>
      </c>
      <c r="E67">
        <v>2099.9999999999995</v>
      </c>
      <c r="F67">
        <v>100</v>
      </c>
      <c r="G67">
        <v>1021.0220045718592</v>
      </c>
      <c r="J67" s="41">
        <f t="shared" si="3"/>
        <v>0.5242102804589992</v>
      </c>
      <c r="K67" s="40"/>
      <c r="L67" s="31">
        <v>0.37396294931740104</v>
      </c>
      <c r="M67" s="40"/>
      <c r="N67" s="33">
        <f t="shared" si="4"/>
        <v>-0.32137543231915305</v>
      </c>
    </row>
    <row r="68" spans="2:14" x14ac:dyDescent="0.25">
      <c r="B68">
        <f t="shared" si="5"/>
        <v>59</v>
      </c>
      <c r="C68">
        <v>-2076</v>
      </c>
      <c r="D68">
        <v>-2219.9999999999991</v>
      </c>
      <c r="E68">
        <v>1780.0000000000011</v>
      </c>
      <c r="F68">
        <v>-250</v>
      </c>
      <c r="G68">
        <v>1021.1969261231991</v>
      </c>
      <c r="J68" s="41">
        <f t="shared" si="3"/>
        <v>3.6880113432210544E-2</v>
      </c>
      <c r="K68" s="40"/>
      <c r="L68" s="31">
        <v>0.38144187595179951</v>
      </c>
      <c r="M68" s="40"/>
      <c r="N68" s="33">
        <f t="shared" si="4"/>
        <v>-0.3016960864674243</v>
      </c>
    </row>
    <row r="69" spans="2:14" x14ac:dyDescent="0.25">
      <c r="B69">
        <f t="shared" si="5"/>
        <v>60</v>
      </c>
      <c r="C69">
        <v>-173.99999999999997</v>
      </c>
      <c r="D69">
        <v>-2019.9999999999995</v>
      </c>
      <c r="E69">
        <v>1980.0000000000005</v>
      </c>
      <c r="F69">
        <v>0</v>
      </c>
      <c r="G69">
        <v>1021.0447544260253</v>
      </c>
      <c r="J69" s="41">
        <f t="shared" si="3"/>
        <v>0.43234240491467413</v>
      </c>
      <c r="K69" s="40"/>
      <c r="L69" s="31">
        <v>0.3822248427085419</v>
      </c>
      <c r="M69" s="40"/>
      <c r="N69" s="33">
        <f t="shared" si="4"/>
        <v>-0.29964273216778176</v>
      </c>
    </row>
    <row r="70" spans="2:14" x14ac:dyDescent="0.25">
      <c r="B70">
        <f t="shared" si="5"/>
        <v>61</v>
      </c>
      <c r="C70">
        <v>-358.00000000000011</v>
      </c>
      <c r="D70">
        <v>-2100.0000000000014</v>
      </c>
      <c r="E70">
        <v>1899.9999999999986</v>
      </c>
      <c r="F70">
        <v>-100</v>
      </c>
      <c r="G70">
        <v>1020.8685685731429</v>
      </c>
      <c r="J70" s="41">
        <f t="shared" si="3"/>
        <v>0.40023998872651129</v>
      </c>
      <c r="K70" s="40"/>
      <c r="L70" s="31">
        <v>0.38816546036755845</v>
      </c>
      <c r="M70" s="40"/>
      <c r="N70" s="33">
        <f t="shared" si="4"/>
        <v>-0.28410368802849612</v>
      </c>
    </row>
    <row r="71" spans="2:14" x14ac:dyDescent="0.25">
      <c r="B71">
        <f t="shared" si="5"/>
        <v>62</v>
      </c>
      <c r="C71">
        <v>885</v>
      </c>
      <c r="D71">
        <v>-1959.9999999999991</v>
      </c>
      <c r="E71">
        <v>2040.0000000000009</v>
      </c>
      <c r="F71">
        <v>0</v>
      </c>
      <c r="G71">
        <v>1021.2696448553352</v>
      </c>
      <c r="J71" s="41">
        <f t="shared" si="3"/>
        <v>0.8069107324947733</v>
      </c>
      <c r="K71" s="40"/>
      <c r="L71" s="31">
        <v>0.40023998872651129</v>
      </c>
      <c r="M71" s="40"/>
      <c r="N71" s="33">
        <f t="shared" si="4"/>
        <v>-0.25272597074920627</v>
      </c>
    </row>
    <row r="72" spans="2:14" x14ac:dyDescent="0.25">
      <c r="B72">
        <f t="shared" si="5"/>
        <v>63</v>
      </c>
      <c r="C72">
        <v>-708</v>
      </c>
      <c r="D72">
        <v>-2000</v>
      </c>
      <c r="E72">
        <v>2000</v>
      </c>
      <c r="F72">
        <v>0</v>
      </c>
      <c r="G72">
        <v>1020.6955602593561</v>
      </c>
      <c r="J72" s="41">
        <f t="shared" si="3"/>
        <v>0.2439525471400687</v>
      </c>
      <c r="K72" s="40"/>
      <c r="L72" s="31">
        <v>0.41700350021762922</v>
      </c>
      <c r="M72" s="40"/>
      <c r="N72" s="33">
        <f t="shared" si="4"/>
        <v>-0.20956525434499307</v>
      </c>
    </row>
    <row r="73" spans="2:14" x14ac:dyDescent="0.25">
      <c r="B73">
        <f t="shared" si="5"/>
        <v>64</v>
      </c>
      <c r="C73">
        <v>-2805.0000000000009</v>
      </c>
      <c r="D73">
        <v>-2280.0000000000009</v>
      </c>
      <c r="E73">
        <v>1799.9999999999989</v>
      </c>
      <c r="F73">
        <v>-200</v>
      </c>
      <c r="G73">
        <v>1040.8418343381725</v>
      </c>
      <c r="J73" s="41">
        <f t="shared" si="3"/>
        <v>6.161074315471601E-3</v>
      </c>
      <c r="K73" s="40"/>
      <c r="L73" s="31">
        <v>0.42195062570148317</v>
      </c>
      <c r="M73" s="40"/>
      <c r="N73" s="33">
        <f t="shared" si="4"/>
        <v>-0.19690580433420421</v>
      </c>
    </row>
    <row r="74" spans="2:14" x14ac:dyDescent="0.25">
      <c r="B74">
        <f t="shared" si="5"/>
        <v>65</v>
      </c>
      <c r="C74">
        <v>-1989.9999999999998</v>
      </c>
      <c r="D74">
        <v>-2239.9999999999986</v>
      </c>
      <c r="E74">
        <v>1760.0000000000016</v>
      </c>
      <c r="F74">
        <v>-250</v>
      </c>
      <c r="G74">
        <v>1020.8760337266827</v>
      </c>
      <c r="J74" s="41">
        <f t="shared" ref="J74:J105" si="6">_xlfn.NORM.DIST(C74,F74,G74,TRUE)</f>
        <v>4.4151464893182439E-2</v>
      </c>
      <c r="K74" s="40"/>
      <c r="L74" s="31">
        <v>0.43234240491467413</v>
      </c>
      <c r="M74" s="40"/>
      <c r="N74" s="33">
        <f t="shared" ref="N74:N105" si="7">_xlfn.NORM.S.INV(L74)</f>
        <v>-0.17041368583085592</v>
      </c>
    </row>
    <row r="75" spans="2:14" x14ac:dyDescent="0.25">
      <c r="B75">
        <f t="shared" ref="B75:B106" si="8">1+B74</f>
        <v>66</v>
      </c>
      <c r="C75">
        <v>-955.00000000000023</v>
      </c>
      <c r="D75">
        <v>-1840.0000000000016</v>
      </c>
      <c r="E75">
        <v>2159.9999999999982</v>
      </c>
      <c r="F75">
        <v>160</v>
      </c>
      <c r="G75">
        <v>1020.6960627961954</v>
      </c>
      <c r="J75" s="41">
        <f t="shared" si="6"/>
        <v>0.13733046484744624</v>
      </c>
      <c r="K75" s="40"/>
      <c r="L75" s="31">
        <v>0.43542059933699373</v>
      </c>
      <c r="M75" s="40"/>
      <c r="N75" s="33">
        <f t="shared" si="7"/>
        <v>-0.16259007923402241</v>
      </c>
    </row>
    <row r="76" spans="2:14" x14ac:dyDescent="0.25">
      <c r="B76">
        <f t="shared" si="8"/>
        <v>67</v>
      </c>
      <c r="C76">
        <v>-569.99999999999989</v>
      </c>
      <c r="D76">
        <v>-1979.9999999999986</v>
      </c>
      <c r="E76">
        <v>2020.0000000000014</v>
      </c>
      <c r="F76">
        <v>0</v>
      </c>
      <c r="G76">
        <v>1021.343916332036</v>
      </c>
      <c r="J76" s="41">
        <f t="shared" si="6"/>
        <v>0.28839207487654306</v>
      </c>
      <c r="K76" s="40"/>
      <c r="L76" s="31">
        <v>0.43770573154514308</v>
      </c>
      <c r="M76" s="40"/>
      <c r="N76" s="33">
        <f t="shared" si="7"/>
        <v>-0.15678859304807904</v>
      </c>
    </row>
    <row r="77" spans="2:14" x14ac:dyDescent="0.25">
      <c r="B77">
        <f t="shared" si="8"/>
        <v>68</v>
      </c>
      <c r="C77">
        <v>1176.0000000000002</v>
      </c>
      <c r="D77">
        <v>-2120.0000000000009</v>
      </c>
      <c r="E77">
        <v>1879.9999999999991</v>
      </c>
      <c r="F77">
        <v>-100</v>
      </c>
      <c r="G77">
        <v>1020.8632600375424</v>
      </c>
      <c r="J77" s="41">
        <f t="shared" si="6"/>
        <v>0.89433607783276869</v>
      </c>
      <c r="K77" s="40"/>
      <c r="L77" s="31">
        <v>0.44275191308716016</v>
      </c>
      <c r="M77" s="40"/>
      <c r="N77" s="33">
        <f t="shared" si="7"/>
        <v>-0.1439957493619943</v>
      </c>
    </row>
    <row r="78" spans="2:14" x14ac:dyDescent="0.25">
      <c r="B78">
        <f t="shared" si="8"/>
        <v>69</v>
      </c>
      <c r="C78">
        <v>-2208.0000000000005</v>
      </c>
      <c r="D78">
        <v>-1759.9999999999998</v>
      </c>
      <c r="E78">
        <v>1759.9999999999998</v>
      </c>
      <c r="F78">
        <v>-250</v>
      </c>
      <c r="G78">
        <v>898.03724786521764</v>
      </c>
      <c r="J78" s="41">
        <f t="shared" si="6"/>
        <v>1.4617228323822227E-2</v>
      </c>
      <c r="K78" s="40"/>
      <c r="L78" s="31">
        <v>0.44660660559313331</v>
      </c>
      <c r="M78" s="40"/>
      <c r="N78" s="33">
        <f t="shared" si="7"/>
        <v>-0.13423947583857335</v>
      </c>
    </row>
    <row r="79" spans="2:14" x14ac:dyDescent="0.25">
      <c r="B79">
        <f t="shared" si="8"/>
        <v>70</v>
      </c>
      <c r="C79">
        <v>-1408.0000000000002</v>
      </c>
      <c r="D79">
        <v>-1839.9999999999998</v>
      </c>
      <c r="E79">
        <v>1839.9999999999998</v>
      </c>
      <c r="F79">
        <v>-150</v>
      </c>
      <c r="G79">
        <v>939.4547976845929</v>
      </c>
      <c r="J79" s="41">
        <f t="shared" si="6"/>
        <v>9.027320414706963E-2</v>
      </c>
      <c r="K79" s="40"/>
      <c r="L79" s="31">
        <v>0.44933935251543011</v>
      </c>
      <c r="M79" s="40"/>
      <c r="N79" s="33">
        <f t="shared" si="7"/>
        <v>-0.12733064685765752</v>
      </c>
    </row>
    <row r="80" spans="2:14" x14ac:dyDescent="0.25">
      <c r="B80">
        <f t="shared" si="8"/>
        <v>71</v>
      </c>
      <c r="C80">
        <v>1504.0000000000002</v>
      </c>
      <c r="D80">
        <v>-1759.9999999999998</v>
      </c>
      <c r="E80">
        <v>2240</v>
      </c>
      <c r="F80">
        <v>250</v>
      </c>
      <c r="G80">
        <v>1020.9371535904542</v>
      </c>
      <c r="J80" s="41">
        <f t="shared" si="6"/>
        <v>0.89032967078680414</v>
      </c>
      <c r="K80" s="40"/>
      <c r="L80" s="31">
        <v>0.45091116891615879</v>
      </c>
      <c r="M80" s="40"/>
      <c r="N80" s="33">
        <f t="shared" si="7"/>
        <v>-0.12335961182430777</v>
      </c>
    </row>
    <row r="81" spans="2:14" x14ac:dyDescent="0.25">
      <c r="B81">
        <f t="shared" si="8"/>
        <v>72</v>
      </c>
      <c r="C81">
        <v>1086</v>
      </c>
      <c r="D81">
        <v>-1859.9999999999995</v>
      </c>
      <c r="E81">
        <v>2140.0000000000005</v>
      </c>
      <c r="F81">
        <v>150</v>
      </c>
      <c r="G81">
        <v>1020.9520035420903</v>
      </c>
      <c r="J81" s="41">
        <f t="shared" si="6"/>
        <v>0.82037401571912705</v>
      </c>
      <c r="K81" s="40"/>
      <c r="L81" s="31">
        <v>0.47851291844790217</v>
      </c>
      <c r="M81" s="40"/>
      <c r="N81" s="33">
        <f t="shared" si="7"/>
        <v>-5.3886193222220602E-2</v>
      </c>
    </row>
    <row r="82" spans="2:14" x14ac:dyDescent="0.25">
      <c r="B82">
        <f t="shared" si="8"/>
        <v>73</v>
      </c>
      <c r="C82">
        <v>-945.00000000000011</v>
      </c>
      <c r="D82">
        <v>-2160</v>
      </c>
      <c r="E82">
        <v>1839.9999999999998</v>
      </c>
      <c r="F82">
        <v>-150</v>
      </c>
      <c r="G82">
        <v>1020.7357824641234</v>
      </c>
      <c r="J82" s="41">
        <f t="shared" si="6"/>
        <v>0.218034058655037</v>
      </c>
      <c r="K82" s="40"/>
      <c r="L82" s="31">
        <v>0.49726357754517292</v>
      </c>
      <c r="M82" s="40"/>
      <c r="N82" s="33">
        <f t="shared" si="7"/>
        <v>-6.8592476833345527E-3</v>
      </c>
    </row>
    <row r="83" spans="2:14" x14ac:dyDescent="0.25">
      <c r="B83">
        <f t="shared" si="8"/>
        <v>74</v>
      </c>
      <c r="C83">
        <v>-2010.0000000000002</v>
      </c>
      <c r="D83">
        <v>-2240</v>
      </c>
      <c r="E83">
        <v>1759.9999999999998</v>
      </c>
      <c r="F83">
        <v>-250</v>
      </c>
      <c r="G83">
        <v>1020.8588633926195</v>
      </c>
      <c r="J83" s="41">
        <f t="shared" si="6"/>
        <v>4.2350445113451582E-2</v>
      </c>
      <c r="K83" s="40"/>
      <c r="L83" s="31">
        <v>0.5</v>
      </c>
      <c r="M83" s="40"/>
      <c r="N83" s="33">
        <f t="shared" si="7"/>
        <v>0</v>
      </c>
    </row>
    <row r="84" spans="2:14" x14ac:dyDescent="0.25">
      <c r="B84">
        <f t="shared" si="8"/>
        <v>75</v>
      </c>
      <c r="C84">
        <v>-1254.0000000000002</v>
      </c>
      <c r="D84">
        <v>-2160</v>
      </c>
      <c r="E84">
        <v>1839.9999999999998</v>
      </c>
      <c r="F84">
        <v>-150</v>
      </c>
      <c r="G84">
        <v>1020.5252828629077</v>
      </c>
      <c r="J84" s="41">
        <f t="shared" si="6"/>
        <v>0.13967162897252974</v>
      </c>
      <c r="K84" s="40"/>
      <c r="L84" s="31">
        <v>0.5</v>
      </c>
      <c r="M84" s="40"/>
      <c r="N84" s="33">
        <f t="shared" si="7"/>
        <v>0</v>
      </c>
    </row>
    <row r="85" spans="2:14" x14ac:dyDescent="0.25">
      <c r="B85">
        <f t="shared" si="8"/>
        <v>76</v>
      </c>
      <c r="C85">
        <v>-3024.0000000000009</v>
      </c>
      <c r="D85">
        <v>-2800.0000000000009</v>
      </c>
      <c r="E85">
        <v>1199.9999999999993</v>
      </c>
      <c r="F85">
        <v>-800</v>
      </c>
      <c r="G85">
        <v>1020.8267037563799</v>
      </c>
      <c r="J85" s="41">
        <f t="shared" si="6"/>
        <v>1.4679716914080173E-2</v>
      </c>
      <c r="K85" s="40"/>
      <c r="L85" s="31">
        <v>0.5</v>
      </c>
      <c r="M85" s="40"/>
      <c r="N85" s="33">
        <f t="shared" si="7"/>
        <v>0</v>
      </c>
    </row>
    <row r="86" spans="2:14" x14ac:dyDescent="0.25">
      <c r="B86">
        <f t="shared" si="8"/>
        <v>77</v>
      </c>
      <c r="C86">
        <v>844</v>
      </c>
      <c r="D86">
        <v>-1899.9999999999986</v>
      </c>
      <c r="E86">
        <v>2100.0000000000014</v>
      </c>
      <c r="F86">
        <v>100</v>
      </c>
      <c r="G86">
        <v>1020.8631791427965</v>
      </c>
      <c r="J86" s="41">
        <f t="shared" si="6"/>
        <v>0.76693647053260006</v>
      </c>
      <c r="K86" s="40"/>
      <c r="L86" s="31">
        <v>0.50273483807386909</v>
      </c>
      <c r="M86" s="40"/>
      <c r="N86" s="33">
        <f t="shared" si="7"/>
        <v>6.8552761358534383E-3</v>
      </c>
    </row>
    <row r="87" spans="2:14" x14ac:dyDescent="0.25">
      <c r="B87">
        <f t="shared" si="8"/>
        <v>78</v>
      </c>
      <c r="C87">
        <v>816.00000000000023</v>
      </c>
      <c r="D87">
        <v>-1860.0000000000011</v>
      </c>
      <c r="E87">
        <v>2139.9999999999986</v>
      </c>
      <c r="F87">
        <v>150</v>
      </c>
      <c r="G87">
        <v>1020.7766471954189</v>
      </c>
      <c r="J87" s="41">
        <f t="shared" si="6"/>
        <v>0.74294273294824498</v>
      </c>
      <c r="K87" s="40"/>
      <c r="L87" s="31">
        <v>0.5179610498790006</v>
      </c>
      <c r="M87" s="40"/>
      <c r="N87" s="33">
        <f t="shared" si="7"/>
        <v>4.5036895725292167E-2</v>
      </c>
    </row>
    <row r="88" spans="2:14" x14ac:dyDescent="0.25">
      <c r="B88">
        <f t="shared" si="8"/>
        <v>79</v>
      </c>
      <c r="C88">
        <v>-201.00000000000003</v>
      </c>
      <c r="D88">
        <v>-1939.9999999999995</v>
      </c>
      <c r="E88">
        <v>2060.0000000000005</v>
      </c>
      <c r="F88">
        <v>0</v>
      </c>
      <c r="G88">
        <v>1020.7926611388606</v>
      </c>
      <c r="J88" s="41">
        <f t="shared" si="6"/>
        <v>0.42195062570148317</v>
      </c>
      <c r="K88" s="40"/>
      <c r="L88" s="31">
        <v>0.5242102804589992</v>
      </c>
      <c r="M88" s="40"/>
      <c r="N88" s="33">
        <f t="shared" si="7"/>
        <v>6.0723470916768461E-2</v>
      </c>
    </row>
    <row r="89" spans="2:14" x14ac:dyDescent="0.25">
      <c r="B89">
        <f t="shared" si="8"/>
        <v>80</v>
      </c>
      <c r="C89">
        <v>-852.00000000000011</v>
      </c>
      <c r="D89">
        <v>-2240</v>
      </c>
      <c r="E89">
        <v>1759.9999999999998</v>
      </c>
      <c r="F89">
        <v>-250</v>
      </c>
      <c r="G89">
        <v>1020.8473604179437</v>
      </c>
      <c r="J89" s="41">
        <f t="shared" si="6"/>
        <v>0.27769382473691712</v>
      </c>
      <c r="K89" s="40"/>
      <c r="L89" s="31">
        <v>0.53122746532941112</v>
      </c>
      <c r="M89" s="40"/>
      <c r="N89" s="33">
        <f t="shared" si="7"/>
        <v>7.8355752896891381E-2</v>
      </c>
    </row>
    <row r="90" spans="2:14" x14ac:dyDescent="0.25">
      <c r="B90">
        <f t="shared" si="8"/>
        <v>81</v>
      </c>
      <c r="C90">
        <v>1428.0000000000002</v>
      </c>
      <c r="D90">
        <v>-1820.0000000000002</v>
      </c>
      <c r="E90">
        <v>2179.9999999999995</v>
      </c>
      <c r="F90">
        <v>200</v>
      </c>
      <c r="G90">
        <v>1020.8272774875032</v>
      </c>
      <c r="J90" s="41">
        <f t="shared" si="6"/>
        <v>0.88550137397975814</v>
      </c>
      <c r="K90" s="40"/>
      <c r="L90" s="31">
        <v>0.54212913086075964</v>
      </c>
      <c r="M90" s="40"/>
      <c r="N90" s="33">
        <f t="shared" si="7"/>
        <v>0.10579911588121377</v>
      </c>
    </row>
    <row r="91" spans="2:14" x14ac:dyDescent="0.25">
      <c r="B91">
        <f t="shared" si="8"/>
        <v>82</v>
      </c>
      <c r="C91">
        <v>0</v>
      </c>
      <c r="D91">
        <v>-1959.9999999999991</v>
      </c>
      <c r="E91">
        <v>2040.0000000000009</v>
      </c>
      <c r="F91">
        <v>0</v>
      </c>
      <c r="G91">
        <v>1021.2655372953482</v>
      </c>
      <c r="J91" s="41">
        <f t="shared" si="6"/>
        <v>0.5</v>
      </c>
      <c r="K91" s="40"/>
      <c r="L91" s="31">
        <v>0.55455163544627772</v>
      </c>
      <c r="M91" s="40"/>
      <c r="N91" s="33">
        <f t="shared" si="7"/>
        <v>0.13716961305950326</v>
      </c>
    </row>
    <row r="92" spans="2:14" x14ac:dyDescent="0.25">
      <c r="B92">
        <f t="shared" si="8"/>
        <v>83</v>
      </c>
      <c r="C92">
        <v>-824</v>
      </c>
      <c r="D92">
        <v>-2080</v>
      </c>
      <c r="E92">
        <v>1920</v>
      </c>
      <c r="F92">
        <v>0</v>
      </c>
      <c r="G92">
        <v>1020.9759717474103</v>
      </c>
      <c r="J92" s="41">
        <f t="shared" si="6"/>
        <v>0.20981281721028572</v>
      </c>
      <c r="K92" s="40"/>
      <c r="L92" s="31">
        <v>0.55920212955285398</v>
      </c>
      <c r="M92" s="40"/>
      <c r="N92" s="33">
        <f t="shared" si="7"/>
        <v>0.14894663666219055</v>
      </c>
    </row>
    <row r="93" spans="2:14" x14ac:dyDescent="0.25">
      <c r="B93">
        <f t="shared" si="8"/>
        <v>84</v>
      </c>
      <c r="C93">
        <v>618</v>
      </c>
      <c r="D93">
        <v>-2000</v>
      </c>
      <c r="E93">
        <v>2000</v>
      </c>
      <c r="F93">
        <v>0</v>
      </c>
      <c r="G93">
        <v>1020.4921409311551</v>
      </c>
      <c r="J93" s="41">
        <f t="shared" si="6"/>
        <v>0.72760653129501351</v>
      </c>
      <c r="K93" s="40"/>
      <c r="L93" s="31">
        <v>0.5769246721896617</v>
      </c>
      <c r="M93" s="40"/>
      <c r="N93" s="33">
        <f t="shared" si="7"/>
        <v>0.19403221714888091</v>
      </c>
    </row>
    <row r="94" spans="2:14" x14ac:dyDescent="0.25">
      <c r="B94">
        <f t="shared" si="8"/>
        <v>85</v>
      </c>
      <c r="C94">
        <v>-3509.9999999999995</v>
      </c>
      <c r="D94">
        <v>-2220.0000000000005</v>
      </c>
      <c r="E94">
        <v>1779.9999999999993</v>
      </c>
      <c r="F94">
        <v>-250</v>
      </c>
      <c r="G94">
        <v>1021.1102019071327</v>
      </c>
      <c r="J94" s="41">
        <f t="shared" si="6"/>
        <v>7.0498203634476568E-4</v>
      </c>
      <c r="K94" s="40"/>
      <c r="L94" s="31">
        <v>0.57766895084711389</v>
      </c>
      <c r="M94" s="40"/>
      <c r="N94" s="33">
        <f t="shared" si="7"/>
        <v>0.19593365064946561</v>
      </c>
    </row>
    <row r="95" spans="2:14" x14ac:dyDescent="0.25">
      <c r="B95">
        <f t="shared" si="8"/>
        <v>86</v>
      </c>
      <c r="C95">
        <v>-2405</v>
      </c>
      <c r="D95">
        <v>-2199.9999999999991</v>
      </c>
      <c r="E95">
        <v>1800.0000000000007</v>
      </c>
      <c r="F95">
        <v>-200</v>
      </c>
      <c r="G95">
        <v>1021.2894628275527</v>
      </c>
      <c r="J95" s="41">
        <f t="shared" si="6"/>
        <v>1.5423714280407968E-2</v>
      </c>
      <c r="K95" s="40"/>
      <c r="L95" s="31">
        <v>0.58075177680911894</v>
      </c>
      <c r="M95" s="40"/>
      <c r="N95" s="33">
        <f t="shared" si="7"/>
        <v>0.20381707834779503</v>
      </c>
    </row>
    <row r="96" spans="2:14" x14ac:dyDescent="0.25">
      <c r="B96">
        <f t="shared" si="8"/>
        <v>87</v>
      </c>
      <c r="C96">
        <v>-4025.0000000000009</v>
      </c>
      <c r="D96">
        <v>-2199.9999999999991</v>
      </c>
      <c r="E96">
        <v>1800.0000000000007</v>
      </c>
      <c r="F96">
        <v>-200</v>
      </c>
      <c r="G96">
        <v>1021.326382731487</v>
      </c>
      <c r="J96" s="41">
        <f t="shared" si="6"/>
        <v>9.0150221459787855E-5</v>
      </c>
      <c r="K96" s="40"/>
      <c r="L96" s="31">
        <v>0.58224191726373187</v>
      </c>
      <c r="M96" s="40"/>
      <c r="N96" s="33">
        <f t="shared" si="7"/>
        <v>0.20763219334322716</v>
      </c>
    </row>
    <row r="97" spans="2:14" x14ac:dyDescent="0.25">
      <c r="B97">
        <f t="shared" si="8"/>
        <v>88</v>
      </c>
      <c r="C97">
        <v>2235</v>
      </c>
      <c r="D97">
        <v>-1800.0000000000007</v>
      </c>
      <c r="E97">
        <v>2199.9999999999991</v>
      </c>
      <c r="F97">
        <v>200</v>
      </c>
      <c r="G97">
        <v>1020.8249680746919</v>
      </c>
      <c r="J97" s="41">
        <f t="shared" si="6"/>
        <v>0.97689585734437989</v>
      </c>
      <c r="K97" s="40"/>
      <c r="L97" s="31">
        <v>0.59594570558666005</v>
      </c>
      <c r="M97" s="40"/>
      <c r="N97" s="33">
        <f t="shared" si="7"/>
        <v>0.24286679557892146</v>
      </c>
    </row>
    <row r="98" spans="2:14" x14ac:dyDescent="0.25">
      <c r="B98">
        <f t="shared" si="8"/>
        <v>89</v>
      </c>
      <c r="C98">
        <v>880.00000000000011</v>
      </c>
      <c r="D98">
        <v>-1820.0000000000002</v>
      </c>
      <c r="E98">
        <v>2179.9999999999995</v>
      </c>
      <c r="F98">
        <v>200</v>
      </c>
      <c r="G98">
        <v>1020.903452968997</v>
      </c>
      <c r="J98" s="41">
        <f t="shared" si="6"/>
        <v>0.74731896079134685</v>
      </c>
      <c r="K98" s="40"/>
      <c r="L98" s="31">
        <v>0.61410586716187532</v>
      </c>
      <c r="M98" s="40"/>
      <c r="N98" s="33">
        <f t="shared" si="7"/>
        <v>0.29003656341018935</v>
      </c>
    </row>
    <row r="99" spans="2:14" x14ac:dyDescent="0.25">
      <c r="B99">
        <f t="shared" si="8"/>
        <v>90</v>
      </c>
      <c r="C99">
        <v>-835.00000000000011</v>
      </c>
      <c r="D99">
        <v>-1820.0000000000002</v>
      </c>
      <c r="E99">
        <v>2179.9999999999995</v>
      </c>
      <c r="F99">
        <v>200</v>
      </c>
      <c r="G99">
        <v>1020.7602898501881</v>
      </c>
      <c r="J99" s="41">
        <f t="shared" si="6"/>
        <v>0.15530328128276838</v>
      </c>
      <c r="K99" s="40"/>
      <c r="L99" s="31">
        <v>0.62227987863376644</v>
      </c>
      <c r="M99" s="40"/>
      <c r="N99" s="33">
        <f t="shared" si="7"/>
        <v>0.31147408260723708</v>
      </c>
    </row>
    <row r="100" spans="2:14" x14ac:dyDescent="0.25">
      <c r="B100">
        <f t="shared" si="8"/>
        <v>91</v>
      </c>
      <c r="C100">
        <v>720.00000000000011</v>
      </c>
      <c r="D100">
        <v>-2260</v>
      </c>
      <c r="E100">
        <v>1740.0000000000002</v>
      </c>
      <c r="F100">
        <v>-250</v>
      </c>
      <c r="G100">
        <v>1021.3441973589248</v>
      </c>
      <c r="J100" s="41">
        <f t="shared" si="6"/>
        <v>0.82887496426226748</v>
      </c>
      <c r="K100" s="40"/>
      <c r="L100" s="31">
        <v>0.62336229159764645</v>
      </c>
      <c r="M100" s="40"/>
      <c r="N100" s="33">
        <f t="shared" si="7"/>
        <v>0.31432341416750553</v>
      </c>
    </row>
    <row r="101" spans="2:14" x14ac:dyDescent="0.25">
      <c r="B101">
        <f t="shared" si="8"/>
        <v>92</v>
      </c>
      <c r="C101">
        <v>716.00000000000023</v>
      </c>
      <c r="D101">
        <v>-1980.0000000000005</v>
      </c>
      <c r="E101">
        <v>2019.9999999999995</v>
      </c>
      <c r="F101">
        <v>0</v>
      </c>
      <c r="G101">
        <v>1020.6411705083632</v>
      </c>
      <c r="J101" s="41">
        <f t="shared" si="6"/>
        <v>0.75851066189241034</v>
      </c>
      <c r="K101" s="40"/>
      <c r="L101" s="31">
        <v>0.62558339184830336</v>
      </c>
      <c r="M101" s="40"/>
      <c r="N101" s="33">
        <f t="shared" si="7"/>
        <v>0.32017824171758624</v>
      </c>
    </row>
    <row r="102" spans="2:14" x14ac:dyDescent="0.25">
      <c r="B102">
        <f t="shared" si="8"/>
        <v>93</v>
      </c>
      <c r="C102">
        <v>-543</v>
      </c>
      <c r="D102">
        <v>-2039.9999999999991</v>
      </c>
      <c r="E102">
        <v>1960.0000000000009</v>
      </c>
      <c r="F102">
        <v>0</v>
      </c>
      <c r="G102">
        <v>1020.5429395729866</v>
      </c>
      <c r="J102" s="41">
        <f t="shared" si="6"/>
        <v>0.29733885285975298</v>
      </c>
      <c r="K102" s="40"/>
      <c r="L102" s="31">
        <v>0.63344745015252646</v>
      </c>
      <c r="M102" s="40"/>
      <c r="N102" s="33">
        <f t="shared" si="7"/>
        <v>0.34099798363395895</v>
      </c>
    </row>
    <row r="103" spans="2:14" x14ac:dyDescent="0.25">
      <c r="B103">
        <f t="shared" si="8"/>
        <v>94</v>
      </c>
      <c r="C103">
        <v>-2916.0000000000009</v>
      </c>
      <c r="D103">
        <v>-2379.9999999999991</v>
      </c>
      <c r="E103">
        <v>1620.0000000000009</v>
      </c>
      <c r="F103">
        <v>-400</v>
      </c>
      <c r="G103">
        <v>1021.1516108383714</v>
      </c>
      <c r="J103" s="41">
        <f t="shared" si="6"/>
        <v>6.8720126081110427E-3</v>
      </c>
      <c r="K103" s="40"/>
      <c r="L103" s="31">
        <v>0.63964938348048983</v>
      </c>
      <c r="M103" s="40"/>
      <c r="N103" s="33">
        <f t="shared" si="7"/>
        <v>0.35752176805250135</v>
      </c>
    </row>
    <row r="104" spans="2:14" x14ac:dyDescent="0.25">
      <c r="B104">
        <f t="shared" si="8"/>
        <v>95</v>
      </c>
      <c r="C104">
        <v>855.00000000000023</v>
      </c>
      <c r="D104">
        <v>-2179.9999999999995</v>
      </c>
      <c r="E104">
        <v>1820.0000000000002</v>
      </c>
      <c r="F104">
        <v>-200</v>
      </c>
      <c r="G104">
        <v>1020.428568863667</v>
      </c>
      <c r="J104" s="41">
        <f t="shared" si="6"/>
        <v>0.84940370922369091</v>
      </c>
      <c r="K104" s="40"/>
      <c r="L104" s="31">
        <v>0.65856533325713551</v>
      </c>
      <c r="M104" s="40"/>
      <c r="N104" s="33">
        <f t="shared" si="7"/>
        <v>0.40855081300518381</v>
      </c>
    </row>
    <row r="105" spans="2:14" x14ac:dyDescent="0.25">
      <c r="B105">
        <f t="shared" si="8"/>
        <v>96</v>
      </c>
      <c r="C105">
        <v>-1793.0000000000002</v>
      </c>
      <c r="D105">
        <v>-1839.9999999999998</v>
      </c>
      <c r="E105">
        <v>2160</v>
      </c>
      <c r="F105">
        <v>200</v>
      </c>
      <c r="G105">
        <v>1020.4600064045262</v>
      </c>
      <c r="J105" s="41">
        <f t="shared" si="6"/>
        <v>2.5407382004951861E-2</v>
      </c>
      <c r="K105" s="40"/>
      <c r="L105" s="31">
        <v>0.66074746218204528</v>
      </c>
      <c r="M105" s="40"/>
      <c r="N105" s="33">
        <f t="shared" si="7"/>
        <v>0.41450394891120917</v>
      </c>
    </row>
    <row r="106" spans="2:14" x14ac:dyDescent="0.25">
      <c r="B106">
        <f t="shared" si="8"/>
        <v>97</v>
      </c>
      <c r="C106">
        <v>-648.00000000000023</v>
      </c>
      <c r="D106">
        <v>-1980.0000000000005</v>
      </c>
      <c r="E106">
        <v>2019.9999999999995</v>
      </c>
      <c r="F106">
        <v>0</v>
      </c>
      <c r="G106">
        <v>1021.0253669924876</v>
      </c>
      <c r="J106" s="41">
        <f t="shared" ref="J106:J134" si="9">_xlfn.NORM.DIST(C106,F106,G106,TRUE)</f>
        <v>0.26282635833666734</v>
      </c>
      <c r="K106" s="40"/>
      <c r="L106" s="31">
        <v>0.66712633310886293</v>
      </c>
      <c r="M106" s="40"/>
      <c r="N106" s="33">
        <f t="shared" ref="N106:N134" si="10">_xlfn.NORM.S.INV(L106)</f>
        <v>0.43199185387786077</v>
      </c>
    </row>
    <row r="107" spans="2:14" x14ac:dyDescent="0.25">
      <c r="B107">
        <f t="shared" ref="B107:B134" si="11">1+B106</f>
        <v>98</v>
      </c>
      <c r="C107">
        <v>-640</v>
      </c>
      <c r="D107">
        <v>-1959.9999999999991</v>
      </c>
      <c r="E107">
        <v>2040.0000000000009</v>
      </c>
      <c r="F107">
        <v>0</v>
      </c>
      <c r="G107">
        <v>1021.3093853527271</v>
      </c>
      <c r="J107" s="41">
        <f t="shared" si="9"/>
        <v>0.26544547468465096</v>
      </c>
      <c r="K107" s="40"/>
      <c r="L107" s="31">
        <v>0.67027587651793508</v>
      </c>
      <c r="M107" s="40"/>
      <c r="N107" s="33">
        <f t="shared" si="10"/>
        <v>0.44067507029128178</v>
      </c>
    </row>
    <row r="108" spans="2:14" x14ac:dyDescent="0.25">
      <c r="B108">
        <f t="shared" si="11"/>
        <v>99</v>
      </c>
      <c r="C108">
        <v>318.00000000000006</v>
      </c>
      <c r="D108">
        <v>-1980.0000000000005</v>
      </c>
      <c r="E108">
        <v>2019.9999999999995</v>
      </c>
      <c r="F108">
        <v>0</v>
      </c>
      <c r="G108">
        <v>1020.9517188015681</v>
      </c>
      <c r="J108" s="41">
        <f t="shared" si="9"/>
        <v>0.62227987863376644</v>
      </c>
      <c r="K108" s="40"/>
      <c r="L108" s="31">
        <v>0.67074412864742328</v>
      </c>
      <c r="M108" s="40"/>
      <c r="N108" s="33">
        <f t="shared" si="10"/>
        <v>0.44196885620504855</v>
      </c>
    </row>
    <row r="109" spans="2:14" x14ac:dyDescent="0.25">
      <c r="B109">
        <f t="shared" si="11"/>
        <v>100</v>
      </c>
      <c r="C109">
        <v>0</v>
      </c>
      <c r="D109">
        <v>-2019.9999999999995</v>
      </c>
      <c r="E109">
        <v>1980.0000000000005</v>
      </c>
      <c r="F109">
        <v>0</v>
      </c>
      <c r="G109">
        <v>1020.6874242938615</v>
      </c>
      <c r="J109" s="41">
        <f t="shared" si="9"/>
        <v>0.5</v>
      </c>
      <c r="K109" s="40"/>
      <c r="L109" s="31">
        <v>0.67099276833566446</v>
      </c>
      <c r="M109" s="40"/>
      <c r="N109" s="33">
        <f t="shared" si="10"/>
        <v>0.4426561511600704</v>
      </c>
    </row>
    <row r="110" spans="2:14" x14ac:dyDescent="0.25">
      <c r="B110">
        <f t="shared" si="11"/>
        <v>101</v>
      </c>
      <c r="C110">
        <v>660</v>
      </c>
      <c r="D110">
        <v>-2099.9999999999995</v>
      </c>
      <c r="E110">
        <v>1900.0000000000005</v>
      </c>
      <c r="F110">
        <v>-100</v>
      </c>
      <c r="G110">
        <v>1021.397243836557</v>
      </c>
      <c r="J110" s="41">
        <f t="shared" si="9"/>
        <v>0.7715855874554074</v>
      </c>
      <c r="K110" s="40"/>
      <c r="L110" s="31">
        <v>0.68445550541468103</v>
      </c>
      <c r="M110" s="40"/>
      <c r="N110" s="33">
        <f t="shared" si="10"/>
        <v>0.48019465213086021</v>
      </c>
    </row>
    <row r="111" spans="2:14" x14ac:dyDescent="0.25">
      <c r="B111">
        <f t="shared" si="11"/>
        <v>102</v>
      </c>
      <c r="C111">
        <v>156.99999999999997</v>
      </c>
      <c r="D111">
        <v>-1839.9999999999998</v>
      </c>
      <c r="E111">
        <v>2160</v>
      </c>
      <c r="F111">
        <v>150</v>
      </c>
      <c r="G111">
        <v>1021.1113106574356</v>
      </c>
      <c r="J111" s="41">
        <f t="shared" si="9"/>
        <v>0.50273483807386909</v>
      </c>
      <c r="K111" s="40"/>
      <c r="L111" s="31">
        <v>0.70996402653585133</v>
      </c>
      <c r="M111" s="40"/>
      <c r="N111" s="33">
        <f t="shared" si="10"/>
        <v>0.55327963047885509</v>
      </c>
    </row>
    <row r="112" spans="2:14" x14ac:dyDescent="0.25">
      <c r="B112">
        <f t="shared" si="11"/>
        <v>103</v>
      </c>
      <c r="C112">
        <v>-1976.0000000000002</v>
      </c>
      <c r="D112">
        <v>-2099.9999999999995</v>
      </c>
      <c r="E112">
        <v>1900.0000000000005</v>
      </c>
      <c r="F112">
        <v>-100</v>
      </c>
      <c r="G112">
        <v>1020.996315772391</v>
      </c>
      <c r="J112" s="41">
        <f t="shared" si="9"/>
        <v>3.3073889682986267E-2</v>
      </c>
      <c r="K112" s="40"/>
      <c r="L112" s="31">
        <v>0.71378286835773463</v>
      </c>
      <c r="M112" s="40"/>
      <c r="N112" s="33">
        <f t="shared" si="10"/>
        <v>0.56447007066707311</v>
      </c>
    </row>
    <row r="113" spans="2:14" x14ac:dyDescent="0.25">
      <c r="B113">
        <f t="shared" si="11"/>
        <v>104</v>
      </c>
      <c r="C113">
        <v>-1159.9999999999998</v>
      </c>
      <c r="D113">
        <v>-2140.0000000000005</v>
      </c>
      <c r="E113">
        <v>1859.9999999999995</v>
      </c>
      <c r="F113">
        <v>-150</v>
      </c>
      <c r="G113">
        <v>1021.0987074290704</v>
      </c>
      <c r="J113" s="41">
        <f t="shared" si="9"/>
        <v>0.16129961844336152</v>
      </c>
      <c r="K113" s="40"/>
      <c r="L113" s="31">
        <v>0.72760653129501351</v>
      </c>
      <c r="M113" s="40"/>
      <c r="N113" s="33">
        <f t="shared" si="10"/>
        <v>0.60559016107277586</v>
      </c>
    </row>
    <row r="114" spans="2:14" x14ac:dyDescent="0.25">
      <c r="B114">
        <f t="shared" si="11"/>
        <v>105</v>
      </c>
      <c r="C114">
        <v>0</v>
      </c>
      <c r="D114">
        <v>-2200.0000000000009</v>
      </c>
      <c r="E114">
        <v>1799.9999999999989</v>
      </c>
      <c r="F114">
        <v>-200</v>
      </c>
      <c r="G114">
        <v>1020.7537058440732</v>
      </c>
      <c r="J114" s="41">
        <f t="shared" si="9"/>
        <v>0.57766895084711389</v>
      </c>
      <c r="K114" s="40"/>
      <c r="L114" s="31">
        <v>0.74294273294824498</v>
      </c>
      <c r="M114" s="40"/>
      <c r="N114" s="33">
        <f t="shared" si="10"/>
        <v>0.65244439303135859</v>
      </c>
    </row>
    <row r="115" spans="2:14" x14ac:dyDescent="0.25">
      <c r="B115">
        <f t="shared" si="11"/>
        <v>106</v>
      </c>
      <c r="C115">
        <v>-1260</v>
      </c>
      <c r="D115">
        <v>-2300.0000000000009</v>
      </c>
      <c r="E115">
        <v>1699.9999999999993</v>
      </c>
      <c r="F115">
        <v>-300</v>
      </c>
      <c r="G115">
        <v>1020.8971600407926</v>
      </c>
      <c r="J115" s="41">
        <f t="shared" si="9"/>
        <v>0.17351919199717081</v>
      </c>
      <c r="K115" s="40"/>
      <c r="L115" s="31">
        <v>0.74731896079134685</v>
      </c>
      <c r="M115" s="40"/>
      <c r="N115" s="33">
        <f t="shared" si="10"/>
        <v>0.66607669708866213</v>
      </c>
    </row>
    <row r="116" spans="2:14" x14ac:dyDescent="0.25">
      <c r="B116">
        <f t="shared" si="11"/>
        <v>107</v>
      </c>
      <c r="C116">
        <v>-730.00000000000023</v>
      </c>
      <c r="D116">
        <v>-2120.0000000000009</v>
      </c>
      <c r="E116">
        <v>1879.9999999999991</v>
      </c>
      <c r="F116">
        <v>-100</v>
      </c>
      <c r="G116">
        <v>1020.4107714829759</v>
      </c>
      <c r="J116" s="41">
        <f t="shared" si="9"/>
        <v>0.26848598133313373</v>
      </c>
      <c r="K116" s="40"/>
      <c r="L116" s="31">
        <v>0.75851066189241034</v>
      </c>
      <c r="M116" s="40"/>
      <c r="N116" s="33">
        <f t="shared" si="10"/>
        <v>0.70151980998706265</v>
      </c>
    </row>
    <row r="117" spans="2:14" x14ac:dyDescent="0.25">
      <c r="B117">
        <f t="shared" si="11"/>
        <v>108</v>
      </c>
      <c r="C117">
        <v>-952</v>
      </c>
      <c r="D117">
        <v>-2200.0000000000009</v>
      </c>
      <c r="E117">
        <v>1799.9999999999989</v>
      </c>
      <c r="F117">
        <v>-200</v>
      </c>
      <c r="G117">
        <v>1020.7059296930206</v>
      </c>
      <c r="J117" s="41">
        <f t="shared" si="9"/>
        <v>0.23063871489789795</v>
      </c>
      <c r="K117" s="40"/>
      <c r="L117" s="31">
        <v>0.76693647053260006</v>
      </c>
      <c r="M117" s="40"/>
      <c r="N117" s="33">
        <f t="shared" si="10"/>
        <v>0.72879501896103882</v>
      </c>
    </row>
    <row r="118" spans="2:14" x14ac:dyDescent="0.25">
      <c r="B118">
        <f t="shared" si="11"/>
        <v>109</v>
      </c>
      <c r="C118">
        <v>-260.00000000000006</v>
      </c>
      <c r="D118">
        <v>-2119.9999999999991</v>
      </c>
      <c r="E118">
        <v>1880.0000000000007</v>
      </c>
      <c r="F118">
        <v>-100</v>
      </c>
      <c r="G118">
        <v>1020.4824017454914</v>
      </c>
      <c r="J118" s="41">
        <f t="shared" si="9"/>
        <v>0.43770573154514308</v>
      </c>
      <c r="K118" s="40"/>
      <c r="L118" s="31">
        <v>0.77028181864570899</v>
      </c>
      <c r="M118" s="40"/>
      <c r="N118" s="33">
        <f t="shared" si="10"/>
        <v>0.73977527709600022</v>
      </c>
    </row>
    <row r="119" spans="2:14" x14ac:dyDescent="0.25">
      <c r="B119">
        <f t="shared" si="11"/>
        <v>110</v>
      </c>
      <c r="C119">
        <v>-395.99999999999994</v>
      </c>
      <c r="D119">
        <v>-2039.9999999999991</v>
      </c>
      <c r="E119">
        <v>1960.0000000000009</v>
      </c>
      <c r="F119">
        <v>0</v>
      </c>
      <c r="G119">
        <v>1020.7754991624168</v>
      </c>
      <c r="J119" s="41">
        <f t="shared" si="9"/>
        <v>0.34903009007916541</v>
      </c>
      <c r="K119" s="40"/>
      <c r="L119" s="31">
        <v>0.7715855874554074</v>
      </c>
      <c r="M119" s="40"/>
      <c r="N119" s="33">
        <f t="shared" si="10"/>
        <v>0.74407876522683736</v>
      </c>
    </row>
    <row r="120" spans="2:14" x14ac:dyDescent="0.25">
      <c r="B120">
        <f t="shared" si="11"/>
        <v>111</v>
      </c>
      <c r="C120">
        <v>1128.0000000000005</v>
      </c>
      <c r="D120">
        <v>-1819.9999999999984</v>
      </c>
      <c r="E120">
        <v>2180.0000000000014</v>
      </c>
      <c r="F120">
        <v>200</v>
      </c>
      <c r="G120">
        <v>1021.1658586064541</v>
      </c>
      <c r="J120" s="41">
        <f t="shared" si="9"/>
        <v>0.81826296129773923</v>
      </c>
      <c r="K120" s="40"/>
      <c r="L120" s="31">
        <v>0.8069107324947733</v>
      </c>
      <c r="M120" s="40"/>
      <c r="N120" s="33">
        <f t="shared" si="10"/>
        <v>0.86656839793310547</v>
      </c>
    </row>
    <row r="121" spans="2:14" x14ac:dyDescent="0.25">
      <c r="B121">
        <f t="shared" si="11"/>
        <v>112</v>
      </c>
      <c r="C121">
        <v>2123</v>
      </c>
      <c r="D121">
        <v>-2000</v>
      </c>
      <c r="E121">
        <v>2000</v>
      </c>
      <c r="F121">
        <v>0</v>
      </c>
      <c r="G121">
        <v>1020.7850190878817</v>
      </c>
      <c r="J121" s="41">
        <f t="shared" si="9"/>
        <v>0.98122677023281657</v>
      </c>
      <c r="K121" s="40"/>
      <c r="L121" s="31">
        <v>0.81826296129773923</v>
      </c>
      <c r="M121" s="40"/>
      <c r="N121" s="33">
        <f t="shared" si="10"/>
        <v>0.90876520418182338</v>
      </c>
    </row>
    <row r="122" spans="2:14" x14ac:dyDescent="0.25">
      <c r="B122">
        <f t="shared" si="11"/>
        <v>113</v>
      </c>
      <c r="C122">
        <v>1656.0000000000002</v>
      </c>
      <c r="D122">
        <v>-1939.9999999999995</v>
      </c>
      <c r="E122">
        <v>2060.0000000000005</v>
      </c>
      <c r="F122">
        <v>0</v>
      </c>
      <c r="G122">
        <v>1020.7806042196127</v>
      </c>
      <c r="J122" s="41">
        <f t="shared" si="9"/>
        <v>0.94762913847060282</v>
      </c>
      <c r="K122" s="40"/>
      <c r="L122" s="31">
        <v>0.82037401571912705</v>
      </c>
      <c r="M122" s="40"/>
      <c r="N122" s="33">
        <f t="shared" si="10"/>
        <v>0.91679138368174107</v>
      </c>
    </row>
    <row r="123" spans="2:14" x14ac:dyDescent="0.25">
      <c r="B123">
        <f t="shared" si="11"/>
        <v>114</v>
      </c>
      <c r="C123">
        <v>-2806.0000000000005</v>
      </c>
      <c r="D123">
        <v>-2320.0000000000005</v>
      </c>
      <c r="E123">
        <v>1679.9999999999998</v>
      </c>
      <c r="F123">
        <v>-300</v>
      </c>
      <c r="G123">
        <v>1020.7907313261035</v>
      </c>
      <c r="J123" s="41">
        <f t="shared" si="9"/>
        <v>7.0450212243516035E-3</v>
      </c>
      <c r="K123" s="40"/>
      <c r="L123" s="31">
        <v>0.82887496426226748</v>
      </c>
      <c r="M123" s="40"/>
      <c r="N123" s="33">
        <f t="shared" si="10"/>
        <v>0.9497288010332906</v>
      </c>
    </row>
    <row r="124" spans="2:14" x14ac:dyDescent="0.25">
      <c r="B124">
        <f t="shared" si="11"/>
        <v>115</v>
      </c>
      <c r="C124">
        <v>-2200</v>
      </c>
      <c r="D124">
        <v>-2240</v>
      </c>
      <c r="E124">
        <v>1759.9999999999998</v>
      </c>
      <c r="F124">
        <v>-250</v>
      </c>
      <c r="G124">
        <v>1020.5116018395701</v>
      </c>
      <c r="J124" s="41">
        <f t="shared" si="9"/>
        <v>2.8014738779093981E-2</v>
      </c>
      <c r="K124" s="40"/>
      <c r="L124" s="31">
        <v>0.84940370922369091</v>
      </c>
      <c r="M124" s="40"/>
      <c r="N124" s="33">
        <f t="shared" si="10"/>
        <v>1.0338793250122627</v>
      </c>
    </row>
    <row r="125" spans="2:14" x14ac:dyDescent="0.25">
      <c r="B125">
        <f t="shared" si="11"/>
        <v>116</v>
      </c>
      <c r="C125">
        <v>327.00000000000011</v>
      </c>
      <c r="D125">
        <v>-1980.0000000000005</v>
      </c>
      <c r="E125">
        <v>2019.9999999999995</v>
      </c>
      <c r="F125">
        <v>0</v>
      </c>
      <c r="G125">
        <v>1021.306127005442</v>
      </c>
      <c r="J125" s="41">
        <f t="shared" si="9"/>
        <v>0.62558339184830336</v>
      </c>
      <c r="K125" s="40"/>
      <c r="L125" s="31">
        <v>0.88550137397975814</v>
      </c>
      <c r="M125" s="40"/>
      <c r="N125" s="33">
        <f t="shared" si="10"/>
        <v>1.2029459116946781</v>
      </c>
    </row>
    <row r="126" spans="2:14" x14ac:dyDescent="0.25">
      <c r="B126">
        <f t="shared" si="11"/>
        <v>117</v>
      </c>
      <c r="C126">
        <v>-226.00000000000006</v>
      </c>
      <c r="D126">
        <v>-2080</v>
      </c>
      <c r="E126">
        <v>1920</v>
      </c>
      <c r="F126">
        <v>-100</v>
      </c>
      <c r="G126">
        <v>1021.4039922519605</v>
      </c>
      <c r="J126" s="41">
        <f t="shared" si="9"/>
        <v>0.45091116891615879</v>
      </c>
      <c r="K126" s="40"/>
      <c r="L126" s="31">
        <v>0.89032967078680414</v>
      </c>
      <c r="M126" s="40"/>
      <c r="N126" s="33">
        <f t="shared" si="10"/>
        <v>1.2282832450458927</v>
      </c>
    </row>
    <row r="127" spans="2:14" x14ac:dyDescent="0.25">
      <c r="B127">
        <f t="shared" si="11"/>
        <v>118</v>
      </c>
      <c r="C127">
        <v>-444.00000000000011</v>
      </c>
      <c r="D127">
        <v>-1960.0000000000002</v>
      </c>
      <c r="E127">
        <v>2039.9999999999998</v>
      </c>
      <c r="F127">
        <v>0</v>
      </c>
      <c r="G127">
        <v>1021.0487628880802</v>
      </c>
      <c r="J127" s="41">
        <f t="shared" si="9"/>
        <v>0.33183674047975709</v>
      </c>
      <c r="K127" s="40"/>
      <c r="L127" s="31">
        <v>0.89433607783276869</v>
      </c>
      <c r="M127" s="40"/>
      <c r="N127" s="33">
        <f t="shared" si="10"/>
        <v>1.2499225410003258</v>
      </c>
    </row>
    <row r="128" spans="2:14" x14ac:dyDescent="0.25">
      <c r="B128">
        <f t="shared" si="11"/>
        <v>119</v>
      </c>
      <c r="C128">
        <v>-2392</v>
      </c>
      <c r="D128">
        <v>-2140.0000000000005</v>
      </c>
      <c r="E128">
        <v>1859.9999999999995</v>
      </c>
      <c r="F128">
        <v>-150</v>
      </c>
      <c r="G128">
        <v>1020.925765836362</v>
      </c>
      <c r="J128" s="41">
        <f t="shared" si="9"/>
        <v>1.4044323583688189E-2</v>
      </c>
      <c r="K128" s="40"/>
      <c r="L128" s="31">
        <v>0.94762913847060282</v>
      </c>
      <c r="M128" s="40"/>
      <c r="N128" s="33">
        <f t="shared" si="10"/>
        <v>1.6222878776835818</v>
      </c>
    </row>
    <row r="129" spans="2:14" x14ac:dyDescent="0.25">
      <c r="B129">
        <f t="shared" si="11"/>
        <v>120</v>
      </c>
      <c r="C129">
        <v>321.00000000000011</v>
      </c>
      <c r="D129">
        <v>-2060.0000000000005</v>
      </c>
      <c r="E129">
        <v>1939.9999999999995</v>
      </c>
      <c r="F129">
        <v>0</v>
      </c>
      <c r="G129">
        <v>1021.2411342316889</v>
      </c>
      <c r="J129" s="41">
        <f t="shared" si="9"/>
        <v>0.62336229159764645</v>
      </c>
      <c r="K129" s="40"/>
      <c r="L129" s="31">
        <v>0.96686399260768929</v>
      </c>
      <c r="M129" s="40"/>
      <c r="N129" s="33">
        <f t="shared" si="10"/>
        <v>1.8365793724296657</v>
      </c>
    </row>
    <row r="130" spans="2:14" x14ac:dyDescent="0.25">
      <c r="B130">
        <f t="shared" si="11"/>
        <v>121</v>
      </c>
      <c r="C130">
        <v>108</v>
      </c>
      <c r="D130">
        <v>-2019.9999999999995</v>
      </c>
      <c r="E130">
        <v>1980.0000000000005</v>
      </c>
      <c r="F130">
        <v>0</v>
      </c>
      <c r="G130">
        <v>1020.8024811970748</v>
      </c>
      <c r="J130" s="41">
        <f t="shared" si="9"/>
        <v>0.54212913086075964</v>
      </c>
      <c r="K130" s="40"/>
      <c r="L130" s="31">
        <v>0.97689585734437989</v>
      </c>
      <c r="M130" s="40"/>
      <c r="N130" s="33">
        <f t="shared" si="10"/>
        <v>1.993485723451762</v>
      </c>
    </row>
    <row r="131" spans="2:14" x14ac:dyDescent="0.25">
      <c r="B131">
        <f t="shared" si="11"/>
        <v>122</v>
      </c>
      <c r="C131">
        <v>-214.00000000000006</v>
      </c>
      <c r="D131">
        <v>-1980.0000000000005</v>
      </c>
      <c r="E131">
        <v>2019.9999999999995</v>
      </c>
      <c r="F131">
        <v>0</v>
      </c>
      <c r="G131">
        <v>1021.1616456595726</v>
      </c>
      <c r="J131" s="41">
        <f t="shared" si="9"/>
        <v>0.41700350021762922</v>
      </c>
      <c r="K131" s="40"/>
      <c r="L131" s="31">
        <v>0.97945468288570581</v>
      </c>
      <c r="M131" s="40"/>
      <c r="N131" s="33">
        <f t="shared" si="10"/>
        <v>2.042614301673964</v>
      </c>
    </row>
    <row r="132" spans="2:14" x14ac:dyDescent="0.25">
      <c r="B132">
        <f t="shared" si="11"/>
        <v>123</v>
      </c>
      <c r="C132">
        <v>-1552.0000000000002</v>
      </c>
      <c r="D132">
        <v>-2200</v>
      </c>
      <c r="E132">
        <v>1800</v>
      </c>
      <c r="F132">
        <v>-200</v>
      </c>
      <c r="G132">
        <v>1021.2449417962481</v>
      </c>
      <c r="J132" s="41">
        <f t="shared" si="9"/>
        <v>9.2772386423675884E-2</v>
      </c>
      <c r="K132" s="40"/>
      <c r="L132" s="31">
        <v>0.98054298800463346</v>
      </c>
      <c r="M132" s="40"/>
      <c r="N132" s="33">
        <f t="shared" si="10"/>
        <v>2.0650948778223821</v>
      </c>
    </row>
    <row r="133" spans="2:14" x14ac:dyDescent="0.25">
      <c r="B133">
        <f t="shared" si="11"/>
        <v>124</v>
      </c>
      <c r="C133">
        <v>-816</v>
      </c>
      <c r="D133">
        <v>-2099.9999999999995</v>
      </c>
      <c r="E133">
        <v>1900.0000000000005</v>
      </c>
      <c r="F133">
        <v>-100</v>
      </c>
      <c r="G133">
        <v>1021.0172044022449</v>
      </c>
      <c r="J133" s="41">
        <f t="shared" si="9"/>
        <v>0.24156993505793883</v>
      </c>
      <c r="K133" s="40"/>
      <c r="L133" s="31">
        <v>0.98122677023281657</v>
      </c>
      <c r="M133" s="40"/>
      <c r="N133" s="33">
        <f t="shared" si="10"/>
        <v>2.079771901332367</v>
      </c>
    </row>
    <row r="134" spans="2:14" x14ac:dyDescent="0.25">
      <c r="B134">
        <f t="shared" si="11"/>
        <v>125</v>
      </c>
      <c r="C134">
        <v>212</v>
      </c>
      <c r="D134">
        <v>-2080</v>
      </c>
      <c r="E134">
        <v>1920</v>
      </c>
      <c r="F134">
        <v>0</v>
      </c>
      <c r="G134">
        <v>1021.0362689255635</v>
      </c>
      <c r="J134" s="41">
        <f t="shared" si="9"/>
        <v>0.58224191726373187</v>
      </c>
      <c r="K134" s="40"/>
      <c r="L134" s="28">
        <v>0.98339478196867203</v>
      </c>
      <c r="M134" s="40"/>
      <c r="N134" s="33">
        <f t="shared" si="10"/>
        <v>2.1295299938400256</v>
      </c>
    </row>
  </sheetData>
  <mergeCells count="2">
    <mergeCell ref="D8:G8"/>
    <mergeCell ref="J8:O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F1918-FE6B-438D-ADC5-0FCB1A02B07E}">
  <dimension ref="B5:G40"/>
  <sheetViews>
    <sheetView topLeftCell="B32" zoomScale="145" zoomScaleNormal="145" workbookViewId="0">
      <selection activeCell="B17" sqref="B17"/>
    </sheetView>
  </sheetViews>
  <sheetFormatPr defaultColWidth="12" defaultRowHeight="15.75" x14ac:dyDescent="0.25"/>
  <cols>
    <col min="1" max="1" width="12" style="42"/>
    <col min="2" max="2" width="28.5703125" style="42" bestFit="1" customWidth="1"/>
    <col min="3" max="3" width="12.7109375" style="42" bestFit="1" customWidth="1"/>
    <col min="4" max="4" width="10.5703125" style="43" customWidth="1"/>
    <col min="5" max="5" width="32.42578125" style="43" customWidth="1"/>
    <col min="6" max="6" width="28.5703125" style="42" bestFit="1" customWidth="1"/>
    <col min="7" max="7" width="12.7109375" style="42" bestFit="1" customWidth="1"/>
    <col min="8" max="16384" width="12" style="42"/>
  </cols>
  <sheetData>
    <row r="5" spans="2:7" x14ac:dyDescent="0.25">
      <c r="B5" s="56" t="s">
        <v>102</v>
      </c>
      <c r="C5" s="56"/>
      <c r="D5" s="60"/>
      <c r="F5" s="56" t="s">
        <v>101</v>
      </c>
      <c r="G5" s="56"/>
    </row>
    <row r="6" spans="2:7" x14ac:dyDescent="0.25">
      <c r="B6" s="55" t="s">
        <v>86</v>
      </c>
      <c r="C6" s="48">
        <v>2023</v>
      </c>
      <c r="D6" s="46" t="s">
        <v>88</v>
      </c>
      <c r="E6" s="46" t="s">
        <v>87</v>
      </c>
      <c r="F6" s="55" t="s">
        <v>86</v>
      </c>
      <c r="G6" s="48">
        <v>2023</v>
      </c>
    </row>
    <row r="7" spans="2:7" x14ac:dyDescent="0.25">
      <c r="B7" s="45" t="s">
        <v>100</v>
      </c>
      <c r="C7" s="49">
        <v>4620000</v>
      </c>
      <c r="D7" s="46">
        <v>160</v>
      </c>
      <c r="E7" s="46" t="s">
        <v>92</v>
      </c>
      <c r="F7" s="45" t="s">
        <v>100</v>
      </c>
      <c r="G7" s="49">
        <f t="shared" ref="G7:G16" si="0">C7/160</f>
        <v>28875</v>
      </c>
    </row>
    <row r="8" spans="2:7" x14ac:dyDescent="0.25">
      <c r="B8" s="50" t="s">
        <v>99</v>
      </c>
      <c r="C8" s="49">
        <v>462000</v>
      </c>
      <c r="D8" s="46">
        <v>160</v>
      </c>
      <c r="E8" s="46" t="s">
        <v>92</v>
      </c>
      <c r="F8" s="50" t="s">
        <v>99</v>
      </c>
      <c r="G8" s="49">
        <f t="shared" si="0"/>
        <v>2887.5</v>
      </c>
    </row>
    <row r="9" spans="2:7" x14ac:dyDescent="0.25">
      <c r="B9" s="50" t="s">
        <v>98</v>
      </c>
      <c r="C9" s="49">
        <v>2079000</v>
      </c>
      <c r="D9" s="46">
        <v>160</v>
      </c>
      <c r="E9" s="46" t="s">
        <v>92</v>
      </c>
      <c r="F9" s="50" t="s">
        <v>98</v>
      </c>
      <c r="G9" s="49">
        <f t="shared" si="0"/>
        <v>12993.75</v>
      </c>
    </row>
    <row r="10" spans="2:7" x14ac:dyDescent="0.25">
      <c r="B10" s="50" t="s">
        <v>97</v>
      </c>
      <c r="C10" s="49">
        <v>207900</v>
      </c>
      <c r="D10" s="46">
        <v>160</v>
      </c>
      <c r="E10" s="46" t="s">
        <v>92</v>
      </c>
      <c r="F10" s="50" t="s">
        <v>97</v>
      </c>
      <c r="G10" s="49">
        <f t="shared" si="0"/>
        <v>1299.375</v>
      </c>
    </row>
    <row r="11" spans="2:7" x14ac:dyDescent="0.25">
      <c r="B11" s="50" t="s">
        <v>96</v>
      </c>
      <c r="C11" s="49">
        <v>600600</v>
      </c>
      <c r="D11" s="46">
        <v>160</v>
      </c>
      <c r="E11" s="46" t="s">
        <v>92</v>
      </c>
      <c r="F11" s="50" t="s">
        <v>96</v>
      </c>
      <c r="G11" s="49">
        <f t="shared" si="0"/>
        <v>3753.75</v>
      </c>
    </row>
    <row r="12" spans="2:7" x14ac:dyDescent="0.25">
      <c r="B12" s="45" t="s">
        <v>95</v>
      </c>
      <c r="C12" s="44">
        <v>3349500</v>
      </c>
      <c r="D12" s="46">
        <v>160</v>
      </c>
      <c r="E12" s="46" t="s">
        <v>92</v>
      </c>
      <c r="F12" s="45" t="s">
        <v>95</v>
      </c>
      <c r="G12" s="49">
        <f t="shared" si="0"/>
        <v>20934.375</v>
      </c>
    </row>
    <row r="13" spans="2:7" x14ac:dyDescent="0.25">
      <c r="B13" s="45" t="s">
        <v>94</v>
      </c>
      <c r="C13" s="44">
        <v>1270500</v>
      </c>
      <c r="D13" s="46">
        <v>160</v>
      </c>
      <c r="E13" s="46" t="s">
        <v>92</v>
      </c>
      <c r="F13" s="45" t="s">
        <v>94</v>
      </c>
      <c r="G13" s="49">
        <f t="shared" si="0"/>
        <v>7940.625</v>
      </c>
    </row>
    <row r="14" spans="2:7" x14ac:dyDescent="0.25">
      <c r="B14" s="45" t="s">
        <v>12</v>
      </c>
      <c r="C14" s="44">
        <v>92400</v>
      </c>
      <c r="D14" s="46">
        <v>160</v>
      </c>
      <c r="E14" s="46" t="s">
        <v>92</v>
      </c>
      <c r="F14" s="45" t="s">
        <v>12</v>
      </c>
      <c r="G14" s="49">
        <f t="shared" si="0"/>
        <v>577.5</v>
      </c>
    </row>
    <row r="15" spans="2:7" x14ac:dyDescent="0.25">
      <c r="B15" s="45" t="s">
        <v>93</v>
      </c>
      <c r="C15" s="44">
        <v>294525</v>
      </c>
      <c r="D15" s="46">
        <v>160</v>
      </c>
      <c r="E15" s="46" t="s">
        <v>92</v>
      </c>
      <c r="F15" s="45" t="s">
        <v>93</v>
      </c>
      <c r="G15" s="49">
        <f t="shared" si="0"/>
        <v>1840.78125</v>
      </c>
    </row>
    <row r="16" spans="2:7" x14ac:dyDescent="0.25">
      <c r="B16" s="53" t="s">
        <v>91</v>
      </c>
      <c r="C16" s="44">
        <v>883575</v>
      </c>
      <c r="D16" s="46">
        <v>160</v>
      </c>
      <c r="E16" s="46" t="s">
        <v>92</v>
      </c>
      <c r="F16" s="53" t="s">
        <v>91</v>
      </c>
      <c r="G16" s="49">
        <f t="shared" si="0"/>
        <v>5522.34375</v>
      </c>
    </row>
    <row r="17" spans="2:7" x14ac:dyDescent="0.25">
      <c r="C17" s="59"/>
      <c r="D17" s="57"/>
      <c r="E17" s="57"/>
      <c r="G17" s="59"/>
    </row>
    <row r="18" spans="2:7" x14ac:dyDescent="0.25">
      <c r="C18" s="58"/>
      <c r="D18" s="57"/>
      <c r="E18" s="57"/>
      <c r="G18" s="58"/>
    </row>
    <row r="19" spans="2:7" x14ac:dyDescent="0.25">
      <c r="B19" s="56" t="s">
        <v>90</v>
      </c>
      <c r="C19" s="56"/>
      <c r="D19" s="57"/>
      <c r="E19" s="57"/>
      <c r="F19" s="56" t="s">
        <v>89</v>
      </c>
      <c r="G19" s="56"/>
    </row>
    <row r="20" spans="2:7" x14ac:dyDescent="0.25">
      <c r="B20" s="55" t="s">
        <v>86</v>
      </c>
      <c r="C20" s="54" t="s">
        <v>85</v>
      </c>
      <c r="D20" s="46" t="s">
        <v>88</v>
      </c>
      <c r="E20" s="46" t="s">
        <v>87</v>
      </c>
      <c r="F20" s="55" t="s">
        <v>86</v>
      </c>
      <c r="G20" s="54" t="s">
        <v>85</v>
      </c>
    </row>
    <row r="21" spans="2:7" x14ac:dyDescent="0.25">
      <c r="B21" s="53" t="s">
        <v>84</v>
      </c>
      <c r="C21" s="52"/>
      <c r="D21" s="46"/>
      <c r="E21" s="46"/>
      <c r="F21" s="53" t="s">
        <v>84</v>
      </c>
      <c r="G21" s="52"/>
    </row>
    <row r="22" spans="2:7" x14ac:dyDescent="0.25">
      <c r="B22" s="50" t="s">
        <v>83</v>
      </c>
      <c r="C22" s="49">
        <v>202421.37959999999</v>
      </c>
      <c r="D22" s="46">
        <v>165</v>
      </c>
      <c r="E22" s="46" t="s">
        <v>61</v>
      </c>
      <c r="F22" s="50" t="s">
        <v>83</v>
      </c>
      <c r="G22" s="49">
        <f>C22/165</f>
        <v>1226.7962399999999</v>
      </c>
    </row>
    <row r="23" spans="2:7" x14ac:dyDescent="0.25">
      <c r="B23" s="50" t="s">
        <v>82</v>
      </c>
      <c r="C23" s="49">
        <v>68283.586800000005</v>
      </c>
      <c r="D23" s="46">
        <v>165</v>
      </c>
      <c r="E23" s="46" t="s">
        <v>61</v>
      </c>
      <c r="F23" s="50" t="s">
        <v>82</v>
      </c>
      <c r="G23" s="49">
        <f>C23/165</f>
        <v>413.83992000000001</v>
      </c>
    </row>
    <row r="24" spans="2:7" x14ac:dyDescent="0.25">
      <c r="B24" s="50" t="s">
        <v>81</v>
      </c>
      <c r="C24" s="49">
        <v>134616.24000000002</v>
      </c>
      <c r="D24" s="46">
        <v>165</v>
      </c>
      <c r="E24" s="46" t="s">
        <v>61</v>
      </c>
      <c r="F24" s="50" t="s">
        <v>81</v>
      </c>
      <c r="G24" s="49">
        <f>C24/165</f>
        <v>815.85600000000011</v>
      </c>
    </row>
    <row r="25" spans="2:7" x14ac:dyDescent="0.25">
      <c r="B25" s="48" t="s">
        <v>80</v>
      </c>
      <c r="C25" s="44">
        <v>405321.20640000002</v>
      </c>
      <c r="D25" s="46">
        <v>165</v>
      </c>
      <c r="E25" s="46" t="s">
        <v>61</v>
      </c>
      <c r="F25" s="48" t="s">
        <v>80</v>
      </c>
      <c r="G25" s="44">
        <f>C25/165</f>
        <v>2456.4921600000002</v>
      </c>
    </row>
    <row r="26" spans="2:7" x14ac:dyDescent="0.25">
      <c r="B26" s="48" t="s">
        <v>79</v>
      </c>
      <c r="C26" s="49"/>
      <c r="D26" s="46"/>
      <c r="E26" s="46"/>
      <c r="F26" s="48" t="s">
        <v>79</v>
      </c>
      <c r="G26" s="49"/>
    </row>
    <row r="27" spans="2:7" x14ac:dyDescent="0.25">
      <c r="B27" s="50" t="s">
        <v>78</v>
      </c>
      <c r="C27" s="49">
        <v>2975743.2688500001</v>
      </c>
      <c r="D27" s="46">
        <v>165</v>
      </c>
      <c r="E27" s="46" t="s">
        <v>61</v>
      </c>
      <c r="F27" s="50" t="s">
        <v>78</v>
      </c>
      <c r="G27" s="49">
        <f>C27/165</f>
        <v>18034.807690000001</v>
      </c>
    </row>
    <row r="28" spans="2:7" x14ac:dyDescent="0.25">
      <c r="B28" s="48" t="s">
        <v>77</v>
      </c>
      <c r="C28" s="44">
        <v>3381064.4752500001</v>
      </c>
      <c r="D28" s="46">
        <v>165</v>
      </c>
      <c r="E28" s="46" t="s">
        <v>61</v>
      </c>
      <c r="F28" s="48" t="s">
        <v>77</v>
      </c>
      <c r="G28" s="44">
        <f>C28/165</f>
        <v>20491.299849999999</v>
      </c>
    </row>
    <row r="29" spans="2:7" x14ac:dyDescent="0.25">
      <c r="B29" s="48" t="s">
        <v>76</v>
      </c>
      <c r="C29" s="51"/>
      <c r="D29" s="46"/>
      <c r="E29" s="46"/>
      <c r="F29" s="48" t="s">
        <v>76</v>
      </c>
      <c r="G29" s="51"/>
    </row>
    <row r="30" spans="2:7" x14ac:dyDescent="0.25">
      <c r="B30" s="50" t="s">
        <v>75</v>
      </c>
      <c r="C30" s="49">
        <v>85354.475250000003</v>
      </c>
      <c r="D30" s="46">
        <v>165</v>
      </c>
      <c r="E30" s="46" t="s">
        <v>61</v>
      </c>
      <c r="F30" s="50" t="s">
        <v>75</v>
      </c>
      <c r="G30" s="49">
        <f>C30/165</f>
        <v>517.29984999999999</v>
      </c>
    </row>
    <row r="31" spans="2:7" x14ac:dyDescent="0.25">
      <c r="B31" s="50" t="s">
        <v>74</v>
      </c>
      <c r="C31" s="49">
        <v>75075</v>
      </c>
      <c r="D31" s="46">
        <v>165</v>
      </c>
      <c r="E31" s="46" t="s">
        <v>61</v>
      </c>
      <c r="F31" s="50" t="s">
        <v>74</v>
      </c>
      <c r="G31" s="49">
        <f>C31/165</f>
        <v>455</v>
      </c>
    </row>
    <row r="32" spans="2:7" x14ac:dyDescent="0.25">
      <c r="B32" s="48" t="s">
        <v>73</v>
      </c>
      <c r="C32" s="44">
        <v>160429.47525000002</v>
      </c>
      <c r="D32" s="46">
        <v>165</v>
      </c>
      <c r="E32" s="46" t="s">
        <v>61</v>
      </c>
      <c r="F32" s="48" t="s">
        <v>73</v>
      </c>
      <c r="G32" s="44">
        <f>C32/165</f>
        <v>972.29985000000011</v>
      </c>
    </row>
    <row r="33" spans="2:7" x14ac:dyDescent="0.25">
      <c r="B33" s="48" t="s">
        <v>72</v>
      </c>
      <c r="C33" s="44">
        <v>1924560</v>
      </c>
      <c r="D33" s="46">
        <v>165</v>
      </c>
      <c r="E33" s="46" t="s">
        <v>61</v>
      </c>
      <c r="F33" s="48" t="s">
        <v>72</v>
      </c>
      <c r="G33" s="44">
        <f>C33/165</f>
        <v>11664</v>
      </c>
    </row>
    <row r="34" spans="2:7" x14ac:dyDescent="0.25">
      <c r="B34" s="48" t="s">
        <v>71</v>
      </c>
      <c r="C34" s="44">
        <v>2084989.4752500001</v>
      </c>
      <c r="D34" s="46">
        <v>165</v>
      </c>
      <c r="E34" s="46" t="s">
        <v>61</v>
      </c>
      <c r="F34" s="48" t="s">
        <v>71</v>
      </c>
      <c r="G34" s="44">
        <f>C34/165</f>
        <v>12636.299850000001</v>
      </c>
    </row>
    <row r="35" spans="2:7" x14ac:dyDescent="0.25">
      <c r="B35" s="48" t="s">
        <v>70</v>
      </c>
      <c r="C35" s="49"/>
      <c r="D35" s="46"/>
      <c r="E35" s="46"/>
      <c r="F35" s="48" t="s">
        <v>70</v>
      </c>
      <c r="G35" s="49"/>
    </row>
    <row r="36" spans="2:7" x14ac:dyDescent="0.25">
      <c r="B36" s="50" t="s">
        <v>68</v>
      </c>
      <c r="C36" s="49">
        <v>412500</v>
      </c>
      <c r="D36" s="46">
        <v>140</v>
      </c>
      <c r="E36" s="46" t="s">
        <v>69</v>
      </c>
      <c r="F36" s="50" t="s">
        <v>68</v>
      </c>
      <c r="G36" s="49">
        <f>C36/165</f>
        <v>2500</v>
      </c>
    </row>
    <row r="37" spans="2:7" x14ac:dyDescent="0.25">
      <c r="B37" s="50" t="s">
        <v>66</v>
      </c>
      <c r="C37" s="49">
        <v>883575</v>
      </c>
      <c r="D37" s="81" t="s">
        <v>67</v>
      </c>
      <c r="E37" s="82"/>
      <c r="F37" s="50" t="s">
        <v>66</v>
      </c>
      <c r="G37" s="49">
        <f>G16</f>
        <v>5522.34375</v>
      </c>
    </row>
    <row r="38" spans="2:7" x14ac:dyDescent="0.25">
      <c r="B38" s="48"/>
      <c r="C38" s="49"/>
      <c r="D38" s="81" t="s">
        <v>65</v>
      </c>
      <c r="E38" s="82"/>
      <c r="F38" s="48" t="s">
        <v>64</v>
      </c>
      <c r="G38" s="44">
        <f>G39-G36-G37</f>
        <v>-167.34375000000182</v>
      </c>
    </row>
    <row r="39" spans="2:7" x14ac:dyDescent="0.25">
      <c r="B39" s="48" t="s">
        <v>62</v>
      </c>
      <c r="C39" s="47">
        <v>1296075</v>
      </c>
      <c r="D39" s="81" t="s">
        <v>63</v>
      </c>
      <c r="E39" s="82"/>
      <c r="F39" s="48" t="s">
        <v>62</v>
      </c>
      <c r="G39" s="47">
        <f>G28-G34</f>
        <v>7854.9999999999982</v>
      </c>
    </row>
    <row r="40" spans="2:7" x14ac:dyDescent="0.25">
      <c r="B40" s="45" t="s">
        <v>60</v>
      </c>
      <c r="C40" s="44">
        <v>3381064.4752500001</v>
      </c>
      <c r="D40" s="46">
        <v>165</v>
      </c>
      <c r="E40" s="46" t="s">
        <v>61</v>
      </c>
      <c r="F40" s="45" t="s">
        <v>60</v>
      </c>
      <c r="G40" s="44">
        <f>C40/165</f>
        <v>20491.299849999999</v>
      </c>
    </row>
  </sheetData>
  <mergeCells count="3">
    <mergeCell ref="D37:E37"/>
    <mergeCell ref="D39:E39"/>
    <mergeCell ref="D38:E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6CF43-1160-4BCF-8D6E-C495437ABD56}">
  <dimension ref="A3:B14"/>
  <sheetViews>
    <sheetView tabSelected="1" topLeftCell="A9" workbookViewId="0">
      <selection activeCell="B13" sqref="B13"/>
    </sheetView>
  </sheetViews>
  <sheetFormatPr defaultColWidth="12.42578125" defaultRowHeight="15.75" x14ac:dyDescent="0.25"/>
  <cols>
    <col min="1" max="1" width="12.42578125" style="62"/>
    <col min="2" max="2" width="222.7109375" style="62" customWidth="1"/>
    <col min="3" max="16384" width="12.42578125" style="61"/>
  </cols>
  <sheetData>
    <row r="3" spans="1:2" x14ac:dyDescent="0.25">
      <c r="B3" s="69" t="s">
        <v>108</v>
      </c>
    </row>
    <row r="5" spans="1:2" ht="31.5" x14ac:dyDescent="0.25">
      <c r="B5" s="64" t="s">
        <v>107</v>
      </c>
    </row>
    <row r="7" spans="1:2" s="66" customFormat="1" ht="47.25" x14ac:dyDescent="0.25">
      <c r="A7" s="68"/>
      <c r="B7" s="67" t="s">
        <v>106</v>
      </c>
    </row>
    <row r="8" spans="1:2" x14ac:dyDescent="0.25">
      <c r="B8" s="64"/>
    </row>
    <row r="9" spans="1:2" ht="47.25" x14ac:dyDescent="0.25">
      <c r="B9" s="65" t="s">
        <v>105</v>
      </c>
    </row>
    <row r="12" spans="1:2" ht="31.5" x14ac:dyDescent="0.25">
      <c r="B12" s="64" t="s">
        <v>104</v>
      </c>
    </row>
    <row r="13" spans="1:2" x14ac:dyDescent="0.25">
      <c r="B13" s="64"/>
    </row>
    <row r="14" spans="1:2" ht="39" customHeight="1" x14ac:dyDescent="0.25">
      <c r="B14" s="6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Fall_1b</vt:lpstr>
      <vt:lpstr>Fall_1eii</vt:lpstr>
      <vt:lpstr>Sheet1</vt:lpstr>
      <vt:lpstr>3_bi</vt:lpstr>
      <vt:lpstr>3_cii</vt:lpstr>
      <vt:lpstr>Q4 Sheet1 </vt:lpstr>
      <vt:lpstr>Q4 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Fang, Bin</dc:creator>
  <cp:lastModifiedBy>Aleshia Zionce</cp:lastModifiedBy>
  <dcterms:created xsi:type="dcterms:W3CDTF">2024-12-13T17:25:29Z</dcterms:created>
  <dcterms:modified xsi:type="dcterms:W3CDTF">2025-01-27T18:41:33Z</dcterms:modified>
</cp:coreProperties>
</file>