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501"/>
  <workbookPr codeName="ThisWorkbook"/>
  <mc:AlternateContent xmlns:mc="http://schemas.openxmlformats.org/markup-compatibility/2006">
    <mc:Choice Requires="x15">
      <x15ac:absPath xmlns:x15ac="http://schemas.microsoft.com/office/spreadsheetml/2010/11/ac" url="Q:\Aleshia\Spring 2023 solutions\"/>
    </mc:Choice>
  </mc:AlternateContent>
  <xr:revisionPtr revIDLastSave="0" documentId="8_{0710A02D-F56D-4049-BD92-31B9B2313318}" xr6:coauthVersionLast="47" xr6:coauthVersionMax="47" xr10:uidLastSave="{00000000-0000-0000-0000-000000000000}"/>
  <bookViews>
    <workbookView xWindow="-120" yWindow="-120" windowWidth="29040" windowHeight="15840" tabRatio="877" activeTab="1" xr2:uid="{00000000-000D-0000-FFFF-FFFF00000000}"/>
  </bookViews>
  <sheets>
    <sheet name="Question 4" sheetId="35" r:id="rId1"/>
    <sheet name="Question 9" sheetId="36" r:id="rId2"/>
    <sheet name="Overview Case Study" sheetId="34" r:id="rId3"/>
    <sheet name="Pension Case Study" sheetId="9" r:id="rId4"/>
    <sheet name="Retiree Health Case Study" sheetId="27" r:id="rId5"/>
  </sheets>
  <externalReferences>
    <externalReference r:id="rId6"/>
  </externalReferences>
  <definedNames>
    <definedName name="__nAxPro_column__" localSheetId="0" hidden="1">'Question 4'!#REF!</definedName>
    <definedName name="__nAxPro_column__" localSheetId="1" hidden="1">'Question 9'!#REF!</definedName>
    <definedName name="__nAxPro_row__" localSheetId="0" hidden="1">'Question 4'!#REF!</definedName>
    <definedName name="__nAxPro_row__" localSheetId="1" hidden="1">'Question 9'!#REF!</definedName>
    <definedName name="canflag">'[1]Overview - Canada'!$N$1</definedName>
    <definedName name="_xlnm.Print_Area" localSheetId="2">'Overview Case Study'!$A$1:$A$70</definedName>
    <definedName name="_xlnm.Print_Area" localSheetId="3">'Pension Case Study'!$A$1:$C$42</definedName>
  </definedNames>
  <calcPr calcId="191029"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X47" i="36" l="1"/>
  <c r="X50" i="36"/>
  <c r="X40" i="36"/>
  <c r="X41" i="36" s="1"/>
  <c r="X42" i="36" s="1"/>
  <c r="X45" i="36" s="1"/>
  <c r="X35" i="36"/>
  <c r="X33" i="36"/>
  <c r="X32" i="36"/>
  <c r="X31" i="36"/>
  <c r="X34" i="36" s="1"/>
  <c r="X30" i="36"/>
  <c r="W27" i="36"/>
  <c r="X27" i="36" s="1"/>
  <c r="X22" i="36"/>
  <c r="W22" i="36"/>
  <c r="V20" i="36"/>
  <c r="X20" i="36" s="1"/>
  <c r="W19" i="36"/>
  <c r="W21" i="36" s="1"/>
  <c r="W23" i="36" s="1"/>
  <c r="V19" i="36"/>
  <c r="V21" i="36" s="1"/>
  <c r="K16" i="36"/>
  <c r="K15" i="36"/>
  <c r="K14" i="36"/>
  <c r="K17" i="36" s="1"/>
  <c r="W24" i="36" l="1"/>
  <c r="W25" i="36" s="1"/>
  <c r="X36" i="36"/>
  <c r="X21" i="36"/>
  <c r="V23" i="36"/>
  <c r="X19" i="36"/>
  <c r="X23" i="36" s="1"/>
  <c r="W26" i="36" l="1"/>
  <c r="X26" i="36" s="1"/>
  <c r="X52" i="36" s="1"/>
  <c r="V24" i="36"/>
  <c r="X24" i="36" s="1"/>
  <c r="X51" i="36" s="1"/>
  <c r="V25" i="36" l="1"/>
  <c r="V28" i="36" s="1"/>
  <c r="X25" i="36"/>
  <c r="X28" i="36" s="1"/>
  <c r="X46" i="36" s="1"/>
  <c r="X48" i="36" s="1"/>
  <c r="X53" i="36" s="1"/>
  <c r="X54" i="36" s="1"/>
  <c r="W28" i="36"/>
  <c r="M15" i="35" l="1"/>
  <c r="M14" i="35"/>
  <c r="M17" i="35" s="1"/>
  <c r="D9" i="35"/>
</calcChain>
</file>

<file path=xl/sharedStrings.xml><?xml version="1.0" encoding="utf-8"?>
<sst xmlns="http://schemas.openxmlformats.org/spreadsheetml/2006/main" count="418" uniqueCount="332">
  <si>
    <t>-  Net change</t>
  </si>
  <si>
    <t>Service (Years)</t>
  </si>
  <si>
    <t>&lt; 5</t>
  </si>
  <si>
    <t>5-10</t>
  </si>
  <si>
    <t>10-15</t>
  </si>
  <si>
    <t>15-20</t>
  </si>
  <si>
    <t>Totals</t>
  </si>
  <si>
    <t>Age</t>
  </si>
  <si>
    <t>&lt; 25</t>
  </si>
  <si>
    <t># Participants</t>
  </si>
  <si>
    <t>(Years)</t>
  </si>
  <si>
    <t>Average Salary</t>
  </si>
  <si>
    <t>25-35</t>
  </si>
  <si>
    <t>35-45</t>
  </si>
  <si>
    <t>45-55</t>
  </si>
  <si>
    <t>55-65</t>
  </si>
  <si>
    <t>&gt; 65</t>
  </si>
  <si>
    <t>Total</t>
  </si>
  <si>
    <t>Historical Actuarial Valuation Results</t>
  </si>
  <si>
    <t>Active Participants</t>
  </si>
  <si>
    <t>(a)  count</t>
  </si>
  <si>
    <t>(b)  average age</t>
  </si>
  <si>
    <t>(c)  average service</t>
  </si>
  <si>
    <t>(d)  average future working lifetime</t>
  </si>
  <si>
    <t>(e)  average future working lifetime to vesting (for those not)</t>
  </si>
  <si>
    <t>Deferred Vested Participants</t>
  </si>
  <si>
    <t>(c)  average annual benefit</t>
  </si>
  <si>
    <t>(a)  Domestic Large Cap Equities</t>
  </si>
  <si>
    <t>(b)  Domestic Small Cap Equities</t>
  </si>
  <si>
    <t>(d)  International Equities</t>
  </si>
  <si>
    <t>(e)  Real Estate</t>
  </si>
  <si>
    <t>(f)  Cash</t>
  </si>
  <si>
    <t>(g)  Total</t>
  </si>
  <si>
    <t>Average Age</t>
  </si>
  <si>
    <t>80% married; male spouses 3 years older than female spouses</t>
  </si>
  <si>
    <t>Assume all expenses paid by company</t>
  </si>
  <si>
    <t>Market value</t>
  </si>
  <si>
    <t>Projected Unit Credit</t>
  </si>
  <si>
    <t>N/A</t>
  </si>
  <si>
    <t>Eligibility</t>
  </si>
  <si>
    <t>Immediate</t>
  </si>
  <si>
    <t>Vesting</t>
  </si>
  <si>
    <t>100% after 5 years of service</t>
  </si>
  <si>
    <t>Normal Retirement Age</t>
  </si>
  <si>
    <t>Early Retirement Age</t>
  </si>
  <si>
    <t>55 with 5 years of service</t>
  </si>
  <si>
    <t>Best Average Earnings</t>
  </si>
  <si>
    <t>Average annual earnings during 60 consecutive months in which earnings were highest</t>
  </si>
  <si>
    <t>Earnings</t>
  </si>
  <si>
    <t>Base pay, excluding overtime and bonuses</t>
  </si>
  <si>
    <t>Normal Retirement Benefit</t>
  </si>
  <si>
    <t>Early Retirement Benefit</t>
  </si>
  <si>
    <t>Form of Benefit</t>
  </si>
  <si>
    <t>Optional Forms of Benefit</t>
  </si>
  <si>
    <t>None</t>
  </si>
  <si>
    <t>Indexing</t>
  </si>
  <si>
    <t>Termination Benefit</t>
  </si>
  <si>
    <t>Pre-Retirement Death Benefit</t>
  </si>
  <si>
    <t>Disability Benefit</t>
  </si>
  <si>
    <t>(f)   average plan earnings (prior year)</t>
  </si>
  <si>
    <t>Duration of plan liabilities</t>
  </si>
  <si>
    <t>Plan Assets (numbers in $000's) *</t>
  </si>
  <si>
    <t>Duration of Domestic Fixed Income</t>
  </si>
  <si>
    <t>* numbers may not add due to rounding</t>
  </si>
  <si>
    <t>3.  Actuarial Basis and Supplemental Data</t>
  </si>
  <si>
    <t>[All plan administrative expenses are paid and accounted for outside of the plan fund]</t>
  </si>
  <si>
    <t>Asset Class Returns during Prior Year</t>
  </si>
  <si>
    <t>Average Portfolio Mix During Prior Year</t>
  </si>
  <si>
    <t>Change in Plan Assets during Prior Year</t>
  </si>
  <si>
    <t>Pensioners (including beneficiaries)</t>
  </si>
  <si>
    <t>1.  Funded Status and Deferred Costs</t>
  </si>
  <si>
    <t>NOC experience during period 2000-05</t>
  </si>
  <si>
    <t>(a)  Market Value of Assets at January 1 of prior year</t>
  </si>
  <si>
    <t>(b)  Employer Contributions during prior year</t>
  </si>
  <si>
    <t>(d)  Expenses during prior year</t>
  </si>
  <si>
    <t>(e)  Investment return during prior year</t>
  </si>
  <si>
    <t>(f)  Market Value of Assets at January 1 of current year</t>
  </si>
  <si>
    <t>(g)  Rate of return during prior year</t>
  </si>
  <si>
    <t>(c)  Benefit Payments during prior year</t>
  </si>
  <si>
    <t>Average Service</t>
  </si>
  <si>
    <t>Reconciliation of Plan Participants</t>
  </si>
  <si>
    <t>Actives</t>
  </si>
  <si>
    <t>Pensioners/</t>
  </si>
  <si>
    <t>Beneficiaries</t>
  </si>
  <si>
    <t>Key Plan Provisions</t>
  </si>
  <si>
    <t>(b) Interest cost</t>
  </si>
  <si>
    <t>(e) Unrecognized (gains)/losses</t>
  </si>
  <si>
    <t>(c) Expected return on assets</t>
  </si>
  <si>
    <t>(d) Amortization of prior service cost</t>
  </si>
  <si>
    <t>(a) Service cost (beginning of year)</t>
  </si>
  <si>
    <t>(a)  Discount rate</t>
  </si>
  <si>
    <t>(b)  Return on assets</t>
  </si>
  <si>
    <t>(a)  Accumulated Benefit Obligation</t>
  </si>
  <si>
    <t>(b)  Projected Benefit Obligation</t>
  </si>
  <si>
    <t>(c)  Fair Value of Assets</t>
  </si>
  <si>
    <t>(e)  Unrecognized (gains)/losses</t>
  </si>
  <si>
    <t>(i)  Vested</t>
  </si>
  <si>
    <t>(ii)  Non-vested</t>
  </si>
  <si>
    <t>(iii)  Total</t>
  </si>
  <si>
    <t>(c)  Expected return on assets</t>
  </si>
  <si>
    <t>(d)  Amortization of prior service cost</t>
  </si>
  <si>
    <t>(f)   Turnover</t>
  </si>
  <si>
    <t>(g)  Proportion married and age difference</t>
  </si>
  <si>
    <t>(h)  Retirement age</t>
  </si>
  <si>
    <t>(i)   Expenses</t>
  </si>
  <si>
    <t>(j)   Asset valuation method</t>
  </si>
  <si>
    <t>(k)  Actuarial cost method</t>
  </si>
  <si>
    <t>(l)   Expected employer contributions</t>
  </si>
  <si>
    <t>(m) Expected benefit payments</t>
  </si>
  <si>
    <t>55 with 10 years of service</t>
  </si>
  <si>
    <t>Earliest Retirement Age</t>
  </si>
  <si>
    <t>Retirement benefit</t>
  </si>
  <si>
    <t>Pre-retirement / termination benefits</t>
  </si>
  <si>
    <t>Coverage continues for the life of the spouse after death of</t>
  </si>
  <si>
    <t>No lifetime maximum</t>
  </si>
  <si>
    <t>Office visits</t>
  </si>
  <si>
    <t>Hospital visits</t>
  </si>
  <si>
    <t>Surgery</t>
  </si>
  <si>
    <t>Prescription drugs</t>
  </si>
  <si>
    <t>Life Insurance benefit</t>
  </si>
  <si>
    <t>(a)  Accumulated Postretirement Benefit Obligation</t>
  </si>
  <si>
    <t>(i) actives - fully vested</t>
  </si>
  <si>
    <t>(ii) actives - not fully vested</t>
  </si>
  <si>
    <t>(iii) retirees</t>
  </si>
  <si>
    <t>(iv) total</t>
  </si>
  <si>
    <t>(b) Fair Value of Assets</t>
  </si>
  <si>
    <t>(d) Unrecognized prior service costs</t>
  </si>
  <si>
    <t>(a) Discount rate</t>
  </si>
  <si>
    <t>(b) Return on assets</t>
  </si>
  <si>
    <t>(c) Medical trend</t>
  </si>
  <si>
    <t>(d) CPI</t>
  </si>
  <si>
    <t>(f) Retirement assumption</t>
  </si>
  <si>
    <t>(g) All other demographic assumptions</t>
  </si>
  <si>
    <t>Participant Summary – January 1</t>
  </si>
  <si>
    <t>Expense Valuation Results – January 1 (numbers in $000's) *</t>
  </si>
  <si>
    <t>Historical Valuation Results</t>
  </si>
  <si>
    <t>3.  Expected Benefit Payments</t>
  </si>
  <si>
    <t>4.  Average Future Working Lifetime to Retirement</t>
  </si>
  <si>
    <t>– Initial rate</t>
  </si>
  <si>
    <t>– Annual decrease</t>
  </si>
  <si>
    <t>– Ultimate rate</t>
  </si>
  <si>
    <t>– Year ultimate trend rate reached</t>
  </si>
  <si>
    <t>Age 62 with 10 years of service</t>
  </si>
  <si>
    <t>6.  Duration of plan liabilities</t>
  </si>
  <si>
    <t>10% corridor; amortized over average future working lifetime</t>
  </si>
  <si>
    <t>(h) Gain/loss amortization method</t>
  </si>
  <si>
    <t>7.  Actuarial Assumptions and Supplemental Information</t>
  </si>
  <si>
    <t>(c)  Mortality</t>
  </si>
  <si>
    <t>(d)  Salary scale</t>
  </si>
  <si>
    <t>(e)  Inflation</t>
  </si>
  <si>
    <t>(f)   Net Periodic Pension Cost</t>
  </si>
  <si>
    <t>(f) Net Periodic Postretirement Benefit Cost</t>
  </si>
  <si>
    <t>Expense Valuation – January 1 (numbers in $000's) *</t>
  </si>
  <si>
    <t>No pension legislation exists apart from the rules outlined herein.</t>
  </si>
  <si>
    <t>Rules that apply to gain ERP status are as follows:</t>
  </si>
  <si>
    <t>Defined Benefit Plans (DB ERPs)</t>
  </si>
  <si>
    <t>Defined Contribution Plans (DC ERPs)</t>
  </si>
  <si>
    <t>Supplemental Retirement Plans (SRPs)</t>
  </si>
  <si>
    <t>Retiree Health Care Plans</t>
  </si>
  <si>
    <t>*              *               *</t>
  </si>
  <si>
    <t>Summary of National Oil’s Retirement Benefits</t>
  </si>
  <si>
    <t>Normally, an undergraduate degree is a minimum requirement to obtain entry to the salaried workforce and many employees have graduate degrees. About half of NOC’s salaried employees are recruited directly from university with the other half coming from competitors.</t>
  </si>
  <si>
    <t>The company’s financial position varies with the price of oil. As oil prices rise, oil companies become increasingly active and in turn require the services of NOC. Conversely, activity slows as oil prices drop. Despite this, the company is usually in a taxable position.</t>
  </si>
  <si>
    <t>NOC has managed to be successful by staying on the cutting edge of technology. NOC prides itself on being state of the art in processes and software relevant to its industry. This has helped it to stave off competition from both inside and outside of Gevrey. Although NOC is the largest player in the industry within Gevrey, there are larger players from outside of the country, with which NOC has to compete. From time to time, there are rumors of a takeover of NOC.</t>
  </si>
  <si>
    <t>Gevrey is a modern developed country with a simplified tax system. Both corporations and individuals are subject to income tax at a flat rate of 40%. Reasonable operating expenses, including contributions to Eligible Retirement Plans (ERPs), reduce taxable income.</t>
  </si>
  <si>
    <t>The tax assistance available under each of the above two arrangements does not depend on the extent of participation under the other one. For example, an individual could participate in a DC ERP and, if eligible under the plans’ rules, also a DB ERP of his or her employer.</t>
  </si>
  <si>
    <t>Contributions to a retirement plan that does not meet ERP status are not tax-deductible. Benefits paid to participants under such plans are tax deductible to the company and are taxable to participants, when paid to participants. Such a plan is known as a Supplemental Retirement Plan (SRP). An example of an SRP is a plan that restores the benefits lost by the imposition of the ERP maximums.</t>
  </si>
  <si>
    <t>Employers in Gevrey may provide health care benefits to retirees and their spouses through a separate plan which is not intended to qualify for ERP status. Benefits (including insurance premiums) paid under such plans are tax deductible to the company when paid on behalf of participants. Benefits payable as an indemnity for health related services are not taxable to plan participants at any time.</t>
  </si>
  <si>
    <r>
      <t xml:space="preserve">·    </t>
    </r>
    <r>
      <rPr>
        <sz val="12"/>
        <rFont val="Arial"/>
        <family val="2"/>
      </rPr>
      <t xml:space="preserve">Employer contributions may not exceed those recommended by an actuary, in accordance with </t>
    </r>
  </si>
  <si>
    <r>
      <t xml:space="preserve">      </t>
    </r>
    <r>
      <rPr>
        <sz val="12"/>
        <rFont val="Arial"/>
        <family val="2"/>
      </rPr>
      <t>generally accepted actuarial practice</t>
    </r>
  </si>
  <si>
    <r>
      <t>·</t>
    </r>
    <r>
      <rPr>
        <sz val="12"/>
        <rFont val="Times New Roman"/>
        <family val="1"/>
      </rPr>
      <t>    </t>
    </r>
    <r>
      <rPr>
        <sz val="12"/>
        <rFont val="Arial"/>
        <family val="2"/>
      </rPr>
      <t>Employer contributions are an eligible expense to reduce the employer’s taxable income</t>
    </r>
  </si>
  <si>
    <r>
      <t>·</t>
    </r>
    <r>
      <rPr>
        <sz val="12"/>
        <rFont val="Times New Roman"/>
        <family val="1"/>
      </rPr>
      <t>    </t>
    </r>
    <r>
      <rPr>
        <sz val="12"/>
        <rFont val="Arial"/>
        <family val="2"/>
      </rPr>
      <t xml:space="preserve">Periodic pensions may not exceed $3,000 per annum for each year of service regardless of form or </t>
    </r>
  </si>
  <si>
    <r>
      <t xml:space="preserve">      </t>
    </r>
    <r>
      <rPr>
        <sz val="12"/>
        <rFont val="Arial"/>
        <family val="2"/>
      </rPr>
      <t>commencement age</t>
    </r>
  </si>
  <si>
    <r>
      <t>·</t>
    </r>
    <r>
      <rPr>
        <sz val="12"/>
        <rFont val="Times New Roman"/>
        <family val="1"/>
      </rPr>
      <t>    </t>
    </r>
    <r>
      <rPr>
        <sz val="12"/>
        <rFont val="Arial"/>
        <family val="2"/>
      </rPr>
      <t>Periodic pensions cannot commence prior to age 55</t>
    </r>
  </si>
  <si>
    <r>
      <t>·</t>
    </r>
    <r>
      <rPr>
        <sz val="12"/>
        <rFont val="Times New Roman"/>
        <family val="1"/>
      </rPr>
      <t>    </t>
    </r>
    <r>
      <rPr>
        <sz val="12"/>
        <rFont val="Arial"/>
        <family val="2"/>
      </rPr>
      <t>Investment earnings generated by the ERP pension fund are not taxable</t>
    </r>
  </si>
  <si>
    <r>
      <t>·</t>
    </r>
    <r>
      <rPr>
        <sz val="12"/>
        <rFont val="Times New Roman"/>
        <family val="1"/>
      </rPr>
      <t>    </t>
    </r>
    <r>
      <rPr>
        <sz val="12"/>
        <rFont val="Arial"/>
        <family val="2"/>
      </rPr>
      <t>Pension payments are taxed as received in the hands of the recipient</t>
    </r>
  </si>
  <si>
    <r>
      <t>·</t>
    </r>
    <r>
      <rPr>
        <sz val="12"/>
        <rFont val="Times New Roman"/>
        <family val="1"/>
      </rPr>
      <t>    </t>
    </r>
    <r>
      <rPr>
        <sz val="12"/>
        <rFont val="Arial"/>
        <family val="2"/>
      </rPr>
      <t>No employee contributions are permitted</t>
    </r>
  </si>
  <si>
    <r>
      <t>·</t>
    </r>
    <r>
      <rPr>
        <sz val="12"/>
        <rFont val="Times New Roman"/>
        <family val="1"/>
      </rPr>
      <t>    </t>
    </r>
    <r>
      <rPr>
        <sz val="12"/>
        <rFont val="Arial"/>
        <family val="2"/>
      </rPr>
      <t>Plan sponsors have unconditional rights to a refund of surplus assets</t>
    </r>
  </si>
  <si>
    <r>
      <t>·</t>
    </r>
    <r>
      <rPr>
        <sz val="12"/>
        <rFont val="Times New Roman"/>
        <family val="1"/>
      </rPr>
      <t>    </t>
    </r>
    <r>
      <rPr>
        <sz val="12"/>
        <rFont val="Arial"/>
        <family val="2"/>
      </rPr>
      <t>Employer contributions for any individual plan member cannot exceed $20,000 annually</t>
    </r>
  </si>
  <si>
    <r>
      <t>·</t>
    </r>
    <r>
      <rPr>
        <sz val="12"/>
        <rFont val="Times New Roman"/>
        <family val="1"/>
      </rPr>
      <t>    </t>
    </r>
    <r>
      <rPr>
        <sz val="12"/>
        <rFont val="Arial"/>
        <family val="2"/>
      </rPr>
      <t>Investment earnings generated by the ERP pension fund are not taxable until withdrawn</t>
    </r>
  </si>
  <si>
    <r>
      <t>·</t>
    </r>
    <r>
      <rPr>
        <sz val="12"/>
        <rFont val="Times New Roman"/>
        <family val="1"/>
      </rPr>
      <t>    </t>
    </r>
    <r>
      <rPr>
        <sz val="12"/>
        <rFont val="Arial"/>
        <family val="2"/>
      </rPr>
      <t>Employer contributions may or may not be dependent on employee contributions</t>
    </r>
  </si>
  <si>
    <r>
      <t>·</t>
    </r>
    <r>
      <rPr>
        <sz val="12"/>
        <rFont val="Times New Roman"/>
        <family val="1"/>
      </rPr>
      <t>    </t>
    </r>
    <r>
      <rPr>
        <sz val="12"/>
        <rFont val="Arial"/>
        <family val="2"/>
      </rPr>
      <t>Benefit distributions are taxed as received in the hands of the recipient</t>
    </r>
  </si>
  <si>
    <r>
      <t>·</t>
    </r>
    <r>
      <rPr>
        <sz val="12"/>
        <rFont val="Times New Roman"/>
        <family val="1"/>
      </rPr>
      <t>    </t>
    </r>
    <r>
      <rPr>
        <sz val="12"/>
        <rFont val="Arial"/>
        <family val="2"/>
      </rPr>
      <t xml:space="preserve">Individuals may contribute up to $20,000 annually                            </t>
    </r>
  </si>
  <si>
    <r>
      <t>·</t>
    </r>
    <r>
      <rPr>
        <sz val="12"/>
        <rFont val="Times New Roman"/>
        <family val="1"/>
      </rPr>
      <t>    </t>
    </r>
    <r>
      <rPr>
        <sz val="12"/>
        <rFont val="Arial"/>
        <family val="2"/>
      </rPr>
      <t>Such contributions are tax deductible to the individual</t>
    </r>
  </si>
  <si>
    <t>No social security pension system exists in Gevrey and there are no state-provided life or health care benefits.</t>
  </si>
  <si>
    <t>National Oil Company Background</t>
  </si>
  <si>
    <t>Country of Gevrey Background</t>
  </si>
  <si>
    <t>Gevrey has a well-developed investment market with substantial trading in government bonds, corporate bonds, and equities.</t>
  </si>
  <si>
    <t>For financial reporting purposes, Gevrey has adopted Generally Accepted Accounting Principles (GAAP).</t>
  </si>
  <si>
    <r>
      <t xml:space="preserve">U.S. Exam Case Study </t>
    </r>
    <r>
      <rPr>
        <b/>
        <sz val="14"/>
        <rFont val="Calibri"/>
        <family val="2"/>
      </rPr>
      <t>—</t>
    </r>
    <r>
      <rPr>
        <b/>
        <sz val="14"/>
        <rFont val="Arial"/>
        <family val="2"/>
      </rPr>
      <t xml:space="preserve"> Course DA Retirement</t>
    </r>
  </si>
  <si>
    <t>Lump sum equal to actuarial present value of Normal Retirement Benefit</t>
  </si>
  <si>
    <t>Lump sum equal to actuarial present value of Normal Retirement Benefit payable to named beneficiary</t>
  </si>
  <si>
    <t>Normal Retirement Benefit reduced by 0.25% per month that early retirement precedes age 62</t>
  </si>
  <si>
    <t>Benefit calculated as under the Normal Retirement Benefit formula using Best Average Earnings and service as of date of calculation</t>
  </si>
  <si>
    <t>If not married, single life annuity</t>
  </si>
  <si>
    <t>an eligible retiree</t>
  </si>
  <si>
    <t>5.  Average Future Working Lifetime to Full Eligibility Age</t>
  </si>
  <si>
    <t>2.  Net Periodic Postretirement Benefit Cost</t>
  </si>
  <si>
    <t>(e) Amortization of (gain)/loss</t>
  </si>
  <si>
    <t>(b)  Interest cost</t>
  </si>
  <si>
    <t>(e)  Amortization of (gain)/loss</t>
  </si>
  <si>
    <t>2.  Net Periodic Pension Cost</t>
  </si>
  <si>
    <t>Retirees and their spouses may elect to participate in a</t>
  </si>
  <si>
    <t>by the employer</t>
  </si>
  <si>
    <t>National Oil Retiree Health Benefit Program</t>
  </si>
  <si>
    <t>NOC maintains two retirement plans:</t>
  </si>
  <si>
    <t>Part-time and/or seasonal employees are not covered under either plan.</t>
  </si>
  <si>
    <t>One year credited for any calendar year in which 1,000 or more hours are worked; otherwise zero</t>
  </si>
  <si>
    <t>2% of Best Average Earnings times years of Benefit Service, subject to tax system maximum</t>
  </si>
  <si>
    <t>Benefit Service</t>
  </si>
  <si>
    <t>self-insured health plan with 100% of the plan cost paid</t>
  </si>
  <si>
    <t>If married, 50% joint &amp; survivor annuity without reduction</t>
  </si>
  <si>
    <t>$50,000 payable upon death after retirement</t>
  </si>
  <si>
    <t>$0 copay</t>
  </si>
  <si>
    <t>No coinsurance</t>
  </si>
  <si>
    <t>$0 deductible</t>
  </si>
  <si>
    <t>Benefits covered</t>
  </si>
  <si>
    <t>Cost sharing</t>
  </si>
  <si>
    <t>Spousal coverage</t>
  </si>
  <si>
    <t>(c) Surplus: (a)(iv) + (b)</t>
  </si>
  <si>
    <t>(d)  Funded Status:  (b)(iii) + (c)</t>
  </si>
  <si>
    <t>2.  Retiree Health Benefit Program: lifetime coverage for full-time employees retiring with the company.</t>
  </si>
  <si>
    <t>1.  Pension Plan: final-average pay defined benefit ERP for its full-time employees;</t>
  </si>
  <si>
    <t>National Oil Pension Plan</t>
  </si>
  <si>
    <t>National Oil Company (NOC) is a large, well-established company that services oil wells all over the country of Gevrey. NOC has been in existence for over 30 years and has approximately 3,000 full-time salaried and union hourly employees and up to a further 2,000 non-skilled seasonal employees during the non-winter months. Approximately one-half of the seasonal employees return for another season. The full-time workforce is reasonably stable, but turnover in the last 5 years has been greater than desired due to competitors recruiting NOC’s employees.</t>
  </si>
  <si>
    <t>&gt; 20</t>
  </si>
  <si>
    <t>Distribution by Age and Service</t>
  </si>
  <si>
    <t>(a)  Service cost (beginning of year)</t>
  </si>
  <si>
    <t>(n)  Gain/loss amortization method</t>
  </si>
  <si>
    <t>[All plan administrative and claims expenses are included in the claims costs used to determine the plan liability]</t>
  </si>
  <si>
    <t>Same as those used for Pension Plan</t>
  </si>
  <si>
    <t>-  New entrants/rehires</t>
  </si>
  <si>
    <t>-  Nonvested terminations</t>
  </si>
  <si>
    <t>-  Vested terminations (lump sum cashout)</t>
  </si>
  <si>
    <t>-  Retirements</t>
  </si>
  <si>
    <t>-  Deaths</t>
  </si>
  <si>
    <t>-  New beneficiaries</t>
  </si>
  <si>
    <t>Pri-2012 with no mortality improvement</t>
  </si>
  <si>
    <t>(c)  Fixed Income</t>
  </si>
  <si>
    <t>Demographic Summary as of January 1, 2023</t>
  </si>
  <si>
    <t>Participants as of January 1, 2022</t>
  </si>
  <si>
    <t>Participants as of January 1, 2023</t>
  </si>
  <si>
    <t>Age 62</t>
  </si>
  <si>
    <t>Scroll up/down to navigate to the following sections</t>
  </si>
  <si>
    <t>(e) Per capita claims cost (not in $000's)</t>
  </si>
  <si>
    <t>Excerpt from question:</t>
  </si>
  <si>
    <t>Provide answer here for part (c).  Show and label all work.</t>
  </si>
  <si>
    <t>Part (c)</t>
  </si>
  <si>
    <t xml:space="preserve">(c)  </t>
  </si>
  <si>
    <r>
      <t>(2</t>
    </r>
    <r>
      <rPr>
        <i/>
        <sz val="12"/>
        <color theme="1"/>
        <rFont val="Times New Roman"/>
        <family val="1"/>
      </rPr>
      <t xml:space="preserve"> points</t>
    </r>
    <r>
      <rPr>
        <sz val="12"/>
        <color theme="1"/>
        <rFont val="Times New Roman"/>
        <family val="1"/>
      </rPr>
      <t>)  Derive the multiplier to be applied to the standard table base rates based on credibility theory.</t>
    </r>
  </si>
  <si>
    <t>Company ABC has decided to use all five years of mortality experience</t>
  </si>
  <si>
    <t>Show all work.</t>
  </si>
  <si>
    <t>Number of deaths on a counts-weighted basis for full credibility</t>
  </si>
  <si>
    <t>Number of deaths on a benefits-weighted basis for full credibility</t>
  </si>
  <si>
    <t>Design and Accounting Exam – U.S.</t>
  </si>
  <si>
    <t>Question 4</t>
  </si>
  <si>
    <t>Exam RETDAU: Spring 2023</t>
  </si>
  <si>
    <t>Question 9</t>
  </si>
  <si>
    <t xml:space="preserve">Company ABC sponsors a defined benefit pension plan.  </t>
  </si>
  <si>
    <t>Provide answer here for part (a).  Show and label all work.</t>
  </si>
  <si>
    <t>Provide answer here for part (b).  Show and label all work.</t>
  </si>
  <si>
    <t xml:space="preserve">You are provided the following as of January 1, 2023:  </t>
  </si>
  <si>
    <t xml:space="preserve">(a)  </t>
  </si>
  <si>
    <r>
      <rPr>
        <i/>
        <sz val="12"/>
        <color theme="1"/>
        <rFont val="Times New Roman"/>
        <family val="1"/>
      </rPr>
      <t>(2 points</t>
    </r>
    <r>
      <rPr>
        <sz val="12"/>
        <color theme="1"/>
        <rFont val="Times New Roman"/>
        <family val="1"/>
      </rPr>
      <t>)  Calculate the 2023 Net Periodic Pension Cost under U.S. Accounting Standard ASC 715 (ASC 715).</t>
    </r>
  </si>
  <si>
    <t xml:space="preserve">(b)  </t>
  </si>
  <si>
    <t>(4 points)  Calculate the following values under ASC 715 reflecting the annuity buy-out</t>
  </si>
  <si>
    <t>Discount Rate</t>
  </si>
  <si>
    <r>
      <t>(i)</t>
    </r>
    <r>
      <rPr>
        <sz val="7"/>
        <color theme="1"/>
        <rFont val="Times New Roman"/>
        <family val="1"/>
      </rPr>
      <t xml:space="preserve">             </t>
    </r>
    <r>
      <rPr>
        <sz val="12"/>
        <color theme="1"/>
        <rFont val="Times New Roman"/>
        <family val="1"/>
      </rPr>
      <t>2023 Net Periodic Pension Cost</t>
    </r>
  </si>
  <si>
    <t>Expected Return on Assets</t>
  </si>
  <si>
    <t>Projected Benefit Obligation (PBO):</t>
  </si>
  <si>
    <r>
      <t>(ii)</t>
    </r>
    <r>
      <rPr>
        <sz val="7"/>
        <color theme="1"/>
        <rFont val="Times New Roman"/>
        <family val="1"/>
      </rPr>
      <t xml:space="preserve">           </t>
    </r>
    <r>
      <rPr>
        <sz val="12"/>
        <color theme="1"/>
        <rFont val="Times New Roman"/>
        <family val="1"/>
      </rPr>
      <t>2023 Other Comprehensive Income</t>
    </r>
  </si>
  <si>
    <t>Non-Retiree</t>
  </si>
  <si>
    <t>Retiree</t>
  </si>
  <si>
    <t xml:space="preserve">Show all work.  </t>
  </si>
  <si>
    <t>Market Value of Assets</t>
  </si>
  <si>
    <t>Service Cost</t>
  </si>
  <si>
    <t>2023 Expected Benefit Payments</t>
  </si>
  <si>
    <t>2023 Expected Contributions</t>
  </si>
  <si>
    <t xml:space="preserve">Gains and losses are recognized immediately in the period in which they arise. </t>
  </si>
  <si>
    <t xml:space="preserve">Assume benefit payments and contributions are uniformly distributed.  </t>
  </si>
  <si>
    <r>
      <t>(a)</t>
    </r>
    <r>
      <rPr>
        <sz val="7"/>
        <color theme="1"/>
        <rFont val="Times New Roman"/>
        <family val="1"/>
      </rPr>
      <t xml:space="preserve">            </t>
    </r>
    <r>
      <rPr>
        <sz val="12"/>
        <color theme="1"/>
        <rFont val="Times New Roman"/>
        <family val="1"/>
      </rPr>
      <t>(</t>
    </r>
    <r>
      <rPr>
        <i/>
        <sz val="12"/>
        <color theme="1"/>
        <rFont val="Times New Roman"/>
        <family val="1"/>
      </rPr>
      <t>2 points</t>
    </r>
    <r>
      <rPr>
        <sz val="12"/>
        <color theme="1"/>
        <rFont val="Times New Roman"/>
        <family val="1"/>
      </rPr>
      <t xml:space="preserve">)  Calculate the 2023 Net Periodic Pension Cost </t>
    </r>
  </si>
  <si>
    <t xml:space="preserve">               under U.S. Accounting Standard ASC 715 (ASC 715).</t>
  </si>
  <si>
    <t xml:space="preserve">Company ABC purchases buy-out annuities for all retirees.  </t>
  </si>
  <si>
    <t xml:space="preserve">You are given the following as of July 1, 2023:  </t>
  </si>
  <si>
    <t>Duration</t>
  </si>
  <si>
    <t>Non-Retiree PBO</t>
  </si>
  <si>
    <t>Retiree PBO</t>
  </si>
  <si>
    <t>Annuity Purchase Price</t>
  </si>
  <si>
    <t xml:space="preserve">No participants are expected to decrement during 2023. </t>
  </si>
  <si>
    <t>All other data and assumptions remain the same as January 1, 2023.</t>
  </si>
  <si>
    <t>(b)</t>
  </si>
  <si>
    <t xml:space="preserve">Actual deaths </t>
  </si>
  <si>
    <t>Expected deaths based on current mortality assumption</t>
  </si>
  <si>
    <t>Actual deaths (240) &lt; 1245.  Therefore not fully credible (partial credibility only)</t>
  </si>
  <si>
    <t>Z</t>
  </si>
  <si>
    <t>(square root of actual deaths over fully credible amount)</t>
  </si>
  <si>
    <t>f</t>
  </si>
  <si>
    <t>(actual deaths over expected deaths)</t>
  </si>
  <si>
    <t>Formula:</t>
  </si>
  <si>
    <t>=(Z * f) + (1-Z)</t>
  </si>
  <si>
    <t>Factor:</t>
  </si>
  <si>
    <t>Expense for Jan 1 - Dec 31, 2023</t>
  </si>
  <si>
    <t>Interest Cost</t>
  </si>
  <si>
    <t>Expected return on plan assets</t>
  </si>
  <si>
    <t>Total Expense</t>
  </si>
  <si>
    <t>Change in PBO/MVA</t>
  </si>
  <si>
    <t>PBO at Jan 1, 2023 (DR = 3.30%)</t>
  </si>
  <si>
    <t>SC</t>
  </si>
  <si>
    <t>IC</t>
  </si>
  <si>
    <t>BP</t>
  </si>
  <si>
    <t>PBO at Jul 1, 2023 (DR = 3.30%)</t>
  </si>
  <si>
    <t>DR change</t>
  </si>
  <si>
    <t>PBO at Jul 1, 2023 (DR = 3.00%)</t>
  </si>
  <si>
    <t>(Gain)/Loss on settlements</t>
  </si>
  <si>
    <t>Settlement payments</t>
  </si>
  <si>
    <t>PBO at Jul 1, 2023</t>
  </si>
  <si>
    <t>MVA at Jan 1, 2023</t>
  </si>
  <si>
    <t>EROA</t>
  </si>
  <si>
    <t>Contributions</t>
  </si>
  <si>
    <t>Additional Return on assets</t>
  </si>
  <si>
    <t>MVA at Jul 1, 2023</t>
  </si>
  <si>
    <t>Determine expense reflecting buy-out</t>
  </si>
  <si>
    <t>SC at Jan 1, 2023 (DR = 3.30%)</t>
  </si>
  <si>
    <t>SC at Jul 1, 2023 (DR = 3.30%)</t>
  </si>
  <si>
    <t>SC at Jul 1, 2023 (DR = 3.00%)</t>
  </si>
  <si>
    <t>Expense for Jul 1 - Dec 31, 2023</t>
  </si>
  <si>
    <t>Jan 1 - Jun 30, 2023 Expense</t>
  </si>
  <si>
    <t>Amortization of net (gain)/loss</t>
  </si>
  <si>
    <t>Settlement (gain)/loss recognized</t>
  </si>
  <si>
    <t>Jul 1 - Dec 31, 2023 Expense</t>
  </si>
  <si>
    <t>OCI</t>
  </si>
  <si>
    <t>No impact given gains and losses are recognized immediately in the period in which they arise.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</si>
</sst>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0_);[Red]\(&quot;$&quot;#,##0\)"/>
    <numFmt numFmtId="8" formatCode="&quot;$&quot;#,##0.00_);[Red]\(&quot;$&quot;#,##0.00\)"/>
    <numFmt numFmtId="44" formatCode="_(&quot;$&quot;* #,##0.00_);_(&quot;$&quot;* \(#,##0.00\);_(&quot;$&quot;* &quot;-&quot;??_);_(@_)"/>
    <numFmt numFmtId="43" formatCode="_(* #,##0.00_);_(* \(#,##0.00\);_(* &quot;-&quot;??_);_(@_)"/>
    <numFmt numFmtId="164" formatCode="0.0"/>
    <numFmt numFmtId="165" formatCode="&quot;$&quot;#,##0"/>
    <numFmt numFmtId="166" formatCode="_(* #,##0_);_(* \(#,##0\);_(* &quot;-&quot;??_);_(@_)"/>
    <numFmt numFmtId="167" formatCode="_(* #,##0.000_);_(* \(#,##0.000\);_(* &quot;-&quot;???_);_(@_)"/>
  </numFmts>
  <fonts count="31"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theme="1"/>
      <name val="Arial"/>
      <family val="2"/>
    </font>
    <font>
      <b/>
      <sz val="12"/>
      <name val="Arial"/>
      <family val="2"/>
    </font>
    <font>
      <sz val="12"/>
      <name val="Arial"/>
      <family val="2"/>
    </font>
    <font>
      <sz val="8"/>
      <name val="Calibri"/>
      <family val="2"/>
      <scheme val="minor"/>
    </font>
    <font>
      <u/>
      <sz val="12"/>
      <name val="Arial"/>
      <family val="2"/>
    </font>
    <font>
      <u/>
      <sz val="12"/>
      <color theme="10"/>
      <name val="Calibri"/>
      <family val="2"/>
      <scheme val="minor"/>
    </font>
    <font>
      <u/>
      <sz val="12"/>
      <color theme="11"/>
      <name val="Calibri"/>
      <family val="2"/>
      <scheme val="minor"/>
    </font>
    <font>
      <sz val="10"/>
      <name val="Arial"/>
      <family val="2"/>
    </font>
    <font>
      <sz val="12"/>
      <color theme="1"/>
      <name val="Arial"/>
      <family val="2"/>
    </font>
    <font>
      <b/>
      <sz val="12"/>
      <color theme="1"/>
      <name val="Arial"/>
      <family val="2"/>
    </font>
    <font>
      <sz val="10"/>
      <name val="Arial"/>
      <family val="2"/>
    </font>
    <font>
      <i/>
      <sz val="12"/>
      <name val="Arial"/>
      <family val="2"/>
    </font>
    <font>
      <sz val="12"/>
      <name val="Symbol"/>
      <family val="1"/>
      <charset val="2"/>
    </font>
    <font>
      <sz val="12"/>
      <name val="Times New Roman"/>
      <family val="1"/>
    </font>
    <font>
      <b/>
      <sz val="14"/>
      <name val="Arial"/>
      <family val="2"/>
    </font>
    <font>
      <b/>
      <sz val="14"/>
      <name val="Calibri"/>
      <family val="2"/>
    </font>
    <font>
      <b/>
      <i/>
      <sz val="12"/>
      <color theme="1"/>
      <name val="Arial"/>
      <family val="2"/>
    </font>
    <font>
      <u/>
      <sz val="12"/>
      <color theme="1"/>
      <name val="Arial"/>
      <family val="2"/>
    </font>
    <font>
      <b/>
      <sz val="12"/>
      <color theme="1"/>
      <name val="Times New Roman"/>
      <family val="1"/>
    </font>
    <font>
      <sz val="12"/>
      <color theme="1"/>
      <name val="Times New Roman"/>
      <family val="1"/>
    </font>
    <font>
      <b/>
      <i/>
      <sz val="12"/>
      <color theme="1"/>
      <name val="Times New Roman"/>
      <family val="1"/>
    </font>
    <font>
      <i/>
      <sz val="12"/>
      <color theme="1"/>
      <name val="Times New Roman"/>
      <family val="1"/>
    </font>
    <font>
      <u val="singleAccounting"/>
      <sz val="12"/>
      <color theme="1"/>
      <name val="Times New Roman"/>
      <family val="1"/>
    </font>
    <font>
      <sz val="7"/>
      <color theme="1"/>
      <name val="Times New Roman"/>
      <family val="1"/>
    </font>
    <font>
      <sz val="12"/>
      <color theme="1"/>
      <name val="Calibri"/>
      <family val="2"/>
      <scheme val="minor"/>
    </font>
    <font>
      <b/>
      <u/>
      <sz val="16"/>
      <color theme="1"/>
      <name val="Times New Roman"/>
      <family val="1"/>
    </font>
  </fonts>
  <fills count="4">
    <fill>
      <patternFill patternType="none"/>
    </fill>
    <fill>
      <patternFill patternType="gray125"/>
    </fill>
    <fill>
      <patternFill patternType="solid">
        <fgColor theme="0" tint="-4.9989318521683403E-2"/>
        <bgColor indexed="64"/>
      </patternFill>
    </fill>
    <fill>
      <patternFill patternType="solid">
        <fgColor theme="0" tint="-0.249977111117893"/>
        <bgColor indexed="64"/>
      </patternFill>
    </fill>
  </fills>
  <borders count="7">
    <border>
      <left/>
      <right/>
      <top/>
      <bottom/>
      <diagonal/>
    </border>
    <border>
      <left/>
      <right/>
      <top/>
      <bottom style="thin">
        <color auto="1"/>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s>
  <cellStyleXfs count="15">
    <xf numFmtId="0" fontId="0" fillId="0" borderId="0"/>
    <xf numFmtId="0" fontId="4" fillId="0" borderId="0"/>
    <xf numFmtId="0" fontId="10" fillId="0" borderId="0" applyNumberFormat="0" applyFill="0" applyBorder="0" applyAlignment="0" applyProtection="0"/>
    <xf numFmtId="0" fontId="11" fillId="0" borderId="0" applyNumberFormat="0" applyFill="0" applyBorder="0" applyAlignment="0" applyProtection="0"/>
    <xf numFmtId="43" fontId="4" fillId="0" borderId="0" applyFont="0" applyFill="0" applyBorder="0" applyAlignment="0" applyProtection="0"/>
    <xf numFmtId="9" fontId="4" fillId="0" borderId="0" applyFont="0" applyFill="0" applyBorder="0" applyAlignment="0" applyProtection="0"/>
    <xf numFmtId="0" fontId="12" fillId="0" borderId="0"/>
    <xf numFmtId="44" fontId="4" fillId="0" borderId="0" applyFont="0" applyFill="0" applyBorder="0" applyAlignment="0" applyProtection="0"/>
    <xf numFmtId="0" fontId="15" fillId="0" borderId="0"/>
    <xf numFmtId="0" fontId="3" fillId="0" borderId="0"/>
    <xf numFmtId="0" fontId="2" fillId="0" borderId="0"/>
    <xf numFmtId="43" fontId="2" fillId="0" borderId="0" applyFont="0" applyFill="0" applyBorder="0" applyAlignment="0" applyProtection="0"/>
    <xf numFmtId="0" fontId="1" fillId="0" borderId="0"/>
    <xf numFmtId="43" fontId="1" fillId="0" borderId="0" applyFont="0" applyFill="0" applyBorder="0" applyAlignment="0" applyProtection="0"/>
    <xf numFmtId="43" fontId="29" fillId="0" borderId="0" applyFont="0" applyFill="0" applyBorder="0" applyAlignment="0" applyProtection="0"/>
  </cellStyleXfs>
  <cellXfs count="158">
    <xf numFmtId="0" fontId="0" fillId="0" borderId="0" xfId="0"/>
    <xf numFmtId="0" fontId="6" fillId="0" borderId="0" xfId="0" applyFont="1"/>
    <xf numFmtId="0" fontId="13" fillId="0" borderId="0" xfId="0" applyFont="1"/>
    <xf numFmtId="0" fontId="6" fillId="0" borderId="0" xfId="1" applyFont="1" applyAlignment="1">
      <alignment horizontal="justify" vertical="top" wrapText="1"/>
    </xf>
    <xf numFmtId="0" fontId="7" fillId="0" borderId="0" xfId="1" applyFont="1" applyAlignment="1">
      <alignment horizontal="justify" vertical="top" wrapText="1"/>
    </xf>
    <xf numFmtId="0" fontId="7" fillId="0" borderId="0" xfId="1" applyFont="1" applyAlignment="1">
      <alignment horizontal="left"/>
    </xf>
    <xf numFmtId="0" fontId="7" fillId="0" borderId="0" xfId="1" applyFont="1" applyAlignment="1">
      <alignment horizontal="justify" vertical="top"/>
    </xf>
    <xf numFmtId="0" fontId="7" fillId="0" borderId="0" xfId="1" applyFont="1"/>
    <xf numFmtId="0" fontId="7" fillId="0" borderId="0" xfId="1" applyFont="1" applyAlignment="1">
      <alignment horizontal="left" vertical="top"/>
    </xf>
    <xf numFmtId="0" fontId="16" fillId="0" borderId="0" xfId="1" applyFont="1" applyAlignment="1">
      <alignment horizontal="justify" vertical="top" wrapText="1"/>
    </xf>
    <xf numFmtId="0" fontId="17" fillId="0" borderId="0" xfId="1" applyFont="1" applyAlignment="1">
      <alignment horizontal="left" vertical="top" wrapText="1"/>
    </xf>
    <xf numFmtId="0" fontId="7" fillId="0" borderId="0" xfId="1" applyFont="1" applyAlignment="1">
      <alignment horizontal="center" vertical="top" wrapText="1"/>
    </xf>
    <xf numFmtId="0" fontId="7" fillId="0" borderId="0" xfId="1" applyFont="1" applyAlignment="1">
      <alignment horizontal="justify"/>
    </xf>
    <xf numFmtId="0" fontId="7" fillId="0" borderId="0" xfId="1" applyFont="1" applyAlignment="1">
      <alignment horizontal="left" vertical="top" wrapText="1" indent="1"/>
    </xf>
    <xf numFmtId="0" fontId="16" fillId="0" borderId="0" xfId="1" applyFont="1" applyAlignment="1">
      <alignment horizontal="left" vertical="top" wrapText="1" indent="2"/>
    </xf>
    <xf numFmtId="0" fontId="7" fillId="0" borderId="0" xfId="1" applyFont="1" applyAlignment="1">
      <alignment horizontal="left" vertical="top" wrapText="1" indent="2"/>
    </xf>
    <xf numFmtId="0" fontId="17" fillId="0" borderId="0" xfId="1" applyFont="1" applyAlignment="1">
      <alignment horizontal="left" vertical="top" wrapText="1" indent="4"/>
    </xf>
    <xf numFmtId="0" fontId="18" fillId="0" borderId="0" xfId="1" applyFont="1" applyAlignment="1">
      <alignment horizontal="left" vertical="top" wrapText="1" indent="4"/>
    </xf>
    <xf numFmtId="0" fontId="19" fillId="0" borderId="0" xfId="1" applyFont="1" applyAlignment="1">
      <alignment horizontal="center" vertical="top" wrapText="1"/>
    </xf>
    <xf numFmtId="0" fontId="5" fillId="0" borderId="0" xfId="0" applyFont="1"/>
    <xf numFmtId="0" fontId="7" fillId="0" borderId="0" xfId="1" applyFont="1" applyAlignment="1">
      <alignment vertical="top"/>
    </xf>
    <xf numFmtId="0" fontId="6" fillId="0" borderId="0" xfId="1" applyFont="1" applyAlignment="1">
      <alignment vertical="top"/>
    </xf>
    <xf numFmtId="0" fontId="21" fillId="0" borderId="0" xfId="0" applyFont="1"/>
    <xf numFmtId="0" fontId="7" fillId="0" borderId="1" xfId="1" applyFont="1" applyBorder="1" applyAlignment="1">
      <alignment horizontal="centerContinuous" vertical="top"/>
    </xf>
    <xf numFmtId="0" fontId="7" fillId="0" borderId="1" xfId="1" applyFont="1" applyBorder="1" applyAlignment="1">
      <alignment horizontal="centerContinuous"/>
    </xf>
    <xf numFmtId="0" fontId="7" fillId="0" borderId="0" xfId="1" applyFont="1" applyAlignment="1">
      <alignment horizontal="center" vertical="top"/>
    </xf>
    <xf numFmtId="0" fontId="7" fillId="0" borderId="0" xfId="1" applyFont="1" applyAlignment="1">
      <alignment horizontal="center"/>
    </xf>
    <xf numFmtId="165" fontId="7" fillId="0" borderId="0" xfId="1" applyNumberFormat="1" applyFont="1" applyAlignment="1">
      <alignment vertical="top"/>
    </xf>
    <xf numFmtId="165" fontId="7" fillId="0" borderId="0" xfId="1" applyNumberFormat="1" applyFont="1"/>
    <xf numFmtId="37" fontId="7" fillId="0" borderId="0" xfId="1" applyNumberFormat="1" applyFont="1" applyAlignment="1">
      <alignment vertical="top"/>
    </xf>
    <xf numFmtId="37" fontId="7" fillId="0" borderId="0" xfId="1" applyNumberFormat="1" applyFont="1"/>
    <xf numFmtId="0" fontId="9" fillId="0" borderId="0" xfId="1" applyFont="1" applyAlignment="1">
      <alignment vertical="top"/>
    </xf>
    <xf numFmtId="10" fontId="7" fillId="0" borderId="0" xfId="1" applyNumberFormat="1" applyFont="1" applyAlignment="1">
      <alignment vertical="top"/>
    </xf>
    <xf numFmtId="9" fontId="7" fillId="0" borderId="0" xfId="1" applyNumberFormat="1" applyFont="1" applyAlignment="1">
      <alignment vertical="top"/>
    </xf>
    <xf numFmtId="9" fontId="9" fillId="0" borderId="0" xfId="1" applyNumberFormat="1" applyFont="1" applyAlignment="1">
      <alignment vertical="top"/>
    </xf>
    <xf numFmtId="164" fontId="7" fillId="0" borderId="0" xfId="1" applyNumberFormat="1" applyFont="1" applyAlignment="1">
      <alignment vertical="top"/>
    </xf>
    <xf numFmtId="0" fontId="7" fillId="0" borderId="0" xfId="1" applyFont="1" applyAlignment="1">
      <alignment vertical="top" wrapText="1"/>
    </xf>
    <xf numFmtId="0" fontId="14" fillId="0" borderId="0" xfId="0" applyFont="1"/>
    <xf numFmtId="0" fontId="22" fillId="0" borderId="0" xfId="0" applyFont="1"/>
    <xf numFmtId="2" fontId="7" fillId="0" borderId="0" xfId="1" applyNumberFormat="1" applyFont="1" applyAlignment="1">
      <alignment vertical="top"/>
    </xf>
    <xf numFmtId="0" fontId="7" fillId="0" borderId="0" xfId="1" applyFont="1" applyAlignment="1">
      <alignment horizontal="right" vertical="top"/>
    </xf>
    <xf numFmtId="164" fontId="7" fillId="0" borderId="0" xfId="1" applyNumberFormat="1" applyFont="1"/>
    <xf numFmtId="164" fontId="13" fillId="0" borderId="0" xfId="0" applyNumberFormat="1" applyFont="1"/>
    <xf numFmtId="0" fontId="23" fillId="2" borderId="0" xfId="10" applyFont="1" applyFill="1"/>
    <xf numFmtId="0" fontId="24" fillId="2" borderId="0" xfId="10" applyFont="1" applyFill="1"/>
    <xf numFmtId="0" fontId="24" fillId="3" borderId="0" xfId="10" applyFont="1" applyFill="1"/>
    <xf numFmtId="0" fontId="24" fillId="3" borderId="0" xfId="10" applyFont="1" applyFill="1" applyProtection="1">
      <protection locked="0"/>
    </xf>
    <xf numFmtId="0" fontId="25" fillId="2" borderId="0" xfId="10" applyFont="1" applyFill="1"/>
    <xf numFmtId="0" fontId="26" fillId="2" borderId="0" xfId="10" applyFont="1" applyFill="1"/>
    <xf numFmtId="0" fontId="24" fillId="2" borderId="0" xfId="10" applyFont="1" applyFill="1" applyAlignment="1">
      <alignment horizontal="left" indent="3"/>
    </xf>
    <xf numFmtId="10" fontId="24" fillId="2" borderId="0" xfId="10" applyNumberFormat="1" applyFont="1" applyFill="1"/>
    <xf numFmtId="0" fontId="24" fillId="2" borderId="0" xfId="10" applyFont="1" applyFill="1" applyAlignment="1">
      <alignment vertical="top" wrapText="1"/>
    </xf>
    <xf numFmtId="0" fontId="24" fillId="2" borderId="0" xfId="10" applyFont="1" applyFill="1" applyAlignment="1">
      <alignment horizontal="left" vertical="center"/>
    </xf>
    <xf numFmtId="0" fontId="24" fillId="2" borderId="0" xfId="10" applyFont="1" applyFill="1" applyAlignment="1">
      <alignment horizontal="left" vertical="top"/>
    </xf>
    <xf numFmtId="0" fontId="24" fillId="2" borderId="0" xfId="10" applyFont="1" applyFill="1" applyAlignment="1">
      <alignment horizontal="left" vertical="center" indent="10"/>
    </xf>
    <xf numFmtId="9" fontId="24" fillId="2" borderId="0" xfId="10" applyNumberFormat="1" applyFont="1" applyFill="1"/>
    <xf numFmtId="0" fontId="24" fillId="2" borderId="2" xfId="10" applyFont="1" applyFill="1" applyBorder="1" applyAlignment="1">
      <alignment vertical="center" wrapText="1"/>
    </xf>
    <xf numFmtId="0" fontId="24" fillId="2" borderId="3" xfId="10" applyFont="1" applyFill="1" applyBorder="1" applyAlignment="1">
      <alignment horizontal="right" vertical="center" wrapText="1"/>
    </xf>
    <xf numFmtId="0" fontId="24" fillId="2" borderId="4" xfId="10" applyFont="1" applyFill="1" applyBorder="1" applyAlignment="1">
      <alignment horizontal="right" vertical="center" wrapText="1"/>
    </xf>
    <xf numFmtId="0" fontId="24" fillId="2" borderId="5" xfId="10" applyFont="1" applyFill="1" applyBorder="1" applyAlignment="1">
      <alignment vertical="center" wrapText="1"/>
    </xf>
    <xf numFmtId="3" fontId="24" fillId="2" borderId="6" xfId="10" applyNumberFormat="1" applyFont="1" applyFill="1" applyBorder="1" applyAlignment="1">
      <alignment horizontal="right" vertical="center" wrapText="1"/>
    </xf>
    <xf numFmtId="0" fontId="24" fillId="2" borderId="0" xfId="10" applyFont="1" applyFill="1" applyAlignment="1">
      <alignment horizontal="left" vertical="top" wrapText="1"/>
    </xf>
    <xf numFmtId="10" fontId="24" fillId="2" borderId="0" xfId="10" applyNumberFormat="1" applyFont="1" applyFill="1" applyAlignment="1">
      <alignment vertical="center" wrapText="1"/>
    </xf>
    <xf numFmtId="0" fontId="24" fillId="2" borderId="0" xfId="10" applyFont="1" applyFill="1" applyAlignment="1">
      <alignment vertical="center" wrapText="1"/>
    </xf>
    <xf numFmtId="3" fontId="24" fillId="2" borderId="3" xfId="10" applyNumberFormat="1" applyFont="1" applyFill="1" applyBorder="1" applyAlignment="1">
      <alignment horizontal="right" vertical="center" wrapText="1"/>
    </xf>
    <xf numFmtId="0" fontId="24" fillId="0" borderId="0" xfId="10" applyFont="1" applyProtection="1">
      <protection locked="0"/>
    </xf>
    <xf numFmtId="3" fontId="24" fillId="2" borderId="0" xfId="10" applyNumberFormat="1" applyFont="1" applyFill="1" applyAlignment="1">
      <alignment horizontal="right" vertical="center" wrapText="1"/>
    </xf>
    <xf numFmtId="0" fontId="23" fillId="0" borderId="0" xfId="10" applyFont="1" applyAlignment="1" applyProtection="1">
      <alignment horizontal="left" vertical="center"/>
      <protection locked="0"/>
    </xf>
    <xf numFmtId="0" fontId="24" fillId="0" borderId="0" xfId="10" applyFont="1" applyAlignment="1" applyProtection="1">
      <alignment horizontal="left" vertical="top"/>
      <protection locked="0"/>
    </xf>
    <xf numFmtId="165" fontId="24" fillId="0" borderId="0" xfId="10" applyNumberFormat="1" applyFont="1" applyProtection="1">
      <protection locked="0"/>
    </xf>
    <xf numFmtId="10" fontId="24" fillId="0" borderId="0" xfId="10" applyNumberFormat="1" applyFont="1" applyProtection="1">
      <protection locked="0"/>
    </xf>
    <xf numFmtId="43" fontId="24" fillId="0" borderId="0" xfId="11" applyFont="1" applyProtection="1">
      <protection locked="0"/>
    </xf>
    <xf numFmtId="0" fontId="23" fillId="0" borderId="0" xfId="10" applyFont="1" applyAlignment="1" applyProtection="1">
      <alignment horizontal="left" vertical="center" indent="4"/>
      <protection locked="0"/>
    </xf>
    <xf numFmtId="0" fontId="24" fillId="0" borderId="0" xfId="10" applyFont="1" applyAlignment="1" applyProtection="1">
      <alignment horizontal="left" vertical="center" indent="1"/>
      <protection locked="0"/>
    </xf>
    <xf numFmtId="43" fontId="27" fillId="0" borderId="0" xfId="11" applyFont="1" applyProtection="1">
      <protection locked="0"/>
    </xf>
    <xf numFmtId="0" fontId="26" fillId="0" borderId="0" xfId="10" applyFont="1" applyProtection="1">
      <protection locked="0"/>
    </xf>
    <xf numFmtId="43" fontId="24" fillId="0" borderId="0" xfId="10" applyNumberFormat="1" applyFont="1" applyProtection="1">
      <protection locked="0"/>
    </xf>
    <xf numFmtId="0" fontId="24" fillId="0" borderId="0" xfId="10" applyFont="1" applyAlignment="1" applyProtection="1">
      <alignment vertical="center"/>
      <protection locked="0"/>
    </xf>
    <xf numFmtId="0" fontId="24" fillId="0" borderId="0" xfId="10" quotePrefix="1" applyFont="1" applyProtection="1">
      <protection locked="0"/>
    </xf>
    <xf numFmtId="0" fontId="23" fillId="0" borderId="0" xfId="10" applyFont="1" applyProtection="1">
      <protection locked="0"/>
    </xf>
    <xf numFmtId="0" fontId="24" fillId="0" borderId="0" xfId="10" applyFont="1" applyAlignment="1" applyProtection="1">
      <alignment horizontal="right" wrapText="1"/>
      <protection locked="0"/>
    </xf>
    <xf numFmtId="0" fontId="24" fillId="0" borderId="0" xfId="10" applyFont="1" applyAlignment="1" applyProtection="1">
      <alignment horizontal="right"/>
      <protection locked="0"/>
    </xf>
    <xf numFmtId="0" fontId="24" fillId="2" borderId="0" xfId="10" applyFont="1" applyFill="1" applyAlignment="1">
      <alignment horizontal="right" vertical="center" wrapText="1"/>
    </xf>
    <xf numFmtId="165" fontId="24" fillId="2" borderId="0" xfId="10" applyNumberFormat="1" applyFont="1" applyFill="1" applyAlignment="1">
      <alignment horizontal="right" vertical="center" wrapText="1"/>
    </xf>
    <xf numFmtId="0" fontId="23" fillId="2" borderId="0" xfId="12" applyFont="1" applyFill="1"/>
    <xf numFmtId="0" fontId="24" fillId="2" borderId="0" xfId="12" applyFont="1" applyFill="1"/>
    <xf numFmtId="0" fontId="24" fillId="3" borderId="0" xfId="12" applyFont="1" applyFill="1"/>
    <xf numFmtId="0" fontId="24" fillId="3" borderId="0" xfId="12" applyFont="1" applyFill="1" applyProtection="1">
      <protection locked="0"/>
    </xf>
    <xf numFmtId="0" fontId="25" fillId="2" borderId="0" xfId="12" applyFont="1" applyFill="1"/>
    <xf numFmtId="0" fontId="24" fillId="2" borderId="0" xfId="0" applyFont="1" applyFill="1"/>
    <xf numFmtId="0" fontId="24" fillId="2" borderId="0" xfId="12" applyFont="1" applyFill="1" applyAlignment="1">
      <alignment horizontal="left" vertical="center"/>
    </xf>
    <xf numFmtId="0" fontId="24" fillId="2" borderId="0" xfId="12" applyFont="1" applyFill="1" applyAlignment="1">
      <alignment horizontal="left" vertical="center" indent="10"/>
    </xf>
    <xf numFmtId="0" fontId="24" fillId="2" borderId="0" xfId="12" applyFont="1" applyFill="1" applyAlignment="1">
      <alignment horizontal="left" indent="3"/>
    </xf>
    <xf numFmtId="10" fontId="24" fillId="2" borderId="0" xfId="12" applyNumberFormat="1" applyFont="1" applyFill="1"/>
    <xf numFmtId="0" fontId="24" fillId="2" borderId="0" xfId="12" applyFont="1" applyFill="1" applyAlignment="1">
      <alignment vertical="top" wrapText="1"/>
    </xf>
    <xf numFmtId="0" fontId="24" fillId="2" borderId="0" xfId="0" applyFont="1" applyFill="1" applyAlignment="1">
      <alignment horizontal="left" vertical="center" indent="2"/>
    </xf>
    <xf numFmtId="0" fontId="24" fillId="2" borderId="2" xfId="0" applyFont="1" applyFill="1" applyBorder="1" applyAlignment="1">
      <alignment vertical="center" wrapText="1"/>
    </xf>
    <xf numFmtId="10" fontId="24" fillId="2" borderId="3" xfId="0" applyNumberFormat="1" applyFont="1" applyFill="1" applyBorder="1" applyAlignment="1">
      <alignment horizontal="right" vertical="center" wrapText="1"/>
    </xf>
    <xf numFmtId="0" fontId="24" fillId="2" borderId="0" xfId="12" applyFont="1" applyFill="1" applyAlignment="1">
      <alignment horizontal="left" vertical="top"/>
    </xf>
    <xf numFmtId="9" fontId="24" fillId="2" borderId="0" xfId="12" applyNumberFormat="1" applyFont="1" applyFill="1"/>
    <xf numFmtId="0" fontId="24" fillId="2" borderId="0" xfId="0" applyFont="1" applyFill="1" applyAlignment="1">
      <alignment horizontal="left" vertical="center" indent="9"/>
    </xf>
    <xf numFmtId="0" fontId="24" fillId="2" borderId="5" xfId="0" applyFont="1" applyFill="1" applyBorder="1" applyAlignment="1">
      <alignment vertical="center" wrapText="1"/>
    </xf>
    <xf numFmtId="10" fontId="24" fillId="2" borderId="6" xfId="0" applyNumberFormat="1" applyFont="1" applyFill="1" applyBorder="1" applyAlignment="1">
      <alignment horizontal="right" vertical="center" wrapText="1"/>
    </xf>
    <xf numFmtId="0" fontId="24" fillId="2" borderId="6" xfId="0" applyFont="1" applyFill="1" applyBorder="1" applyAlignment="1">
      <alignment horizontal="right" vertical="center" wrapText="1"/>
    </xf>
    <xf numFmtId="0" fontId="24" fillId="0" borderId="0" xfId="12" applyFont="1" applyProtection="1">
      <protection locked="0"/>
    </xf>
    <xf numFmtId="0" fontId="23" fillId="0" borderId="0" xfId="12" applyFont="1" applyProtection="1">
      <protection locked="0"/>
    </xf>
    <xf numFmtId="0" fontId="24" fillId="2" borderId="5" xfId="0" applyFont="1" applyFill="1" applyBorder="1" applyAlignment="1">
      <alignment horizontal="left" vertical="center" wrapText="1" indent="2"/>
    </xf>
    <xf numFmtId="6" fontId="24" fillId="2" borderId="6" xfId="0" applyNumberFormat="1" applyFont="1" applyFill="1" applyBorder="1" applyAlignment="1">
      <alignment horizontal="right" vertical="center" wrapText="1"/>
    </xf>
    <xf numFmtId="165" fontId="24" fillId="0" borderId="0" xfId="12" applyNumberFormat="1" applyFont="1" applyProtection="1">
      <protection locked="0"/>
    </xf>
    <xf numFmtId="10" fontId="24" fillId="0" borderId="0" xfId="12" applyNumberFormat="1" applyFont="1" applyProtection="1">
      <protection locked="0"/>
    </xf>
    <xf numFmtId="43" fontId="24" fillId="0" borderId="0" xfId="13" applyFont="1" applyProtection="1">
      <protection locked="0"/>
    </xf>
    <xf numFmtId="0" fontId="24" fillId="2" borderId="0" xfId="0" applyFont="1" applyFill="1" applyAlignment="1">
      <alignment horizontal="left" vertical="center" indent="7"/>
    </xf>
    <xf numFmtId="0" fontId="23" fillId="0" borderId="0" xfId="12" applyFont="1" applyAlignment="1" applyProtection="1">
      <alignment horizontal="left" vertical="center" indent="4"/>
      <protection locked="0"/>
    </xf>
    <xf numFmtId="0" fontId="24" fillId="0" borderId="0" xfId="12" applyFont="1" applyAlignment="1" applyProtection="1">
      <alignment horizontal="left" vertical="top"/>
      <protection locked="0"/>
    </xf>
    <xf numFmtId="0" fontId="24" fillId="0" borderId="0" xfId="12" applyFont="1" applyAlignment="1" applyProtection="1">
      <alignment horizontal="left" vertical="center" indent="1"/>
      <protection locked="0"/>
    </xf>
    <xf numFmtId="43" fontId="27" fillId="0" borderId="0" xfId="13" applyFont="1" applyProtection="1">
      <protection locked="0"/>
    </xf>
    <xf numFmtId="0" fontId="26" fillId="0" borderId="0" xfId="12" applyFont="1" applyProtection="1">
      <protection locked="0"/>
    </xf>
    <xf numFmtId="43" fontId="24" fillId="0" borderId="0" xfId="12" applyNumberFormat="1" applyFont="1" applyProtection="1">
      <protection locked="0"/>
    </xf>
    <xf numFmtId="0" fontId="24" fillId="2" borderId="0" xfId="0" applyFont="1" applyFill="1" applyAlignment="1">
      <alignment vertical="center"/>
    </xf>
    <xf numFmtId="0" fontId="24" fillId="0" borderId="0" xfId="12" applyFont="1" applyAlignment="1" applyProtection="1">
      <alignment vertical="center"/>
      <protection locked="0"/>
    </xf>
    <xf numFmtId="0" fontId="24" fillId="0" borderId="0" xfId="12" quotePrefix="1" applyFont="1" applyProtection="1">
      <protection locked="0"/>
    </xf>
    <xf numFmtId="0" fontId="24" fillId="2" borderId="0" xfId="0" applyFont="1" applyFill="1" applyAlignment="1">
      <alignment horizontal="left" vertical="center" indent="4"/>
    </xf>
    <xf numFmtId="0" fontId="0" fillId="2" borderId="0" xfId="0" applyFill="1" applyAlignment="1">
      <alignment horizontal="left" vertical="center" indent="4"/>
    </xf>
    <xf numFmtId="0" fontId="23" fillId="0" borderId="0" xfId="12" applyFont="1" applyAlignment="1" applyProtection="1">
      <alignment horizontal="left" vertical="center"/>
      <protection locked="0"/>
    </xf>
    <xf numFmtId="0" fontId="24" fillId="0" borderId="0" xfId="12" applyFont="1" applyAlignment="1" applyProtection="1">
      <alignment horizontal="right" wrapText="1"/>
      <protection locked="0"/>
    </xf>
    <xf numFmtId="0" fontId="24" fillId="0" borderId="0" xfId="12" applyFont="1" applyAlignment="1" applyProtection="1">
      <alignment horizontal="right"/>
      <protection locked="0"/>
    </xf>
    <xf numFmtId="9" fontId="24" fillId="0" borderId="0" xfId="10" applyNumberFormat="1" applyFont="1" applyProtection="1">
      <protection locked="0"/>
    </xf>
    <xf numFmtId="0" fontId="24" fillId="0" borderId="0" xfId="10" applyFont="1" applyAlignment="1" applyProtection="1">
      <alignment vertical="top" wrapText="1"/>
      <protection locked="0"/>
    </xf>
    <xf numFmtId="0" fontId="24" fillId="0" borderId="0" xfId="10" applyFont="1" applyAlignment="1" applyProtection="1">
      <alignment horizontal="left" vertical="top" wrapText="1"/>
      <protection locked="0"/>
    </xf>
    <xf numFmtId="165" fontId="24" fillId="2" borderId="0" xfId="12" applyNumberFormat="1" applyFont="1" applyFill="1"/>
    <xf numFmtId="43" fontId="24" fillId="2" borderId="0" xfId="13" applyFont="1" applyFill="1" applyProtection="1"/>
    <xf numFmtId="0" fontId="24" fillId="2" borderId="0" xfId="10" applyFont="1" applyFill="1" applyAlignment="1">
      <alignment vertical="top"/>
    </xf>
    <xf numFmtId="0" fontId="24" fillId="0" borderId="0" xfId="0" applyFont="1" applyAlignment="1" applyProtection="1">
      <alignment horizontal="left" vertical="top"/>
      <protection locked="0"/>
    </xf>
    <xf numFmtId="0" fontId="24" fillId="0" borderId="0" xfId="0" applyFont="1" applyProtection="1">
      <protection locked="0"/>
    </xf>
    <xf numFmtId="165" fontId="24" fillId="0" borderId="0" xfId="0" applyNumberFormat="1" applyFont="1" applyProtection="1">
      <protection locked="0"/>
    </xf>
    <xf numFmtId="0" fontId="24" fillId="0" borderId="0" xfId="12" applyFont="1" applyAlignment="1" applyProtection="1">
      <alignment horizontal="left" vertical="top" wrapText="1"/>
      <protection locked="0"/>
    </xf>
    <xf numFmtId="0" fontId="23" fillId="0" borderId="0" xfId="0" applyFont="1" applyAlignment="1" applyProtection="1">
      <alignment horizontal="left" vertical="center" indent="4"/>
      <protection locked="0"/>
    </xf>
    <xf numFmtId="0" fontId="24" fillId="0" borderId="0" xfId="0" applyFont="1" applyAlignment="1" applyProtection="1">
      <alignment horizontal="left" vertical="center" indent="1"/>
      <protection locked="0"/>
    </xf>
    <xf numFmtId="0" fontId="24" fillId="0" borderId="0" xfId="0" applyFont="1" applyAlignment="1" applyProtection="1">
      <alignment vertical="center"/>
      <protection locked="0"/>
    </xf>
    <xf numFmtId="0" fontId="24" fillId="0" borderId="0" xfId="0" quotePrefix="1" applyFont="1" applyProtection="1">
      <protection locked="0"/>
    </xf>
    <xf numFmtId="0" fontId="23" fillId="0" borderId="0" xfId="0" applyFont="1" applyProtection="1">
      <protection locked="0"/>
    </xf>
    <xf numFmtId="166" fontId="24" fillId="0" borderId="0" xfId="14" applyNumberFormat="1" applyFont="1" applyProtection="1">
      <protection locked="0"/>
    </xf>
    <xf numFmtId="0" fontId="24" fillId="0" borderId="1" xfId="10" applyFont="1" applyBorder="1" applyProtection="1">
      <protection locked="0"/>
    </xf>
    <xf numFmtId="165" fontId="24" fillId="0" borderId="1" xfId="10" applyNumberFormat="1" applyFont="1" applyBorder="1" applyProtection="1">
      <protection locked="0"/>
    </xf>
    <xf numFmtId="166" fontId="24" fillId="0" borderId="1" xfId="14" applyNumberFormat="1" applyFont="1" applyBorder="1" applyProtection="1">
      <protection locked="0"/>
    </xf>
    <xf numFmtId="0" fontId="30" fillId="0" borderId="0" xfId="10" applyFont="1" applyProtection="1">
      <protection locked="0"/>
    </xf>
    <xf numFmtId="0" fontId="23" fillId="0" borderId="0" xfId="10" applyFont="1" applyAlignment="1" applyProtection="1">
      <alignment horizontal="center"/>
      <protection locked="0"/>
    </xf>
    <xf numFmtId="43" fontId="23" fillId="0" borderId="0" xfId="10" applyNumberFormat="1" applyFont="1" applyAlignment="1" applyProtection="1">
      <alignment horizontal="center"/>
      <protection locked="0"/>
    </xf>
    <xf numFmtId="166" fontId="24" fillId="0" borderId="0" xfId="14" applyNumberFormat="1" applyFont="1" applyFill="1" applyProtection="1">
      <protection locked="0"/>
    </xf>
    <xf numFmtId="166" fontId="24" fillId="0" borderId="0" xfId="10" applyNumberFormat="1" applyFont="1" applyProtection="1">
      <protection locked="0"/>
    </xf>
    <xf numFmtId="10" fontId="24" fillId="0" borderId="1" xfId="10" applyNumberFormat="1" applyFont="1" applyBorder="1" applyProtection="1">
      <protection locked="0"/>
    </xf>
    <xf numFmtId="43" fontId="27" fillId="0" borderId="1" xfId="11" applyFont="1" applyBorder="1" applyProtection="1">
      <protection locked="0"/>
    </xf>
    <xf numFmtId="166" fontId="24" fillId="0" borderId="1" xfId="10" applyNumberFormat="1" applyFont="1" applyBorder="1" applyProtection="1">
      <protection locked="0"/>
    </xf>
    <xf numFmtId="167" fontId="24" fillId="0" borderId="0" xfId="12" applyNumberFormat="1" applyFont="1" applyProtection="1">
      <protection locked="0"/>
    </xf>
    <xf numFmtId="8" fontId="24" fillId="0" borderId="0" xfId="12" applyNumberFormat="1" applyFont="1" applyProtection="1">
      <protection locked="0"/>
    </xf>
    <xf numFmtId="0" fontId="24" fillId="2" borderId="0" xfId="10" applyFont="1" applyFill="1" applyAlignment="1">
      <alignment horizontal="left" vertical="top" wrapText="1"/>
    </xf>
    <xf numFmtId="0" fontId="24" fillId="2" borderId="0" xfId="12" applyFont="1" applyFill="1" applyAlignment="1">
      <alignment horizontal="left" vertical="top" wrapText="1"/>
    </xf>
    <xf numFmtId="0" fontId="24" fillId="2" borderId="0" xfId="12" applyFont="1" applyFill="1" applyAlignment="1">
      <alignment horizontal="center" vertical="top" wrapText="1"/>
    </xf>
  </cellXfs>
  <cellStyles count="15">
    <cellStyle name="Comma" xfId="14" builtinId="3"/>
    <cellStyle name="Comma 2" xfId="4" xr:uid="{00000000-0005-0000-0000-000001000000}"/>
    <cellStyle name="Comma 3" xfId="11" xr:uid="{0088091D-0408-472C-8B90-437180439EBA}"/>
    <cellStyle name="Comma 3 2" xfId="13" xr:uid="{4F30ECD2-F49A-49AE-BFAE-84CCFEB29F5E}"/>
    <cellStyle name="Currency 2" xfId="7" xr:uid="{00000000-0005-0000-0000-000002000000}"/>
    <cellStyle name="Followed Hyperlink" xfId="3" builtinId="9" hidden="1"/>
    <cellStyle name="Hyperlink" xfId="2" builtinId="8" hidden="1"/>
    <cellStyle name="Normal" xfId="0" builtinId="0"/>
    <cellStyle name="Normal 2" xfId="1" xr:uid="{00000000-0005-0000-0000-000006000000}"/>
    <cellStyle name="Normal 3" xfId="6" xr:uid="{00000000-0005-0000-0000-000007000000}"/>
    <cellStyle name="Normal 4" xfId="8" xr:uid="{00000000-0005-0000-0000-000008000000}"/>
    <cellStyle name="Normal 5" xfId="9" xr:uid="{1C1A01A6-2BFA-46DD-8638-23FFE243966E}"/>
    <cellStyle name="Normal 6" xfId="10" xr:uid="{4563F101-80C4-4808-A27A-6B23E2EA828D}"/>
    <cellStyle name="Normal 6 2" xfId="12" xr:uid="{4F2C1921-D453-4D31-9FE5-A03F367A98C1}"/>
    <cellStyle name="Percent 2" xfId="5" xr:uid="{00000000-0005-0000-0000-00000A000000}"/>
  </cellStyles>
  <dxfs count="0"/>
  <tableStyles count="0" defaultTableStyle="TableStyleMedium9" defaultPivotStyle="PivotStyleMedium7"/>
  <colors>
    <mruColors>
      <color rgb="FF0000FF"/>
      <color rgb="FFF0B0A9"/>
      <color rgb="FFD3AD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Paul\Dropbox\Documents\Paul\SOA%20Exam%20Committee\2017\Dec%202017%20-%20San%20Francisco\DA_Retirement_Case_Study_2018%20FINAL%2012182017.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verview - Canada"/>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D7DEDE-63E2-48AE-B68A-D12ABEC06435}">
  <dimension ref="A1:W50"/>
  <sheetViews>
    <sheetView zoomScale="70" zoomScaleNormal="70" zoomScaleSheetLayoutView="100" workbookViewId="0">
      <selection activeCell="L17" sqref="L17"/>
    </sheetView>
  </sheetViews>
  <sheetFormatPr defaultColWidth="8.625" defaultRowHeight="15.75" x14ac:dyDescent="0.25"/>
  <cols>
    <col min="1" max="1" width="3.375" style="44" customWidth="1"/>
    <col min="2" max="2" width="35.75" style="44" customWidth="1"/>
    <col min="3" max="7" width="5.375" style="44" bestFit="1" customWidth="1"/>
    <col min="8" max="8" width="5.875" style="44" bestFit="1" customWidth="1"/>
    <col min="9" max="9" width="6.375" style="44" bestFit="1" customWidth="1"/>
    <col min="10" max="10" width="0.875" style="45" customWidth="1"/>
    <col min="11" max="11" width="3.625" style="65" customWidth="1"/>
    <col min="12" max="12" width="16.5" style="65" customWidth="1"/>
    <col min="13" max="13" width="12.75" style="65" customWidth="1"/>
    <col min="14" max="14" width="8.625" style="65" customWidth="1"/>
    <col min="15" max="16" width="12.375" style="65" customWidth="1"/>
    <col min="17" max="17" width="9.25" style="65" customWidth="1"/>
    <col min="18" max="18" width="12.25" style="65" customWidth="1"/>
    <col min="19" max="19" width="2.5" style="65" customWidth="1"/>
    <col min="20" max="22" width="4.375" style="65" customWidth="1"/>
    <col min="23" max="23" width="4.25" style="46" customWidth="1"/>
    <col min="24" max="16384" width="8.625" style="65"/>
  </cols>
  <sheetData>
    <row r="1" spans="1:22" x14ac:dyDescent="0.25">
      <c r="A1" s="43" t="s">
        <v>256</v>
      </c>
      <c r="K1" s="43" t="s">
        <v>256</v>
      </c>
      <c r="L1" s="44"/>
      <c r="M1" s="44"/>
      <c r="N1" s="44"/>
      <c r="O1" s="44"/>
      <c r="P1" s="44"/>
      <c r="Q1" s="44"/>
      <c r="R1" s="44"/>
      <c r="S1" s="44"/>
      <c r="T1" s="44"/>
      <c r="U1" s="44"/>
      <c r="V1" s="44"/>
    </row>
    <row r="2" spans="1:22" x14ac:dyDescent="0.25">
      <c r="A2" s="43" t="s">
        <v>254</v>
      </c>
      <c r="K2" s="43" t="s">
        <v>254</v>
      </c>
      <c r="L2" s="44"/>
      <c r="M2" s="44"/>
      <c r="N2" s="44"/>
      <c r="O2" s="44"/>
      <c r="P2" s="44"/>
      <c r="Q2" s="44"/>
      <c r="R2" s="44"/>
      <c r="S2" s="44"/>
      <c r="T2" s="44"/>
      <c r="U2" s="44"/>
      <c r="V2" s="44"/>
    </row>
    <row r="3" spans="1:22" x14ac:dyDescent="0.25">
      <c r="A3" s="43" t="s">
        <v>255</v>
      </c>
      <c r="K3" s="43" t="s">
        <v>255</v>
      </c>
      <c r="L3" s="44"/>
      <c r="M3" s="44"/>
      <c r="N3" s="44"/>
      <c r="O3" s="44"/>
      <c r="P3" s="44"/>
      <c r="Q3" s="44"/>
      <c r="R3" s="44"/>
      <c r="S3" s="44"/>
      <c r="T3" s="44"/>
      <c r="U3" s="44"/>
      <c r="V3" s="44"/>
    </row>
    <row r="4" spans="1:22" x14ac:dyDescent="0.25">
      <c r="K4" s="44"/>
      <c r="L4" s="44"/>
      <c r="M4" s="44"/>
      <c r="N4" s="44"/>
      <c r="O4" s="44"/>
      <c r="P4" s="44"/>
      <c r="Q4" s="44"/>
      <c r="R4" s="44"/>
      <c r="S4" s="44"/>
      <c r="T4" s="44"/>
      <c r="U4" s="44"/>
      <c r="V4" s="44"/>
    </row>
    <row r="5" spans="1:22" x14ac:dyDescent="0.25">
      <c r="A5" s="47" t="s">
        <v>245</v>
      </c>
      <c r="K5" s="47" t="s">
        <v>246</v>
      </c>
      <c r="L5" s="44"/>
      <c r="M5" s="44"/>
      <c r="N5" s="44"/>
      <c r="O5" s="44"/>
      <c r="P5" s="44"/>
      <c r="Q5" s="44"/>
      <c r="R5" s="44"/>
      <c r="S5" s="44"/>
      <c r="T5" s="44"/>
      <c r="U5" s="44"/>
      <c r="V5" s="44"/>
    </row>
    <row r="6" spans="1:22" x14ac:dyDescent="0.25">
      <c r="A6" s="48"/>
      <c r="K6" s="44"/>
      <c r="L6" s="44"/>
      <c r="M6" s="44"/>
      <c r="N6" s="44"/>
      <c r="O6" s="44"/>
      <c r="P6" s="44"/>
      <c r="Q6" s="44"/>
      <c r="R6" s="44"/>
      <c r="S6" s="44"/>
      <c r="T6" s="44"/>
      <c r="U6" s="44"/>
      <c r="V6" s="44"/>
    </row>
    <row r="7" spans="1:22" ht="15.75" customHeight="1" x14ac:dyDescent="0.25">
      <c r="A7" s="48" t="s">
        <v>247</v>
      </c>
      <c r="K7" s="44" t="s">
        <v>248</v>
      </c>
      <c r="L7" s="155" t="s">
        <v>249</v>
      </c>
      <c r="M7" s="155"/>
      <c r="N7" s="155"/>
      <c r="O7" s="155"/>
      <c r="P7" s="155"/>
      <c r="Q7" s="155"/>
      <c r="R7" s="155"/>
      <c r="S7" s="155"/>
      <c r="T7" s="155"/>
      <c r="U7" s="155"/>
      <c r="V7" s="155"/>
    </row>
    <row r="8" spans="1:22" ht="16.5" thickBot="1" x14ac:dyDescent="0.3">
      <c r="B8" s="54"/>
      <c r="C8" s="54"/>
      <c r="D8" s="54"/>
      <c r="E8" s="54"/>
      <c r="F8" s="54"/>
      <c r="G8" s="54"/>
      <c r="H8" s="54"/>
      <c r="I8" s="54"/>
      <c r="K8" s="44"/>
      <c r="L8" s="49"/>
      <c r="M8" s="44"/>
      <c r="N8" s="44"/>
      <c r="O8" s="44"/>
      <c r="P8" s="44"/>
      <c r="Q8" s="50"/>
      <c r="R8" s="51"/>
      <c r="S8" s="51"/>
      <c r="T8" s="51"/>
      <c r="U8" s="51"/>
      <c r="V8" s="51"/>
    </row>
    <row r="9" spans="1:22" ht="16.5" thickBot="1" x14ac:dyDescent="0.3">
      <c r="B9" s="56"/>
      <c r="C9" s="57">
        <v>2018</v>
      </c>
      <c r="D9" s="58">
        <f>2019</f>
        <v>2019</v>
      </c>
      <c r="E9" s="57">
        <v>2020</v>
      </c>
      <c r="F9" s="58">
        <v>2021</v>
      </c>
      <c r="G9" s="58">
        <v>2022</v>
      </c>
      <c r="H9" s="58" t="s">
        <v>17</v>
      </c>
      <c r="I9" s="82"/>
      <c r="K9" s="44"/>
      <c r="L9" s="53" t="s">
        <v>251</v>
      </c>
      <c r="M9" s="44"/>
      <c r="N9" s="44"/>
      <c r="O9" s="44"/>
      <c r="P9" s="44"/>
      <c r="Q9" s="50"/>
      <c r="R9" s="51"/>
      <c r="S9" s="51"/>
      <c r="T9" s="51"/>
      <c r="U9" s="51"/>
      <c r="V9" s="51"/>
    </row>
    <row r="10" spans="1:22" ht="16.5" thickBot="1" x14ac:dyDescent="0.3">
      <c r="B10" s="59" t="s">
        <v>291</v>
      </c>
      <c r="C10" s="60">
        <v>10</v>
      </c>
      <c r="D10" s="60">
        <v>20</v>
      </c>
      <c r="E10" s="60">
        <v>30</v>
      </c>
      <c r="F10" s="60">
        <v>90</v>
      </c>
      <c r="G10" s="60">
        <v>90</v>
      </c>
      <c r="H10" s="60">
        <v>240</v>
      </c>
      <c r="I10" s="83"/>
      <c r="K10" s="44"/>
      <c r="L10" s="44"/>
      <c r="M10" s="44"/>
      <c r="N10" s="44"/>
      <c r="O10" s="44"/>
      <c r="P10" s="44"/>
      <c r="Q10" s="55"/>
      <c r="R10" s="51"/>
      <c r="S10" s="51"/>
      <c r="T10" s="51"/>
      <c r="U10" s="51"/>
      <c r="V10" s="51"/>
    </row>
    <row r="11" spans="1:22" ht="32.25" thickBot="1" x14ac:dyDescent="0.3">
      <c r="B11" s="59" t="s">
        <v>292</v>
      </c>
      <c r="C11" s="60">
        <v>25</v>
      </c>
      <c r="D11" s="60">
        <v>25</v>
      </c>
      <c r="E11" s="60">
        <v>25</v>
      </c>
      <c r="F11" s="60">
        <v>25</v>
      </c>
      <c r="G11" s="60">
        <v>25</v>
      </c>
      <c r="H11" s="60">
        <v>125</v>
      </c>
      <c r="I11" s="62"/>
      <c r="L11" s="68"/>
      <c r="Q11" s="126"/>
      <c r="R11" s="127"/>
      <c r="S11" s="127"/>
      <c r="T11" s="127"/>
      <c r="U11" s="127"/>
      <c r="V11" s="127"/>
    </row>
    <row r="12" spans="1:22" ht="35.25" customHeight="1" thickBot="1" x14ac:dyDescent="0.3">
      <c r="B12" s="56" t="s">
        <v>252</v>
      </c>
      <c r="C12" s="64" t="s">
        <v>38</v>
      </c>
      <c r="D12" s="64" t="s">
        <v>38</v>
      </c>
      <c r="E12" s="64" t="s">
        <v>38</v>
      </c>
      <c r="F12" s="64" t="s">
        <v>38</v>
      </c>
      <c r="G12" s="64" t="s">
        <v>38</v>
      </c>
      <c r="H12" s="64">
        <v>1022</v>
      </c>
      <c r="L12" s="132" t="s">
        <v>293</v>
      </c>
      <c r="M12" s="133"/>
      <c r="N12" s="134"/>
      <c r="O12" s="135"/>
      <c r="P12" s="128"/>
      <c r="Q12" s="128"/>
      <c r="R12" s="128"/>
      <c r="S12" s="128"/>
      <c r="T12" s="128"/>
      <c r="U12" s="128"/>
      <c r="V12" s="128"/>
    </row>
    <row r="13" spans="1:22" ht="43.5" customHeight="1" thickBot="1" x14ac:dyDescent="0.3">
      <c r="B13" s="56" t="s">
        <v>253</v>
      </c>
      <c r="C13" s="64" t="s">
        <v>38</v>
      </c>
      <c r="D13" s="64" t="s">
        <v>38</v>
      </c>
      <c r="E13" s="64" t="s">
        <v>38</v>
      </c>
      <c r="F13" s="64" t="s">
        <v>38</v>
      </c>
      <c r="G13" s="64" t="s">
        <v>38</v>
      </c>
      <c r="H13" s="64">
        <v>1245</v>
      </c>
      <c r="L13" s="136"/>
      <c r="M13" s="133"/>
      <c r="N13" s="134"/>
      <c r="O13" s="135"/>
      <c r="P13" s="128"/>
      <c r="Q13" s="128"/>
      <c r="R13" s="128"/>
      <c r="S13" s="128"/>
      <c r="T13" s="128"/>
      <c r="U13" s="128"/>
      <c r="V13" s="128"/>
    </row>
    <row r="14" spans="1:22" x14ac:dyDescent="0.25">
      <c r="B14" s="63"/>
      <c r="C14" s="63"/>
      <c r="D14" s="63"/>
      <c r="E14" s="66"/>
      <c r="F14" s="66"/>
      <c r="L14" s="137" t="s">
        <v>294</v>
      </c>
      <c r="M14" s="133">
        <f>SQRT(H10/H13)</f>
        <v>0.43905703995876139</v>
      </c>
      <c r="N14" s="132" t="s">
        <v>295</v>
      </c>
      <c r="O14" s="104"/>
    </row>
    <row r="15" spans="1:22" x14ac:dyDescent="0.25">
      <c r="B15" s="52" t="s">
        <v>250</v>
      </c>
      <c r="C15" s="63"/>
      <c r="D15" s="63"/>
      <c r="E15" s="66"/>
      <c r="F15" s="66"/>
      <c r="L15" s="137" t="s">
        <v>296</v>
      </c>
      <c r="M15" s="133">
        <f>H10/H11</f>
        <v>1.92</v>
      </c>
      <c r="N15" s="132" t="s">
        <v>297</v>
      </c>
      <c r="O15" s="104"/>
    </row>
    <row r="16" spans="1:22" x14ac:dyDescent="0.25">
      <c r="B16" s="52"/>
      <c r="C16" s="63"/>
      <c r="D16" s="63"/>
      <c r="E16" s="66"/>
      <c r="F16" s="66"/>
      <c r="L16" s="138" t="s">
        <v>298</v>
      </c>
      <c r="M16" s="139" t="s">
        <v>299</v>
      </c>
      <c r="N16" s="132"/>
      <c r="O16" s="104"/>
    </row>
    <row r="17" spans="1:20" ht="38.25" customHeight="1" x14ac:dyDescent="0.25">
      <c r="A17" s="131" t="s">
        <v>248</v>
      </c>
      <c r="B17" s="155" t="s">
        <v>249</v>
      </c>
      <c r="C17" s="155"/>
      <c r="D17" s="155"/>
      <c r="E17" s="155"/>
      <c r="F17" s="155"/>
      <c r="G17" s="155"/>
      <c r="H17" s="155"/>
      <c r="I17" s="155"/>
      <c r="L17" s="140" t="s">
        <v>300</v>
      </c>
      <c r="M17" s="140">
        <f>(M14*M15) + (1-M14)</f>
        <v>1.4039324767620602</v>
      </c>
      <c r="N17" s="133"/>
      <c r="O17" s="104"/>
    </row>
    <row r="18" spans="1:20" x14ac:dyDescent="0.25">
      <c r="B18" s="49"/>
      <c r="C18" s="49"/>
      <c r="D18" s="49"/>
      <c r="I18" s="50"/>
    </row>
    <row r="19" spans="1:20" x14ac:dyDescent="0.25">
      <c r="B19" s="53"/>
      <c r="C19" s="53"/>
      <c r="D19" s="53"/>
      <c r="I19" s="55"/>
      <c r="L19" s="67"/>
    </row>
    <row r="20" spans="1:20" x14ac:dyDescent="0.25">
      <c r="I20" s="55"/>
      <c r="L20" s="68"/>
      <c r="N20" s="69"/>
      <c r="O20" s="70"/>
      <c r="P20" s="71"/>
    </row>
    <row r="21" spans="1:20" x14ac:dyDescent="0.25">
      <c r="B21" s="53"/>
      <c r="C21" s="53"/>
      <c r="D21" s="53"/>
      <c r="E21" s="61"/>
      <c r="F21" s="61"/>
      <c r="G21" s="61"/>
      <c r="H21" s="61"/>
      <c r="I21" s="61"/>
      <c r="L21" s="72"/>
      <c r="N21" s="69"/>
      <c r="O21" s="70"/>
      <c r="P21" s="71"/>
    </row>
    <row r="22" spans="1:20" ht="18" x14ac:dyDescent="0.4">
      <c r="B22" s="61"/>
      <c r="C22" s="61"/>
      <c r="D22" s="61"/>
      <c r="E22" s="61"/>
      <c r="F22" s="61"/>
      <c r="G22" s="61"/>
      <c r="H22" s="61"/>
      <c r="I22" s="61"/>
      <c r="L22" s="73"/>
      <c r="N22" s="68"/>
      <c r="O22" s="70"/>
      <c r="P22" s="74"/>
      <c r="T22" s="75"/>
    </row>
    <row r="23" spans="1:20" x14ac:dyDescent="0.25">
      <c r="B23" s="53"/>
      <c r="C23" s="53"/>
      <c r="D23" s="53"/>
      <c r="I23" s="55"/>
      <c r="L23" s="73"/>
      <c r="N23" s="68"/>
      <c r="P23" s="76"/>
    </row>
    <row r="24" spans="1:20" x14ac:dyDescent="0.25">
      <c r="L24" s="77"/>
      <c r="M24" s="78"/>
      <c r="N24" s="68"/>
      <c r="P24" s="76"/>
    </row>
    <row r="25" spans="1:20" x14ac:dyDescent="0.25">
      <c r="L25" s="79"/>
      <c r="M25" s="79"/>
    </row>
    <row r="27" spans="1:20" x14ac:dyDescent="0.25">
      <c r="N27" s="69"/>
      <c r="O27" s="70"/>
      <c r="P27" s="71"/>
    </row>
    <row r="28" spans="1:20" x14ac:dyDescent="0.25">
      <c r="L28" s="72"/>
      <c r="N28" s="69"/>
      <c r="O28" s="70"/>
      <c r="P28" s="71"/>
    </row>
    <row r="29" spans="1:20" x14ac:dyDescent="0.25">
      <c r="L29" s="68"/>
      <c r="N29" s="69"/>
      <c r="O29" s="70"/>
      <c r="P29" s="71"/>
    </row>
    <row r="30" spans="1:20" x14ac:dyDescent="0.25">
      <c r="L30" s="72"/>
      <c r="N30" s="69"/>
      <c r="O30" s="70"/>
      <c r="P30" s="71"/>
    </row>
    <row r="31" spans="1:20" ht="18" x14ac:dyDescent="0.4">
      <c r="L31" s="73"/>
      <c r="N31" s="68"/>
      <c r="O31" s="70"/>
      <c r="P31" s="74"/>
      <c r="T31" s="75"/>
    </row>
    <row r="32" spans="1:20" x14ac:dyDescent="0.25">
      <c r="L32" s="73"/>
      <c r="N32" s="68"/>
      <c r="P32" s="76"/>
      <c r="T32" s="75"/>
    </row>
    <row r="33" spans="12:16" x14ac:dyDescent="0.25">
      <c r="L33" s="77"/>
      <c r="M33" s="78"/>
      <c r="N33" s="68"/>
      <c r="P33" s="76"/>
    </row>
    <row r="34" spans="12:16" x14ac:dyDescent="0.25">
      <c r="L34" s="79"/>
      <c r="M34" s="79"/>
    </row>
    <row r="37" spans="12:16" x14ac:dyDescent="0.25">
      <c r="L37" s="67"/>
    </row>
    <row r="40" spans="12:16" x14ac:dyDescent="0.25">
      <c r="L40" s="78"/>
    </row>
    <row r="41" spans="12:16" x14ac:dyDescent="0.25">
      <c r="L41" s="72"/>
    </row>
    <row r="42" spans="12:16" x14ac:dyDescent="0.25">
      <c r="M42" s="80"/>
      <c r="N42" s="80"/>
      <c r="O42" s="80"/>
      <c r="P42" s="80"/>
    </row>
    <row r="43" spans="12:16" x14ac:dyDescent="0.25">
      <c r="N43" s="69"/>
      <c r="O43" s="70"/>
      <c r="P43" s="71"/>
    </row>
    <row r="44" spans="12:16" x14ac:dyDescent="0.25">
      <c r="N44" s="69"/>
      <c r="O44" s="70"/>
      <c r="P44" s="71"/>
    </row>
    <row r="45" spans="12:16" x14ac:dyDescent="0.25">
      <c r="N45" s="69"/>
      <c r="O45" s="70"/>
      <c r="P45" s="71"/>
    </row>
    <row r="46" spans="12:16" x14ac:dyDescent="0.25">
      <c r="N46" s="69"/>
      <c r="O46" s="70"/>
      <c r="P46" s="71"/>
    </row>
    <row r="47" spans="12:16" ht="18" x14ac:dyDescent="0.4">
      <c r="N47" s="69"/>
      <c r="O47" s="70"/>
      <c r="P47" s="74"/>
    </row>
    <row r="48" spans="12:16" x14ac:dyDescent="0.25">
      <c r="P48" s="76"/>
    </row>
    <row r="50" spans="14:16" x14ac:dyDescent="0.25">
      <c r="N50" s="81"/>
      <c r="P50" s="76"/>
    </row>
  </sheetData>
  <sheetProtection algorithmName="SHA-512" hashValue="n/WUFjrBY+fsy60ppbQJ9fJlSDTJkQmE40TmRXo4EOBZZd57RL3lZplySMJgoMJBue/BEnzUcv1n3m5PClnOQg==" saltValue="9sPkWv5imvFQxEx7dDc36g==" spinCount="100000" sheet="1" formatCells="0" formatColumns="0" formatRows="0" insertColumns="0" insertRows="0"/>
  <mergeCells count="2">
    <mergeCell ref="L7:V7"/>
    <mergeCell ref="B17:I17"/>
  </mergeCells>
  <pageMargins left="0.7" right="0.7" top="0.75" bottom="0.75" header="0.3" footer="0.3"/>
  <pageSetup scale="68" orientation="portrait" horizontalDpi="4294967293" verticalDpi="300" r:id="rId1"/>
  <colBreaks count="1" manualBreakCount="1">
    <brk id="10"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B33F44-298B-4670-B996-5EBBA18AD9B1}">
  <dimension ref="A1:AB59"/>
  <sheetViews>
    <sheetView tabSelected="1" topLeftCell="C9" zoomScale="70" zoomScaleNormal="70" zoomScaleSheetLayoutView="100" workbookViewId="0">
      <selection activeCell="K28" sqref="K28"/>
    </sheetView>
  </sheetViews>
  <sheetFormatPr defaultColWidth="8.625" defaultRowHeight="15.75" x14ac:dyDescent="0.25"/>
  <cols>
    <col min="1" max="1" width="3.375" style="85" customWidth="1"/>
    <col min="2" max="2" width="41.375" style="85" customWidth="1"/>
    <col min="3" max="3" width="16.25" style="85" customWidth="1"/>
    <col min="4" max="4" width="10.375" style="85" customWidth="1"/>
    <col min="5" max="5" width="5.75" style="85" customWidth="1"/>
    <col min="6" max="6" width="2.125" style="86" customWidth="1"/>
    <col min="7" max="7" width="3.625" style="104" customWidth="1"/>
    <col min="8" max="9" width="8.625" style="104" customWidth="1"/>
    <col min="10" max="10" width="10.875" style="104" bestFit="1" customWidth="1"/>
    <col min="11" max="12" width="12.375" style="104" customWidth="1"/>
    <col min="13" max="13" width="15.25" style="104" customWidth="1"/>
    <col min="14" max="14" width="11.875" style="104" customWidth="1"/>
    <col min="15" max="15" width="10.375" style="104" customWidth="1"/>
    <col min="16" max="16" width="9.25" style="104" customWidth="1"/>
    <col min="17" max="17" width="1.625" style="87" customWidth="1"/>
    <col min="18" max="18" width="3.625" style="104" customWidth="1"/>
    <col min="19" max="19" width="23.5" style="104" customWidth="1"/>
    <col min="20" max="21" width="8.625" style="104" customWidth="1"/>
    <col min="22" max="22" width="12.625" style="104" bestFit="1" customWidth="1"/>
    <col min="23" max="23" width="13" style="104" bestFit="1" customWidth="1"/>
    <col min="24" max="24" width="13.375" style="104" bestFit="1" customWidth="1"/>
    <col min="25" max="25" width="8.625" style="104" customWidth="1"/>
    <col min="26" max="26" width="19.375" style="104" customWidth="1"/>
    <col min="27" max="27" width="18.625" style="104" customWidth="1"/>
    <col min="28" max="28" width="1.625" style="87" customWidth="1"/>
    <col min="29" max="16384" width="8.625" style="104"/>
  </cols>
  <sheetData>
    <row r="1" spans="1:27" s="87" customFormat="1" x14ac:dyDescent="0.25">
      <c r="A1" s="43" t="s">
        <v>256</v>
      </c>
      <c r="B1" s="85"/>
      <c r="C1" s="85"/>
      <c r="D1" s="85"/>
      <c r="E1" s="85"/>
      <c r="F1" s="86"/>
      <c r="G1" s="43" t="s">
        <v>256</v>
      </c>
      <c r="H1" s="85"/>
      <c r="I1" s="85"/>
      <c r="J1" s="85"/>
      <c r="K1" s="85"/>
      <c r="L1" s="85"/>
      <c r="M1" s="85"/>
      <c r="N1" s="85"/>
      <c r="O1" s="85"/>
      <c r="P1" s="85"/>
      <c r="R1" s="43" t="s">
        <v>256</v>
      </c>
      <c r="S1" s="85"/>
      <c r="T1" s="85"/>
      <c r="U1" s="85"/>
      <c r="V1" s="85"/>
      <c r="W1" s="85"/>
      <c r="X1" s="85"/>
      <c r="Y1" s="85"/>
      <c r="Z1" s="85"/>
      <c r="AA1" s="85"/>
    </row>
    <row r="2" spans="1:27" s="87" customFormat="1" x14ac:dyDescent="0.25">
      <c r="A2" s="43" t="s">
        <v>254</v>
      </c>
      <c r="B2" s="85"/>
      <c r="C2" s="85"/>
      <c r="D2" s="85"/>
      <c r="E2" s="85"/>
      <c r="F2" s="86"/>
      <c r="G2" s="43" t="s">
        <v>254</v>
      </c>
      <c r="H2" s="85"/>
      <c r="I2" s="85"/>
      <c r="J2" s="85"/>
      <c r="K2" s="85"/>
      <c r="L2" s="85"/>
      <c r="M2" s="85"/>
      <c r="N2" s="85"/>
      <c r="O2" s="85"/>
      <c r="P2" s="85"/>
      <c r="R2" s="43" t="s">
        <v>254</v>
      </c>
      <c r="S2" s="85"/>
      <c r="T2" s="85"/>
      <c r="U2" s="85"/>
      <c r="V2" s="85"/>
      <c r="W2" s="85"/>
      <c r="X2" s="85"/>
      <c r="Y2" s="85"/>
      <c r="Z2" s="85"/>
      <c r="AA2" s="85"/>
    </row>
    <row r="3" spans="1:27" s="87" customFormat="1" x14ac:dyDescent="0.25">
      <c r="A3" s="84" t="s">
        <v>257</v>
      </c>
      <c r="B3" s="85"/>
      <c r="C3" s="85"/>
      <c r="D3" s="85"/>
      <c r="E3" s="85"/>
      <c r="F3" s="86"/>
      <c r="G3" s="84" t="s">
        <v>257</v>
      </c>
      <c r="H3" s="85"/>
      <c r="I3" s="85"/>
      <c r="J3" s="85"/>
      <c r="K3" s="85"/>
      <c r="L3" s="85"/>
      <c r="M3" s="85"/>
      <c r="N3" s="85"/>
      <c r="O3" s="85"/>
      <c r="P3" s="85"/>
      <c r="R3" s="84" t="s">
        <v>257</v>
      </c>
      <c r="S3" s="85"/>
      <c r="T3" s="85"/>
      <c r="U3" s="85"/>
      <c r="V3" s="85"/>
      <c r="W3" s="85"/>
      <c r="X3" s="85"/>
      <c r="Y3" s="85"/>
      <c r="Z3" s="85"/>
      <c r="AA3" s="85"/>
    </row>
    <row r="4" spans="1:27" s="87" customFormat="1" x14ac:dyDescent="0.25">
      <c r="A4" s="85"/>
      <c r="B4" s="85"/>
      <c r="C4" s="85"/>
      <c r="D4" s="85"/>
      <c r="E4" s="85"/>
      <c r="F4" s="86"/>
      <c r="G4" s="85"/>
      <c r="H4" s="85"/>
      <c r="I4" s="85"/>
      <c r="J4" s="85"/>
      <c r="K4" s="85"/>
      <c r="L4" s="85"/>
      <c r="M4" s="85"/>
      <c r="N4" s="85"/>
      <c r="O4" s="85"/>
      <c r="P4" s="85"/>
      <c r="R4" s="85"/>
      <c r="S4" s="85"/>
      <c r="T4" s="85"/>
      <c r="U4" s="85"/>
      <c r="V4" s="85"/>
      <c r="W4" s="85"/>
      <c r="X4" s="85"/>
      <c r="Y4" s="85"/>
      <c r="Z4" s="85"/>
      <c r="AA4" s="85"/>
    </row>
    <row r="5" spans="1:27" s="87" customFormat="1" x14ac:dyDescent="0.25">
      <c r="A5" s="85" t="s">
        <v>258</v>
      </c>
      <c r="B5" s="85"/>
      <c r="C5" s="85"/>
      <c r="D5" s="85"/>
      <c r="E5" s="85"/>
      <c r="F5" s="86"/>
      <c r="G5" s="88" t="s">
        <v>259</v>
      </c>
      <c r="H5" s="85"/>
      <c r="I5" s="85"/>
      <c r="J5" s="85"/>
      <c r="K5" s="85"/>
      <c r="L5" s="85"/>
      <c r="M5" s="85"/>
      <c r="N5" s="85"/>
      <c r="O5" s="85"/>
      <c r="P5" s="85"/>
      <c r="R5" s="88" t="s">
        <v>260</v>
      </c>
      <c r="S5" s="85"/>
      <c r="T5" s="85"/>
      <c r="U5" s="85"/>
      <c r="V5" s="85"/>
      <c r="W5" s="85"/>
      <c r="X5" s="85"/>
      <c r="Y5" s="85"/>
      <c r="Z5" s="85"/>
      <c r="AA5" s="85"/>
    </row>
    <row r="6" spans="1:27" s="87" customFormat="1" x14ac:dyDescent="0.25">
      <c r="A6" s="89"/>
      <c r="B6" s="85"/>
      <c r="C6" s="85"/>
      <c r="D6" s="85"/>
      <c r="E6" s="85"/>
      <c r="F6" s="86"/>
      <c r="G6" s="85"/>
      <c r="H6" s="85"/>
      <c r="I6" s="85"/>
      <c r="J6" s="85"/>
      <c r="K6" s="85"/>
      <c r="L6" s="85"/>
      <c r="M6" s="85"/>
      <c r="N6" s="85"/>
      <c r="O6" s="85"/>
      <c r="P6" s="85"/>
      <c r="R6" s="85"/>
      <c r="S6" s="85"/>
      <c r="T6" s="85"/>
      <c r="U6" s="85"/>
      <c r="V6" s="85"/>
      <c r="W6" s="85"/>
      <c r="X6" s="85"/>
      <c r="Y6" s="85"/>
      <c r="Z6" s="85"/>
      <c r="AA6" s="85"/>
    </row>
    <row r="7" spans="1:27" s="87" customFormat="1" ht="15.75" customHeight="1" x14ac:dyDescent="0.25">
      <c r="A7" s="89" t="s">
        <v>261</v>
      </c>
      <c r="B7" s="90"/>
      <c r="C7" s="90"/>
      <c r="D7" s="90"/>
      <c r="E7" s="90"/>
      <c r="F7" s="86"/>
      <c r="G7" s="85" t="s">
        <v>262</v>
      </c>
      <c r="H7" s="156" t="s">
        <v>263</v>
      </c>
      <c r="I7" s="156"/>
      <c r="J7" s="156"/>
      <c r="K7" s="156"/>
      <c r="L7" s="156"/>
      <c r="M7" s="156"/>
      <c r="N7" s="156"/>
      <c r="O7" s="156"/>
      <c r="P7" s="156"/>
      <c r="R7" s="85" t="s">
        <v>264</v>
      </c>
      <c r="S7" s="156" t="s">
        <v>265</v>
      </c>
      <c r="T7" s="156"/>
      <c r="U7" s="156"/>
      <c r="V7" s="156"/>
      <c r="W7" s="156"/>
      <c r="X7" s="156"/>
      <c r="Y7" s="156"/>
      <c r="Z7" s="156"/>
      <c r="AA7" s="156"/>
    </row>
    <row r="8" spans="1:27" s="87" customFormat="1" ht="16.5" thickBot="1" x14ac:dyDescent="0.3">
      <c r="A8" s="85"/>
      <c r="B8" s="91"/>
      <c r="C8" s="91"/>
      <c r="D8" s="91"/>
      <c r="E8" s="91"/>
      <c r="F8" s="86"/>
      <c r="G8" s="85"/>
      <c r="H8" s="92"/>
      <c r="I8" s="85"/>
      <c r="J8" s="85"/>
      <c r="K8" s="85"/>
      <c r="L8" s="85"/>
      <c r="M8" s="93"/>
      <c r="N8" s="94"/>
      <c r="O8" s="94"/>
      <c r="P8" s="94"/>
      <c r="R8" s="95"/>
      <c r="S8" s="92"/>
      <c r="T8" s="85"/>
      <c r="U8" s="85"/>
      <c r="V8" s="85"/>
      <c r="W8" s="85"/>
      <c r="X8" s="93"/>
      <c r="Y8" s="94"/>
      <c r="Z8" s="94"/>
      <c r="AA8" s="94"/>
    </row>
    <row r="9" spans="1:27" s="87" customFormat="1" ht="16.5" thickBot="1" x14ac:dyDescent="0.3">
      <c r="A9" s="85"/>
      <c r="B9" s="96" t="s">
        <v>266</v>
      </c>
      <c r="C9" s="97">
        <v>3.3000000000000002E-2</v>
      </c>
      <c r="D9" s="98"/>
      <c r="E9" s="99"/>
      <c r="F9" s="86"/>
      <c r="G9" s="85"/>
      <c r="H9" s="98" t="s">
        <v>251</v>
      </c>
      <c r="I9" s="85"/>
      <c r="J9" s="85"/>
      <c r="K9" s="85"/>
      <c r="L9" s="85"/>
      <c r="M9" s="93"/>
      <c r="N9" s="94"/>
      <c r="O9" s="94"/>
      <c r="P9" s="94"/>
      <c r="R9" s="100" t="s">
        <v>267</v>
      </c>
      <c r="S9" s="98"/>
      <c r="T9" s="85"/>
      <c r="U9" s="85"/>
      <c r="V9" s="85"/>
      <c r="W9" s="85"/>
      <c r="X9" s="93"/>
      <c r="Y9" s="94"/>
      <c r="Z9" s="94"/>
      <c r="AA9" s="94"/>
    </row>
    <row r="10" spans="1:27" s="87" customFormat="1" ht="16.5" thickBot="1" x14ac:dyDescent="0.3">
      <c r="A10" s="85"/>
      <c r="B10" s="101" t="s">
        <v>268</v>
      </c>
      <c r="C10" s="102">
        <v>5.2999999999999999E-2</v>
      </c>
      <c r="D10" s="85"/>
      <c r="E10" s="85"/>
      <c r="F10" s="86"/>
      <c r="G10" s="85"/>
      <c r="H10" s="85"/>
      <c r="I10" s="85"/>
      <c r="J10" s="85"/>
      <c r="K10" s="85"/>
      <c r="L10" s="85"/>
      <c r="M10" s="99"/>
      <c r="N10" s="94"/>
      <c r="O10" s="94"/>
      <c r="P10" s="94"/>
      <c r="R10" s="95"/>
      <c r="S10" s="85"/>
      <c r="T10" s="85"/>
      <c r="U10" s="85"/>
      <c r="V10" s="85"/>
      <c r="W10" s="85"/>
      <c r="X10" s="99"/>
      <c r="Y10" s="94"/>
      <c r="Z10" s="94"/>
      <c r="AA10" s="94"/>
    </row>
    <row r="11" spans="1:27" s="87" customFormat="1" ht="16.5" thickBot="1" x14ac:dyDescent="0.3">
      <c r="A11" s="85"/>
      <c r="B11" s="101" t="s">
        <v>269</v>
      </c>
      <c r="C11" s="103"/>
      <c r="D11" s="85"/>
      <c r="E11" s="85"/>
      <c r="F11" s="86"/>
      <c r="G11" s="109"/>
      <c r="H11" s="105"/>
      <c r="I11" s="105"/>
      <c r="J11" s="104"/>
      <c r="K11" s="104"/>
      <c r="L11" s="104"/>
      <c r="M11" s="104"/>
      <c r="N11" s="104"/>
      <c r="O11" s="104"/>
      <c r="P11" s="104"/>
      <c r="R11" s="100" t="s">
        <v>270</v>
      </c>
      <c r="S11" s="84"/>
      <c r="T11" s="84"/>
      <c r="U11" s="85"/>
      <c r="V11" s="85"/>
      <c r="W11" s="85"/>
      <c r="X11" s="85"/>
      <c r="Y11" s="85"/>
      <c r="Z11" s="85"/>
      <c r="AA11" s="85"/>
    </row>
    <row r="12" spans="1:27" s="87" customFormat="1" ht="16.5" thickBot="1" x14ac:dyDescent="0.3">
      <c r="A12" s="85"/>
      <c r="B12" s="106" t="s">
        <v>271</v>
      </c>
      <c r="C12" s="107">
        <v>73760000</v>
      </c>
      <c r="D12" s="85"/>
      <c r="E12" s="85"/>
      <c r="F12" s="86"/>
      <c r="G12" s="104"/>
      <c r="H12" s="104"/>
      <c r="I12" s="104"/>
      <c r="J12" s="104"/>
      <c r="K12" s="104"/>
      <c r="L12" s="104"/>
      <c r="M12" s="104"/>
      <c r="N12" s="104"/>
      <c r="O12" s="104"/>
      <c r="P12" s="104"/>
      <c r="R12" s="95"/>
      <c r="S12" s="85"/>
      <c r="T12" s="85"/>
      <c r="U12" s="85"/>
      <c r="V12" s="85"/>
      <c r="W12" s="85"/>
      <c r="X12" s="85"/>
      <c r="Y12" s="85"/>
      <c r="Z12" s="85"/>
      <c r="AA12" s="85"/>
    </row>
    <row r="13" spans="1:27" s="87" customFormat="1" ht="16.5" thickBot="1" x14ac:dyDescent="0.3">
      <c r="A13" s="85"/>
      <c r="B13" s="106" t="s">
        <v>272</v>
      </c>
      <c r="C13" s="107">
        <v>90127000</v>
      </c>
      <c r="D13" s="85"/>
      <c r="E13" s="85"/>
      <c r="F13" s="86"/>
      <c r="G13" s="104"/>
      <c r="H13" s="79" t="s">
        <v>301</v>
      </c>
      <c r="I13" s="65"/>
      <c r="J13" s="69"/>
      <c r="K13" s="70"/>
      <c r="L13" s="110"/>
      <c r="M13" s="104"/>
      <c r="N13" s="104"/>
      <c r="O13" s="104"/>
      <c r="P13" s="104"/>
      <c r="R13" s="111" t="s">
        <v>273</v>
      </c>
      <c r="S13" s="85"/>
      <c r="T13" s="85"/>
      <c r="U13" s="129"/>
      <c r="V13" s="93"/>
      <c r="W13" s="130"/>
      <c r="X13" s="85"/>
      <c r="Y13" s="85"/>
      <c r="Z13" s="85"/>
      <c r="AA13" s="85"/>
    </row>
    <row r="14" spans="1:27" s="87" customFormat="1" ht="16.5" thickBot="1" x14ac:dyDescent="0.3">
      <c r="A14" s="85"/>
      <c r="B14" s="101" t="s">
        <v>274</v>
      </c>
      <c r="C14" s="107">
        <v>157759000</v>
      </c>
      <c r="D14" s="85"/>
      <c r="E14" s="85"/>
      <c r="F14" s="86"/>
      <c r="G14" s="104"/>
      <c r="H14" s="65" t="s">
        <v>275</v>
      </c>
      <c r="I14" s="65"/>
      <c r="J14" s="69"/>
      <c r="K14" s="141">
        <f>C15*(1+C9)</f>
        <v>2739516</v>
      </c>
      <c r="L14" s="110"/>
      <c r="M14" s="104"/>
      <c r="N14" s="104"/>
      <c r="O14" s="104"/>
      <c r="P14" s="104"/>
      <c r="R14" s="104"/>
      <c r="S14" s="112"/>
      <c r="T14" s="104"/>
      <c r="U14" s="108"/>
      <c r="V14" s="109"/>
      <c r="W14" s="110"/>
      <c r="X14" s="104"/>
      <c r="Y14" s="104"/>
      <c r="Z14" s="104"/>
      <c r="AA14" s="104"/>
    </row>
    <row r="15" spans="1:27" s="87" customFormat="1" ht="16.5" thickBot="1" x14ac:dyDescent="0.3">
      <c r="A15" s="85"/>
      <c r="B15" s="101" t="s">
        <v>275</v>
      </c>
      <c r="C15" s="107">
        <v>2652000</v>
      </c>
      <c r="D15" s="85"/>
      <c r="E15" s="85"/>
      <c r="F15" s="86"/>
      <c r="G15" s="104"/>
      <c r="H15" s="65" t="s">
        <v>302</v>
      </c>
      <c r="I15" s="65"/>
      <c r="J15" s="69"/>
      <c r="K15" s="141">
        <f>(SUM(C12:C13)-C16/2)*C9</f>
        <v>5255019</v>
      </c>
      <c r="L15" s="110"/>
      <c r="M15" s="117"/>
      <c r="N15" s="104"/>
      <c r="O15" s="104"/>
      <c r="P15" s="104"/>
      <c r="R15" s="104"/>
      <c r="S15" s="113"/>
      <c r="T15" s="104"/>
      <c r="U15" s="108"/>
      <c r="V15" s="109"/>
      <c r="W15" s="110"/>
      <c r="X15" s="104"/>
      <c r="Y15" s="104"/>
      <c r="Z15" s="104"/>
      <c r="AA15" s="104"/>
    </row>
    <row r="16" spans="1:27" s="87" customFormat="1" ht="21" thickBot="1" x14ac:dyDescent="0.35">
      <c r="A16" s="85"/>
      <c r="B16" s="101" t="s">
        <v>276</v>
      </c>
      <c r="C16" s="107">
        <v>9288000</v>
      </c>
      <c r="D16" s="85"/>
      <c r="E16" s="85"/>
      <c r="F16" s="86"/>
      <c r="G16" s="104"/>
      <c r="H16" s="142" t="s">
        <v>303</v>
      </c>
      <c r="I16" s="142"/>
      <c r="J16" s="143"/>
      <c r="K16" s="144">
        <f>-(C14-C16/2+C17/2)*C10</f>
        <v>-8174587.5</v>
      </c>
      <c r="L16" s="110"/>
      <c r="M16" s="104"/>
      <c r="N16" s="104"/>
      <c r="O16" s="104"/>
      <c r="P16" s="104"/>
      <c r="R16" s="104"/>
      <c r="S16" s="145" t="s">
        <v>305</v>
      </c>
      <c r="T16" s="65"/>
      <c r="U16" s="69"/>
      <c r="V16" s="70"/>
      <c r="W16" s="71"/>
      <c r="X16" s="65"/>
      <c r="Y16" s="104"/>
      <c r="Z16" s="104"/>
      <c r="AA16" s="104"/>
    </row>
    <row r="17" spans="1:27" s="87" customFormat="1" ht="18.75" thickBot="1" x14ac:dyDescent="0.45">
      <c r="A17" s="85"/>
      <c r="B17" s="101" t="s">
        <v>277</v>
      </c>
      <c r="C17" s="107">
        <v>2245000</v>
      </c>
      <c r="D17" s="85"/>
      <c r="E17" s="85"/>
      <c r="F17" s="86"/>
      <c r="G17" s="104"/>
      <c r="H17" s="65" t="s">
        <v>304</v>
      </c>
      <c r="I17" s="65"/>
      <c r="J17" s="68"/>
      <c r="K17" s="141">
        <f>SUM(K14:K16)</f>
        <v>-180052.5</v>
      </c>
      <c r="L17" s="115"/>
      <c r="M17" s="104"/>
      <c r="N17" s="104"/>
      <c r="O17" s="104"/>
      <c r="P17" s="116"/>
      <c r="R17" s="104"/>
      <c r="S17" s="73"/>
      <c r="T17" s="65"/>
      <c r="U17" s="68"/>
      <c r="V17" s="70"/>
      <c r="W17" s="74"/>
      <c r="X17" s="65"/>
      <c r="Y17" s="104"/>
      <c r="Z17" s="104"/>
      <c r="AA17" s="116"/>
    </row>
    <row r="18" spans="1:27" s="87" customFormat="1" x14ac:dyDescent="0.25">
      <c r="A18" s="85"/>
      <c r="B18" s="85"/>
      <c r="C18" s="85"/>
      <c r="D18" s="85"/>
      <c r="E18" s="85"/>
      <c r="F18" s="86"/>
      <c r="G18" s="104"/>
      <c r="H18" s="114"/>
      <c r="I18" s="104"/>
      <c r="J18" s="113"/>
      <c r="K18" s="104"/>
      <c r="L18" s="117"/>
      <c r="M18" s="104"/>
      <c r="N18" s="104"/>
      <c r="O18" s="104"/>
      <c r="P18" s="116"/>
      <c r="R18" s="104"/>
      <c r="S18" s="65"/>
      <c r="T18" s="65"/>
      <c r="U18" s="68"/>
      <c r="V18" s="146" t="s">
        <v>271</v>
      </c>
      <c r="W18" s="147" t="s">
        <v>272</v>
      </c>
      <c r="X18" s="146" t="s">
        <v>17</v>
      </c>
      <c r="Y18" s="104"/>
      <c r="Z18" s="104"/>
      <c r="AA18" s="116"/>
    </row>
    <row r="19" spans="1:27" s="87" customFormat="1" x14ac:dyDescent="0.25">
      <c r="A19" s="118" t="s">
        <v>278</v>
      </c>
      <c r="B19" s="85"/>
      <c r="C19" s="85"/>
      <c r="D19" s="85"/>
      <c r="E19" s="85"/>
      <c r="F19" s="86"/>
      <c r="G19" s="104"/>
      <c r="H19" s="119"/>
      <c r="I19" s="120"/>
      <c r="J19" s="113"/>
      <c r="K19" s="104"/>
      <c r="L19" s="117"/>
      <c r="M19" s="104"/>
      <c r="N19" s="104"/>
      <c r="O19" s="104"/>
      <c r="P19" s="104"/>
      <c r="R19" s="104"/>
      <c r="S19" s="65" t="s">
        <v>306</v>
      </c>
      <c r="T19" s="78"/>
      <c r="U19" s="68"/>
      <c r="V19" s="148">
        <f>C12</f>
        <v>73760000</v>
      </c>
      <c r="W19" s="148">
        <f>C13</f>
        <v>90127000</v>
      </c>
      <c r="X19" s="149">
        <f>SUM(V19:W19)</f>
        <v>163887000</v>
      </c>
      <c r="Y19" s="104"/>
      <c r="Z19" s="104"/>
      <c r="AA19" s="104"/>
    </row>
    <row r="20" spans="1:27" s="87" customFormat="1" x14ac:dyDescent="0.25">
      <c r="A20" s="118" t="s">
        <v>279</v>
      </c>
      <c r="B20" s="85"/>
      <c r="C20" s="85"/>
      <c r="D20" s="85"/>
      <c r="E20" s="85"/>
      <c r="F20" s="86"/>
      <c r="G20" s="104"/>
      <c r="H20" s="105"/>
      <c r="I20" s="105"/>
      <c r="J20" s="104"/>
      <c r="K20" s="104"/>
      <c r="L20" s="104"/>
      <c r="M20" s="104"/>
      <c r="N20" s="104"/>
      <c r="O20" s="104"/>
      <c r="P20" s="104"/>
      <c r="R20" s="104"/>
      <c r="S20" s="65" t="s">
        <v>307</v>
      </c>
      <c r="T20" s="79"/>
      <c r="U20" s="65"/>
      <c r="V20" s="148">
        <f>K14/2</f>
        <v>1369758</v>
      </c>
      <c r="W20" s="148">
        <v>0</v>
      </c>
      <c r="X20" s="149">
        <f>SUM(V20:W20)</f>
        <v>1369758</v>
      </c>
      <c r="Y20" s="104"/>
      <c r="Z20" s="104"/>
      <c r="AA20" s="104"/>
    </row>
    <row r="21" spans="1:27" x14ac:dyDescent="0.25">
      <c r="A21" s="95"/>
      <c r="S21" s="65" t="s">
        <v>308</v>
      </c>
      <c r="T21" s="65"/>
      <c r="U21" s="65"/>
      <c r="V21" s="148">
        <f>V19*C9/2</f>
        <v>1217040</v>
      </c>
      <c r="W21" s="148">
        <f>(W19+W22)*C9/2</f>
        <v>1410469.5</v>
      </c>
      <c r="X21" s="149">
        <f>SUM(V21:W21)</f>
        <v>2627509.5</v>
      </c>
    </row>
    <row r="22" spans="1:27" x14ac:dyDescent="0.25">
      <c r="A22" s="121" t="s">
        <v>280</v>
      </c>
      <c r="S22" s="142" t="s">
        <v>309</v>
      </c>
      <c r="T22" s="142"/>
      <c r="U22" s="142"/>
      <c r="V22" s="144">
        <v>0</v>
      </c>
      <c r="W22" s="144">
        <f>-C16/2</f>
        <v>-4644000</v>
      </c>
      <c r="X22" s="144">
        <f>0+(SUM(V22:W22))</f>
        <v>-4644000</v>
      </c>
    </row>
    <row r="23" spans="1:27" x14ac:dyDescent="0.25">
      <c r="A23" s="122"/>
      <c r="B23" s="85" t="s">
        <v>281</v>
      </c>
      <c r="S23" s="65" t="s">
        <v>310</v>
      </c>
      <c r="T23" s="65"/>
      <c r="U23" s="65"/>
      <c r="V23" s="149">
        <f>SUM(V19:V22)</f>
        <v>76346798</v>
      </c>
      <c r="W23" s="149">
        <f>SUM(W19:W22)</f>
        <v>86893469.5</v>
      </c>
      <c r="X23" s="149">
        <f>SUM(X19:X22)</f>
        <v>163240267.5</v>
      </c>
    </row>
    <row r="24" spans="1:27" x14ac:dyDescent="0.25">
      <c r="A24" s="122"/>
      <c r="H24" s="123"/>
      <c r="S24" s="142" t="s">
        <v>311</v>
      </c>
      <c r="T24" s="142"/>
      <c r="U24" s="142"/>
      <c r="V24" s="144">
        <f>V23*((1+C33/100)^(100*(C9-C31))-1)</f>
        <v>3476234.7593432842</v>
      </c>
      <c r="W24" s="144">
        <f>W23*((1+C34/100)^(100*(C9-C31))-1)</f>
        <v>2763495.1766541167</v>
      </c>
      <c r="X24" s="144">
        <f>0+(SUM(V24:W24))</f>
        <v>6239729.9359974004</v>
      </c>
    </row>
    <row r="25" spans="1:27" x14ac:dyDescent="0.25">
      <c r="A25" s="121" t="s">
        <v>273</v>
      </c>
      <c r="S25" s="65" t="s">
        <v>312</v>
      </c>
      <c r="T25" s="65"/>
      <c r="U25" s="65"/>
      <c r="V25" s="149">
        <f>SUM(V23:V24)</f>
        <v>79823032.759343281</v>
      </c>
      <c r="W25" s="149">
        <f>SUM(W23:W24)</f>
        <v>89656964.676654115</v>
      </c>
      <c r="X25" s="149">
        <f>SUM(X23:X24)</f>
        <v>169479997.4359974</v>
      </c>
    </row>
    <row r="26" spans="1:27" x14ac:dyDescent="0.25">
      <c r="S26" s="65" t="s">
        <v>313</v>
      </c>
      <c r="T26" s="65"/>
      <c r="U26" s="65"/>
      <c r="V26" s="141">
        <v>0</v>
      </c>
      <c r="W26" s="141">
        <f>C37-W25</f>
        <v>7633035.3233458847</v>
      </c>
      <c r="X26" s="149">
        <f>SUM(V26:W26)</f>
        <v>7633035.3233458847</v>
      </c>
    </row>
    <row r="27" spans="1:27" x14ac:dyDescent="0.25">
      <c r="A27" s="118" t="s">
        <v>282</v>
      </c>
      <c r="S27" s="142" t="s">
        <v>314</v>
      </c>
      <c r="T27" s="142"/>
      <c r="U27" s="142"/>
      <c r="V27" s="144">
        <v>0</v>
      </c>
      <c r="W27" s="144">
        <f>-C37</f>
        <v>-97290000</v>
      </c>
      <c r="X27" s="144">
        <f>0+(SUM(V27:W27))</f>
        <v>-97290000</v>
      </c>
    </row>
    <row r="28" spans="1:27" x14ac:dyDescent="0.25">
      <c r="A28" s="118"/>
      <c r="H28" s="120"/>
      <c r="S28" s="65" t="s">
        <v>315</v>
      </c>
      <c r="T28" s="65"/>
      <c r="U28" s="65"/>
      <c r="V28" s="149">
        <f>SUM(V25:V27)</f>
        <v>79823032.759343281</v>
      </c>
      <c r="W28" s="149">
        <f>SUM(W25:W27)</f>
        <v>0</v>
      </c>
      <c r="X28" s="149">
        <f>SUM(X25:X27)</f>
        <v>79823032.759343266</v>
      </c>
    </row>
    <row r="29" spans="1:27" x14ac:dyDescent="0.25">
      <c r="A29" s="118" t="s">
        <v>283</v>
      </c>
      <c r="H29" s="112"/>
      <c r="S29" s="72"/>
      <c r="T29" s="65"/>
      <c r="U29" s="65"/>
      <c r="V29" s="65"/>
      <c r="W29" s="65"/>
      <c r="X29" s="65"/>
    </row>
    <row r="30" spans="1:27" ht="16.5" thickBot="1" x14ac:dyDescent="0.3">
      <c r="I30" s="124"/>
      <c r="J30" s="124"/>
      <c r="K30" s="124"/>
      <c r="L30" s="124"/>
      <c r="S30" s="65" t="s">
        <v>316</v>
      </c>
      <c r="T30" s="80"/>
      <c r="U30" s="80"/>
      <c r="V30" s="80"/>
      <c r="W30" s="80"/>
      <c r="X30" s="149">
        <f>C14</f>
        <v>157759000</v>
      </c>
    </row>
    <row r="31" spans="1:27" ht="16.5" thickBot="1" x14ac:dyDescent="0.3">
      <c r="B31" s="96" t="s">
        <v>266</v>
      </c>
      <c r="C31" s="97">
        <v>0.03</v>
      </c>
      <c r="J31" s="108"/>
      <c r="K31" s="109"/>
      <c r="L31" s="110"/>
      <c r="S31" s="65" t="s">
        <v>317</v>
      </c>
      <c r="T31" s="65"/>
      <c r="U31" s="69"/>
      <c r="V31" s="70"/>
      <c r="W31" s="71"/>
      <c r="X31" s="149">
        <f>-K16/2</f>
        <v>4087293.75</v>
      </c>
    </row>
    <row r="32" spans="1:27" ht="16.5" thickBot="1" x14ac:dyDescent="0.3">
      <c r="B32" s="101" t="s">
        <v>284</v>
      </c>
      <c r="C32" s="103"/>
      <c r="J32" s="108"/>
      <c r="K32" s="109"/>
      <c r="L32" s="110"/>
      <c r="S32" s="65" t="s">
        <v>318</v>
      </c>
      <c r="T32" s="65"/>
      <c r="U32" s="69"/>
      <c r="V32" s="70"/>
      <c r="W32" s="71"/>
      <c r="X32" s="149">
        <f>C17/2</f>
        <v>1122500</v>
      </c>
    </row>
    <row r="33" spans="1:27" ht="16.5" thickBot="1" x14ac:dyDescent="0.3">
      <c r="B33" s="106" t="s">
        <v>285</v>
      </c>
      <c r="C33" s="103">
        <v>16</v>
      </c>
      <c r="J33" s="108"/>
      <c r="K33" s="109"/>
      <c r="L33" s="110"/>
      <c r="S33" s="65" t="s">
        <v>309</v>
      </c>
      <c r="T33" s="65"/>
      <c r="U33" s="69"/>
      <c r="V33" s="70"/>
      <c r="W33" s="71"/>
      <c r="X33" s="149">
        <f>-C16/2</f>
        <v>-4644000</v>
      </c>
    </row>
    <row r="34" spans="1:27" ht="16.5" thickBot="1" x14ac:dyDescent="0.3">
      <c r="B34" s="106" t="s">
        <v>286</v>
      </c>
      <c r="C34" s="103">
        <v>11</v>
      </c>
      <c r="J34" s="108"/>
      <c r="K34" s="109"/>
      <c r="L34" s="110"/>
      <c r="S34" s="65" t="s">
        <v>319</v>
      </c>
      <c r="T34" s="65"/>
      <c r="U34" s="69"/>
      <c r="V34" s="70"/>
      <c r="W34" s="71"/>
      <c r="X34" s="149">
        <f>C36-SUM(X30:X33)</f>
        <v>1049206.25</v>
      </c>
    </row>
    <row r="35" spans="1:27" ht="18.75" thickBot="1" x14ac:dyDescent="0.45">
      <c r="B35" s="106" t="s">
        <v>275</v>
      </c>
      <c r="C35" s="103">
        <v>22</v>
      </c>
      <c r="J35" s="108"/>
      <c r="K35" s="109"/>
      <c r="L35" s="115"/>
      <c r="S35" s="142" t="s">
        <v>314</v>
      </c>
      <c r="T35" s="142"/>
      <c r="U35" s="143"/>
      <c r="V35" s="150"/>
      <c r="W35" s="151"/>
      <c r="X35" s="152">
        <f>-C37</f>
        <v>-97290000</v>
      </c>
    </row>
    <row r="36" spans="1:27" ht="16.5" thickBot="1" x14ac:dyDescent="0.3">
      <c r="B36" s="101" t="s">
        <v>274</v>
      </c>
      <c r="C36" s="107">
        <v>159374000</v>
      </c>
      <c r="L36" s="117"/>
      <c r="S36" s="65" t="s">
        <v>320</v>
      </c>
      <c r="T36" s="65"/>
      <c r="U36" s="65"/>
      <c r="V36" s="65"/>
      <c r="W36" s="76"/>
      <c r="X36" s="149">
        <f>SUM(X30:X35)</f>
        <v>62084000</v>
      </c>
    </row>
    <row r="37" spans="1:27" ht="16.5" thickBot="1" x14ac:dyDescent="0.3">
      <c r="B37" s="101" t="s">
        <v>287</v>
      </c>
      <c r="C37" s="107">
        <v>97290000</v>
      </c>
      <c r="S37" s="65"/>
      <c r="T37" s="65"/>
      <c r="U37" s="65"/>
      <c r="V37" s="65"/>
      <c r="W37" s="65"/>
      <c r="X37" s="65"/>
    </row>
    <row r="38" spans="1:27" ht="20.25" x14ac:dyDescent="0.3">
      <c r="J38" s="125"/>
      <c r="L38" s="117"/>
      <c r="S38" s="145" t="s">
        <v>321</v>
      </c>
      <c r="T38" s="65"/>
      <c r="U38" s="81"/>
      <c r="V38" s="65"/>
      <c r="W38" s="76"/>
      <c r="X38" s="65"/>
    </row>
    <row r="39" spans="1:27" x14ac:dyDescent="0.25">
      <c r="A39" s="118" t="s">
        <v>288</v>
      </c>
      <c r="S39" s="65"/>
      <c r="T39" s="65"/>
      <c r="U39" s="65"/>
      <c r="V39" s="65"/>
      <c r="W39" s="65"/>
      <c r="X39" s="65"/>
    </row>
    <row r="40" spans="1:27" x14ac:dyDescent="0.25">
      <c r="A40" s="85" t="s">
        <v>289</v>
      </c>
      <c r="S40" s="65" t="s">
        <v>322</v>
      </c>
      <c r="T40" s="65"/>
      <c r="U40" s="65"/>
      <c r="V40" s="65"/>
      <c r="W40" s="65"/>
      <c r="X40" s="149">
        <f>C15</f>
        <v>2652000</v>
      </c>
    </row>
    <row r="41" spans="1:27" x14ac:dyDescent="0.25">
      <c r="S41" s="65" t="s">
        <v>323</v>
      </c>
      <c r="T41" s="65"/>
      <c r="U41" s="65"/>
      <c r="V41" s="65"/>
      <c r="W41" s="65"/>
      <c r="X41" s="149">
        <f>X40*(1+C9/2)</f>
        <v>2695758</v>
      </c>
    </row>
    <row r="42" spans="1:27" ht="15.6" customHeight="1" x14ac:dyDescent="0.25">
      <c r="A42" s="118" t="s">
        <v>290</v>
      </c>
      <c r="B42" s="157" t="s">
        <v>265</v>
      </c>
      <c r="C42" s="157"/>
      <c r="D42" s="157"/>
      <c r="E42" s="157"/>
      <c r="S42" s="65" t="s">
        <v>324</v>
      </c>
      <c r="T42" s="65"/>
      <c r="U42" s="65"/>
      <c r="V42" s="65"/>
      <c r="W42" s="65"/>
      <c r="X42" s="149">
        <f>X41*((1+C35/100)^(100*(C9-C31)))</f>
        <v>2861467.72579969</v>
      </c>
    </row>
    <row r="43" spans="1:27" x14ac:dyDescent="0.25">
      <c r="B43" s="95"/>
      <c r="S43" s="65"/>
      <c r="T43" s="65"/>
      <c r="U43" s="65"/>
      <c r="V43" s="65"/>
      <c r="W43" s="65"/>
      <c r="X43" s="65"/>
    </row>
    <row r="44" spans="1:27" x14ac:dyDescent="0.25">
      <c r="A44" s="100" t="s">
        <v>267</v>
      </c>
      <c r="B44" s="118"/>
      <c r="S44" s="79" t="s">
        <v>325</v>
      </c>
      <c r="T44" s="65"/>
      <c r="U44" s="65"/>
      <c r="V44" s="65"/>
      <c r="W44" s="65"/>
      <c r="X44" s="65"/>
    </row>
    <row r="45" spans="1:27" x14ac:dyDescent="0.25">
      <c r="A45" s="95"/>
      <c r="S45" s="65" t="s">
        <v>275</v>
      </c>
      <c r="T45" s="65"/>
      <c r="U45" s="65"/>
      <c r="V45" s="65"/>
      <c r="W45" s="65"/>
      <c r="X45" s="149">
        <f>X42/2*(1+C31/2)</f>
        <v>1452194.8708433425</v>
      </c>
    </row>
    <row r="46" spans="1:27" x14ac:dyDescent="0.25">
      <c r="A46" s="100" t="s">
        <v>270</v>
      </c>
      <c r="S46" s="65" t="s">
        <v>302</v>
      </c>
      <c r="T46" s="65"/>
      <c r="U46" s="65"/>
      <c r="V46" s="65"/>
      <c r="W46" s="65"/>
      <c r="X46" s="149">
        <f>X28*C31/2</f>
        <v>1197345.4913901489</v>
      </c>
    </row>
    <row r="47" spans="1:27" x14ac:dyDescent="0.25">
      <c r="A47" s="95"/>
      <c r="S47" s="142" t="s">
        <v>303</v>
      </c>
      <c r="T47" s="142"/>
      <c r="U47" s="142"/>
      <c r="V47" s="142"/>
      <c r="W47" s="142"/>
      <c r="X47" s="152">
        <f>-(X36+(C17/2))*C10/2</f>
        <v>-1674972.25</v>
      </c>
      <c r="Z47" s="153"/>
      <c r="AA47" s="153"/>
    </row>
    <row r="48" spans="1:27" x14ac:dyDescent="0.25">
      <c r="A48" s="111" t="s">
        <v>273</v>
      </c>
      <c r="S48" s="65" t="s">
        <v>304</v>
      </c>
      <c r="T48" s="65"/>
      <c r="U48" s="65"/>
      <c r="V48" s="65"/>
      <c r="W48" s="65"/>
      <c r="X48" s="141">
        <f>SUM(X45:X47)</f>
        <v>974568.11223349161</v>
      </c>
      <c r="Z48" s="154"/>
      <c r="AA48" s="154"/>
    </row>
    <row r="49" spans="19:27" x14ac:dyDescent="0.25">
      <c r="S49" s="65"/>
      <c r="T49" s="65"/>
      <c r="U49" s="65"/>
      <c r="V49" s="65"/>
      <c r="W49" s="65"/>
      <c r="X49" s="65"/>
      <c r="Z49" s="153"/>
      <c r="AA49" s="117"/>
    </row>
    <row r="50" spans="19:27" x14ac:dyDescent="0.25">
      <c r="S50" s="65" t="s">
        <v>326</v>
      </c>
      <c r="T50" s="65"/>
      <c r="U50" s="65"/>
      <c r="V50" s="65"/>
      <c r="W50" s="65"/>
      <c r="X50" s="149">
        <f>K17/2</f>
        <v>-90026.25</v>
      </c>
    </row>
    <row r="51" spans="19:27" x14ac:dyDescent="0.25">
      <c r="S51" s="65" t="s">
        <v>327</v>
      </c>
      <c r="T51" s="65"/>
      <c r="U51" s="65"/>
      <c r="V51" s="65"/>
      <c r="W51" s="65"/>
      <c r="X51" s="149">
        <f>X24-X34</f>
        <v>5190523.6859974004</v>
      </c>
    </row>
    <row r="52" spans="19:27" x14ac:dyDescent="0.25">
      <c r="S52" s="65" t="s">
        <v>328</v>
      </c>
      <c r="T52" s="65"/>
      <c r="U52" s="65"/>
      <c r="V52" s="65"/>
      <c r="W52" s="65"/>
      <c r="X52" s="149">
        <f>X26</f>
        <v>7633035.3233458847</v>
      </c>
    </row>
    <row r="53" spans="19:27" x14ac:dyDescent="0.25">
      <c r="S53" s="142" t="s">
        <v>329</v>
      </c>
      <c r="T53" s="142"/>
      <c r="U53" s="142"/>
      <c r="V53" s="142"/>
      <c r="W53" s="142"/>
      <c r="X53" s="152">
        <f>X48</f>
        <v>974568.11223349161</v>
      </c>
    </row>
    <row r="54" spans="19:27" x14ac:dyDescent="0.25">
      <c r="S54" s="65" t="s">
        <v>304</v>
      </c>
      <c r="T54" s="65"/>
      <c r="U54" s="65"/>
      <c r="V54" s="65"/>
      <c r="W54" s="65"/>
      <c r="X54" s="149">
        <f>SUM(X50:X53)</f>
        <v>13708100.871576777</v>
      </c>
    </row>
    <row r="55" spans="19:27" x14ac:dyDescent="0.25">
      <c r="S55" s="65"/>
      <c r="T55" s="65"/>
      <c r="U55" s="65"/>
      <c r="V55" s="65"/>
      <c r="W55" s="65"/>
      <c r="X55" s="65"/>
    </row>
    <row r="56" spans="19:27" ht="20.25" x14ac:dyDescent="0.3">
      <c r="S56" s="145" t="s">
        <v>330</v>
      </c>
      <c r="T56" s="65"/>
      <c r="U56" s="65"/>
      <c r="V56" s="65"/>
      <c r="W56" s="65"/>
      <c r="X56" s="65"/>
    </row>
    <row r="57" spans="19:27" x14ac:dyDescent="0.25">
      <c r="S57" s="65"/>
      <c r="T57" s="65"/>
      <c r="U57" s="65"/>
      <c r="V57" s="65"/>
      <c r="W57" s="65"/>
      <c r="X57" s="65"/>
    </row>
    <row r="58" spans="19:27" x14ac:dyDescent="0.25">
      <c r="S58" s="65" t="s">
        <v>331</v>
      </c>
      <c r="T58" s="65"/>
      <c r="U58" s="65"/>
      <c r="V58" s="65"/>
      <c r="W58" s="65"/>
      <c r="X58" s="65"/>
    </row>
    <row r="59" spans="19:27" x14ac:dyDescent="0.25">
      <c r="S59" s="65"/>
      <c r="T59" s="65"/>
      <c r="U59" s="65"/>
      <c r="V59" s="65"/>
      <c r="W59" s="65"/>
      <c r="X59" s="65"/>
    </row>
  </sheetData>
  <sheetProtection algorithmName="SHA-512" hashValue="dam8eiydfi4dMdgKIXoxnMlnBsmyaLdQnrE+JmK3nZ/8JhzE5e+LqtM0m7UgTZhVa2scwmBnFem1TdRPNRc5qg==" saltValue="7jTD7XNiLNoYgFST9kgKmg==" spinCount="100000" sheet="1" formatCells="0" formatColumns="0" formatRows="0" insertColumns="0" insertRows="0"/>
  <mergeCells count="3">
    <mergeCell ref="H7:P7"/>
    <mergeCell ref="S7:AA7"/>
    <mergeCell ref="B42:E42"/>
  </mergeCells>
  <pageMargins left="0.7" right="0.7" top="0.75" bottom="0.75" header="0.3" footer="0.3"/>
  <pageSetup scale="68" orientation="portrait" horizontalDpi="4294967293" verticalDpi="300" r:id="rId1"/>
  <colBreaks count="1" manualBreakCount="1">
    <brk id="6"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4" tint="0.59999389629810485"/>
  </sheetPr>
  <dimension ref="A1:C70"/>
  <sheetViews>
    <sheetView zoomScale="85" zoomScaleNormal="85" zoomScaleSheetLayoutView="85" workbookViewId="0">
      <selection activeCell="A15" sqref="A15"/>
    </sheetView>
  </sheetViews>
  <sheetFormatPr defaultColWidth="7.625" defaultRowHeight="15" x14ac:dyDescent="0.2"/>
  <cols>
    <col min="1" max="1" width="97.125" style="4" customWidth="1"/>
    <col min="2" max="2" width="6.5" style="7" customWidth="1"/>
    <col min="3" max="16384" width="7.625" style="7"/>
  </cols>
  <sheetData>
    <row r="1" spans="1:1" ht="18.75" x14ac:dyDescent="0.2">
      <c r="A1" s="18" t="s">
        <v>189</v>
      </c>
    </row>
    <row r="2" spans="1:1" ht="24.95" customHeight="1" x14ac:dyDescent="0.2"/>
    <row r="3" spans="1:1" ht="15.75" x14ac:dyDescent="0.2">
      <c r="A3" s="3" t="s">
        <v>185</v>
      </c>
    </row>
    <row r="5" spans="1:1" ht="90" x14ac:dyDescent="0.2">
      <c r="A5" s="4" t="s">
        <v>224</v>
      </c>
    </row>
    <row r="7" spans="1:1" ht="45" x14ac:dyDescent="0.2">
      <c r="A7" s="4" t="s">
        <v>161</v>
      </c>
    </row>
    <row r="9" spans="1:1" ht="45" x14ac:dyDescent="0.2">
      <c r="A9" s="4" t="s">
        <v>162</v>
      </c>
    </row>
    <row r="11" spans="1:1" ht="75" x14ac:dyDescent="0.2">
      <c r="A11" s="4" t="s">
        <v>163</v>
      </c>
    </row>
    <row r="12" spans="1:1" ht="24.95" customHeight="1" x14ac:dyDescent="0.2"/>
    <row r="13" spans="1:1" ht="15.75" x14ac:dyDescent="0.2">
      <c r="A13" s="3" t="s">
        <v>186</v>
      </c>
    </row>
    <row r="15" spans="1:1" ht="45" x14ac:dyDescent="0.2">
      <c r="A15" s="4" t="s">
        <v>164</v>
      </c>
    </row>
    <row r="17" spans="1:1" x14ac:dyDescent="0.2">
      <c r="A17" s="4" t="s">
        <v>153</v>
      </c>
    </row>
    <row r="19" spans="1:1" x14ac:dyDescent="0.2">
      <c r="A19" s="4" t="s">
        <v>154</v>
      </c>
    </row>
    <row r="21" spans="1:1" x14ac:dyDescent="0.2">
      <c r="A21" s="14" t="s">
        <v>155</v>
      </c>
    </row>
    <row r="22" spans="1:1" ht="6" customHeight="1" x14ac:dyDescent="0.2">
      <c r="A22" s="15"/>
    </row>
    <row r="23" spans="1:1" ht="15.75" customHeight="1" x14ac:dyDescent="0.2">
      <c r="A23" s="16" t="s">
        <v>168</v>
      </c>
    </row>
    <row r="24" spans="1:1" ht="15.75" customHeight="1" x14ac:dyDescent="0.2">
      <c r="A24" s="17" t="s">
        <v>169</v>
      </c>
    </row>
    <row r="25" spans="1:1" ht="15.75" customHeight="1" x14ac:dyDescent="0.2">
      <c r="A25" s="16" t="s">
        <v>170</v>
      </c>
    </row>
    <row r="26" spans="1:1" ht="15.75" customHeight="1" x14ac:dyDescent="0.2">
      <c r="A26" s="16" t="s">
        <v>171</v>
      </c>
    </row>
    <row r="27" spans="1:1" ht="15.75" customHeight="1" x14ac:dyDescent="0.2">
      <c r="A27" s="17" t="s">
        <v>172</v>
      </c>
    </row>
    <row r="28" spans="1:1" ht="15.75" customHeight="1" x14ac:dyDescent="0.2">
      <c r="A28" s="16" t="s">
        <v>173</v>
      </c>
    </row>
    <row r="29" spans="1:1" ht="15.75" customHeight="1" x14ac:dyDescent="0.2">
      <c r="A29" s="16" t="s">
        <v>174</v>
      </c>
    </row>
    <row r="30" spans="1:1" ht="15.75" customHeight="1" x14ac:dyDescent="0.2">
      <c r="A30" s="16" t="s">
        <v>175</v>
      </c>
    </row>
    <row r="31" spans="1:1" ht="15.75" customHeight="1" x14ac:dyDescent="0.2">
      <c r="A31" s="16" t="s">
        <v>176</v>
      </c>
    </row>
    <row r="32" spans="1:1" ht="15.75" customHeight="1" x14ac:dyDescent="0.2">
      <c r="A32" s="16" t="s">
        <v>177</v>
      </c>
    </row>
    <row r="33" spans="1:1" x14ac:dyDescent="0.2">
      <c r="A33" s="15"/>
    </row>
    <row r="34" spans="1:1" x14ac:dyDescent="0.2">
      <c r="A34" s="14" t="s">
        <v>156</v>
      </c>
    </row>
    <row r="35" spans="1:1" ht="6" customHeight="1" x14ac:dyDescent="0.2">
      <c r="A35" s="15"/>
    </row>
    <row r="36" spans="1:1" ht="15.75" x14ac:dyDescent="0.2">
      <c r="A36" s="16" t="s">
        <v>178</v>
      </c>
    </row>
    <row r="37" spans="1:1" ht="15.75" x14ac:dyDescent="0.2">
      <c r="A37" s="16" t="s">
        <v>170</v>
      </c>
    </row>
    <row r="38" spans="1:1" ht="15.75" x14ac:dyDescent="0.2">
      <c r="A38" s="16" t="s">
        <v>179</v>
      </c>
    </row>
    <row r="39" spans="1:1" ht="15.75" x14ac:dyDescent="0.2">
      <c r="A39" s="16" t="s">
        <v>181</v>
      </c>
    </row>
    <row r="40" spans="1:1" ht="15.75" x14ac:dyDescent="0.2">
      <c r="A40" s="16" t="s">
        <v>180</v>
      </c>
    </row>
    <row r="41" spans="1:1" ht="15.75" x14ac:dyDescent="0.2">
      <c r="A41" s="16" t="s">
        <v>182</v>
      </c>
    </row>
    <row r="42" spans="1:1" ht="15.75" x14ac:dyDescent="0.2">
      <c r="A42" s="16" t="s">
        <v>183</v>
      </c>
    </row>
    <row r="43" spans="1:1" ht="15.75" x14ac:dyDescent="0.2">
      <c r="A43" s="10"/>
    </row>
    <row r="44" spans="1:1" ht="45" x14ac:dyDescent="0.2">
      <c r="A44" s="4" t="s">
        <v>165</v>
      </c>
    </row>
    <row r="46" spans="1:1" x14ac:dyDescent="0.2">
      <c r="A46" s="9" t="s">
        <v>157</v>
      </c>
    </row>
    <row r="48" spans="1:1" ht="60" x14ac:dyDescent="0.2">
      <c r="A48" s="4" t="s">
        <v>166</v>
      </c>
    </row>
    <row r="50" spans="1:3" x14ac:dyDescent="0.2">
      <c r="A50" s="9" t="s">
        <v>158</v>
      </c>
    </row>
    <row r="52" spans="1:3" ht="60" x14ac:dyDescent="0.2">
      <c r="A52" s="4" t="s">
        <v>167</v>
      </c>
    </row>
    <row r="54" spans="1:3" x14ac:dyDescent="0.2">
      <c r="A54" s="11" t="s">
        <v>159</v>
      </c>
      <c r="B54" s="12"/>
      <c r="C54" s="12"/>
    </row>
    <row r="56" spans="1:3" ht="15.75" customHeight="1" x14ac:dyDescent="0.2">
      <c r="A56" s="4" t="s">
        <v>184</v>
      </c>
    </row>
    <row r="58" spans="1:3" x14ac:dyDescent="0.2">
      <c r="A58" s="4" t="s">
        <v>188</v>
      </c>
    </row>
    <row r="60" spans="1:3" ht="30" x14ac:dyDescent="0.2">
      <c r="A60" s="4" t="s">
        <v>187</v>
      </c>
    </row>
    <row r="62" spans="1:3" ht="15.75" x14ac:dyDescent="0.2">
      <c r="A62" s="3" t="s">
        <v>160</v>
      </c>
    </row>
    <row r="64" spans="1:3" x14ac:dyDescent="0.2">
      <c r="A64" s="4" t="s">
        <v>205</v>
      </c>
    </row>
    <row r="66" spans="1:1" x14ac:dyDescent="0.2">
      <c r="A66" s="13" t="s">
        <v>222</v>
      </c>
    </row>
    <row r="67" spans="1:1" x14ac:dyDescent="0.2">
      <c r="A67" s="13"/>
    </row>
    <row r="68" spans="1:1" x14ac:dyDescent="0.2">
      <c r="A68" s="13" t="s">
        <v>221</v>
      </c>
    </row>
    <row r="70" spans="1:1" x14ac:dyDescent="0.2">
      <c r="A70" s="4" t="s">
        <v>206</v>
      </c>
    </row>
  </sheetData>
  <phoneticPr fontId="8" type="noConversion"/>
  <pageMargins left="0.7" right="0.7" top="0.75" bottom="0.75" header="0.3" footer="0.3"/>
  <pageSetup scale="85" fitToHeight="2" orientation="portrait" cellComments="atEnd" copies="2" r:id="rId1"/>
  <headerFooter alignWithMargins="0"/>
  <rowBreaks count="1" manualBreakCount="1">
    <brk id="33" man="1"/>
  </rowBreaks>
  <colBreaks count="1" manualBreakCount="1">
    <brk id="1"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1">
    <tabColor theme="4" tint="0.59999389629810485"/>
  </sheetPr>
  <dimension ref="A1:K302"/>
  <sheetViews>
    <sheetView zoomScaleNormal="100" workbookViewId="0">
      <pane ySplit="7" topLeftCell="A8" activePane="bottomLeft" state="frozen"/>
      <selection activeCell="F6" sqref="F6"/>
      <selection pane="bottomLeft" activeCell="F32" sqref="F32"/>
    </sheetView>
  </sheetViews>
  <sheetFormatPr defaultColWidth="8.875" defaultRowHeight="15" x14ac:dyDescent="0.2"/>
  <cols>
    <col min="1" max="6" width="12.625" style="20" customWidth="1"/>
    <col min="7" max="45" width="12.625" style="7" customWidth="1"/>
    <col min="46" max="16384" width="8.875" style="7"/>
  </cols>
  <sheetData>
    <row r="1" spans="1:6" s="19" customFormat="1" ht="15.75" x14ac:dyDescent="0.25">
      <c r="A1" s="1" t="s">
        <v>223</v>
      </c>
    </row>
    <row r="2" spans="1:6" s="19" customFormat="1" ht="15.75" x14ac:dyDescent="0.25">
      <c r="A2" s="1"/>
    </row>
    <row r="3" spans="1:6" s="19" customFormat="1" x14ac:dyDescent="0.2">
      <c r="A3" s="22" t="s">
        <v>243</v>
      </c>
    </row>
    <row r="4" spans="1:6" s="19" customFormat="1" x14ac:dyDescent="0.2">
      <c r="A4" s="2" t="s">
        <v>84</v>
      </c>
    </row>
    <row r="5" spans="1:6" s="19" customFormat="1" x14ac:dyDescent="0.2">
      <c r="A5" s="2" t="s">
        <v>239</v>
      </c>
    </row>
    <row r="6" spans="1:6" s="19" customFormat="1" x14ac:dyDescent="0.2">
      <c r="A6" s="2" t="s">
        <v>18</v>
      </c>
    </row>
    <row r="7" spans="1:6" s="19" customFormat="1" ht="15.75" x14ac:dyDescent="0.25">
      <c r="A7" s="1"/>
    </row>
    <row r="8" spans="1:6" s="19" customFormat="1" ht="15.75" x14ac:dyDescent="0.25">
      <c r="A8" s="1" t="s">
        <v>84</v>
      </c>
    </row>
    <row r="9" spans="1:6" ht="15" customHeight="1" x14ac:dyDescent="0.2">
      <c r="D9" s="7"/>
      <c r="E9" s="7"/>
      <c r="F9" s="7"/>
    </row>
    <row r="10" spans="1:6" ht="15" customHeight="1" x14ac:dyDescent="0.2">
      <c r="A10" s="20" t="s">
        <v>39</v>
      </c>
      <c r="D10" s="20" t="s">
        <v>40</v>
      </c>
      <c r="E10" s="7"/>
      <c r="F10" s="7"/>
    </row>
    <row r="11" spans="1:6" ht="15" customHeight="1" x14ac:dyDescent="0.2">
      <c r="E11" s="7"/>
      <c r="F11" s="7"/>
    </row>
    <row r="12" spans="1:6" ht="15" customHeight="1" x14ac:dyDescent="0.2">
      <c r="A12" s="20" t="s">
        <v>41</v>
      </c>
      <c r="D12" s="20" t="s">
        <v>42</v>
      </c>
      <c r="E12" s="7"/>
      <c r="F12" s="7"/>
    </row>
    <row r="13" spans="1:6" ht="15" customHeight="1" x14ac:dyDescent="0.2">
      <c r="E13" s="7"/>
      <c r="F13" s="7"/>
    </row>
    <row r="14" spans="1:6" ht="15" customHeight="1" x14ac:dyDescent="0.2">
      <c r="A14" s="20" t="s">
        <v>43</v>
      </c>
      <c r="D14" s="8">
        <v>65</v>
      </c>
      <c r="E14" s="7"/>
      <c r="F14" s="7"/>
    </row>
    <row r="15" spans="1:6" ht="15" customHeight="1" x14ac:dyDescent="0.2">
      <c r="E15" s="7"/>
      <c r="F15" s="7"/>
    </row>
    <row r="16" spans="1:6" ht="15" customHeight="1" x14ac:dyDescent="0.2">
      <c r="A16" s="20" t="s">
        <v>44</v>
      </c>
      <c r="D16" s="20" t="s">
        <v>45</v>
      </c>
      <c r="E16" s="7"/>
      <c r="F16" s="7"/>
    </row>
    <row r="17" spans="1:6" ht="15" customHeight="1" x14ac:dyDescent="0.2">
      <c r="E17" s="7"/>
      <c r="F17" s="7"/>
    </row>
    <row r="18" spans="1:6" ht="15" customHeight="1" x14ac:dyDescent="0.2">
      <c r="A18" s="20" t="s">
        <v>48</v>
      </c>
      <c r="C18" s="7"/>
      <c r="D18" s="20" t="s">
        <v>49</v>
      </c>
      <c r="E18" s="7"/>
      <c r="F18" s="7"/>
    </row>
    <row r="19" spans="1:6" ht="15" customHeight="1" x14ac:dyDescent="0.2">
      <c r="C19" s="7"/>
      <c r="E19" s="7"/>
      <c r="F19" s="7"/>
    </row>
    <row r="20" spans="1:6" ht="15" customHeight="1" x14ac:dyDescent="0.2">
      <c r="A20" s="20" t="s">
        <v>46</v>
      </c>
      <c r="D20" s="20" t="s">
        <v>47</v>
      </c>
      <c r="E20" s="7"/>
      <c r="F20" s="7"/>
    </row>
    <row r="21" spans="1:6" ht="15" customHeight="1" x14ac:dyDescent="0.2"/>
    <row r="22" spans="1:6" ht="15" customHeight="1" x14ac:dyDescent="0.2">
      <c r="A22" s="20" t="s">
        <v>209</v>
      </c>
      <c r="C22" s="7"/>
      <c r="D22" s="20" t="s">
        <v>207</v>
      </c>
      <c r="E22" s="7"/>
      <c r="F22" s="7"/>
    </row>
    <row r="23" spans="1:6" ht="15" customHeight="1" x14ac:dyDescent="0.2">
      <c r="E23" s="7"/>
      <c r="F23" s="7"/>
    </row>
    <row r="24" spans="1:6" ht="15" customHeight="1" x14ac:dyDescent="0.2">
      <c r="A24" s="20" t="s">
        <v>50</v>
      </c>
      <c r="D24" s="20" t="s">
        <v>208</v>
      </c>
      <c r="E24" s="7"/>
      <c r="F24" s="7"/>
    </row>
    <row r="25" spans="1:6" ht="15" customHeight="1" x14ac:dyDescent="0.2">
      <c r="E25" s="7"/>
      <c r="F25" s="7"/>
    </row>
    <row r="26" spans="1:6" ht="15" customHeight="1" x14ac:dyDescent="0.2">
      <c r="A26" s="20" t="s">
        <v>51</v>
      </c>
      <c r="D26" s="20" t="s">
        <v>193</v>
      </c>
      <c r="E26" s="7"/>
      <c r="F26" s="7"/>
    </row>
    <row r="27" spans="1:6" ht="15" customHeight="1" x14ac:dyDescent="0.2">
      <c r="E27" s="7"/>
      <c r="F27" s="7"/>
    </row>
    <row r="28" spans="1:6" ht="15" customHeight="1" x14ac:dyDescent="0.2">
      <c r="D28" s="20" t="s">
        <v>192</v>
      </c>
      <c r="E28" s="7"/>
      <c r="F28" s="7"/>
    </row>
    <row r="29" spans="1:6" ht="15" customHeight="1" x14ac:dyDescent="0.2">
      <c r="E29" s="7"/>
      <c r="F29" s="7"/>
    </row>
    <row r="30" spans="1:6" ht="15" customHeight="1" x14ac:dyDescent="0.2">
      <c r="A30" s="20" t="s">
        <v>52</v>
      </c>
      <c r="D30" s="20" t="s">
        <v>211</v>
      </c>
      <c r="E30" s="7"/>
      <c r="F30" s="7"/>
    </row>
    <row r="31" spans="1:6" ht="15" customHeight="1" x14ac:dyDescent="0.2">
      <c r="E31" s="7"/>
      <c r="F31" s="7"/>
    </row>
    <row r="32" spans="1:6" ht="15" customHeight="1" x14ac:dyDescent="0.2">
      <c r="D32" s="20" t="s">
        <v>194</v>
      </c>
      <c r="E32" s="7"/>
      <c r="F32" s="7"/>
    </row>
    <row r="33" spans="1:10" ht="15" customHeight="1" x14ac:dyDescent="0.2">
      <c r="C33" s="7"/>
      <c r="E33" s="7"/>
      <c r="F33" s="7"/>
    </row>
    <row r="34" spans="1:10" ht="15" customHeight="1" x14ac:dyDescent="0.2">
      <c r="A34" s="20" t="s">
        <v>53</v>
      </c>
      <c r="D34" s="20" t="s">
        <v>54</v>
      </c>
      <c r="E34" s="7"/>
      <c r="F34" s="7"/>
    </row>
    <row r="35" spans="1:10" ht="15" customHeight="1" x14ac:dyDescent="0.2">
      <c r="E35" s="7"/>
      <c r="F35" s="7"/>
    </row>
    <row r="36" spans="1:10" ht="15" customHeight="1" x14ac:dyDescent="0.2">
      <c r="A36" s="20" t="s">
        <v>55</v>
      </c>
      <c r="D36" s="20" t="s">
        <v>54</v>
      </c>
      <c r="E36" s="7"/>
      <c r="F36" s="7"/>
    </row>
    <row r="37" spans="1:10" ht="15" customHeight="1" x14ac:dyDescent="0.2">
      <c r="E37" s="7"/>
      <c r="F37" s="7"/>
    </row>
    <row r="38" spans="1:10" ht="15" customHeight="1" x14ac:dyDescent="0.2">
      <c r="A38" s="20" t="s">
        <v>56</v>
      </c>
      <c r="D38" s="20" t="s">
        <v>190</v>
      </c>
      <c r="E38" s="7"/>
      <c r="F38" s="7"/>
    </row>
    <row r="39" spans="1:10" ht="15" customHeight="1" x14ac:dyDescent="0.2">
      <c r="E39" s="7"/>
      <c r="F39" s="7"/>
    </row>
    <row r="40" spans="1:10" ht="15" customHeight="1" x14ac:dyDescent="0.2">
      <c r="A40" s="20" t="s">
        <v>57</v>
      </c>
      <c r="D40" s="20" t="s">
        <v>191</v>
      </c>
      <c r="E40" s="7"/>
      <c r="F40" s="7"/>
    </row>
    <row r="41" spans="1:10" ht="15" customHeight="1" x14ac:dyDescent="0.2">
      <c r="E41" s="7"/>
      <c r="F41" s="7"/>
    </row>
    <row r="42" spans="1:10" ht="15" customHeight="1" x14ac:dyDescent="0.2">
      <c r="A42" s="20" t="s">
        <v>58</v>
      </c>
      <c r="D42" s="20" t="s">
        <v>54</v>
      </c>
      <c r="E42" s="7"/>
      <c r="F42" s="7"/>
    </row>
    <row r="43" spans="1:10" ht="15" customHeight="1" x14ac:dyDescent="0.2">
      <c r="A43" s="21"/>
      <c r="B43" s="21"/>
      <c r="D43" s="7"/>
      <c r="E43" s="7"/>
      <c r="F43" s="7"/>
    </row>
    <row r="44" spans="1:10" ht="15" customHeight="1" x14ac:dyDescent="0.2">
      <c r="A44" s="21"/>
      <c r="B44" s="21"/>
      <c r="D44" s="7"/>
      <c r="E44" s="7"/>
      <c r="F44" s="7"/>
    </row>
    <row r="45" spans="1:10" ht="15" customHeight="1" x14ac:dyDescent="0.2">
      <c r="A45" s="21" t="s">
        <v>239</v>
      </c>
      <c r="D45" s="7"/>
      <c r="E45" s="7"/>
      <c r="F45" s="7"/>
    </row>
    <row r="46" spans="1:10" ht="15" customHeight="1" x14ac:dyDescent="0.2">
      <c r="D46" s="7"/>
      <c r="E46" s="7"/>
      <c r="F46" s="7"/>
    </row>
    <row r="47" spans="1:10" ht="15" customHeight="1" x14ac:dyDescent="0.2">
      <c r="A47" s="20" t="s">
        <v>226</v>
      </c>
    </row>
    <row r="48" spans="1:10" ht="15" customHeight="1" x14ac:dyDescent="0.2">
      <c r="A48" s="7"/>
      <c r="F48" s="23" t="s">
        <v>1</v>
      </c>
      <c r="G48" s="23"/>
      <c r="H48" s="24"/>
      <c r="I48" s="24"/>
      <c r="J48" s="24"/>
    </row>
    <row r="49" spans="1:11" ht="15" customHeight="1" x14ac:dyDescent="0.2">
      <c r="A49" s="7"/>
      <c r="F49" s="25" t="s">
        <v>2</v>
      </c>
      <c r="G49" s="25" t="s">
        <v>3</v>
      </c>
      <c r="H49" s="26" t="s">
        <v>4</v>
      </c>
      <c r="I49" s="26" t="s">
        <v>5</v>
      </c>
      <c r="J49" s="26" t="s">
        <v>225</v>
      </c>
      <c r="K49" s="26" t="s">
        <v>6</v>
      </c>
    </row>
    <row r="50" spans="1:11" ht="15" customHeight="1" x14ac:dyDescent="0.2">
      <c r="A50" s="7"/>
      <c r="G50" s="20"/>
    </row>
    <row r="51" spans="1:11" ht="15" customHeight="1" x14ac:dyDescent="0.2">
      <c r="A51" s="7"/>
      <c r="C51" s="20" t="s">
        <v>8</v>
      </c>
      <c r="D51" s="20" t="s">
        <v>9</v>
      </c>
      <c r="F51" s="20">
        <v>50</v>
      </c>
      <c r="G51" s="20">
        <v>10</v>
      </c>
      <c r="H51" s="7">
        <v>0</v>
      </c>
      <c r="I51" s="7">
        <v>0</v>
      </c>
      <c r="J51" s="7">
        <v>0</v>
      </c>
      <c r="K51" s="7">
        <v>60</v>
      </c>
    </row>
    <row r="52" spans="1:11" ht="15" customHeight="1" x14ac:dyDescent="0.2">
      <c r="A52" s="7"/>
      <c r="D52" s="20" t="s">
        <v>11</v>
      </c>
      <c r="F52" s="27">
        <v>50000</v>
      </c>
      <c r="G52" s="27">
        <v>57000</v>
      </c>
      <c r="H52" s="28">
        <v>0</v>
      </c>
      <c r="I52" s="28">
        <v>0</v>
      </c>
      <c r="J52" s="28">
        <v>0</v>
      </c>
      <c r="K52" s="28">
        <v>51200</v>
      </c>
    </row>
    <row r="53" spans="1:11" ht="15" customHeight="1" x14ac:dyDescent="0.2">
      <c r="A53" s="7"/>
      <c r="G53" s="20"/>
    </row>
    <row r="54" spans="1:11" ht="15" customHeight="1" x14ac:dyDescent="0.2">
      <c r="A54" s="7"/>
      <c r="C54" s="20" t="s">
        <v>12</v>
      </c>
      <c r="D54" s="20" t="s">
        <v>9</v>
      </c>
      <c r="F54" s="20">
        <v>400</v>
      </c>
      <c r="G54" s="20">
        <v>140</v>
      </c>
      <c r="H54" s="7">
        <v>20</v>
      </c>
      <c r="I54" s="7">
        <v>0</v>
      </c>
      <c r="J54" s="7">
        <v>0</v>
      </c>
      <c r="K54" s="7">
        <v>560</v>
      </c>
    </row>
    <row r="55" spans="1:11" ht="15" customHeight="1" x14ac:dyDescent="0.2">
      <c r="A55" s="7"/>
      <c r="D55" s="20" t="s">
        <v>11</v>
      </c>
      <c r="F55" s="27">
        <v>65000</v>
      </c>
      <c r="G55" s="27">
        <v>77000</v>
      </c>
      <c r="H55" s="28">
        <v>93000</v>
      </c>
      <c r="I55" s="28">
        <v>0</v>
      </c>
      <c r="J55" s="28">
        <v>0</v>
      </c>
      <c r="K55" s="28">
        <v>69000</v>
      </c>
    </row>
    <row r="56" spans="1:11" ht="15" customHeight="1" x14ac:dyDescent="0.2">
      <c r="A56" s="7"/>
      <c r="G56" s="20"/>
    </row>
    <row r="57" spans="1:11" ht="15" customHeight="1" x14ac:dyDescent="0.2">
      <c r="A57" s="7"/>
      <c r="C57" s="20" t="s">
        <v>13</v>
      </c>
      <c r="D57" s="20" t="s">
        <v>9</v>
      </c>
      <c r="F57" s="20">
        <v>300</v>
      </c>
      <c r="G57" s="20">
        <v>250</v>
      </c>
      <c r="H57" s="7">
        <v>160</v>
      </c>
      <c r="I57" s="7">
        <v>60</v>
      </c>
      <c r="J57" s="7">
        <v>20</v>
      </c>
      <c r="K57" s="7">
        <v>790</v>
      </c>
    </row>
    <row r="58" spans="1:11" ht="15" customHeight="1" x14ac:dyDescent="0.2">
      <c r="A58" s="7"/>
      <c r="D58" s="20" t="s">
        <v>11</v>
      </c>
      <c r="F58" s="27">
        <v>76000</v>
      </c>
      <c r="G58" s="27">
        <v>92000</v>
      </c>
      <c r="H58" s="28">
        <v>101000</v>
      </c>
      <c r="I58" s="28">
        <v>103000</v>
      </c>
      <c r="J58" s="28">
        <v>108000</v>
      </c>
      <c r="K58" s="28">
        <v>89000</v>
      </c>
    </row>
    <row r="59" spans="1:11" ht="15" customHeight="1" x14ac:dyDescent="0.2">
      <c r="A59" s="7"/>
      <c r="B59" s="20" t="s">
        <v>7</v>
      </c>
      <c r="G59" s="20"/>
    </row>
    <row r="60" spans="1:11" ht="15" customHeight="1" x14ac:dyDescent="0.2">
      <c r="A60" s="7"/>
      <c r="B60" s="20" t="s">
        <v>10</v>
      </c>
      <c r="C60" s="20" t="s">
        <v>14</v>
      </c>
      <c r="D60" s="20" t="s">
        <v>9</v>
      </c>
      <c r="F60" s="20">
        <v>180</v>
      </c>
      <c r="G60" s="20">
        <v>160</v>
      </c>
      <c r="H60" s="7">
        <v>150</v>
      </c>
      <c r="I60" s="7">
        <v>130</v>
      </c>
      <c r="J60" s="7">
        <v>220</v>
      </c>
      <c r="K60" s="7">
        <v>840</v>
      </c>
    </row>
    <row r="61" spans="1:11" ht="15" customHeight="1" x14ac:dyDescent="0.2">
      <c r="A61" s="7"/>
      <c r="D61" s="20" t="s">
        <v>11</v>
      </c>
      <c r="F61" s="27">
        <v>76000</v>
      </c>
      <c r="G61" s="27">
        <v>91000</v>
      </c>
      <c r="H61" s="28">
        <v>102000</v>
      </c>
      <c r="I61" s="28">
        <v>107000</v>
      </c>
      <c r="J61" s="28">
        <v>117000</v>
      </c>
      <c r="K61" s="28">
        <v>99000</v>
      </c>
    </row>
    <row r="62" spans="1:11" ht="15" customHeight="1" x14ac:dyDescent="0.2">
      <c r="A62" s="7"/>
      <c r="G62" s="20"/>
    </row>
    <row r="63" spans="1:11" ht="15" customHeight="1" x14ac:dyDescent="0.2">
      <c r="A63" s="7"/>
      <c r="C63" s="20" t="s">
        <v>15</v>
      </c>
      <c r="D63" s="20" t="s">
        <v>9</v>
      </c>
      <c r="F63" s="20">
        <v>110</v>
      </c>
      <c r="G63" s="20">
        <v>110</v>
      </c>
      <c r="H63" s="7">
        <v>100</v>
      </c>
      <c r="I63" s="7">
        <v>90</v>
      </c>
      <c r="J63" s="7">
        <v>280</v>
      </c>
      <c r="K63" s="7">
        <v>690</v>
      </c>
    </row>
    <row r="64" spans="1:11" ht="15" customHeight="1" x14ac:dyDescent="0.2">
      <c r="A64" s="7"/>
      <c r="D64" s="20" t="s">
        <v>11</v>
      </c>
      <c r="F64" s="27">
        <v>74000</v>
      </c>
      <c r="G64" s="27">
        <v>87000</v>
      </c>
      <c r="H64" s="28">
        <v>95000</v>
      </c>
      <c r="I64" s="28">
        <v>102000</v>
      </c>
      <c r="J64" s="28">
        <v>116000</v>
      </c>
      <c r="K64" s="28">
        <v>99800</v>
      </c>
    </row>
    <row r="65" spans="1:11" ht="15" customHeight="1" x14ac:dyDescent="0.2">
      <c r="A65" s="7"/>
      <c r="G65" s="20"/>
    </row>
    <row r="66" spans="1:11" ht="15" customHeight="1" x14ac:dyDescent="0.2">
      <c r="A66" s="7"/>
      <c r="C66" s="20" t="s">
        <v>16</v>
      </c>
      <c r="D66" s="20" t="s">
        <v>9</v>
      </c>
      <c r="F66" s="20">
        <v>20</v>
      </c>
      <c r="G66" s="20">
        <v>30</v>
      </c>
      <c r="H66" s="7">
        <v>30</v>
      </c>
      <c r="I66" s="7">
        <v>20</v>
      </c>
      <c r="J66" s="7">
        <v>60</v>
      </c>
      <c r="K66" s="7">
        <v>160</v>
      </c>
    </row>
    <row r="67" spans="1:11" ht="15" customHeight="1" x14ac:dyDescent="0.2">
      <c r="A67" s="7"/>
      <c r="D67" s="20" t="s">
        <v>11</v>
      </c>
      <c r="F67" s="27">
        <v>68000</v>
      </c>
      <c r="G67" s="27">
        <v>85000</v>
      </c>
      <c r="H67" s="28">
        <v>95000</v>
      </c>
      <c r="I67" s="28">
        <v>103000</v>
      </c>
      <c r="J67" s="28">
        <v>118000</v>
      </c>
      <c r="K67" s="28">
        <v>99400</v>
      </c>
    </row>
    <row r="68" spans="1:11" ht="15" customHeight="1" x14ac:dyDescent="0.2">
      <c r="A68" s="7"/>
      <c r="G68" s="20"/>
    </row>
    <row r="69" spans="1:11" ht="15" customHeight="1" x14ac:dyDescent="0.2">
      <c r="A69" s="7"/>
      <c r="C69" s="20" t="s">
        <v>6</v>
      </c>
      <c r="D69" s="20" t="s">
        <v>9</v>
      </c>
      <c r="F69" s="20">
        <v>1060</v>
      </c>
      <c r="G69" s="20">
        <v>700</v>
      </c>
      <c r="H69" s="7">
        <v>460</v>
      </c>
      <c r="I69" s="7">
        <v>300</v>
      </c>
      <c r="J69" s="7">
        <v>580</v>
      </c>
      <c r="K69" s="7">
        <v>3100</v>
      </c>
    </row>
    <row r="70" spans="1:11" ht="15" customHeight="1" x14ac:dyDescent="0.2">
      <c r="A70" s="7"/>
      <c r="D70" s="20" t="s">
        <v>11</v>
      </c>
      <c r="F70" s="27">
        <v>70300</v>
      </c>
      <c r="G70" s="27">
        <v>87200</v>
      </c>
      <c r="H70" s="28">
        <v>99300</v>
      </c>
      <c r="I70" s="28">
        <v>104400</v>
      </c>
      <c r="J70" s="28">
        <v>116300</v>
      </c>
      <c r="K70" s="28">
        <v>90300</v>
      </c>
    </row>
    <row r="71" spans="1:11" ht="15" customHeight="1" x14ac:dyDescent="0.2">
      <c r="G71" s="20"/>
    </row>
    <row r="72" spans="1:11" ht="15" customHeight="1" x14ac:dyDescent="0.2">
      <c r="G72" s="20"/>
    </row>
    <row r="73" spans="1:11" ht="15" customHeight="1" x14ac:dyDescent="0.2">
      <c r="D73" s="20" t="s">
        <v>33</v>
      </c>
      <c r="F73" s="20">
        <v>46.7</v>
      </c>
      <c r="G73" s="20"/>
    </row>
    <row r="74" spans="1:11" ht="15" customHeight="1" x14ac:dyDescent="0.2">
      <c r="D74" s="20" t="s">
        <v>79</v>
      </c>
      <c r="F74" s="20">
        <v>10.7</v>
      </c>
      <c r="G74" s="20"/>
    </row>
    <row r="75" spans="1:11" ht="15" customHeight="1" x14ac:dyDescent="0.2">
      <c r="D75" s="20" t="s">
        <v>11</v>
      </c>
      <c r="F75" s="27">
        <v>90300</v>
      </c>
      <c r="G75" s="20"/>
    </row>
    <row r="76" spans="1:11" ht="15" customHeight="1" x14ac:dyDescent="0.2"/>
    <row r="77" spans="1:11" ht="15" customHeight="1" x14ac:dyDescent="0.2">
      <c r="A77" s="20" t="s">
        <v>80</v>
      </c>
    </row>
    <row r="78" spans="1:11" ht="15" customHeight="1" x14ac:dyDescent="0.2">
      <c r="F78" s="25"/>
      <c r="G78" s="26" t="s">
        <v>82</v>
      </c>
      <c r="H78" s="26"/>
    </row>
    <row r="79" spans="1:11" ht="15" customHeight="1" x14ac:dyDescent="0.2">
      <c r="F79" s="25" t="s">
        <v>81</v>
      </c>
      <c r="G79" s="26" t="s">
        <v>83</v>
      </c>
      <c r="H79" s="26" t="s">
        <v>17</v>
      </c>
    </row>
    <row r="80" spans="1:11" ht="15" customHeight="1" x14ac:dyDescent="0.2"/>
    <row r="81" spans="1:8" ht="15" customHeight="1" x14ac:dyDescent="0.2">
      <c r="B81" s="20" t="s">
        <v>240</v>
      </c>
      <c r="F81" s="29">
        <v>3200</v>
      </c>
      <c r="G81" s="30">
        <v>1830</v>
      </c>
      <c r="H81" s="30">
        <v>5030</v>
      </c>
    </row>
    <row r="82" spans="1:8" ht="15" customHeight="1" x14ac:dyDescent="0.2">
      <c r="F82" s="29"/>
      <c r="G82" s="30"/>
      <c r="H82" s="30"/>
    </row>
    <row r="83" spans="1:8" ht="15" customHeight="1" x14ac:dyDescent="0.2">
      <c r="B83" s="20" t="s">
        <v>231</v>
      </c>
      <c r="F83" s="29">
        <v>230</v>
      </c>
      <c r="G83" s="30">
        <v>0</v>
      </c>
      <c r="H83" s="30">
        <v>230</v>
      </c>
    </row>
    <row r="84" spans="1:8" ht="15" customHeight="1" x14ac:dyDescent="0.2">
      <c r="B84" s="20" t="s">
        <v>232</v>
      </c>
      <c r="F84" s="29">
        <v>-120</v>
      </c>
      <c r="G84" s="30">
        <v>0</v>
      </c>
      <c r="H84" s="30">
        <v>-120</v>
      </c>
    </row>
    <row r="85" spans="1:8" ht="15" customHeight="1" x14ac:dyDescent="0.2">
      <c r="B85" s="20" t="s">
        <v>233</v>
      </c>
      <c r="F85" s="29">
        <v>-50</v>
      </c>
      <c r="G85" s="30">
        <v>0</v>
      </c>
      <c r="H85" s="30">
        <v>-50</v>
      </c>
    </row>
    <row r="86" spans="1:8" ht="15" customHeight="1" x14ac:dyDescent="0.2">
      <c r="B86" s="20" t="s">
        <v>234</v>
      </c>
      <c r="F86" s="29">
        <v>-140</v>
      </c>
      <c r="G86" s="30">
        <v>140</v>
      </c>
      <c r="H86" s="30">
        <v>0</v>
      </c>
    </row>
    <row r="87" spans="1:8" ht="15" customHeight="1" x14ac:dyDescent="0.2">
      <c r="B87" s="20" t="s">
        <v>235</v>
      </c>
      <c r="F87" s="29">
        <v>-20</v>
      </c>
      <c r="G87" s="30">
        <v>-70</v>
      </c>
      <c r="H87" s="30">
        <v>-90</v>
      </c>
    </row>
    <row r="88" spans="1:8" ht="15" customHeight="1" x14ac:dyDescent="0.2">
      <c r="B88" s="20" t="s">
        <v>236</v>
      </c>
      <c r="F88" s="29">
        <v>0</v>
      </c>
      <c r="G88" s="30">
        <v>20</v>
      </c>
      <c r="H88" s="30">
        <v>20</v>
      </c>
    </row>
    <row r="89" spans="1:8" ht="15" customHeight="1" x14ac:dyDescent="0.2">
      <c r="B89" s="20" t="s">
        <v>0</v>
      </c>
      <c r="F89" s="29">
        <v>-100</v>
      </c>
      <c r="G89" s="30">
        <v>90</v>
      </c>
      <c r="H89" s="30">
        <v>-10</v>
      </c>
    </row>
    <row r="90" spans="1:8" ht="15" customHeight="1" x14ac:dyDescent="0.2">
      <c r="F90" s="29"/>
      <c r="G90" s="30"/>
      <c r="H90" s="30"/>
    </row>
    <row r="91" spans="1:8" ht="15" customHeight="1" x14ac:dyDescent="0.2">
      <c r="B91" s="20" t="s">
        <v>241</v>
      </c>
      <c r="F91" s="29">
        <v>3100</v>
      </c>
      <c r="G91" s="30">
        <v>1920</v>
      </c>
      <c r="H91" s="30">
        <v>5020</v>
      </c>
    </row>
    <row r="92" spans="1:8" ht="15" customHeight="1" x14ac:dyDescent="0.2"/>
    <row r="93" spans="1:8" ht="15" customHeight="1" x14ac:dyDescent="0.2"/>
    <row r="94" spans="1:8" ht="15" customHeight="1" x14ac:dyDescent="0.2">
      <c r="A94" s="21" t="s">
        <v>18</v>
      </c>
    </row>
    <row r="95" spans="1:8" ht="15" customHeight="1" x14ac:dyDescent="0.2"/>
    <row r="96" spans="1:8" ht="15" customHeight="1" x14ac:dyDescent="0.2">
      <c r="A96" s="31" t="s">
        <v>133</v>
      </c>
      <c r="G96" s="21">
        <v>2022</v>
      </c>
      <c r="H96" s="21">
        <v>2023</v>
      </c>
    </row>
    <row r="97" spans="1:8" ht="15" customHeight="1" x14ac:dyDescent="0.2"/>
    <row r="98" spans="1:8" ht="15" customHeight="1" x14ac:dyDescent="0.2">
      <c r="A98" s="20" t="s">
        <v>19</v>
      </c>
    </row>
    <row r="99" spans="1:8" ht="15" customHeight="1" x14ac:dyDescent="0.2">
      <c r="A99" s="7"/>
      <c r="B99" s="20" t="s">
        <v>20</v>
      </c>
      <c r="D99" s="7"/>
      <c r="E99" s="7"/>
      <c r="G99" s="29">
        <v>3200</v>
      </c>
      <c r="H99" s="29">
        <v>3100</v>
      </c>
    </row>
    <row r="100" spans="1:8" ht="15" customHeight="1" x14ac:dyDescent="0.2">
      <c r="A100" s="7"/>
      <c r="B100" s="20" t="s">
        <v>21</v>
      </c>
      <c r="D100" s="7"/>
      <c r="E100" s="7"/>
      <c r="G100" s="35">
        <v>46.9</v>
      </c>
      <c r="H100" s="35">
        <v>46.7</v>
      </c>
    </row>
    <row r="101" spans="1:8" ht="15" customHeight="1" x14ac:dyDescent="0.2">
      <c r="A101" s="7"/>
      <c r="B101" s="20" t="s">
        <v>22</v>
      </c>
      <c r="D101" s="7"/>
      <c r="E101" s="7"/>
      <c r="G101" s="35">
        <v>10.8</v>
      </c>
      <c r="H101" s="35">
        <v>10.7</v>
      </c>
    </row>
    <row r="102" spans="1:8" ht="15" customHeight="1" x14ac:dyDescent="0.2">
      <c r="A102" s="7"/>
      <c r="B102" s="20" t="s">
        <v>23</v>
      </c>
      <c r="D102" s="7"/>
      <c r="E102" s="7"/>
      <c r="G102" s="35">
        <v>12.1</v>
      </c>
      <c r="H102" s="35">
        <v>12.2</v>
      </c>
    </row>
    <row r="103" spans="1:8" ht="15" customHeight="1" x14ac:dyDescent="0.2">
      <c r="A103" s="7"/>
      <c r="B103" s="20" t="s">
        <v>24</v>
      </c>
      <c r="D103" s="7"/>
      <c r="E103" s="7"/>
      <c r="G103" s="35">
        <v>2.4</v>
      </c>
      <c r="H103" s="35">
        <v>2.5</v>
      </c>
    </row>
    <row r="104" spans="1:8" ht="15" customHeight="1" x14ac:dyDescent="0.2">
      <c r="A104" s="7"/>
      <c r="B104" s="20" t="s">
        <v>59</v>
      </c>
      <c r="D104" s="7"/>
      <c r="E104" s="7"/>
      <c r="G104" s="29">
        <v>89100</v>
      </c>
      <c r="H104" s="29">
        <v>90300</v>
      </c>
    </row>
    <row r="105" spans="1:8" ht="15" customHeight="1" x14ac:dyDescent="0.2">
      <c r="D105" s="7"/>
      <c r="E105" s="7"/>
      <c r="G105" s="20"/>
      <c r="H105" s="20"/>
    </row>
    <row r="106" spans="1:8" ht="15" customHeight="1" x14ac:dyDescent="0.2">
      <c r="A106" s="20" t="s">
        <v>25</v>
      </c>
      <c r="D106" s="7"/>
      <c r="E106" s="7"/>
      <c r="G106" s="20"/>
      <c r="H106" s="20"/>
    </row>
    <row r="107" spans="1:8" ht="15" customHeight="1" x14ac:dyDescent="0.2">
      <c r="A107" s="7"/>
      <c r="B107" s="20" t="s">
        <v>20</v>
      </c>
      <c r="D107" s="7"/>
      <c r="E107" s="7"/>
      <c r="G107" s="29">
        <v>0</v>
      </c>
      <c r="H107" s="29">
        <v>0</v>
      </c>
    </row>
    <row r="108" spans="1:8" ht="15" customHeight="1" x14ac:dyDescent="0.2">
      <c r="D108" s="7"/>
      <c r="E108" s="7"/>
      <c r="G108" s="20"/>
      <c r="H108" s="20"/>
    </row>
    <row r="109" spans="1:8" ht="15" customHeight="1" x14ac:dyDescent="0.2">
      <c r="A109" s="20" t="s">
        <v>69</v>
      </c>
      <c r="D109" s="7"/>
      <c r="E109" s="7"/>
      <c r="G109" s="20"/>
      <c r="H109" s="20"/>
    </row>
    <row r="110" spans="1:8" ht="15" customHeight="1" x14ac:dyDescent="0.2">
      <c r="A110" s="7"/>
      <c r="B110" s="20" t="s">
        <v>20</v>
      </c>
      <c r="D110" s="7"/>
      <c r="E110" s="7"/>
      <c r="G110" s="29">
        <v>1830</v>
      </c>
      <c r="H110" s="29">
        <v>1920</v>
      </c>
    </row>
    <row r="111" spans="1:8" ht="15" customHeight="1" x14ac:dyDescent="0.2">
      <c r="A111" s="7"/>
      <c r="B111" s="20" t="s">
        <v>21</v>
      </c>
      <c r="D111" s="7"/>
      <c r="E111" s="7"/>
      <c r="G111" s="20">
        <v>66.7</v>
      </c>
      <c r="H111" s="20">
        <v>66.8</v>
      </c>
    </row>
    <row r="112" spans="1:8" ht="15" customHeight="1" x14ac:dyDescent="0.2">
      <c r="A112" s="7"/>
      <c r="B112" s="20" t="s">
        <v>26</v>
      </c>
      <c r="D112" s="7"/>
      <c r="E112" s="7"/>
      <c r="G112" s="30">
        <v>22813</v>
      </c>
      <c r="H112" s="30">
        <v>22785</v>
      </c>
    </row>
    <row r="113" spans="1:8" ht="15" customHeight="1" x14ac:dyDescent="0.2">
      <c r="A113" s="7"/>
      <c r="D113" s="7"/>
      <c r="E113" s="7"/>
    </row>
    <row r="114" spans="1:8" ht="15" customHeight="1" x14ac:dyDescent="0.2">
      <c r="A114" s="20" t="s">
        <v>60</v>
      </c>
      <c r="C114" s="7"/>
      <c r="D114" s="7"/>
      <c r="E114" s="7"/>
      <c r="G114" s="41">
        <v>12.9</v>
      </c>
      <c r="H114" s="41">
        <v>12.7</v>
      </c>
    </row>
    <row r="115" spans="1:8" ht="15" customHeight="1" x14ac:dyDescent="0.2"/>
    <row r="116" spans="1:8" ht="15" customHeight="1" x14ac:dyDescent="0.2"/>
    <row r="117" spans="1:8" ht="15" customHeight="1" x14ac:dyDescent="0.2">
      <c r="A117" s="31" t="s">
        <v>61</v>
      </c>
      <c r="G117" s="21">
        <v>2022</v>
      </c>
      <c r="H117" s="21">
        <v>2023</v>
      </c>
    </row>
    <row r="118" spans="1:8" ht="15" customHeight="1" x14ac:dyDescent="0.2"/>
    <row r="119" spans="1:8" ht="15" customHeight="1" x14ac:dyDescent="0.2">
      <c r="A119" s="20" t="s">
        <v>68</v>
      </c>
    </row>
    <row r="120" spans="1:8" ht="15" customHeight="1" x14ac:dyDescent="0.2">
      <c r="A120" s="7"/>
      <c r="B120" s="20" t="s">
        <v>72</v>
      </c>
      <c r="D120" s="7"/>
      <c r="E120" s="7"/>
      <c r="G120" s="30">
        <v>696839</v>
      </c>
      <c r="H120" s="30">
        <v>770608</v>
      </c>
    </row>
    <row r="121" spans="1:8" ht="15" customHeight="1" x14ac:dyDescent="0.2">
      <c r="A121" s="7"/>
      <c r="B121" s="20" t="s">
        <v>73</v>
      </c>
      <c r="D121" s="7"/>
      <c r="E121" s="7"/>
      <c r="G121" s="30">
        <v>35850</v>
      </c>
      <c r="H121" s="30">
        <v>37590</v>
      </c>
    </row>
    <row r="122" spans="1:8" ht="15" customHeight="1" x14ac:dyDescent="0.2">
      <c r="A122" s="7"/>
      <c r="B122" s="20" t="s">
        <v>78</v>
      </c>
      <c r="D122" s="7"/>
      <c r="E122" s="7"/>
      <c r="G122" s="30">
        <v>-39900</v>
      </c>
      <c r="H122" s="30">
        <v>-41750</v>
      </c>
    </row>
    <row r="123" spans="1:8" ht="15" customHeight="1" x14ac:dyDescent="0.2">
      <c r="A123" s="7"/>
      <c r="B123" s="20" t="s">
        <v>74</v>
      </c>
      <c r="D123" s="7"/>
      <c r="E123" s="7"/>
      <c r="G123" s="30">
        <v>0</v>
      </c>
      <c r="H123" s="30">
        <v>0</v>
      </c>
    </row>
    <row r="124" spans="1:8" ht="15" customHeight="1" x14ac:dyDescent="0.2">
      <c r="A124" s="7"/>
      <c r="B124" s="20" t="s">
        <v>75</v>
      </c>
      <c r="D124" s="7"/>
      <c r="E124" s="7"/>
      <c r="G124" s="30">
        <v>77819</v>
      </c>
      <c r="H124" s="30">
        <v>-85383</v>
      </c>
    </row>
    <row r="125" spans="1:8" ht="15" customHeight="1" x14ac:dyDescent="0.2">
      <c r="A125" s="7"/>
      <c r="B125" s="20" t="s">
        <v>76</v>
      </c>
      <c r="D125" s="7"/>
      <c r="E125" s="7"/>
      <c r="G125" s="30">
        <v>770608</v>
      </c>
      <c r="H125" s="30">
        <v>681064</v>
      </c>
    </row>
    <row r="126" spans="1:8" ht="15" customHeight="1" x14ac:dyDescent="0.2">
      <c r="A126" s="7"/>
      <c r="B126" s="20" t="s">
        <v>77</v>
      </c>
      <c r="D126" s="7"/>
      <c r="E126" s="7"/>
      <c r="G126" s="32">
        <v>0.112</v>
      </c>
      <c r="H126" s="32">
        <v>-0.1111</v>
      </c>
    </row>
    <row r="127" spans="1:8" ht="15" customHeight="1" x14ac:dyDescent="0.2">
      <c r="D127" s="7"/>
      <c r="E127" s="7"/>
      <c r="G127" s="20"/>
      <c r="H127" s="20"/>
    </row>
    <row r="128" spans="1:8" ht="15" customHeight="1" x14ac:dyDescent="0.2">
      <c r="A128" s="20" t="s">
        <v>67</v>
      </c>
      <c r="D128" s="7"/>
      <c r="E128" s="7"/>
      <c r="G128" s="20"/>
      <c r="H128" s="20"/>
    </row>
    <row r="129" spans="1:8" ht="15" customHeight="1" x14ac:dyDescent="0.2">
      <c r="A129" s="7"/>
      <c r="B129" s="20" t="s">
        <v>27</v>
      </c>
      <c r="D129" s="7"/>
      <c r="E129" s="7"/>
      <c r="G129" s="33">
        <v>0.25</v>
      </c>
      <c r="H129" s="33">
        <v>0.23</v>
      </c>
    </row>
    <row r="130" spans="1:8" ht="15" customHeight="1" x14ac:dyDescent="0.2">
      <c r="A130" s="7"/>
      <c r="B130" s="20" t="s">
        <v>28</v>
      </c>
      <c r="D130" s="7"/>
      <c r="E130" s="7"/>
      <c r="G130" s="33">
        <v>0.15</v>
      </c>
      <c r="H130" s="33">
        <v>0.13</v>
      </c>
    </row>
    <row r="131" spans="1:8" ht="15" customHeight="1" x14ac:dyDescent="0.2">
      <c r="A131" s="7"/>
      <c r="B131" s="20" t="s">
        <v>238</v>
      </c>
      <c r="D131" s="7"/>
      <c r="E131" s="7"/>
      <c r="G131" s="33">
        <v>0.4</v>
      </c>
      <c r="H131" s="33">
        <v>0.42</v>
      </c>
    </row>
    <row r="132" spans="1:8" ht="15" customHeight="1" x14ac:dyDescent="0.2">
      <c r="A132" s="7"/>
      <c r="B132" s="20" t="s">
        <v>29</v>
      </c>
      <c r="D132" s="7"/>
      <c r="E132" s="7"/>
      <c r="G132" s="33">
        <v>0.1</v>
      </c>
      <c r="H132" s="33">
        <v>0.11</v>
      </c>
    </row>
    <row r="133" spans="1:8" ht="15" customHeight="1" x14ac:dyDescent="0.2">
      <c r="A133" s="7"/>
      <c r="B133" s="20" t="s">
        <v>30</v>
      </c>
      <c r="D133" s="7"/>
      <c r="E133" s="7"/>
      <c r="G133" s="33">
        <v>7.0000000000000007E-2</v>
      </c>
      <c r="H133" s="33">
        <v>0.08</v>
      </c>
    </row>
    <row r="134" spans="1:8" ht="15" customHeight="1" x14ac:dyDescent="0.2">
      <c r="A134" s="7"/>
      <c r="B134" s="20" t="s">
        <v>31</v>
      </c>
      <c r="D134" s="7"/>
      <c r="E134" s="7"/>
      <c r="G134" s="34">
        <v>0.03</v>
      </c>
      <c r="H134" s="34">
        <v>0.03</v>
      </c>
    </row>
    <row r="135" spans="1:8" ht="15" customHeight="1" x14ac:dyDescent="0.2">
      <c r="A135" s="7"/>
      <c r="B135" s="20" t="s">
        <v>32</v>
      </c>
      <c r="D135" s="7"/>
      <c r="E135" s="7"/>
      <c r="G135" s="33">
        <v>1</v>
      </c>
      <c r="H135" s="33">
        <v>1</v>
      </c>
    </row>
    <row r="136" spans="1:8" ht="15" customHeight="1" x14ac:dyDescent="0.2">
      <c r="D136" s="7"/>
      <c r="E136" s="7"/>
      <c r="G136" s="20"/>
      <c r="H136" s="20"/>
    </row>
    <row r="137" spans="1:8" ht="15" customHeight="1" x14ac:dyDescent="0.2">
      <c r="A137" s="20" t="s">
        <v>62</v>
      </c>
      <c r="C137" s="7"/>
      <c r="D137" s="7"/>
      <c r="E137" s="7"/>
      <c r="G137" s="35">
        <v>9</v>
      </c>
      <c r="H137" s="35">
        <v>8.5</v>
      </c>
    </row>
    <row r="138" spans="1:8" ht="15" customHeight="1" x14ac:dyDescent="0.2">
      <c r="D138" s="7"/>
      <c r="E138" s="7"/>
      <c r="G138" s="20"/>
      <c r="H138" s="20"/>
    </row>
    <row r="139" spans="1:8" ht="15" customHeight="1" x14ac:dyDescent="0.2">
      <c r="A139" s="20" t="s">
        <v>66</v>
      </c>
      <c r="D139" s="7"/>
      <c r="E139" s="7"/>
      <c r="G139" s="20"/>
      <c r="H139" s="20"/>
    </row>
    <row r="140" spans="1:8" ht="15" customHeight="1" x14ac:dyDescent="0.2">
      <c r="A140" s="7"/>
      <c r="B140" s="20" t="s">
        <v>27</v>
      </c>
      <c r="D140" s="7"/>
      <c r="E140" s="7"/>
      <c r="G140" s="33">
        <v>0.2</v>
      </c>
      <c r="H140" s="33">
        <v>-0.12</v>
      </c>
    </row>
    <row r="141" spans="1:8" ht="15" customHeight="1" x14ac:dyDescent="0.2">
      <c r="A141" s="7"/>
      <c r="B141" s="20" t="s">
        <v>28</v>
      </c>
      <c r="D141" s="7"/>
      <c r="E141" s="7"/>
      <c r="G141" s="33">
        <v>0.25</v>
      </c>
      <c r="H141" s="33">
        <v>-0.12</v>
      </c>
    </row>
    <row r="142" spans="1:8" ht="15" customHeight="1" x14ac:dyDescent="0.2">
      <c r="A142" s="7"/>
      <c r="B142" s="20" t="s">
        <v>238</v>
      </c>
      <c r="D142" s="7"/>
      <c r="E142" s="7"/>
      <c r="G142" s="33">
        <v>0.02</v>
      </c>
      <c r="H142" s="33">
        <v>-0.1</v>
      </c>
    </row>
    <row r="143" spans="1:8" ht="15" customHeight="1" x14ac:dyDescent="0.2">
      <c r="A143" s="7"/>
      <c r="B143" s="20" t="s">
        <v>29</v>
      </c>
      <c r="D143" s="7"/>
      <c r="E143" s="7"/>
      <c r="G143" s="33">
        <v>0.13</v>
      </c>
      <c r="H143" s="33">
        <v>-0.18</v>
      </c>
    </row>
    <row r="144" spans="1:8" ht="15" customHeight="1" x14ac:dyDescent="0.2">
      <c r="A144" s="7"/>
      <c r="B144" s="20" t="s">
        <v>30</v>
      </c>
      <c r="D144" s="7"/>
      <c r="E144" s="7"/>
      <c r="G144" s="33">
        <v>0.05</v>
      </c>
      <c r="H144" s="33">
        <v>-0.08</v>
      </c>
    </row>
    <row r="145" spans="1:8" ht="15" customHeight="1" x14ac:dyDescent="0.2">
      <c r="A145" s="7"/>
      <c r="B145" s="20" t="s">
        <v>31</v>
      </c>
      <c r="D145" s="7"/>
      <c r="E145" s="7"/>
      <c r="G145" s="33">
        <v>0</v>
      </c>
      <c r="H145" s="33">
        <v>0.01</v>
      </c>
    </row>
    <row r="146" spans="1:8" ht="15" customHeight="1" x14ac:dyDescent="0.2"/>
    <row r="147" spans="1:8" ht="15" customHeight="1" x14ac:dyDescent="0.2">
      <c r="A147" s="20" t="s">
        <v>63</v>
      </c>
    </row>
    <row r="148" spans="1:8" ht="15" customHeight="1" x14ac:dyDescent="0.2"/>
    <row r="149" spans="1:8" ht="15" customHeight="1" x14ac:dyDescent="0.2"/>
    <row r="150" spans="1:8" ht="15" customHeight="1" x14ac:dyDescent="0.2">
      <c r="A150" s="31" t="s">
        <v>152</v>
      </c>
      <c r="G150" s="21">
        <v>2022</v>
      </c>
      <c r="H150" s="21">
        <v>2023</v>
      </c>
    </row>
    <row r="151" spans="1:8" ht="15" customHeight="1" x14ac:dyDescent="0.2"/>
    <row r="152" spans="1:8" ht="15" customHeight="1" x14ac:dyDescent="0.2">
      <c r="A152" s="20" t="s">
        <v>70</v>
      </c>
    </row>
    <row r="153" spans="1:8" ht="15" customHeight="1" x14ac:dyDescent="0.2">
      <c r="A153" s="7"/>
      <c r="B153" s="20" t="s">
        <v>92</v>
      </c>
      <c r="C153" s="7"/>
      <c r="D153" s="7"/>
      <c r="E153" s="7"/>
      <c r="F153" s="4"/>
      <c r="G153" s="30">
        <v>-965512</v>
      </c>
      <c r="H153" s="30">
        <v>-813590</v>
      </c>
    </row>
    <row r="154" spans="1:8" ht="15" customHeight="1" x14ac:dyDescent="0.2">
      <c r="A154" s="7"/>
      <c r="B154" s="20" t="s">
        <v>93</v>
      </c>
      <c r="C154" s="7"/>
      <c r="D154" s="7"/>
      <c r="E154" s="7"/>
      <c r="F154" s="4"/>
    </row>
    <row r="155" spans="1:8" ht="15" customHeight="1" x14ac:dyDescent="0.2">
      <c r="A155" s="7"/>
      <c r="B155" s="7"/>
      <c r="C155" s="20" t="s">
        <v>96</v>
      </c>
      <c r="D155" s="7"/>
      <c r="E155" s="7"/>
      <c r="F155" s="4"/>
      <c r="G155" s="30">
        <v>-1093103</v>
      </c>
      <c r="H155" s="30">
        <v>-915241</v>
      </c>
    </row>
    <row r="156" spans="1:8" ht="15" customHeight="1" x14ac:dyDescent="0.2">
      <c r="A156" s="7"/>
      <c r="B156" s="7"/>
      <c r="C156" s="20" t="s">
        <v>97</v>
      </c>
      <c r="D156" s="7"/>
      <c r="E156" s="7"/>
      <c r="F156" s="4"/>
      <c r="G156" s="30">
        <v>-53910</v>
      </c>
      <c r="H156" s="30">
        <v>-46147</v>
      </c>
    </row>
    <row r="157" spans="1:8" ht="15" customHeight="1" x14ac:dyDescent="0.2">
      <c r="A157" s="7"/>
      <c r="B157" s="7"/>
      <c r="C157" s="20" t="s">
        <v>98</v>
      </c>
      <c r="D157" s="7"/>
      <c r="E157" s="7"/>
      <c r="F157" s="4"/>
      <c r="G157" s="30">
        <v>-1147013</v>
      </c>
      <c r="H157" s="30">
        <v>-961387</v>
      </c>
    </row>
    <row r="158" spans="1:8" ht="15" customHeight="1" x14ac:dyDescent="0.2">
      <c r="A158" s="7"/>
      <c r="B158" s="20" t="s">
        <v>94</v>
      </c>
      <c r="C158" s="7"/>
      <c r="D158" s="7"/>
      <c r="E158" s="7"/>
      <c r="F158" s="4"/>
      <c r="G158" s="30">
        <v>770608</v>
      </c>
      <c r="H158" s="30">
        <v>681064</v>
      </c>
    </row>
    <row r="159" spans="1:8" ht="15" customHeight="1" x14ac:dyDescent="0.2">
      <c r="A159" s="7"/>
      <c r="B159" s="20" t="s">
        <v>220</v>
      </c>
      <c r="C159" s="7"/>
      <c r="D159" s="7"/>
      <c r="E159" s="7"/>
      <c r="F159" s="4"/>
      <c r="G159" s="30">
        <v>-376405</v>
      </c>
      <c r="H159" s="30">
        <v>-280323</v>
      </c>
    </row>
    <row r="160" spans="1:8" ht="15" customHeight="1" x14ac:dyDescent="0.2">
      <c r="A160" s="7"/>
      <c r="B160" s="20" t="s">
        <v>95</v>
      </c>
      <c r="C160" s="7"/>
      <c r="D160" s="7"/>
      <c r="E160" s="7"/>
      <c r="F160" s="4"/>
      <c r="G160" s="30">
        <v>-11216</v>
      </c>
      <c r="H160" s="30">
        <v>-127333</v>
      </c>
    </row>
    <row r="161" spans="1:8" ht="15" customHeight="1" x14ac:dyDescent="0.2">
      <c r="C161" s="7"/>
      <c r="D161" s="7"/>
      <c r="E161" s="7"/>
      <c r="F161" s="4"/>
    </row>
    <row r="162" spans="1:8" ht="15" customHeight="1" x14ac:dyDescent="0.2">
      <c r="A162" s="20" t="s">
        <v>201</v>
      </c>
      <c r="C162" s="7"/>
      <c r="D162" s="7"/>
      <c r="E162" s="7"/>
      <c r="F162" s="4"/>
    </row>
    <row r="163" spans="1:8" ht="15" customHeight="1" x14ac:dyDescent="0.2">
      <c r="A163" s="7"/>
      <c r="B163" s="20" t="s">
        <v>227</v>
      </c>
      <c r="C163" s="7"/>
      <c r="D163" s="7"/>
      <c r="E163" s="7"/>
      <c r="F163" s="4"/>
      <c r="G163" s="30">
        <v>57280</v>
      </c>
      <c r="H163" s="30">
        <v>43561</v>
      </c>
    </row>
    <row r="164" spans="1:8" ht="15" customHeight="1" x14ac:dyDescent="0.2">
      <c r="A164" s="7"/>
      <c r="B164" s="20" t="s">
        <v>199</v>
      </c>
      <c r="C164" s="7"/>
      <c r="D164" s="7"/>
      <c r="E164" s="7"/>
      <c r="F164" s="4"/>
      <c r="G164" s="30">
        <v>50295</v>
      </c>
      <c r="H164" s="30">
        <v>56527</v>
      </c>
    </row>
    <row r="165" spans="1:8" ht="15" customHeight="1" x14ac:dyDescent="0.2">
      <c r="A165" s="7"/>
      <c r="B165" s="20" t="s">
        <v>99</v>
      </c>
      <c r="C165" s="7"/>
      <c r="D165" s="7"/>
      <c r="E165" s="7"/>
      <c r="F165" s="4"/>
      <c r="G165" s="30">
        <v>-49954</v>
      </c>
      <c r="H165" s="30">
        <v>-46412</v>
      </c>
    </row>
    <row r="166" spans="1:8" ht="15" customHeight="1" x14ac:dyDescent="0.2">
      <c r="A166" s="7"/>
      <c r="B166" s="20" t="s">
        <v>100</v>
      </c>
      <c r="C166" s="7"/>
      <c r="D166" s="7"/>
      <c r="E166" s="7"/>
      <c r="F166" s="4"/>
      <c r="G166" s="30">
        <v>0</v>
      </c>
      <c r="H166" s="30">
        <v>0</v>
      </c>
    </row>
    <row r="167" spans="1:8" ht="15" customHeight="1" x14ac:dyDescent="0.2">
      <c r="A167" s="7"/>
      <c r="B167" s="20" t="s">
        <v>200</v>
      </c>
      <c r="C167" s="7"/>
      <c r="D167" s="7"/>
      <c r="E167" s="7"/>
      <c r="F167" s="4"/>
      <c r="G167" s="30">
        <v>0</v>
      </c>
      <c r="H167" s="30">
        <v>-2549</v>
      </c>
    </row>
    <row r="168" spans="1:8" ht="15" customHeight="1" x14ac:dyDescent="0.2">
      <c r="A168" s="7"/>
      <c r="B168" s="20" t="s">
        <v>150</v>
      </c>
      <c r="C168" s="7"/>
      <c r="D168" s="7"/>
      <c r="E168" s="7"/>
      <c r="F168" s="4"/>
      <c r="G168" s="30">
        <v>57621</v>
      </c>
      <c r="H168" s="30">
        <v>51128</v>
      </c>
    </row>
    <row r="169" spans="1:8" ht="15" customHeight="1" x14ac:dyDescent="0.2">
      <c r="A169" s="7"/>
      <c r="B169" s="20" t="s">
        <v>65</v>
      </c>
      <c r="C169" s="7"/>
      <c r="D169" s="7"/>
      <c r="E169" s="7"/>
      <c r="F169" s="4"/>
      <c r="G169" s="20"/>
      <c r="H169" s="20"/>
    </row>
    <row r="170" spans="1:8" ht="15" customHeight="1" x14ac:dyDescent="0.2">
      <c r="C170" s="7"/>
      <c r="D170" s="7"/>
      <c r="E170" s="7"/>
      <c r="F170" s="4"/>
      <c r="G170" s="20"/>
      <c r="H170" s="20"/>
    </row>
    <row r="171" spans="1:8" ht="15" customHeight="1" x14ac:dyDescent="0.2">
      <c r="A171" s="20" t="s">
        <v>64</v>
      </c>
      <c r="C171" s="7"/>
      <c r="D171" s="7"/>
      <c r="E171" s="7"/>
      <c r="F171" s="4"/>
      <c r="G171" s="20"/>
      <c r="H171" s="20"/>
    </row>
    <row r="172" spans="1:8" ht="15" customHeight="1" x14ac:dyDescent="0.2">
      <c r="A172" s="7"/>
      <c r="B172" s="20" t="s">
        <v>90</v>
      </c>
      <c r="C172" s="7"/>
      <c r="D172" s="7"/>
      <c r="E172" s="7"/>
      <c r="F172" s="4"/>
      <c r="G172" s="32">
        <v>4.2500000000000003E-2</v>
      </c>
      <c r="H172" s="32">
        <v>5.7500000000000002E-2</v>
      </c>
    </row>
    <row r="173" spans="1:8" ht="15" customHeight="1" x14ac:dyDescent="0.2">
      <c r="A173" s="7"/>
      <c r="B173" s="20" t="s">
        <v>91</v>
      </c>
      <c r="C173" s="7"/>
      <c r="D173" s="7"/>
      <c r="E173" s="7"/>
      <c r="F173" s="4"/>
      <c r="G173" s="32">
        <v>6.5000000000000002E-2</v>
      </c>
      <c r="H173" s="32">
        <v>6.7500000000000004E-2</v>
      </c>
    </row>
    <row r="174" spans="1:8" ht="60" x14ac:dyDescent="0.2">
      <c r="A174" s="7"/>
      <c r="B174" s="20" t="s">
        <v>147</v>
      </c>
      <c r="C174" s="7"/>
      <c r="D174" s="7"/>
      <c r="E174" s="7"/>
      <c r="F174" s="4"/>
      <c r="G174" s="36" t="s">
        <v>237</v>
      </c>
      <c r="H174" s="36" t="s">
        <v>237</v>
      </c>
    </row>
    <row r="175" spans="1:8" ht="15" customHeight="1" x14ac:dyDescent="0.2">
      <c r="A175" s="7"/>
      <c r="B175" s="20" t="s">
        <v>148</v>
      </c>
      <c r="C175" s="7"/>
      <c r="D175" s="7"/>
      <c r="E175" s="7"/>
      <c r="F175" s="4"/>
      <c r="G175" s="32">
        <v>0.03</v>
      </c>
      <c r="H175" s="32">
        <v>3.2500000000000001E-2</v>
      </c>
    </row>
    <row r="176" spans="1:8" ht="15" customHeight="1" x14ac:dyDescent="0.2">
      <c r="A176" s="7"/>
      <c r="B176" s="20" t="s">
        <v>149</v>
      </c>
      <c r="C176" s="7"/>
      <c r="D176" s="7"/>
      <c r="E176" s="7"/>
      <c r="F176" s="4"/>
      <c r="G176" s="32">
        <v>2.5000000000000001E-2</v>
      </c>
      <c r="H176" s="32">
        <v>2.75E-2</v>
      </c>
    </row>
    <row r="177" spans="1:8" ht="15" customHeight="1" x14ac:dyDescent="0.2">
      <c r="A177" s="7"/>
      <c r="B177" s="20" t="s">
        <v>101</v>
      </c>
      <c r="C177" s="7"/>
      <c r="D177" s="7"/>
      <c r="E177" s="7"/>
      <c r="F177" s="4"/>
      <c r="G177" s="20" t="s">
        <v>71</v>
      </c>
      <c r="H177" s="20"/>
    </row>
    <row r="178" spans="1:8" ht="15" customHeight="1" x14ac:dyDescent="0.2">
      <c r="A178" s="7"/>
      <c r="B178" s="20" t="s">
        <v>102</v>
      </c>
      <c r="C178" s="7"/>
      <c r="D178" s="7"/>
      <c r="E178" s="7"/>
      <c r="F178" s="4"/>
      <c r="G178" s="20" t="s">
        <v>34</v>
      </c>
      <c r="H178" s="20"/>
    </row>
    <row r="179" spans="1:8" ht="15" customHeight="1" x14ac:dyDescent="0.2">
      <c r="A179" s="7"/>
      <c r="B179" s="20" t="s">
        <v>103</v>
      </c>
      <c r="C179" s="7"/>
      <c r="D179" s="7"/>
      <c r="E179" s="7"/>
      <c r="F179" s="4"/>
      <c r="G179" s="20" t="s">
        <v>242</v>
      </c>
      <c r="H179" s="20"/>
    </row>
    <row r="180" spans="1:8" ht="15" customHeight="1" x14ac:dyDescent="0.2">
      <c r="A180" s="7"/>
      <c r="B180" s="20" t="s">
        <v>104</v>
      </c>
      <c r="C180" s="7"/>
      <c r="D180" s="7"/>
      <c r="E180" s="7"/>
      <c r="F180" s="4"/>
      <c r="G180" s="20" t="s">
        <v>35</v>
      </c>
      <c r="H180" s="20"/>
    </row>
    <row r="181" spans="1:8" ht="15" customHeight="1" x14ac:dyDescent="0.2">
      <c r="A181" s="7"/>
      <c r="B181" s="20" t="s">
        <v>105</v>
      </c>
      <c r="C181" s="7"/>
      <c r="D181" s="7"/>
      <c r="E181" s="7"/>
      <c r="F181" s="4"/>
      <c r="G181" s="20" t="s">
        <v>36</v>
      </c>
      <c r="H181" s="20"/>
    </row>
    <row r="182" spans="1:8" ht="15" customHeight="1" x14ac:dyDescent="0.2">
      <c r="A182" s="7"/>
      <c r="B182" s="20" t="s">
        <v>106</v>
      </c>
      <c r="C182" s="7"/>
      <c r="D182" s="7"/>
      <c r="E182" s="7"/>
      <c r="F182" s="4"/>
      <c r="G182" s="20" t="s">
        <v>37</v>
      </c>
      <c r="H182" s="20"/>
    </row>
    <row r="183" spans="1:8" ht="15" customHeight="1" x14ac:dyDescent="0.2">
      <c r="A183" s="7"/>
      <c r="B183" s="20" t="s">
        <v>107</v>
      </c>
      <c r="C183" s="7"/>
      <c r="D183" s="7"/>
      <c r="E183" s="7"/>
      <c r="F183" s="4"/>
      <c r="G183" s="30">
        <v>37585</v>
      </c>
      <c r="H183" s="30">
        <v>56780</v>
      </c>
    </row>
    <row r="184" spans="1:8" ht="15" customHeight="1" x14ac:dyDescent="0.2">
      <c r="A184" s="7"/>
      <c r="B184" s="20" t="s">
        <v>108</v>
      </c>
      <c r="C184" s="7"/>
      <c r="D184" s="7"/>
      <c r="E184" s="7"/>
      <c r="F184" s="4"/>
      <c r="G184" s="29">
        <v>-41750</v>
      </c>
      <c r="H184" s="29">
        <v>-43750</v>
      </c>
    </row>
    <row r="185" spans="1:8" ht="15" customHeight="1" x14ac:dyDescent="0.2">
      <c r="A185" s="7"/>
      <c r="B185" s="20" t="s">
        <v>228</v>
      </c>
      <c r="C185" s="7"/>
      <c r="D185" s="7"/>
      <c r="E185" s="7"/>
      <c r="F185" s="4"/>
      <c r="G185" s="20" t="s">
        <v>144</v>
      </c>
      <c r="H185" s="20"/>
    </row>
    <row r="186" spans="1:8" ht="15" customHeight="1" x14ac:dyDescent="0.2"/>
    <row r="187" spans="1:8" ht="15" customHeight="1" x14ac:dyDescent="0.2">
      <c r="A187" s="20" t="s">
        <v>63</v>
      </c>
    </row>
    <row r="188" spans="1:8" ht="15" customHeight="1" x14ac:dyDescent="0.2"/>
    <row r="189" spans="1:8" ht="15" customHeight="1" x14ac:dyDescent="0.2"/>
    <row r="190" spans="1:8" ht="15" customHeight="1" x14ac:dyDescent="0.2"/>
    <row r="191" spans="1:8" ht="15" customHeight="1" x14ac:dyDescent="0.2"/>
    <row r="192" spans="1:8"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row r="253" ht="15" customHeight="1" x14ac:dyDescent="0.2"/>
    <row r="254" ht="15" customHeight="1" x14ac:dyDescent="0.2"/>
    <row r="255" ht="15" customHeight="1" x14ac:dyDescent="0.2"/>
    <row r="256" ht="15" customHeight="1" x14ac:dyDescent="0.2"/>
    <row r="257" ht="15" customHeight="1" x14ac:dyDescent="0.2"/>
    <row r="258" ht="15" customHeight="1" x14ac:dyDescent="0.2"/>
    <row r="259" ht="15" customHeight="1" x14ac:dyDescent="0.2"/>
    <row r="260" ht="15" customHeight="1" x14ac:dyDescent="0.2"/>
    <row r="261" ht="15" customHeight="1" x14ac:dyDescent="0.2"/>
    <row r="262" ht="15" customHeight="1" x14ac:dyDescent="0.2"/>
    <row r="263" ht="15" customHeight="1" x14ac:dyDescent="0.2"/>
    <row r="264" ht="15" customHeight="1" x14ac:dyDescent="0.2"/>
    <row r="265" ht="15" customHeight="1" x14ac:dyDescent="0.2"/>
    <row r="266" ht="15" customHeight="1" x14ac:dyDescent="0.2"/>
    <row r="267" ht="15" customHeight="1" x14ac:dyDescent="0.2"/>
    <row r="268" ht="15" customHeight="1" x14ac:dyDescent="0.2"/>
    <row r="269" ht="15" customHeight="1" x14ac:dyDescent="0.2"/>
    <row r="270" ht="15" customHeight="1" x14ac:dyDescent="0.2"/>
    <row r="271" ht="15" customHeight="1" x14ac:dyDescent="0.2"/>
    <row r="272" ht="15" customHeight="1" x14ac:dyDescent="0.2"/>
    <row r="273" ht="15" customHeight="1" x14ac:dyDescent="0.2"/>
    <row r="274" ht="15" customHeight="1" x14ac:dyDescent="0.2"/>
    <row r="275" ht="15" customHeight="1" x14ac:dyDescent="0.2"/>
    <row r="276" ht="15" customHeight="1" x14ac:dyDescent="0.2"/>
    <row r="277" ht="15" customHeight="1" x14ac:dyDescent="0.2"/>
    <row r="278" ht="15" customHeight="1" x14ac:dyDescent="0.2"/>
    <row r="279" ht="15" customHeight="1" x14ac:dyDescent="0.2"/>
    <row r="280" ht="15" customHeight="1" x14ac:dyDescent="0.2"/>
    <row r="281" ht="15" customHeight="1" x14ac:dyDescent="0.2"/>
    <row r="282" ht="15" customHeight="1" x14ac:dyDescent="0.2"/>
    <row r="283" ht="15" customHeight="1" x14ac:dyDescent="0.2"/>
    <row r="284" ht="15" customHeight="1" x14ac:dyDescent="0.2"/>
    <row r="285" ht="15" customHeight="1" x14ac:dyDescent="0.2"/>
    <row r="286" ht="15" customHeight="1" x14ac:dyDescent="0.2"/>
    <row r="287" ht="15" customHeight="1" x14ac:dyDescent="0.2"/>
    <row r="288" ht="15" customHeight="1" x14ac:dyDescent="0.2"/>
    <row r="289" ht="15" customHeight="1" x14ac:dyDescent="0.2"/>
    <row r="290" ht="15" customHeight="1" x14ac:dyDescent="0.2"/>
    <row r="291" ht="15" customHeight="1" x14ac:dyDescent="0.2"/>
    <row r="292" ht="15" customHeight="1" x14ac:dyDescent="0.2"/>
    <row r="293" ht="15" customHeight="1" x14ac:dyDescent="0.2"/>
    <row r="294" ht="15" customHeight="1" x14ac:dyDescent="0.2"/>
    <row r="295" ht="15" customHeight="1" x14ac:dyDescent="0.2"/>
    <row r="296" ht="15" customHeight="1" x14ac:dyDescent="0.2"/>
    <row r="297" ht="15" customHeight="1" x14ac:dyDescent="0.2"/>
    <row r="298" ht="15" customHeight="1" x14ac:dyDescent="0.2"/>
    <row r="299" ht="15" customHeight="1" x14ac:dyDescent="0.2"/>
    <row r="300" ht="15" customHeight="1" x14ac:dyDescent="0.2"/>
    <row r="301" ht="15" customHeight="1" x14ac:dyDescent="0.2"/>
    <row r="302" ht="15" customHeight="1" x14ac:dyDescent="0.2"/>
  </sheetData>
  <phoneticPr fontId="8" type="noConversion"/>
  <pageMargins left="0.7" right="0.7" top="0.75" bottom="0.75" header="0.3" footer="0.3"/>
  <pageSetup scale="81" orientation="portrait" cellComments="atEnd" copies="2"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4">
    <tabColor theme="4" tint="0.59999389629810485"/>
  </sheetPr>
  <dimension ref="A1:J84"/>
  <sheetViews>
    <sheetView zoomScaleNormal="100" zoomScaleSheetLayoutView="90" zoomScalePageLayoutView="90" workbookViewId="0">
      <pane ySplit="6" topLeftCell="A7" activePane="bottomLeft" state="frozen"/>
      <selection activeCell="F6" sqref="F6"/>
      <selection pane="bottomLeft" activeCell="D19" sqref="D19"/>
    </sheetView>
  </sheetViews>
  <sheetFormatPr defaultColWidth="8.875" defaultRowHeight="15" x14ac:dyDescent="0.2"/>
  <cols>
    <col min="1" max="31" width="12.625" style="2" customWidth="1"/>
    <col min="32" max="16384" width="8.875" style="2"/>
  </cols>
  <sheetData>
    <row r="1" spans="1:7" ht="15.75" x14ac:dyDescent="0.25">
      <c r="A1" s="1" t="s">
        <v>204</v>
      </c>
      <c r="B1" s="1"/>
      <c r="C1" s="1"/>
      <c r="D1" s="1"/>
      <c r="E1" s="1"/>
      <c r="F1" s="1"/>
      <c r="G1" s="1"/>
    </row>
    <row r="2" spans="1:7" ht="15.75" x14ac:dyDescent="0.25">
      <c r="A2" s="1"/>
      <c r="B2" s="1"/>
      <c r="C2" s="1"/>
      <c r="D2" s="1"/>
      <c r="E2" s="1"/>
      <c r="F2" s="1"/>
      <c r="G2" s="1"/>
    </row>
    <row r="3" spans="1:7" ht="15.75" x14ac:dyDescent="0.25">
      <c r="A3" s="22" t="s">
        <v>243</v>
      </c>
      <c r="B3" s="1"/>
      <c r="C3" s="1"/>
      <c r="D3" s="1"/>
      <c r="E3" s="1"/>
      <c r="F3" s="1"/>
      <c r="G3" s="1"/>
    </row>
    <row r="4" spans="1:7" ht="15.75" x14ac:dyDescent="0.25">
      <c r="A4" s="2" t="s">
        <v>84</v>
      </c>
      <c r="B4" s="1"/>
      <c r="C4" s="1"/>
      <c r="D4" s="1"/>
      <c r="E4" s="1"/>
      <c r="F4" s="1"/>
      <c r="G4" s="1"/>
    </row>
    <row r="5" spans="1:7" ht="15.75" x14ac:dyDescent="0.25">
      <c r="A5" s="2" t="s">
        <v>18</v>
      </c>
      <c r="B5" s="1"/>
      <c r="C5" s="1"/>
      <c r="D5" s="1"/>
      <c r="E5" s="1"/>
      <c r="F5" s="1"/>
      <c r="G5" s="1"/>
    </row>
    <row r="6" spans="1:7" ht="15.75" x14ac:dyDescent="0.25">
      <c r="A6" s="1"/>
      <c r="B6" s="1"/>
      <c r="C6" s="1"/>
      <c r="D6" s="1"/>
      <c r="E6" s="1"/>
      <c r="F6" s="1"/>
      <c r="G6" s="1"/>
    </row>
    <row r="7" spans="1:7" ht="15.75" x14ac:dyDescent="0.25">
      <c r="A7" s="1" t="s">
        <v>84</v>
      </c>
      <c r="B7" s="6"/>
      <c r="C7" s="6"/>
      <c r="D7" s="7"/>
      <c r="E7" s="7"/>
      <c r="F7" s="7"/>
      <c r="G7" s="7"/>
    </row>
    <row r="8" spans="1:7" ht="15.75" customHeight="1" x14ac:dyDescent="0.2">
      <c r="A8" s="6"/>
      <c r="B8" s="6"/>
      <c r="C8" s="6"/>
      <c r="D8" s="7"/>
      <c r="E8" s="7"/>
      <c r="F8" s="7"/>
      <c r="G8" s="7"/>
    </row>
    <row r="9" spans="1:7" ht="15.75" customHeight="1" x14ac:dyDescent="0.2">
      <c r="A9" s="7" t="s">
        <v>39</v>
      </c>
      <c r="B9" s="7"/>
      <c r="C9" s="4"/>
      <c r="D9" s="8" t="s">
        <v>40</v>
      </c>
      <c r="E9" s="8"/>
      <c r="F9" s="8"/>
      <c r="G9" s="8"/>
    </row>
    <row r="10" spans="1:7" ht="15.75" customHeight="1" x14ac:dyDescent="0.2">
      <c r="A10" s="7"/>
      <c r="B10" s="7"/>
      <c r="C10" s="4"/>
      <c r="D10" s="6"/>
      <c r="E10" s="7"/>
      <c r="F10" s="7"/>
      <c r="G10" s="7"/>
    </row>
    <row r="11" spans="1:7" ht="15.75" customHeight="1" x14ac:dyDescent="0.2">
      <c r="A11" s="7" t="s">
        <v>110</v>
      </c>
      <c r="B11" s="7"/>
      <c r="C11" s="4"/>
      <c r="D11" s="8" t="s">
        <v>109</v>
      </c>
      <c r="E11" s="8"/>
      <c r="F11" s="8"/>
      <c r="G11" s="8"/>
    </row>
    <row r="12" spans="1:7" ht="15.75" customHeight="1" x14ac:dyDescent="0.2">
      <c r="A12" s="7"/>
      <c r="B12" s="7"/>
      <c r="C12" s="4"/>
      <c r="D12" s="6"/>
      <c r="E12" s="7"/>
      <c r="F12" s="7"/>
      <c r="G12" s="7"/>
    </row>
    <row r="13" spans="1:7" ht="15.75" customHeight="1" x14ac:dyDescent="0.2">
      <c r="A13" s="7" t="s">
        <v>111</v>
      </c>
      <c r="B13" s="7"/>
      <c r="C13" s="4"/>
      <c r="D13" s="5" t="s">
        <v>202</v>
      </c>
      <c r="E13" s="5"/>
      <c r="F13" s="5"/>
      <c r="G13" s="5"/>
    </row>
    <row r="14" spans="1:7" ht="15.75" customHeight="1" x14ac:dyDescent="0.2">
      <c r="A14" s="7"/>
      <c r="B14" s="7"/>
      <c r="C14" s="4"/>
      <c r="D14" s="5" t="s">
        <v>210</v>
      </c>
      <c r="E14" s="5"/>
      <c r="F14" s="5"/>
      <c r="G14" s="5"/>
    </row>
    <row r="15" spans="1:7" ht="15.75" customHeight="1" x14ac:dyDescent="0.2">
      <c r="A15" s="7"/>
      <c r="B15" s="7"/>
      <c r="C15" s="4"/>
      <c r="D15" s="5" t="s">
        <v>203</v>
      </c>
      <c r="E15" s="5"/>
      <c r="F15" s="5"/>
      <c r="G15" s="5"/>
    </row>
    <row r="16" spans="1:7" ht="15.75" customHeight="1" x14ac:dyDescent="0.2">
      <c r="A16" s="7"/>
      <c r="B16" s="7"/>
      <c r="C16" s="7"/>
      <c r="D16" s="5"/>
      <c r="E16" s="5"/>
      <c r="F16" s="5"/>
      <c r="G16" s="5"/>
    </row>
    <row r="17" spans="1:7" ht="15.75" customHeight="1" x14ac:dyDescent="0.2">
      <c r="A17" s="7" t="s">
        <v>112</v>
      </c>
      <c r="B17" s="7"/>
      <c r="C17" s="7"/>
      <c r="D17" s="5" t="s">
        <v>54</v>
      </c>
      <c r="E17" s="5"/>
      <c r="F17" s="5"/>
      <c r="G17" s="5"/>
    </row>
    <row r="18" spans="1:7" ht="15.75" customHeight="1" x14ac:dyDescent="0.2">
      <c r="A18" s="7"/>
      <c r="B18" s="7"/>
      <c r="C18" s="7"/>
      <c r="D18" s="5"/>
      <c r="E18" s="5"/>
      <c r="F18" s="5"/>
      <c r="G18" s="5"/>
    </row>
    <row r="19" spans="1:7" ht="15.75" customHeight="1" x14ac:dyDescent="0.2">
      <c r="A19" s="7" t="s">
        <v>218</v>
      </c>
      <c r="B19" s="7"/>
      <c r="C19" s="7"/>
      <c r="D19" s="7" t="s">
        <v>113</v>
      </c>
      <c r="E19" s="7"/>
      <c r="F19" s="7"/>
      <c r="G19" s="7"/>
    </row>
    <row r="20" spans="1:7" ht="15.75" customHeight="1" x14ac:dyDescent="0.2">
      <c r="A20" s="7"/>
      <c r="B20" s="7"/>
      <c r="C20" s="7"/>
      <c r="D20" s="7" t="s">
        <v>195</v>
      </c>
      <c r="E20" s="7"/>
      <c r="F20" s="7"/>
      <c r="G20" s="7"/>
    </row>
    <row r="21" spans="1:7" ht="15.75" customHeight="1" x14ac:dyDescent="0.2">
      <c r="A21" s="7"/>
      <c r="B21" s="7"/>
      <c r="C21" s="7"/>
    </row>
    <row r="22" spans="1:7" ht="15.75" customHeight="1" x14ac:dyDescent="0.2">
      <c r="A22" s="7" t="s">
        <v>217</v>
      </c>
      <c r="B22" s="7"/>
      <c r="C22" s="7"/>
      <c r="D22" s="7" t="s">
        <v>215</v>
      </c>
    </row>
    <row r="23" spans="1:7" ht="15.75" customHeight="1" x14ac:dyDescent="0.2">
      <c r="A23" s="7"/>
      <c r="B23" s="7"/>
      <c r="C23" s="7"/>
      <c r="D23" s="7" t="s">
        <v>213</v>
      </c>
    </row>
    <row r="24" spans="1:7" ht="15.75" customHeight="1" x14ac:dyDescent="0.2">
      <c r="A24" s="7"/>
      <c r="B24" s="7"/>
      <c r="C24" s="7"/>
      <c r="D24" s="7" t="s">
        <v>214</v>
      </c>
    </row>
    <row r="25" spans="1:7" ht="15.75" customHeight="1" x14ac:dyDescent="0.2">
      <c r="A25" s="7"/>
      <c r="B25" s="7"/>
      <c r="C25" s="7"/>
      <c r="D25" s="7" t="s">
        <v>114</v>
      </c>
    </row>
    <row r="26" spans="1:7" ht="15.75" customHeight="1" x14ac:dyDescent="0.2">
      <c r="A26" s="7"/>
      <c r="B26" s="7"/>
      <c r="C26" s="7"/>
    </row>
    <row r="27" spans="1:7" ht="15.75" customHeight="1" x14ac:dyDescent="0.2">
      <c r="A27" s="7" t="s">
        <v>216</v>
      </c>
      <c r="B27" s="7"/>
      <c r="C27" s="7"/>
      <c r="D27" s="7" t="s">
        <v>115</v>
      </c>
      <c r="E27" s="7"/>
      <c r="F27" s="7"/>
      <c r="G27" s="7"/>
    </row>
    <row r="28" spans="1:7" ht="15.75" customHeight="1" x14ac:dyDescent="0.2">
      <c r="A28" s="7"/>
      <c r="B28" s="7"/>
      <c r="C28" s="7"/>
      <c r="D28" s="4" t="s">
        <v>116</v>
      </c>
      <c r="E28" s="7"/>
      <c r="F28" s="7"/>
      <c r="G28" s="7"/>
    </row>
    <row r="29" spans="1:7" ht="15.75" customHeight="1" x14ac:dyDescent="0.2">
      <c r="A29" s="7"/>
      <c r="B29" s="7"/>
      <c r="C29" s="7"/>
      <c r="D29" s="4" t="s">
        <v>117</v>
      </c>
      <c r="E29" s="7"/>
      <c r="F29" s="7"/>
      <c r="G29" s="7"/>
    </row>
    <row r="30" spans="1:7" ht="15.75" customHeight="1" x14ac:dyDescent="0.2">
      <c r="A30" s="7"/>
      <c r="B30" s="7"/>
      <c r="C30" s="7"/>
      <c r="D30" s="7" t="s">
        <v>118</v>
      </c>
      <c r="E30" s="7"/>
      <c r="F30" s="7"/>
      <c r="G30" s="7"/>
    </row>
    <row r="31" spans="1:7" ht="15.75" customHeight="1" x14ac:dyDescent="0.2">
      <c r="A31" s="7"/>
      <c r="B31" s="7"/>
      <c r="C31" s="7"/>
    </row>
    <row r="32" spans="1:7" ht="15.75" customHeight="1" x14ac:dyDescent="0.2">
      <c r="A32" s="7" t="s">
        <v>119</v>
      </c>
      <c r="B32" s="7"/>
      <c r="C32" s="7"/>
      <c r="D32" s="7" t="s">
        <v>212</v>
      </c>
      <c r="E32" s="7"/>
      <c r="F32" s="7"/>
      <c r="G32" s="7"/>
    </row>
    <row r="33" spans="1:8" ht="15.75" customHeight="1" x14ac:dyDescent="0.2"/>
    <row r="34" spans="1:8" ht="15.75" customHeight="1" x14ac:dyDescent="0.2"/>
    <row r="35" spans="1:8" ht="15.75" customHeight="1" x14ac:dyDescent="0.25">
      <c r="A35" s="37" t="s">
        <v>135</v>
      </c>
    </row>
    <row r="36" spans="1:8" ht="15.75" customHeight="1" x14ac:dyDescent="0.2"/>
    <row r="37" spans="1:8" ht="15.75" customHeight="1" x14ac:dyDescent="0.25">
      <c r="A37" s="38" t="s">
        <v>134</v>
      </c>
      <c r="G37" s="37">
        <v>2022</v>
      </c>
      <c r="H37" s="37">
        <v>2023</v>
      </c>
    </row>
    <row r="38" spans="1:8" ht="15.75" customHeight="1" x14ac:dyDescent="0.2"/>
    <row r="39" spans="1:8" ht="15.75" customHeight="1" x14ac:dyDescent="0.2">
      <c r="A39" s="2" t="s">
        <v>70</v>
      </c>
    </row>
    <row r="40" spans="1:8" ht="15.75" customHeight="1" x14ac:dyDescent="0.2"/>
    <row r="41" spans="1:8" ht="15.75" customHeight="1" x14ac:dyDescent="0.2">
      <c r="B41" s="2" t="s">
        <v>120</v>
      </c>
    </row>
    <row r="42" spans="1:8" ht="15.75" customHeight="1" x14ac:dyDescent="0.2">
      <c r="C42" s="2" t="s">
        <v>121</v>
      </c>
      <c r="G42" s="29">
        <v>-454679</v>
      </c>
      <c r="H42" s="29">
        <v>-330916</v>
      </c>
    </row>
    <row r="43" spans="1:8" ht="15.75" customHeight="1" x14ac:dyDescent="0.2">
      <c r="C43" s="2" t="s">
        <v>122</v>
      </c>
      <c r="G43" s="29">
        <v>-213967</v>
      </c>
      <c r="H43" s="29">
        <v>-162988</v>
      </c>
    </row>
    <row r="44" spans="1:8" x14ac:dyDescent="0.2">
      <c r="C44" s="2" t="s">
        <v>123</v>
      </c>
      <c r="G44" s="29">
        <v>-838754</v>
      </c>
      <c r="H44" s="29">
        <v>-831748</v>
      </c>
    </row>
    <row r="45" spans="1:8" x14ac:dyDescent="0.2">
      <c r="C45" s="2" t="s">
        <v>124</v>
      </c>
      <c r="G45" s="29">
        <v>-1507400</v>
      </c>
      <c r="H45" s="29">
        <v>-1325652</v>
      </c>
    </row>
    <row r="46" spans="1:8" x14ac:dyDescent="0.2">
      <c r="B46" s="2" t="s">
        <v>125</v>
      </c>
      <c r="G46" s="29">
        <v>0</v>
      </c>
      <c r="H46" s="29">
        <v>0</v>
      </c>
    </row>
    <row r="47" spans="1:8" x14ac:dyDescent="0.2">
      <c r="B47" s="2" t="s">
        <v>219</v>
      </c>
      <c r="G47" s="29">
        <v>-1507400</v>
      </c>
      <c r="H47" s="29">
        <v>-1325652</v>
      </c>
    </row>
    <row r="48" spans="1:8" x14ac:dyDescent="0.2">
      <c r="B48" s="2" t="s">
        <v>126</v>
      </c>
      <c r="G48" s="29">
        <v>0</v>
      </c>
      <c r="H48" s="29">
        <v>0</v>
      </c>
    </row>
    <row r="49" spans="1:10" x14ac:dyDescent="0.2">
      <c r="B49" s="2" t="s">
        <v>86</v>
      </c>
      <c r="G49" s="29">
        <v>-1100993</v>
      </c>
      <c r="H49" s="29">
        <v>-1305132</v>
      </c>
    </row>
    <row r="50" spans="1:10" x14ac:dyDescent="0.2">
      <c r="G50" s="20"/>
      <c r="H50" s="20"/>
    </row>
    <row r="51" spans="1:10" x14ac:dyDescent="0.2">
      <c r="A51" s="2" t="s">
        <v>197</v>
      </c>
      <c r="G51" s="20"/>
      <c r="H51" s="20"/>
    </row>
    <row r="52" spans="1:10" x14ac:dyDescent="0.2">
      <c r="G52" s="20"/>
      <c r="H52" s="20"/>
    </row>
    <row r="53" spans="1:10" x14ac:dyDescent="0.2">
      <c r="B53" s="2" t="s">
        <v>89</v>
      </c>
      <c r="G53" s="29">
        <v>61912</v>
      </c>
      <c r="H53" s="29">
        <v>46159</v>
      </c>
    </row>
    <row r="54" spans="1:10" x14ac:dyDescent="0.2">
      <c r="B54" s="2" t="s">
        <v>85</v>
      </c>
      <c r="G54" s="29">
        <v>66122</v>
      </c>
      <c r="H54" s="29">
        <v>78006</v>
      </c>
    </row>
    <row r="55" spans="1:10" x14ac:dyDescent="0.2">
      <c r="B55" s="2" t="s">
        <v>87</v>
      </c>
      <c r="G55" s="29">
        <v>0</v>
      </c>
      <c r="H55" s="29">
        <v>0</v>
      </c>
    </row>
    <row r="56" spans="1:10" x14ac:dyDescent="0.2">
      <c r="B56" s="2" t="s">
        <v>88</v>
      </c>
      <c r="G56" s="29">
        <v>0</v>
      </c>
      <c r="H56" s="29">
        <v>0</v>
      </c>
    </row>
    <row r="57" spans="1:10" x14ac:dyDescent="0.2">
      <c r="B57" s="2" t="s">
        <v>198</v>
      </c>
      <c r="G57" s="29">
        <v>-78663</v>
      </c>
      <c r="H57" s="29">
        <v>-95798</v>
      </c>
    </row>
    <row r="58" spans="1:10" x14ac:dyDescent="0.2">
      <c r="B58" s="2" t="s">
        <v>151</v>
      </c>
      <c r="G58" s="29">
        <v>49371</v>
      </c>
      <c r="H58" s="29">
        <v>28367</v>
      </c>
    </row>
    <row r="59" spans="1:10" x14ac:dyDescent="0.2">
      <c r="B59" s="2" t="s">
        <v>229</v>
      </c>
      <c r="G59" s="20"/>
      <c r="H59" s="20"/>
    </row>
    <row r="60" spans="1:10" x14ac:dyDescent="0.2">
      <c r="G60" s="20"/>
      <c r="H60" s="20"/>
    </row>
    <row r="61" spans="1:10" x14ac:dyDescent="0.2">
      <c r="A61" s="2" t="s">
        <v>136</v>
      </c>
      <c r="G61" s="29">
        <v>-26980</v>
      </c>
      <c r="H61" s="29">
        <v>-30380</v>
      </c>
    </row>
    <row r="62" spans="1:10" x14ac:dyDescent="0.2">
      <c r="G62" s="20"/>
      <c r="H62" s="20"/>
    </row>
    <row r="63" spans="1:10" x14ac:dyDescent="0.2">
      <c r="A63" s="2" t="s">
        <v>137</v>
      </c>
      <c r="G63" s="42">
        <v>12.1</v>
      </c>
      <c r="H63" s="42">
        <v>12.2</v>
      </c>
      <c r="I63" s="42"/>
      <c r="J63" s="42"/>
    </row>
    <row r="65" spans="1:10" x14ac:dyDescent="0.2">
      <c r="A65" s="2" t="s">
        <v>196</v>
      </c>
      <c r="G65" s="42">
        <v>9.1</v>
      </c>
      <c r="H65" s="42">
        <v>9.1999999999999993</v>
      </c>
      <c r="I65" s="42"/>
      <c r="J65" s="42"/>
    </row>
    <row r="66" spans="1:10" x14ac:dyDescent="0.2">
      <c r="G66" s="39"/>
      <c r="H66" s="39"/>
    </row>
    <row r="67" spans="1:10" x14ac:dyDescent="0.2">
      <c r="A67" s="2" t="s">
        <v>143</v>
      </c>
      <c r="G67" s="35">
        <v>17.600000000000001</v>
      </c>
      <c r="H67" s="35">
        <v>16.100000000000001</v>
      </c>
    </row>
    <row r="68" spans="1:10" x14ac:dyDescent="0.2">
      <c r="G68" s="20"/>
      <c r="H68" s="20"/>
    </row>
    <row r="69" spans="1:10" x14ac:dyDescent="0.2">
      <c r="A69" s="2" t="s">
        <v>146</v>
      </c>
      <c r="G69" s="20"/>
      <c r="H69" s="20"/>
    </row>
    <row r="70" spans="1:10" x14ac:dyDescent="0.2">
      <c r="G70" s="20"/>
      <c r="H70" s="20"/>
    </row>
    <row r="71" spans="1:10" x14ac:dyDescent="0.2">
      <c r="B71" s="2" t="s">
        <v>127</v>
      </c>
      <c r="G71" s="32">
        <v>4.2500000000000003E-2</v>
      </c>
      <c r="H71" s="32">
        <v>5.7500000000000002E-2</v>
      </c>
    </row>
    <row r="72" spans="1:10" x14ac:dyDescent="0.2">
      <c r="B72" s="2" t="s">
        <v>128</v>
      </c>
      <c r="G72" s="40" t="s">
        <v>38</v>
      </c>
      <c r="H72" s="40" t="s">
        <v>38</v>
      </c>
    </row>
    <row r="73" spans="1:10" x14ac:dyDescent="0.2">
      <c r="B73" s="2" t="s">
        <v>129</v>
      </c>
      <c r="G73" s="20"/>
      <c r="H73" s="20"/>
    </row>
    <row r="74" spans="1:10" x14ac:dyDescent="0.2">
      <c r="C74" s="2" t="s">
        <v>138</v>
      </c>
      <c r="G74" s="32">
        <v>4.7500000000000001E-2</v>
      </c>
      <c r="H74" s="32">
        <v>6.25E-2</v>
      </c>
    </row>
    <row r="75" spans="1:10" x14ac:dyDescent="0.2">
      <c r="C75" s="2" t="s">
        <v>139</v>
      </c>
      <c r="G75" s="32">
        <v>2.5000000000000001E-3</v>
      </c>
      <c r="H75" s="32">
        <v>2.5000000000000001E-3</v>
      </c>
    </row>
    <row r="76" spans="1:10" x14ac:dyDescent="0.2">
      <c r="C76" s="2" t="s">
        <v>140</v>
      </c>
      <c r="G76" s="32">
        <v>4.4999999999999998E-2</v>
      </c>
      <c r="H76" s="32">
        <v>4.7500000000000001E-2</v>
      </c>
    </row>
    <row r="77" spans="1:10" x14ac:dyDescent="0.2">
      <c r="C77" s="2" t="s">
        <v>141</v>
      </c>
      <c r="G77" s="20">
        <v>2023</v>
      </c>
      <c r="H77" s="20">
        <v>2029</v>
      </c>
    </row>
    <row r="78" spans="1:10" x14ac:dyDescent="0.2">
      <c r="B78" s="2" t="s">
        <v>130</v>
      </c>
      <c r="G78" s="32">
        <v>2.5000000000000001E-2</v>
      </c>
      <c r="H78" s="32">
        <v>2.75E-2</v>
      </c>
    </row>
    <row r="79" spans="1:10" x14ac:dyDescent="0.2">
      <c r="B79" s="2" t="s">
        <v>244</v>
      </c>
      <c r="G79" s="29">
        <v>17000</v>
      </c>
      <c r="H79" s="29">
        <v>18100</v>
      </c>
    </row>
    <row r="80" spans="1:10" x14ac:dyDescent="0.2">
      <c r="B80" s="2" t="s">
        <v>131</v>
      </c>
      <c r="G80" s="20" t="s">
        <v>142</v>
      </c>
      <c r="H80" s="20"/>
    </row>
    <row r="81" spans="1:8" x14ac:dyDescent="0.2">
      <c r="B81" s="2" t="s">
        <v>132</v>
      </c>
      <c r="G81" s="20" t="s">
        <v>230</v>
      </c>
      <c r="H81" s="20"/>
    </row>
    <row r="82" spans="1:8" x14ac:dyDescent="0.2">
      <c r="B82" s="2" t="s">
        <v>145</v>
      </c>
      <c r="G82" s="20" t="s">
        <v>144</v>
      </c>
      <c r="H82" s="20"/>
    </row>
    <row r="84" spans="1:8" x14ac:dyDescent="0.2">
      <c r="A84" s="2" t="s">
        <v>63</v>
      </c>
    </row>
  </sheetData>
  <phoneticPr fontId="8" type="noConversion"/>
  <pageMargins left="0.7" right="0.7" top="0.75" bottom="0.75" header="0.3" footer="0.3"/>
  <pageSetup scale="85" orientation="portrait" cellComments="atEnd"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5AFB029A4A5A14C8D412EFDAF816186" ma:contentTypeVersion="12" ma:contentTypeDescription="Create a new document." ma:contentTypeScope="" ma:versionID="b13f92e15075891119ca3b210fa68583">
  <xsd:schema xmlns:xsd="http://www.w3.org/2001/XMLSchema" xmlns:xs="http://www.w3.org/2001/XMLSchema" xmlns:p="http://schemas.microsoft.com/office/2006/metadata/properties" xmlns:ns1="http://schemas.microsoft.com/sharepoint/v3" xmlns:ns3="06daa4de-68d9-4d2c-82f2-eb841e6047dd" xmlns:ns4="d943abaa-c570-41e5-96c3-4c66595f873b" targetNamespace="http://schemas.microsoft.com/office/2006/metadata/properties" ma:root="true" ma:fieldsID="7897f993f8c74fe2a723a87cbaad430d" ns1:_="" ns3:_="" ns4:_="">
    <xsd:import namespace="http://schemas.microsoft.com/sharepoint/v3"/>
    <xsd:import namespace="06daa4de-68d9-4d2c-82f2-eb841e6047dd"/>
    <xsd:import namespace="d943abaa-c570-41e5-96c3-4c66595f873b"/>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DateTaken" minOccurs="0"/>
                <xsd:element ref="ns3:MediaServiceOCR" minOccurs="0"/>
                <xsd:element ref="ns4:SharedWithUsers" minOccurs="0"/>
                <xsd:element ref="ns4:SharedWithDetails" minOccurs="0"/>
                <xsd:element ref="ns4:SharingHintHash" minOccurs="0"/>
                <xsd:element ref="ns3:MediaServiceEventHashCode" minOccurs="0"/>
                <xsd:element ref="ns3:MediaServiceGenerationTime"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8" nillable="true" ma:displayName="Unified Compliance Policy Properties" ma:hidden="true" ma:internalName="_ip_UnifiedCompliancePolicyProperties">
      <xsd:simpleType>
        <xsd:restriction base="dms:Note"/>
      </xsd:simpleType>
    </xsd:element>
    <xsd:element name="_ip_UnifiedCompliancePolicyUIAction" ma:index="1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6daa4de-68d9-4d2c-82f2-eb841e6047d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DateTaken" ma:index="11" nillable="true" ma:displayName="MediaServiceDateTaken" ma:hidden="true" ma:internalName="MediaServiceDateTaken" ma:readOnly="true">
      <xsd:simpleType>
        <xsd:restriction base="dms:Text"/>
      </xsd:simpleType>
    </xsd:element>
    <xsd:element name="MediaServiceOCR" ma:index="12" nillable="true" ma:displayName="MediaServiceOCR" ma:internalName="MediaServiceOCR" ma:readOnly="true">
      <xsd:simpleType>
        <xsd:restriction base="dms:Note">
          <xsd:maxLength value="255"/>
        </xsd:restriction>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943abaa-c570-41e5-96c3-4c66595f873b"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SharingHintHash" ma:index="15"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296D401-51C8-4C74-BB73-B49CC5208B5A}">
  <ds:schemaRefs>
    <ds:schemaRef ds:uri="http://purl.org/dc/dcmitype/"/>
    <ds:schemaRef ds:uri="http://schemas.microsoft.com/office/infopath/2007/PartnerControls"/>
    <ds:schemaRef ds:uri="http://purl.org/dc/elements/1.1/"/>
    <ds:schemaRef ds:uri="http://schemas.microsoft.com/office/2006/metadata/properties"/>
    <ds:schemaRef ds:uri="06daa4de-68d9-4d2c-82f2-eb841e6047dd"/>
    <ds:schemaRef ds:uri="http://schemas.microsoft.com/sharepoint/v3"/>
    <ds:schemaRef ds:uri="http://schemas.microsoft.com/office/2006/documentManagement/types"/>
    <ds:schemaRef ds:uri="http://purl.org/dc/terms/"/>
    <ds:schemaRef ds:uri="http://schemas.openxmlformats.org/package/2006/metadata/core-properties"/>
    <ds:schemaRef ds:uri="d943abaa-c570-41e5-96c3-4c66595f873b"/>
    <ds:schemaRef ds:uri="http://www.w3.org/XML/1998/namespace"/>
  </ds:schemaRefs>
</ds:datastoreItem>
</file>

<file path=customXml/itemProps2.xml><?xml version="1.0" encoding="utf-8"?>
<ds:datastoreItem xmlns:ds="http://schemas.openxmlformats.org/officeDocument/2006/customXml" ds:itemID="{45653AE3-A261-480B-831E-0D59EDA289E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06daa4de-68d9-4d2c-82f2-eb841e6047dd"/>
    <ds:schemaRef ds:uri="d943abaa-c570-41e5-96c3-4c66595f873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4D71F9E-ECC1-4D7D-B0B2-7CBD77973A3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Question 4</vt:lpstr>
      <vt:lpstr>Question 9</vt:lpstr>
      <vt:lpstr>Overview Case Study</vt:lpstr>
      <vt:lpstr>Pension Case Study</vt:lpstr>
      <vt:lpstr>Retiree Health Case Study</vt:lpstr>
      <vt:lpstr>'Overview Case Study'!Print_Area</vt:lpstr>
      <vt:lpstr>'Pension Case Study'!Print_Area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A Zionce</cp:lastModifiedBy>
  <cp:lastPrinted>2021-10-26T19:51:47Z</cp:lastPrinted>
  <dcterms:created xsi:type="dcterms:W3CDTF">2018-08-10T13:22:08Z</dcterms:created>
  <dcterms:modified xsi:type="dcterms:W3CDTF">2023-08-01T13:51:17Z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0x01010065AFB029A4A5A14C8D412EFDAF816186</vt:lpwstr>
  </property>
  <property fmtid="{D5CDD505-2E9C-101B-9397-08002B2CF9AE}" pid="3" name="TitusGUID">
    <vt:lpwstr>68969360-7df7-44d0-b9da-8346bf9629d3</vt:lpwstr>
  </property>
  <property fmtid="{D5CDD505-2E9C-101B-9397-08002B2CF9AE}" pid="4" name="AonClassification">
    <vt:lpwstr>ADC_class_300</vt:lpwstr>
  </property>
  <property fmtid="{D5CDD505-2E9C-101B-9397-08002B2CF9AE}" pid="5" name="AonRestricted">
    <vt:lpwstr>ARL_option_000</vt:lpwstr>
  </property>
  <property fmtid="{D5CDD505-2E9C-101B-9397-08002B2CF9AE}" pid="6" name="AonVisualMarkings">
    <vt:lpwstr>None</vt:lpwstr>
  </property>
  <property fmtid="{D5CDD505-2E9C-101B-9397-08002B2CF9AE}" pid="7" name="MSIP_Label_0d0d896c-7307-4e3f-87b0-7d1d5d997a8c_Enabled">
    <vt:lpwstr>true</vt:lpwstr>
  </property>
  <property fmtid="{D5CDD505-2E9C-101B-9397-08002B2CF9AE}" pid="8" name="MSIP_Label_0d0d896c-7307-4e3f-87b0-7d1d5d997a8c_SetDate">
    <vt:lpwstr>2023-03-29T05:17:52Z</vt:lpwstr>
  </property>
  <property fmtid="{D5CDD505-2E9C-101B-9397-08002B2CF9AE}" pid="9" name="MSIP_Label_0d0d896c-7307-4e3f-87b0-7d1d5d997a8c_Method">
    <vt:lpwstr>Privileged</vt:lpwstr>
  </property>
  <property fmtid="{D5CDD505-2E9C-101B-9397-08002B2CF9AE}" pid="10" name="MSIP_Label_0d0d896c-7307-4e3f-87b0-7d1d5d997a8c_Name">
    <vt:lpwstr>Public</vt:lpwstr>
  </property>
  <property fmtid="{D5CDD505-2E9C-101B-9397-08002B2CF9AE}" pid="11" name="MSIP_Label_0d0d896c-7307-4e3f-87b0-7d1d5d997a8c_SiteId">
    <vt:lpwstr>3425dff1-3121-4de4-a918-893fc94ebbbc</vt:lpwstr>
  </property>
  <property fmtid="{D5CDD505-2E9C-101B-9397-08002B2CF9AE}" pid="12" name="MSIP_Label_0d0d896c-7307-4e3f-87b0-7d1d5d997a8c_ActionId">
    <vt:lpwstr>a8c9ccb4-d864-48c5-a07f-9afca3b6e529</vt:lpwstr>
  </property>
  <property fmtid="{D5CDD505-2E9C-101B-9397-08002B2CF9AE}" pid="13" name="MSIP_Label_0d0d896c-7307-4e3f-87b0-7d1d5d997a8c_ContentBits">
    <vt:lpwstr>0</vt:lpwstr>
  </property>
</Properties>
</file>