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A26CF6E6-B6AA-4318-8CDD-E3204F5624E7}" xr6:coauthVersionLast="47" xr6:coauthVersionMax="47" xr10:uidLastSave="{00000000-0000-0000-0000-000000000000}"/>
  <bookViews>
    <workbookView xWindow="630" yWindow="945" windowWidth="21600" windowHeight="11325" activeTab="1" xr2:uid="{4BE9520E-0CF5-4C2F-AF2E-1072C08D9B6A}"/>
  </bookViews>
  <sheets>
    <sheet name="Q4 Calculations" sheetId="1" r:id="rId1"/>
    <sheet name="Q5 Calculation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Z">#REF!</definedName>
    <definedName name="\Za">#REF!</definedName>
    <definedName name="__123Graph_BCHART91a" hidden="1">[1]Input!#REF!</definedName>
    <definedName name="_Fill" hidden="1">#REF!</definedName>
    <definedName name="_IV100000">#REF!</definedName>
    <definedName name="_max8">#REF!</definedName>
    <definedName name="_min8">#REF!</definedName>
    <definedName name="_V122544">#REF!</definedName>
    <definedName name="Average1">[2]Input!$E$10</definedName>
    <definedName name="Base">#REF!</definedName>
    <definedName name="chicago">'[3]SZ-1-2013 (MH)'!$B$9:$B$16</definedName>
    <definedName name="CLIFR">#REF!</definedName>
    <definedName name="CognitiveLevels" hidden="1">'[4]syllabus list'!$C$123:$C$126</definedName>
    <definedName name="cycle">#REF!</definedName>
    <definedName name="cycle3">#REF!</definedName>
    <definedName name="Cycle5">#REF!</definedName>
    <definedName name="CycleTable">#REF!</definedName>
    <definedName name="DATE">#REF!</definedName>
    <definedName name="DELETE_RANGE">#REF!</definedName>
    <definedName name="ERR">#REF!</definedName>
    <definedName name="EXTRA_TESTS">#REF!</definedName>
    <definedName name="FaceAmount">#REF!</definedName>
    <definedName name="First_Shock">[2]Input!$B$2</definedName>
    <definedName name="FSSplit">#REF!</definedName>
    <definedName name="GETDATA">#REF!</definedName>
    <definedName name="GOV10YBO">#REF!</definedName>
    <definedName name="GOV15YBO">#REF!</definedName>
    <definedName name="GOV1YBO">#REF!</definedName>
    <definedName name="GOV20YBO">#REF!</definedName>
    <definedName name="GOV2YBO">#REF!</definedName>
    <definedName name="GOV3YBO">#REF!</definedName>
    <definedName name="GOV4YBO">#REF!</definedName>
    <definedName name="GOV5YBO">#REF!</definedName>
    <definedName name="GOV7YBO">#REF!</definedName>
    <definedName name="Gt">[2]Input!$B$21</definedName>
    <definedName name="INPUT1">#REF!</definedName>
    <definedName name="INPUT1_CODE">#REF!</definedName>
    <definedName name="INPUT1_ID">#REF!</definedName>
    <definedName name="INPUT1_PASSWORD">#REF!</definedName>
    <definedName name="INPUT1_VALN_DAT">#REF!</definedName>
    <definedName name="INTQ">#REF!</definedName>
    <definedName name="INTR">#REF!</definedName>
    <definedName name="INVERTED_TEST15">#REF!</definedName>
    <definedName name="INVERTED_TEST16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sue_Age">[2]Input!$B$1</definedName>
    <definedName name="langue">IF('[5]Input - Entrée de données'!$I$1="Anglais / English",1,2)</definedName>
    <definedName name="LCAllocate">#REF!</definedName>
    <definedName name="LockedInRate">#REF!</definedName>
    <definedName name="LongMax">#REF!</definedName>
    <definedName name="LongMaxAdj">#REF!</definedName>
    <definedName name="LongMaxAdjRate">#REF!</definedName>
    <definedName name="LongMaxMA">#REF!</definedName>
    <definedName name="LongMaxRange">#REF!</definedName>
    <definedName name="LongMin">#REF!</definedName>
    <definedName name="LongMinAdj">#REF!</definedName>
    <definedName name="LongMinAdjRate">#REF!</definedName>
    <definedName name="LongMinMA">#REF!</definedName>
    <definedName name="LongMinRange">#REF!</definedName>
    <definedName name="LongTermWeight">#REF!</definedName>
    <definedName name="LT_High">[6]Base!$M$5</definedName>
    <definedName name="LT_Low">[6]Base!$K$5</definedName>
    <definedName name="LT_Med">[7]Derivation!$J$52</definedName>
    <definedName name="LT_Med_input">'[5]Input - Entrée de données'!$D$21</definedName>
    <definedName name="MAXIMUM_RATE">#REF!</definedName>
    <definedName name="MaxRate">#REF!</definedName>
    <definedName name="MINIMUM_RATE">#REF!</definedName>
    <definedName name="MinRate">#REF!</definedName>
    <definedName name="Mult">[2]Input!$G$4:$I$19</definedName>
    <definedName name="P_S_RESULT">#REF!</definedName>
    <definedName name="Premium">#REF!</definedName>
    <definedName name="PRESCRIB_TEST17">#REF!</definedName>
    <definedName name="PRESCRIB_TEST18">#REF!</definedName>
    <definedName name="PRESCRIB_TEST19">#REF!</definedName>
    <definedName name="PRESCRIB_TEST20">#REF!</definedName>
    <definedName name="PRINT_IND">#REF!</definedName>
    <definedName name="PRINT_NOW">#REF!</definedName>
    <definedName name="PRINT_SELECTION">#REF!</definedName>
    <definedName name="PrintRate">#REF!</definedName>
    <definedName name="PRNT_SPOT_RATES">#REF!</definedName>
    <definedName name="PRT_ALL_TESTS">#REF!</definedName>
    <definedName name="PRT_INDICATORS">#REF!</definedName>
    <definedName name="PRT_INVERTED">#REF!</definedName>
    <definedName name="PRT_NOTHING">#REF!</definedName>
    <definedName name="PRT_PRESCRIBED">#REF!</definedName>
    <definedName name="PRT_REGULAR">#REF!</definedName>
    <definedName name="PRT_SELECT_ALL">#REF!</definedName>
    <definedName name="PRT_SELECTIONS">#REF!</definedName>
    <definedName name="PRT_SPOT_RATES">#REF!</definedName>
    <definedName name="Q_sources" hidden="1">#REF!</definedName>
    <definedName name="R_BK">[2]Input!$B$20</definedName>
    <definedName name="RateTable">#REF!</definedName>
    <definedName name="RegTable">#REF!</definedName>
    <definedName name="REGULAR_TEST1">#REF!</definedName>
    <definedName name="REGULAR_TEST10">#REF!</definedName>
    <definedName name="REGULAR_TEST11">#REF!</definedName>
    <definedName name="REGULAR_TEST12">#REF!</definedName>
    <definedName name="REGULAR_TEST13">#REF!</definedName>
    <definedName name="REGULAR_TEST14">#REF!</definedName>
    <definedName name="REGULAR_TEST2">#REF!</definedName>
    <definedName name="REGULAR_TEST3">#REF!</definedName>
    <definedName name="REGULAR_TEST4">#REF!</definedName>
    <definedName name="REGULAR_TEST5">#REF!</definedName>
    <definedName name="REGULAR_TEST6">#REF!</definedName>
    <definedName name="REGULAR_TEST7">#REF!</definedName>
    <definedName name="REGULAR_TEST8">#REF!</definedName>
    <definedName name="REGULAR_TEST9">#REF!</definedName>
    <definedName name="RiskAdj">#REF!</definedName>
    <definedName name="ScenTable">#REF!</definedName>
    <definedName name="Selective1">[2]Input!$E$11</definedName>
    <definedName name="SETDATE">#REF!</definedName>
    <definedName name="ShortMax">#REF!</definedName>
    <definedName name="ShortMaxAdj">#REF!</definedName>
    <definedName name="ShortMaxAdjRate">#REF!</definedName>
    <definedName name="ShortMaxMA">#REF!</definedName>
    <definedName name="ShortMaxRange">#REF!</definedName>
    <definedName name="ShortMin">#REF!</definedName>
    <definedName name="ShortMinAdj">#REF!</definedName>
    <definedName name="ShortMinAdjRate">#REF!</definedName>
    <definedName name="ShortMinMA">#REF!</definedName>
    <definedName name="ShortMinRange">#REF!</definedName>
    <definedName name="ShortTermWeight">#REF!</definedName>
    <definedName name="ST_Med">'[5]Input - Entrée de données'!#REF!</definedName>
    <definedName name="ST_Med_input">'[5]Input - Entrée de données'!$D$20</definedName>
    <definedName name="Step">#REF!</definedName>
    <definedName name="StepTable">#REF!</definedName>
    <definedName name="SyllabusListing" localSheetId="0">'[8]syllabus list'!$D$4:$D$106</definedName>
    <definedName name="SyllabusListing">'[9]syllabus list'!$D$4:$D$106</definedName>
    <definedName name="TBILL1M">#REF!</definedName>
    <definedName name="TBILL2M">#REF!</definedName>
    <definedName name="TBILL3M">#REF!</definedName>
    <definedName name="TBILL6M">#REF!</definedName>
    <definedName name="TEST_10_INCR">#REF!</definedName>
    <definedName name="TEST_11_DECR">#REF!</definedName>
    <definedName name="TEST_17_INV_">#REF!</definedName>
    <definedName name="TEST_17_STEEP_">#REF!</definedName>
    <definedName name="TEST_3_CHGE">#REF!</definedName>
    <definedName name="TEST_4_INCR">#REF!</definedName>
    <definedName name="TEST_6_INCREASE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ITLE1">#REF!</definedName>
    <definedName name="TITLE10">#REF!</definedName>
    <definedName name="TITLE11">#REF!</definedName>
    <definedName name="TITLE16">#REF!</definedName>
    <definedName name="TITLE17">#REF!</definedName>
    <definedName name="TITLE18">#REF!</definedName>
    <definedName name="TITLE2">#REF!</definedName>
    <definedName name="TITLE21">#REF!</definedName>
    <definedName name="TITLE3">#REF!</definedName>
    <definedName name="TITLE4">#REF!</definedName>
    <definedName name="TITLE5">#REF!</definedName>
    <definedName name="TITLE6">#REF!</definedName>
    <definedName name="TITLE8">#REF!</definedName>
    <definedName name="TITLE9">#REF!</definedName>
    <definedName name="VALN_DATE">#REF!</definedName>
    <definedName name="VALUATION_DATE">#REF!</definedName>
    <definedName name="Yield01">#REF!</definedName>
    <definedName name="Yield02">#REF!</definedName>
    <definedName name="Yield03">#REF!</definedName>
    <definedName name="Yield04">#REF!</definedName>
    <definedName name="Yield05">#REF!</definedName>
    <definedName name="Yield06">#REF!</definedName>
    <definedName name="Yield07">#REF!</definedName>
    <definedName name="Yield08">#REF!</definedName>
    <definedName name="Yield09">#REF!</definedName>
    <definedName name="Yield10">#REF!</definedName>
    <definedName name="Yield11">#REF!</definedName>
    <definedName name="Yield12">#REF!</definedName>
    <definedName name="Yield13">#REF!</definedName>
    <definedName name="Yield14">#REF!</definedName>
    <definedName name="Yield15">#REF!</definedName>
    <definedName name="Yield16">#REF!</definedName>
    <definedName name="Yield17">#REF!</definedName>
    <definedName name="Yield18">#REF!</definedName>
    <definedName name="Yield19">#REF!</definedName>
    <definedName name="Yield20">#REF!</definedName>
    <definedName name="YieldCurv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B25" i="2"/>
  <c r="B26" i="2" s="1"/>
  <c r="C25" i="2"/>
  <c r="D25" i="2" s="1"/>
  <c r="E25" i="2"/>
  <c r="F25" i="2" s="1"/>
  <c r="J25" i="2"/>
  <c r="J26" i="2" s="1"/>
  <c r="K25" i="2"/>
  <c r="C26" i="2"/>
  <c r="D26" i="2"/>
  <c r="K26" i="2"/>
  <c r="C27" i="2"/>
  <c r="D27" i="2" s="1"/>
  <c r="K27" i="2"/>
  <c r="J27" i="2" l="1"/>
  <c r="B27" i="2"/>
  <c r="E27" i="2"/>
  <c r="G25" i="2"/>
  <c r="M25" i="2" s="1"/>
  <c r="E26" i="2"/>
  <c r="G26" i="2" s="1"/>
  <c r="M26" i="2" s="1"/>
  <c r="B21" i="1"/>
  <c r="D21" i="1" s="1"/>
  <c r="I20" i="1"/>
  <c r="H20" i="1"/>
  <c r="F20" i="1"/>
  <c r="F21" i="1" s="1"/>
  <c r="C20" i="1"/>
  <c r="C7" i="1"/>
  <c r="C8" i="1" s="1"/>
  <c r="D6" i="1"/>
  <c r="D7" i="1" s="1"/>
  <c r="B5" i="1"/>
  <c r="B6" i="1" s="1"/>
  <c r="H4" i="1"/>
  <c r="F26" i="2" l="1"/>
  <c r="C9" i="1"/>
  <c r="B7" i="1"/>
  <c r="B8" i="1" s="1"/>
  <c r="B9" i="1" s="1"/>
  <c r="B10" i="1" s="1"/>
  <c r="B11" i="1" s="1"/>
  <c r="B12" i="1" s="1"/>
  <c r="B13" i="1" s="1"/>
  <c r="C22" i="1"/>
  <c r="D8" i="1"/>
  <c r="G21" i="1"/>
  <c r="F22" i="1"/>
  <c r="G20" i="1"/>
  <c r="B22" i="1"/>
  <c r="C21" i="1"/>
  <c r="E21" i="1"/>
  <c r="E22" i="1"/>
  <c r="G27" i="2" l="1"/>
  <c r="M27" i="2" s="1"/>
  <c r="M29" i="2" s="1"/>
  <c r="F27" i="2"/>
  <c r="H27" i="2" s="1"/>
  <c r="N27" i="2" s="1"/>
  <c r="N29" i="2" s="1"/>
  <c r="H22" i="1"/>
  <c r="I22" i="1"/>
  <c r="D9" i="1"/>
  <c r="C23" i="1"/>
  <c r="B23" i="1"/>
  <c r="D22" i="1"/>
  <c r="C25" i="1"/>
  <c r="C10" i="1"/>
  <c r="H21" i="1"/>
  <c r="I21" i="1"/>
  <c r="G22" i="1"/>
  <c r="F23" i="1"/>
  <c r="C24" i="1"/>
  <c r="B32" i="2" l="1"/>
  <c r="B24" i="1"/>
  <c r="E23" i="1"/>
  <c r="D23" i="1"/>
  <c r="D10" i="1"/>
  <c r="G23" i="1"/>
  <c r="F24" i="1"/>
  <c r="C11" i="1"/>
  <c r="C26" i="1"/>
  <c r="I23" i="1"/>
  <c r="H23" i="1"/>
  <c r="B25" i="1" l="1"/>
  <c r="D24" i="1"/>
  <c r="E24" i="1"/>
  <c r="D11" i="1"/>
  <c r="C12" i="1"/>
  <c r="C27" i="1"/>
  <c r="G24" i="1"/>
  <c r="F25" i="1"/>
  <c r="I24" i="1"/>
  <c r="H24" i="1"/>
  <c r="D12" i="1" l="1"/>
  <c r="C28" i="1"/>
  <c r="C13" i="1"/>
  <c r="B26" i="1"/>
  <c r="D25" i="1"/>
  <c r="E25" i="1"/>
  <c r="H25" i="1"/>
  <c r="I25" i="1"/>
  <c r="G25" i="1"/>
  <c r="F26" i="1"/>
  <c r="F27" i="1" l="1"/>
  <c r="G26" i="1"/>
  <c r="C29" i="1"/>
  <c r="B27" i="1"/>
  <c r="D26" i="1"/>
  <c r="E26" i="1"/>
  <c r="I26" i="1"/>
  <c r="H26" i="1"/>
  <c r="D13" i="1"/>
  <c r="B28" i="1" l="1"/>
  <c r="D27" i="1"/>
  <c r="E27" i="1"/>
  <c r="I27" i="1"/>
  <c r="H27" i="1"/>
  <c r="F28" i="1"/>
  <c r="G27" i="1"/>
  <c r="H28" i="1" l="1"/>
  <c r="I28" i="1"/>
  <c r="G28" i="1"/>
  <c r="F29" i="1"/>
  <c r="B29" i="1"/>
  <c r="D28" i="1"/>
  <c r="E28" i="1"/>
  <c r="D29" i="1" l="1"/>
  <c r="E29" i="1"/>
  <c r="I29" i="1"/>
  <c r="H29" i="1"/>
  <c r="C33" i="1" l="1"/>
  <c r="E33" i="1"/>
  <c r="D33" i="1"/>
  <c r="C34" i="1"/>
  <c r="D34" i="1"/>
  <c r="E34" i="1"/>
  <c r="C35" i="1" l="1"/>
  <c r="D36" i="1" s="1"/>
  <c r="E36" i="1" l="1"/>
  <c r="D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tc={7E5D61A4-49A1-4841-AAB6-DEC9EC653671}</author>
  </authors>
  <commentList>
    <comment ref="G23" authorId="0" shapeId="0" xr:uid="{7E5D61A4-49A1-4841-AAB6-DEC9EC653671}">
      <text>
        <t>[Threaded comment]
Your version of Excel allows you to read this threaded comment; however, any edits to it will get removed if the file is opened in a newer version of Excel. Learn more: https://go.microsoft.com/fwlink/?linkid=870924
Comment:
    Death benefit payable at BOY</t>
      </text>
    </comment>
  </commentList>
</comments>
</file>

<file path=xl/sharedStrings.xml><?xml version="1.0" encoding="utf-8"?>
<sst xmlns="http://schemas.openxmlformats.org/spreadsheetml/2006/main" count="62" uniqueCount="53">
  <si>
    <t>Spot rate</t>
  </si>
  <si>
    <t>Mortality</t>
  </si>
  <si>
    <t>Year</t>
  </si>
  <si>
    <t>As of 1/1/2022</t>
  </si>
  <si>
    <t>As of 1//1/2023</t>
  </si>
  <si>
    <t>Initial face amount</t>
  </si>
  <si>
    <t>Premium per unit</t>
  </si>
  <si>
    <t>tpx*Face</t>
  </si>
  <si>
    <t>Face(t-1)*Prem/unit</t>
  </si>
  <si>
    <t>Face(t-1)*qx</t>
  </si>
  <si>
    <t>Solution</t>
  </si>
  <si>
    <t>Answer for b1</t>
  </si>
  <si>
    <t>Discount at time 0</t>
  </si>
  <si>
    <t>Discount as of 1/12023</t>
  </si>
  <si>
    <t>End of period</t>
  </si>
  <si>
    <t>Duration</t>
  </si>
  <si>
    <t>Locked-in</t>
  </si>
  <si>
    <t>Current</t>
  </si>
  <si>
    <t>tpx</t>
  </si>
  <si>
    <t>Face amount</t>
  </si>
  <si>
    <t>Premium</t>
  </si>
  <si>
    <t>Death benefit</t>
  </si>
  <si>
    <t>AOCI</t>
  </si>
  <si>
    <t>Time 0</t>
  </si>
  <si>
    <t>PV premium</t>
  </si>
  <si>
    <t xml:space="preserve">&lt;-- Adjusted the timing of interest rate discount as premiums are paid at the beginning of the period.  </t>
  </si>
  <si>
    <t>PV DB</t>
  </si>
  <si>
    <t>NPR</t>
  </si>
  <si>
    <t>GAAP reserve</t>
  </si>
  <si>
    <t>Final answer - part (a)</t>
  </si>
  <si>
    <t>Full Withdrawal Benefit</t>
  </si>
  <si>
    <t>Death Benefit</t>
  </si>
  <si>
    <t>Withdrawal Benefit Discount Factor</t>
  </si>
  <si>
    <t>Death Benefit Discount Factor</t>
  </si>
  <si>
    <t>BOY Survival Rate</t>
  </si>
  <si>
    <t>Mortality Rate (t-1)</t>
  </si>
  <si>
    <t>Cash Surrender Value</t>
  </si>
  <si>
    <t>Fund Value</t>
  </si>
  <si>
    <t>Date</t>
  </si>
  <si>
    <t>Contract Year</t>
  </si>
  <si>
    <t>Discounted Beneft Streams</t>
  </si>
  <si>
    <t>Discount factor</t>
  </si>
  <si>
    <t>Elective Benefit</t>
  </si>
  <si>
    <t>Non-Elective Benefit</t>
  </si>
  <si>
    <t>Calculations</t>
  </si>
  <si>
    <t>Surrender Charge %</t>
  </si>
  <si>
    <t>Valuation Interest Rate (Withdrawal)</t>
  </si>
  <si>
    <t>Valuation Interest Rate (Mortality)</t>
  </si>
  <si>
    <t>Guaranteed Interest Credited Rate</t>
  </si>
  <si>
    <t>Projection Scale G2 Male, Age Nearest Birthday</t>
  </si>
  <si>
    <t>2012 IAM Male Age Nearest Birthday (1000qx)</t>
  </si>
  <si>
    <t>Age</t>
  </si>
  <si>
    <t>Data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</si>
</sst>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00"/>
    <numFmt numFmtId="167" formatCode="0.000"/>
    <numFmt numFmtId="168" formatCode="0.000%"/>
    <numFmt numFmtId="169" formatCode="0.0%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TimesNewRoman"/>
    </font>
    <font>
      <sz val="22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medium">
        <color auto="1"/>
      </right>
      <top style="thin">
        <color theme="6"/>
      </top>
      <bottom style="medium">
        <color auto="1"/>
      </bottom>
      <diagonal/>
    </border>
    <border>
      <left style="thin">
        <color theme="6"/>
      </left>
      <right/>
      <top style="thin">
        <color theme="6"/>
      </top>
      <bottom style="medium">
        <color auto="1"/>
      </bottom>
      <diagonal/>
    </border>
    <border>
      <left/>
      <right style="medium">
        <color auto="1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/>
    <xf numFmtId="0" fontId="2" fillId="0" borderId="0" xfId="2" applyFont="1"/>
    <xf numFmtId="14" fontId="1" fillId="0" borderId="0" xfId="2" applyNumberFormat="1"/>
    <xf numFmtId="0" fontId="1" fillId="0" borderId="0" xfId="2" applyAlignment="1">
      <alignment horizontal="left"/>
    </xf>
    <xf numFmtId="9" fontId="1" fillId="0" borderId="0" xfId="2" applyNumberFormat="1"/>
    <xf numFmtId="10" fontId="1" fillId="0" borderId="0" xfId="2" applyNumberFormat="1"/>
    <xf numFmtId="164" fontId="1" fillId="0" borderId="0" xfId="2" applyNumberFormat="1"/>
    <xf numFmtId="10" fontId="0" fillId="0" borderId="0" xfId="3" applyNumberFormat="1" applyFont="1"/>
    <xf numFmtId="0" fontId="1" fillId="2" borderId="0" xfId="2" applyFill="1"/>
    <xf numFmtId="165" fontId="0" fillId="2" borderId="0" xfId="1" applyNumberFormat="1" applyFont="1" applyFill="1" applyAlignment="1"/>
    <xf numFmtId="164" fontId="0" fillId="2" borderId="0" xfId="5" applyNumberFormat="1" applyFont="1" applyFill="1"/>
    <xf numFmtId="166" fontId="1" fillId="0" borderId="0" xfId="2" applyNumberFormat="1"/>
    <xf numFmtId="167" fontId="1" fillId="0" borderId="0" xfId="2" applyNumberFormat="1"/>
    <xf numFmtId="14" fontId="1" fillId="2" borderId="0" xfId="2" applyNumberFormat="1" applyFill="1"/>
    <xf numFmtId="164" fontId="0" fillId="3" borderId="0" xfId="5" applyNumberFormat="1" applyFont="1" applyFill="1"/>
    <xf numFmtId="9" fontId="0" fillId="2" borderId="0" xfId="3" applyFont="1" applyFill="1"/>
    <xf numFmtId="0" fontId="2" fillId="0" borderId="0" xfId="2" applyFont="1" applyAlignment="1">
      <alignment horizontal="left"/>
    </xf>
    <xf numFmtId="0" fontId="4" fillId="0" borderId="0" xfId="0" applyFont="1"/>
    <xf numFmtId="44" fontId="3" fillId="4" borderId="0" xfId="0" applyNumberFormat="1" applyFont="1" applyFill="1"/>
    <xf numFmtId="0" fontId="3" fillId="4" borderId="0" xfId="0" applyFont="1" applyFill="1"/>
    <xf numFmtId="44" fontId="0" fillId="0" borderId="0" xfId="0" applyNumberFormat="1"/>
    <xf numFmtId="166" fontId="0" fillId="0" borderId="0" xfId="0" applyNumberFormat="1"/>
    <xf numFmtId="168" fontId="0" fillId="0" borderId="0" xfId="3" applyNumberFormat="1" applyFont="1"/>
    <xf numFmtId="44" fontId="0" fillId="0" borderId="0" xfId="6" applyFont="1"/>
    <xf numFmtId="14" fontId="4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5" borderId="0" xfId="0" applyFont="1" applyFill="1"/>
    <xf numFmtId="0" fontId="1" fillId="0" borderId="0" xfId="0" applyFont="1"/>
    <xf numFmtId="169" fontId="6" fillId="0" borderId="1" xfId="3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9" fontId="6" fillId="0" borderId="4" xfId="3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9" fontId="7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9" fontId="6" fillId="0" borderId="11" xfId="0" applyNumberFormat="1" applyFont="1" applyBorder="1"/>
    <xf numFmtId="9" fontId="6" fillId="0" borderId="12" xfId="0" applyNumberFormat="1" applyFont="1" applyBorder="1"/>
    <xf numFmtId="10" fontId="6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wrapText="1"/>
    </xf>
    <xf numFmtId="0" fontId="12" fillId="7" borderId="15" xfId="0" applyFont="1" applyFill="1" applyBorder="1" applyAlignment="1">
      <alignment horizontal="center" wrapText="1"/>
    </xf>
    <xf numFmtId="0" fontId="12" fillId="7" borderId="16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2" fillId="8" borderId="5" xfId="0" applyFont="1" applyFill="1" applyBorder="1" applyAlignment="1">
      <alignment horizontal="center" wrapText="1"/>
    </xf>
    <xf numFmtId="0" fontId="12" fillId="8" borderId="6" xfId="0" applyFont="1" applyFill="1" applyBorder="1" applyAlignment="1">
      <alignment horizontal="center"/>
    </xf>
    <xf numFmtId="0" fontId="5" fillId="9" borderId="0" xfId="0" applyFont="1" applyFill="1"/>
    <xf numFmtId="0" fontId="1" fillId="2" borderId="0" xfId="2" applyFill="1" applyAlignment="1">
      <alignment horizontal="center"/>
    </xf>
    <xf numFmtId="0" fontId="1" fillId="0" borderId="0" xfId="0" applyFont="1" applyAlignment="1">
      <alignment wrapText="1"/>
    </xf>
  </cellXfs>
  <cellStyles count="7">
    <cellStyle name="Comma 3" xfId="5" xr:uid="{45093BCD-E6C5-4C34-90C0-1CE08D46D437}"/>
    <cellStyle name="Currency 2 2" xfId="6" xr:uid="{FE5D24EA-2E0A-43D4-A3CF-0FB3F9A24D46}"/>
    <cellStyle name="Normal" xfId="0" builtinId="0"/>
    <cellStyle name="Normal 2 2" xfId="4" xr:uid="{3DB4F17E-586E-4F49-80C1-CED707F24A67}"/>
    <cellStyle name="Percent" xfId="1" builtinId="5"/>
    <cellStyle name="Percent 2" xfId="3" xr:uid="{BA1D7BEB-FC2A-4564-98B3-8E7D9B8D5CD3}"/>
    <cellStyle name="표준 3" xfId="2" xr:uid="{A51467A1-28FF-4EFF-A146-595D890394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M\CFVM\2006Q2\Deterministic%20Scenarios%20New%20v2\CDN%20Deterministic%20Scenarios\YLDCRV7.5%202006Q2%20IF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soa.org/Users/d830/Desktop/MSC/IWT/2018/Q2/selective%20lapsation%20excel%20t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769372677-my.sharepoint.com/C:/Users/t79bpec/AppData/Local/Temp/notes0AC7F3/SZ-1-2014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weety/SOA%20Exam/2022%20PreReview/MP-01-2023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fg-my.sharepoint.com/C:/cagtafsr05/Users/mpromislow/Personal/SOA/QWC%202020/215111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fg-my.sharepoint.com/C:/cagtafsr05/Users/Interest%20Rate%20Scenarios/2014Q1%20-%20Mar%2014%202014/Det/ASB%20QIS/Phase%203/Yield%20Curve%20History%20and%20Scenario%20Builder%20formulas%20-%20Mar%2014%20rates%20-%20New%20Standar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fg-my.sharepoint.com/C:/cagtafsr05/Users/mpromislow/Personal/SOA/QWC%202020/submission/MP-02-2021%20(Recovered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tectiveoffice-my.sharepoint.com/Users/user/Downloads/Spring%202023%20LFMU%20Grading%20Rubric%20-%20MG%20edits%20(1)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tectiveoffice-my.sharepoint.com/personal/andrew_huh_protective_com/Documents/SOA/2023%20Spring%20ILALFMU/Spring%202023%20LFMU%20Grading%20Rubric_AH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Base"/>
      <sheetName val="CalcUp"/>
      <sheetName val="CalcDown"/>
      <sheetName val="OutBase"/>
      <sheetName val="OutUp"/>
      <sheetName val="OutDow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guage"/>
      <sheetName val="Disclaimer"/>
      <sheetName val="Input"/>
      <sheetName val="VTP2 Original"/>
      <sheetName val="VTP2 Revised"/>
      <sheetName val="DM1"/>
      <sheetName val="DM2"/>
      <sheetName val="BK"/>
      <sheetName val="CIA 9704 MN N"/>
      <sheetName val="Translation"/>
    </sheetNames>
    <sheetDataSet>
      <sheetData sheetId="0"/>
      <sheetData sheetId="1"/>
      <sheetData sheetId="2">
        <row r="1">
          <cell r="B1">
            <v>40</v>
          </cell>
        </row>
        <row r="2">
          <cell r="B2">
            <v>10</v>
          </cell>
        </row>
        <row r="4">
          <cell r="G4">
            <v>1</v>
          </cell>
          <cell r="H4">
            <v>1</v>
          </cell>
          <cell r="I4">
            <v>0.67408006747667426</v>
          </cell>
        </row>
        <row r="5">
          <cell r="G5">
            <v>2</v>
          </cell>
          <cell r="H5">
            <v>1</v>
          </cell>
          <cell r="I5">
            <v>0.67408006747667426</v>
          </cell>
        </row>
        <row r="6">
          <cell r="G6">
            <v>3</v>
          </cell>
          <cell r="H6">
            <v>1</v>
          </cell>
          <cell r="I6">
            <v>0.67408006747667426</v>
          </cell>
        </row>
        <row r="7">
          <cell r="G7">
            <v>4</v>
          </cell>
          <cell r="H7">
            <v>1</v>
          </cell>
          <cell r="I7">
            <v>0.67408006747667426</v>
          </cell>
        </row>
        <row r="8">
          <cell r="G8">
            <v>5</v>
          </cell>
          <cell r="H8">
            <v>1</v>
          </cell>
          <cell r="I8">
            <v>0.67408006747667426</v>
          </cell>
        </row>
        <row r="9">
          <cell r="G9">
            <v>6</v>
          </cell>
          <cell r="H9">
            <v>1</v>
          </cell>
          <cell r="I9">
            <v>0.67213629380588347</v>
          </cell>
        </row>
        <row r="10">
          <cell r="E10">
            <v>0.24000000000000002</v>
          </cell>
          <cell r="G10">
            <v>7</v>
          </cell>
          <cell r="H10">
            <v>1</v>
          </cell>
          <cell r="I10">
            <v>0.67213629380588347</v>
          </cell>
        </row>
        <row r="11">
          <cell r="E11">
            <v>0.55999999999999994</v>
          </cell>
          <cell r="G11">
            <v>8</v>
          </cell>
          <cell r="H11">
            <v>1</v>
          </cell>
          <cell r="I11">
            <v>0.67213629380588347</v>
          </cell>
        </row>
        <row r="12">
          <cell r="G12">
            <v>9</v>
          </cell>
          <cell r="H12">
            <v>1</v>
          </cell>
          <cell r="I12">
            <v>0.67213629380588347</v>
          </cell>
        </row>
        <row r="13">
          <cell r="G13">
            <v>10</v>
          </cell>
          <cell r="H13">
            <v>1</v>
          </cell>
          <cell r="I13">
            <v>0.67213629380588347</v>
          </cell>
        </row>
        <row r="14">
          <cell r="G14">
            <v>11</v>
          </cell>
          <cell r="H14">
            <v>1</v>
          </cell>
          <cell r="I14">
            <v>0.71880625904961837</v>
          </cell>
        </row>
        <row r="15">
          <cell r="G15">
            <v>12</v>
          </cell>
          <cell r="H15">
            <v>1</v>
          </cell>
          <cell r="I15">
            <v>0.71880625904961837</v>
          </cell>
        </row>
        <row r="16">
          <cell r="G16">
            <v>13</v>
          </cell>
          <cell r="H16">
            <v>1</v>
          </cell>
          <cell r="I16">
            <v>0.71880625904961837</v>
          </cell>
        </row>
        <row r="17">
          <cell r="G17">
            <v>14</v>
          </cell>
          <cell r="H17">
            <v>1</v>
          </cell>
          <cell r="I17">
            <v>0.71880625904961837</v>
          </cell>
        </row>
        <row r="18">
          <cell r="G18">
            <v>15</v>
          </cell>
          <cell r="H18">
            <v>1</v>
          </cell>
          <cell r="I18">
            <v>0.71880625904961837</v>
          </cell>
        </row>
        <row r="19">
          <cell r="G19">
            <v>16</v>
          </cell>
          <cell r="H19">
            <v>1</v>
          </cell>
          <cell r="I19">
            <v>0.78</v>
          </cell>
        </row>
        <row r="20">
          <cell r="B20">
            <v>0.3</v>
          </cell>
        </row>
        <row r="21">
          <cell r="B21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-1-2013 (MH)"/>
      <sheetName val="syllabus list"/>
      <sheetName val="SZ-1-2013"/>
      <sheetName val="instructions"/>
    </sheetNames>
    <sheetDataSet>
      <sheetData sheetId="0" refreshError="1">
        <row r="9">
          <cell r="B9" t="str">
            <v>CAN-1</v>
          </cell>
        </row>
      </sheetData>
      <sheetData sheetId="1">
        <row r="128">
          <cell r="C128" t="str">
            <v>Retrieval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yllabus list"/>
      <sheetName val="Qxt_Updated"/>
      <sheetName val="Qxt"/>
      <sheetName val="Part c"/>
    </sheetNames>
    <sheetDataSet>
      <sheetData sheetId="0" refreshError="1"/>
      <sheetData sheetId="1">
        <row r="4">
          <cell r="D4" t="str">
            <v>LO#1 OSFI Guideline E15: Appointed Actuary -  Legal Requirements, Qualification and External Review (Sep 2012)</v>
          </cell>
        </row>
        <row r="123">
          <cell r="C123" t="str">
            <v>Retrieval</v>
          </cell>
        </row>
        <row r="124">
          <cell r="C124" t="str">
            <v>Comprehension</v>
          </cell>
        </row>
        <row r="125">
          <cell r="C125" t="str">
            <v>Analysis</v>
          </cell>
        </row>
        <row r="126">
          <cell r="C126" t="str">
            <v>Knowledge Utilization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Description"/>
      <sheetName val="Note"/>
      <sheetName val="Input - Entrée de données"/>
      <sheetName val="Derivation"/>
      <sheetName val="Chart - Graphique"/>
      <sheetName val="Output - Résultats"/>
      <sheetName val="Équivalences"/>
      <sheetName val="Sheet1"/>
    </sheetNames>
    <sheetDataSet>
      <sheetData sheetId="0"/>
      <sheetData sheetId="1"/>
      <sheetData sheetId="2">
        <row r="1">
          <cell r="I1" t="str">
            <v>Français / French</v>
          </cell>
        </row>
        <row r="20">
          <cell r="D20">
            <v>0.04</v>
          </cell>
        </row>
        <row r="21">
          <cell r="D21">
            <v>5.2999999999999999E-2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ummary"/>
      <sheetName val="BoC rates"/>
      <sheetName val="Graphs (Original)"/>
      <sheetName val="Spots Conversion"/>
      <sheetName val="rates"/>
      <sheetName val="Graphs"/>
      <sheetName val="Base"/>
      <sheetName val="SC1"/>
      <sheetName val="SC2"/>
      <sheetName val="SC3"/>
      <sheetName val="SC4"/>
      <sheetName val="SC5"/>
      <sheetName val="SC6"/>
      <sheetName val="SC7"/>
      <sheetName val="SC8"/>
      <sheetName val="Assumptions for AXIS Export"/>
      <sheetName val="AXIS Export"/>
      <sheetName val="V122544-pre96 LT"/>
      <sheetName val="V122531-pre96 (90da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K5">
            <v>3.3000000000000002E-2</v>
          </cell>
          <cell r="M5">
            <v>0.104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xt"/>
      <sheetName val="syllabus list"/>
      <sheetName val="Part b"/>
      <sheetName val="Part d"/>
      <sheetName val="Derivation"/>
    </sheetNames>
    <sheetDataSet>
      <sheetData sheetId="0"/>
      <sheetData sheetId="1"/>
      <sheetData sheetId="2">
        <row r="4">
          <cell r="B4" t="str">
            <v>US GAAP For Life Insurers, Second Edition, Ch 13 (excl. 13.7)</v>
          </cell>
        </row>
      </sheetData>
      <sheetData sheetId="3"/>
      <sheetData sheetId="4"/>
      <sheetData sheetId="5">
        <row r="52">
          <cell r="J52">
            <v>0.05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llabus list"/>
      <sheetName val="Q1 Rubric (US)"/>
      <sheetName val="Q1 Rubric (CAN)"/>
      <sheetName val="Q2 Rubric"/>
      <sheetName val="Q2 Calculations"/>
      <sheetName val="Q3 Rubric"/>
      <sheetName val="Q3 Calculations"/>
      <sheetName val="Q4 Rubric"/>
      <sheetName val="Q5 Rubric"/>
      <sheetName val="Q5 Calculations"/>
      <sheetName val="Q6 Rubric"/>
      <sheetName val="Q6 Calculations"/>
      <sheetName val="Q7 Rubric"/>
      <sheetName val="Q7 Calculations"/>
      <sheetName val="Q8 Rubric"/>
      <sheetName val="Q8 Calculations (part a)"/>
      <sheetName val="Q8 Calculations (part b)"/>
      <sheetName val="Q9 Rubric"/>
      <sheetName val="Q9 Excel Grid"/>
      <sheetName val="Q9 Calculations (part b)"/>
      <sheetName val="Q10 Rubric"/>
    </sheetNames>
    <sheetDataSet>
      <sheetData sheetId="0">
        <row r="4">
          <cell r="D4" t="str">
            <v>LO#1 CIA Draft Educational Note: IFRS 17 – Fair Value of Insurance Contracts, Oct 2021</v>
          </cell>
        </row>
        <row r="5">
          <cell r="D5" t="str">
            <v>LO#1 CIA Draft Explanatory Report: IFRS 17 Expenses, Apr 2021</v>
          </cell>
        </row>
        <row r="6">
          <cell r="D6" t="str">
            <v>LO#1 CIA Educational Note - IFRS 17 Discount Rates for Life and Health Insurance Contracts, Jun 2020</v>
          </cell>
        </row>
        <row r="7">
          <cell r="D7" t="str">
            <v>LO#1 CIA Educational Note: Comparison of IFRS 17 to Current CIA Standard of Practice, Sept 2018</v>
          </cell>
        </row>
        <row r="8">
          <cell r="D8" t="str">
            <v>LO#1 CIA Educational Note: Dividend Determination for Participating Policies, Jan 2014</v>
          </cell>
        </row>
        <row r="9">
          <cell r="D9" t="str">
            <v>LO#1 CIA Educational Note: Expected Mortality: Fully Underwritten Canadian Individual Life Insurance Policies: July 2002 (only sections 100, 200, and 300)</v>
          </cell>
        </row>
        <row r="10">
          <cell r="D10" t="str">
            <v xml:space="preserve">LO#1 CIA Educational Note: Guidance on Fairness Opinions Required Under the Insurance Companies Act Pursuant to Bill C-57 (2005) </v>
          </cell>
        </row>
        <row r="11">
          <cell r="D11" t="str">
            <v>LO#1 CIA Educational Note: IFRS 17 – Coverage Units for Life and Health Insurance Contracts, Dec 2019</v>
          </cell>
        </row>
        <row r="12">
          <cell r="D12" t="str">
            <v>LO#1 CIA Educational Note: IFRS 17 Estimates of Future Cash Flows for Life and Health Insurance Contracts, Sep 2019</v>
          </cell>
        </row>
        <row r="13">
          <cell r="D13" t="str">
            <v>LO#1 CIA Educational Note: IFRS 17 Market Consistent Valuation of Financial Guarantees for Life and Health Insurance Contracts, May 2020</v>
          </cell>
        </row>
        <row r="14">
          <cell r="D14" t="str">
            <v>LO#1 CIA Educational Note: IFRS 17 Measurement and Presentation of Canadian Participating Insurance Contracts, Apr 2021</v>
          </cell>
        </row>
        <row r="15">
          <cell r="D15" t="str">
            <v>LO#1 CIA Educational Note: IFRS 17 Risk Adjustment for Non-Financial Risk for Life and Health Insurance Contracts, Jul 2019</v>
          </cell>
        </row>
        <row r="16">
          <cell r="D16" t="str">
            <v>LO#1 CIA Educational Note: Selective Lapsation for Renewable Term Insurance Products, February 2017</v>
          </cell>
        </row>
        <row r="17">
          <cell r="D17" t="str">
            <v>LO#1 CIA Final Communication of a Promulgation of Prescribed Mortality Improvement Rates (July 2017)</v>
          </cell>
        </row>
        <row r="18">
          <cell r="D18" t="str">
            <v>LO#1 CIA Report - Lapse Experience Study for 10-year Term Insurance, Jan 2014, pp. 6 -32</v>
          </cell>
        </row>
        <row r="19">
          <cell r="D19" t="str">
            <v>LO#1 CIA Research Paper - Lapse Experience under UL Level COI Policies, Sep 2015, pp. 4 - 8</v>
          </cell>
        </row>
        <row r="20">
          <cell r="D20" t="str">
            <v>LO#1 IFRS 17 Insurance Contracts Example (Spreadsheet Model)</v>
          </cell>
        </row>
        <row r="21">
          <cell r="D21" t="str">
            <v>LO#1 LFM-141-18: IFRS 17 Insurance Contracts – IFRS Standards Effects Analysis, May 2017, IASB (sections 1, 2, 4 &amp; 6.1-2 only) - Reduced Page count as per US Exam?</v>
          </cell>
        </row>
        <row r="22">
          <cell r="D22" t="str">
            <v>LO#1 LFM-632-23: OSFI B-3 Sound Reinsurance Practices and Procedures</v>
          </cell>
        </row>
        <row r="23">
          <cell r="D23" t="str">
            <v>LO#1 LFM-634-23: CIA Standards of Practice: Insurance Sections (excluding 2600), Jan 2023</v>
          </cell>
        </row>
        <row r="24">
          <cell r="D24" t="str">
            <v>LO#1 LFM-635-13: Participating Account Management and Disclosure to Participating Policyholders and Adjustable Policyholders</v>
          </cell>
        </row>
        <row r="25">
          <cell r="D25" t="str">
            <v>LO#1 LFM-649-22: International Actuarial Note 100 Application of IFRS 17 (exclude Section C: Chapter 11 and Section D)</v>
          </cell>
        </row>
        <row r="26">
          <cell r="D26" t="str">
            <v>LO#1 LFM-655-21: IFRS Standards Exposure Draft Amendments to IFRS 17, June 2019</v>
          </cell>
        </row>
        <row r="27">
          <cell r="D27" t="str">
            <v>LO#1 LFM-656-21: PwC In transition: The latest on IFRS 17 Implementation, Feb 2020</v>
          </cell>
        </row>
        <row r="28">
          <cell r="D28" t="str">
            <v>LO#1 LFM-657-22: The IFRS 17 Contractual Service Margin: A Life Insurance Perspective (Sections 1-4.7 &amp; 5)</v>
          </cell>
        </row>
        <row r="29">
          <cell r="D29" t="str">
            <v>LO#1 LFM-658-23: Risk Adjustments For Insurance Contracts Under IFRS 17, Chapter 2 “Principles Underlying Risk adjustments”</v>
          </cell>
        </row>
        <row r="30">
          <cell r="D30" t="str">
            <v>LO#1 OSFI Guideline E15: Appointed Actuary -  Legal Requirements, Qualification and External Review (Sep 2012)</v>
          </cell>
        </row>
        <row r="31">
          <cell r="D31" t="str">
            <v>LO#1 Implementation Considerations For VA Market Risk Benefits, Financial Reporter, Sep 2019</v>
          </cell>
        </row>
        <row r="32">
          <cell r="D32" t="str">
            <v>LO#1 LFM-848-22: A Comprehensive Guide – Reinsurance, 2020, (Sections 1, 2, 4, 7, Appendix D)</v>
          </cell>
        </row>
        <row r="33">
          <cell r="D33" t="str">
            <v>LO#1 LFM-856-23: US GAAP for Life Insurers, 2022, Chapter 1:  US GAAP Objectives and their Implications to Insurers</v>
          </cell>
        </row>
        <row r="34">
          <cell r="D34" t="str">
            <v>LO#1 LFM-856-23: US GAAP for Life Insurers, 2022, Chapter 11: Deferred Annuities</v>
          </cell>
        </row>
        <row r="35">
          <cell r="D35" t="str">
            <v>LO#1 LFM-856-23: US GAAP for Life Insurers, 2022, Chapter 12: Annuities Payout</v>
          </cell>
        </row>
        <row r="36">
          <cell r="D36" t="str">
            <v>LO#1 LFM-856-23: US GAAP for Life Insurers, 2022, Chapter 13: Group Pension (only sections 2.3, 3 &amp; 4)</v>
          </cell>
        </row>
        <row r="37">
          <cell r="D37" t="str">
            <v>LO#1 LFM-856-23: US GAAP for Life Insurers, 2022, Chapter 19: Investment Accounting</v>
          </cell>
        </row>
        <row r="38">
          <cell r="D38" t="str">
            <v>LO#1 LFM-856-23: US GAAP for Life Insurers, 2022, Chapter 20: Derivatives and Hedging</v>
          </cell>
        </row>
        <row r="39">
          <cell r="D39" t="str">
            <v>LO#1 LFM-856-23: US GAAP for Life Insurers, 2022, Chapter 3: Product Classification and Measurement</v>
          </cell>
        </row>
        <row r="40">
          <cell r="D40" t="str">
            <v>LO#1 LFM-856-23: US GAAP for Life Insurers, 2022, Chapter 4: Expenses</v>
          </cell>
        </row>
        <row r="41">
          <cell r="D41" t="str">
            <v>LO#1 LFM-856-23: US GAAP for Life Insurers, 2022, Chapter 5: Non-Participating Traditional Life Insurance</v>
          </cell>
        </row>
        <row r="42">
          <cell r="D42" t="str">
            <v>LO#1 LFM-856-23: US GAAP for Life Insurers, 2022, Chapter 6: Participating Traditional Life Insurance</v>
          </cell>
        </row>
        <row r="43">
          <cell r="D43" t="str">
            <v>LO#1 LFM-856-23: US GAAP for Life Insurers, 2022, Chapter 7: Universal Life Insurance (only sections 1, 2, 5-7)</v>
          </cell>
        </row>
        <row r="44">
          <cell r="D44" t="str">
            <v>LO#1 LFM-856-23: US GAAP for Life Insurers, 2022, Chapter 8: Long Duration Accident and Health Insurance Contracts (only sections 2.8.2, 3-5)</v>
          </cell>
        </row>
        <row r="45">
          <cell r="D45" t="str">
            <v>LO#1 Targeted Improvements Interactive Model</v>
          </cell>
        </row>
        <row r="46">
          <cell r="D46" t="str">
            <v>LO#2 Bridging the GAAP: IFRS 17 and LDTI Differences Explored, Financial Reporter, July 2022</v>
          </cell>
        </row>
        <row r="47">
          <cell r="D47" t="str">
            <v>LO#2 LFM-144-20: The Modernization of Insurance Company Solvency Regulation in the US (exclude Sections 7 and 9)</v>
          </cell>
        </row>
        <row r="48">
          <cell r="D48" t="str">
            <v>LO#2 LFM-149-21: Insurance Contracts Accounting Guide, PWC, Oct 2019 (Sections 1.1, 3.5, 5.1-5.4, 5.6; Figures IG 2-1, 2-2)</v>
          </cell>
        </row>
        <row r="49">
          <cell r="D49" t="str">
            <v>LO#2 LFM-650-20: FASB in Focus - Accounting Standards Update No 2018-12:Targeted Improvements to the Accounting for Long-Duration Contracts Issued by Insurance Companies</v>
          </cell>
        </row>
        <row r="50">
          <cell r="D50" t="str">
            <v>LO#2 LFM-143-20: Fundamentals of the Principle-Based Approach to Statutory Reserves for Life Insurance, July 2019</v>
          </cell>
        </row>
        <row r="51">
          <cell r="D51" t="str">
            <v>LO#2 Impacts of AG 48, Financial Reporter, Dec 2015</v>
          </cell>
        </row>
        <row r="52">
          <cell r="D52" t="str">
            <v>LO#2 LFM-822-16: Study Note on Actuarial Guidelines AG 38 &amp; 48 (exclude pages 6 to 8)</v>
          </cell>
        </row>
        <row r="53">
          <cell r="D53" t="str">
            <v>LO#2 PBA Corner, Financial Reporter, Jun 2016</v>
          </cell>
        </row>
        <row r="54">
          <cell r="D54" t="str">
            <v>LO#2 Principle-Based Reserves Interactive Model</v>
          </cell>
        </row>
        <row r="55">
          <cell r="D55" t="str">
            <v>LO#2 Statutory Vauation of Individual Life &amp; Annuity Contracts, 5th Ed, 2018, Chapter 1 – Overview of Valuation Concepts (exclude 1.1-1.9)</v>
          </cell>
        </row>
        <row r="56">
          <cell r="D56" t="str">
            <v>LO#2 Statutory Vauation of Individual Life &amp; Annuity Contracts, 5th Ed, 2018, Chapter 10 – Valuation Assumptions (exclude 10.1.3, 10.3.8)</v>
          </cell>
        </row>
        <row r="57">
          <cell r="D57" t="str">
            <v>LO#2 Statutory Vauation of Individual Life &amp; Annuity Contracts, 5th Ed, 2018, Chapter 11 – Valuation Methodologies (exclude 11.3.9 to 11.3.11)</v>
          </cell>
        </row>
        <row r="58">
          <cell r="D58" t="str">
            <v xml:space="preserve">LO#2 Statutory Vauation of Individual Life &amp; Annuity Contracts, 5th Ed, 2018, Chapter 12 – Whole Life </v>
          </cell>
        </row>
        <row r="59">
          <cell r="D59" t="str">
            <v xml:space="preserve">LO#2 Statutory Vauation of Individual Life &amp; Annuity Contracts, 5th Ed, 2018, Chapter 13 – Term Life Insurance </v>
          </cell>
        </row>
        <row r="60">
          <cell r="D60" t="str">
            <v>LO#2 Statutory Vauation of Individual Life &amp; Annuity Contracts, 5th Ed, 2018, Chapter 14 – Universal Life (exclude 14.4.8, 14.4.9, 14.5.0, 14.6.2-14.6.6)</v>
          </cell>
        </row>
        <row r="61">
          <cell r="D61" t="str">
            <v>LO#2 Statutory Vauation of Individual Life &amp; Annuity Contracts, 5th Ed, 2018, Chapter 16 – Indexed Universal Life (exclude 16.4.2-16.4.3)</v>
          </cell>
        </row>
        <row r="62">
          <cell r="D62" t="str">
            <v>LO#2 Statutory Vauation of Individual Life &amp; Annuity Contracts, 5th Ed, 2018, Chapter 18 – Fixed Deferred  Annuities (exclude 18.7.4, 18.8)</v>
          </cell>
        </row>
        <row r="63">
          <cell r="D63" t="str">
            <v>LO#2 Statutory Vauation of Individual Life &amp; Annuity Contracts, 5th Ed, 2018, Chapter 19 – Variable Deferred Annuities</v>
          </cell>
        </row>
        <row r="64">
          <cell r="D64" t="str">
            <v>LO#2 Statutory Vauation of Individual Life &amp; Annuity Contracts, 5th Ed, 2018, Chapter 2 – Product Classifications (2.2 only)</v>
          </cell>
        </row>
        <row r="65">
          <cell r="D65" t="str">
            <v xml:space="preserve">LO#2 Statutory Vauation of Individual Life &amp; Annuity Contracts, 5th Ed, 2018, Chapter 20 – Indexed Deferred Annuities </v>
          </cell>
        </row>
        <row r="66">
          <cell r="D66" t="str">
            <v xml:space="preserve">LO#2 Statutory Vauation of Individual Life &amp; Annuity Contracts, 5th Ed, 2018, Chapter 21 – Immediate Annuities </v>
          </cell>
        </row>
        <row r="67">
          <cell r="D67" t="str">
            <v>LO#2 Statutory Vauation of Individual Life &amp; Annuity Contracts, 5th Ed, 2018, Chapter 22 – Miscellaneous Reserves (exclude 22.3 to 22.4) </v>
          </cell>
        </row>
        <row r="68">
          <cell r="D68" t="str">
            <v>LO#2 Statutory Vauation of Individual Life &amp; Annuity Contracts, 5th Ed, 2018, Chapter 23 – VM-20: PBR for Life Products (exclude 23.1)</v>
          </cell>
        </row>
        <row r="69">
          <cell r="D69" t="str">
            <v>LO#2 Statutory Vauation of Individual Life &amp; Annuity Contracts, 5th Ed, 2018, Chapter 24 - Addendum for Variable Annuity PBR Updates</v>
          </cell>
        </row>
        <row r="70">
          <cell r="D70" t="str">
            <v>LO#2 Statutory Vauation of Individual Life &amp; Annuity Contracts, 5th Ed, 2018, Chapter 25 - Principle-Based Reserve Report</v>
          </cell>
        </row>
        <row r="71">
          <cell r="D71" t="str">
            <v>LO#2 Statutory Vauation of Individual Life &amp; Annuity Contracts, 5th Ed, 2018, Chapter 3 – NAIC Annual Statement</v>
          </cell>
        </row>
        <row r="72">
          <cell r="D72" t="str">
            <v>LO#2 Statutory Vauation of Individual Life &amp; Annuity Contracts, 5th Ed, 2018, Chapter 4 – Standard Valuation Law</v>
          </cell>
        </row>
        <row r="73">
          <cell r="D73" t="str">
            <v>LO#2 Statutory Vauation of Individual Life &amp; Annuity Contracts, 5th Ed, 2018, Chapter 5 – The Valuation Manual</v>
          </cell>
        </row>
        <row r="74">
          <cell r="D74" t="str">
            <v>LO#3 Canadian Insurance Taxation, 4th Ed, 2015, Chapter 3-6, 9, 10, 11 &amp; 24</v>
          </cell>
        </row>
        <row r="75">
          <cell r="D75" t="str">
            <v>LO#3 CIA Educational Note: Future Income and Alternative Taxes, Dec 2012 (excluding Apeendix D)</v>
          </cell>
        </row>
        <row r="76">
          <cell r="D76" t="str">
            <v xml:space="preserve">LO#3 LFM-845-20: Chapters 1 and 2 of Life Insurance and Modified Endowments Under IRC §7702 and §7702A, Desrochers, 2nd Edition </v>
          </cell>
        </row>
        <row r="77">
          <cell r="D77" t="str">
            <v>LO#3 LFM-846-20: Company Tax – Introductory Study Note</v>
          </cell>
        </row>
        <row r="78">
          <cell r="D78" t="str">
            <v>LO#3 LFM-850-22: Changes to Section 7702 (IRC) and Nonforfeiture Interet Rates</v>
          </cell>
        </row>
        <row r="79">
          <cell r="D79" t="str">
            <v>LO#3 The Tax Cuts and Jobs Act of 2017— Effects on Life Insurers, American Academy of Actuaries, Oct 2020</v>
          </cell>
        </row>
        <row r="80">
          <cell r="D80" t="str">
            <v xml:space="preserve">LO#4 LFM-151-22: IAIS—International Capital Standard, ComFrame, Holistic Framework for Systemic Risk in the Insurance Sector, Sullivan &amp; Cromwell LLP, Dec 2019
Only pages 1-3, 8-28  </v>
          </cell>
        </row>
        <row r="81">
          <cell r="D81" t="str">
            <v>LO#4 LFM-636-20: OSFI Guideline A-4 Internal Target Capital Ratio for Insurance Companies, December 2017</v>
          </cell>
        </row>
        <row r="82">
          <cell r="D82" t="str">
            <v>LO#4 LFM-641-19: OSFI: Own Risk and Solvency Assessment (E-19), December 2017</v>
          </cell>
        </row>
        <row r="83">
          <cell r="D83" t="str">
            <v>LO#4 LFM-645-23: OSFI Guideline – Life Insurance Capital Adequacy Test (LICAT), July 2022, Ch. 1-11 (excluding Sections 4.2-4.4 &amp; 7.3-7.10)</v>
          </cell>
        </row>
        <row r="84">
          <cell r="D84" t="str">
            <v xml:space="preserve">LO#4 A Multi-Stakeholder Approach to Capital Adequacy, Conning Research </v>
          </cell>
        </row>
        <row r="85">
          <cell r="D85" t="str">
            <v>LO#4 Economic Capital for life Insurance Companies, SOA Research paper, Oct 2016 (exclude sections 5 and 7)</v>
          </cell>
        </row>
        <row r="86">
          <cell r="D86" t="str">
            <v>LO#4 LFM-148-20: The Theory of Risk Capital in Financial Firms</v>
          </cell>
        </row>
        <row r="87">
          <cell r="D87" t="str">
            <v>LO#4 ASOP 55 – Capital Adequacy Assessment, Section 3 and Appendix 1</v>
          </cell>
        </row>
        <row r="88">
          <cell r="D88" t="str">
            <v>LO#4 LFM-136-16: Chapter 11 of Life Insurance Products and Finance, Atkinson &amp; Dallas, pp. 499-502</v>
          </cell>
        </row>
        <row r="89">
          <cell r="D89" t="str">
            <v>LO#4 LFM-813-13: U.S. Insurance Regulation Solvency Framework and Current Topics</v>
          </cell>
        </row>
        <row r="90">
          <cell r="D90" t="str">
            <v xml:space="preserve">LO#4 LFM-852-22: Group Capital Calculation: Public Summary, National Association of Insurance Commissioners,  Dec 2020  </v>
          </cell>
        </row>
        <row r="91">
          <cell r="D91" t="str">
            <v>LO#4 LFM-853-22: Group Capital Calculation: Pictorial, National Association of Insurance Commissioners, Dec 2020</v>
          </cell>
        </row>
        <row r="92">
          <cell r="D92" t="str">
            <v>LO#4 LFM-854-22: NAIC Own Risk and Solvency Assessment (ORSA) Guidance Manual, National Association of Insurance Commissioners, Dec 2017</v>
          </cell>
        </row>
        <row r="93">
          <cell r="D93" t="str">
            <v>LO#4 Statutory Vauation of Individual Life &amp; Annuity Contracts, 5th Ed, 2018, Chapter 29 – Risk-Based Capital</v>
          </cell>
        </row>
        <row r="94">
          <cell r="D94" t="str">
            <v>LO#5 CIA: Sources of Earning: Determination and Disclosure, Aug 2004</v>
          </cell>
        </row>
        <row r="95">
          <cell r="D95" t="str">
            <v>LO#5 LFM-601-13: OSFI Guideline D-9: Sources of Earnings Disclosure (Life Insurance Companies)</v>
          </cell>
        </row>
        <row r="96">
          <cell r="D96" t="str">
            <v xml:space="preserve">LO#5 Embedded Value: Practice and Theory, SOA, Actuarial Practice Forum, March 2009 </v>
          </cell>
        </row>
        <row r="97">
          <cell r="D97" t="str">
            <v xml:space="preserve">LO#5 LFM-106-07: Insurance Industry Mergers and Acquisitions, Chapter 4 (Sections 4.1-4.6) </v>
          </cell>
        </row>
        <row r="98">
          <cell r="D98" t="str">
            <v xml:space="preserve">LO#5 LFM-138-16: Prudential Financial - Stockholder's Equity and Operating Leverage, HBR, 2008  </v>
          </cell>
        </row>
        <row r="99">
          <cell r="D99" t="str">
            <v>LO#5 LFM-152-22: Introduction to Source of Earnings Analysis (excluding Appendices)</v>
          </cell>
        </row>
        <row r="100">
          <cell r="D100" t="str">
            <v>LO#5 Statutory Vauation of Individual Life &amp; Annuity Contracts, 5th Ed, 2018, Chapter 19 – Variable Deferred Annuities, Section 19.4</v>
          </cell>
        </row>
        <row r="101">
          <cell r="D101" t="str">
            <v>LO#6 Bridging the GAAP: IFRS 17 and LDTI Differences Explored, Financial Reporter, July 2022</v>
          </cell>
        </row>
        <row r="102">
          <cell r="D102" t="str">
            <v>LO#6 LFM-141-18: IFRS 17 Insurance Contracts – IFRS Standards Effects Analysis, May 2017, IASB (sections 1, 2, 4 &amp; 6.1-2 only) - Reduced Page count as per US Exam?</v>
          </cell>
        </row>
        <row r="103">
          <cell r="D103" t="str">
            <v>LO#6 LFM-144-20: The Modernization of Insurance Company Solvency Regulation in the US (exclude Sections 7 and 9)</v>
          </cell>
        </row>
        <row r="104">
          <cell r="D104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5">
          <cell r="D105" t="str">
            <v>LO#6 LFM-847-20: Life Insurance Regulatory Framework, OSFI, 2012</v>
          </cell>
        </row>
        <row r="106">
          <cell r="D106" t="str">
            <v>LO#6 LFM-851-23: OSFI Guideline – Life Insurance Capital Adequacy Test (LICAT), July 2022, Only Ch.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llabus list"/>
      <sheetName val="Q4 Rubric"/>
      <sheetName val="RetroExample"/>
      <sheetName val="Q4 Calculations"/>
      <sheetName val="FirstGrading"/>
      <sheetName val="CommonPapers"/>
    </sheetNames>
    <sheetDataSet>
      <sheetData sheetId="0">
        <row r="4">
          <cell r="D4" t="str">
            <v>LO#1 CIA Draft Educational Note: IFRS 17 – Fair Value of Insurance Contracts, Oct 2021</v>
          </cell>
        </row>
        <row r="5">
          <cell r="D5" t="str">
            <v>LO#1 CIA Draft Explanatory Report: IFRS 17 Expenses, Apr 2021</v>
          </cell>
        </row>
        <row r="6">
          <cell r="D6" t="str">
            <v>LO#1 CIA Educational Note - IFRS 17 Discount Rates for Life and Health Insurance Contracts, Jun 2020</v>
          </cell>
        </row>
        <row r="7">
          <cell r="D7" t="str">
            <v>LO#1 CIA Educational Note: Comparison of IFRS 17 to Current CIA Standard of Practice, Sept 2018</v>
          </cell>
        </row>
        <row r="8">
          <cell r="D8" t="str">
            <v>LO#1 CIA Educational Note: Dividend Determination for Participating Policies, Jan 2014</v>
          </cell>
        </row>
        <row r="9">
          <cell r="D9" t="str">
            <v>LO#1 CIA Educational Note: Expected Mortality: Fully Underwritten Canadian Individual Life Insurance Policies: July 2002 (only sections 100, 200, and 300)</v>
          </cell>
        </row>
        <row r="10">
          <cell r="D10" t="str">
            <v xml:space="preserve">LO#1 CIA Educational Note: Guidance on Fairness Opinions Required Under the Insurance Companies Act Pursuant to Bill C-57 (2005) </v>
          </cell>
        </row>
        <row r="11">
          <cell r="D11" t="str">
            <v>LO#1 CIA Educational Note: IFRS 17 – Coverage Units for Life and Health Insurance Contracts, Dec 2019</v>
          </cell>
        </row>
        <row r="12">
          <cell r="D12" t="str">
            <v>LO#1 CIA Educational Note: IFRS 17 Estimates of Future Cash Flows for Life and Health Insurance Contracts, Sep 2019</v>
          </cell>
        </row>
        <row r="13">
          <cell r="D13" t="str">
            <v>LO#1 CIA Educational Note: IFRS 17 Market Consistent Valuation of Financial Guarantees for Life and Health Insurance Contracts, May 2020</v>
          </cell>
        </row>
        <row r="14">
          <cell r="D14" t="str">
            <v>LO#1 CIA Educational Note: IFRS 17 Measurement and Presentation of Canadian Participating Insurance Contracts, Apr 2021</v>
          </cell>
        </row>
        <row r="15">
          <cell r="D15" t="str">
            <v>LO#1 CIA Educational Note: IFRS 17 Risk Adjustment for Non-Financial Risk for Life and Health Insurance Contracts, Jul 2019</v>
          </cell>
        </row>
        <row r="16">
          <cell r="D16" t="str">
            <v>LO#1 CIA Educational Note: Selective Lapsation for Renewable Term Insurance Products, February 2017</v>
          </cell>
        </row>
        <row r="17">
          <cell r="D17" t="str">
            <v>LO#1 CIA Final Communication of a Promulgation of Prescribed Mortality Improvement Rates (July 2017)</v>
          </cell>
        </row>
        <row r="18">
          <cell r="D18" t="str">
            <v>LO#1 CIA Report - Lapse Experience Study for 10-year Term Insurance, Jan 2014, pp. 6 -32</v>
          </cell>
        </row>
        <row r="19">
          <cell r="D19" t="str">
            <v>LO#1 CIA Research Paper - Lapse Experience under UL Level COI Policies, Sep 2015, pp. 4 - 8</v>
          </cell>
        </row>
        <row r="20">
          <cell r="D20" t="str">
            <v>LO#1 IFRS 17 Insurance Contracts Example (Spreadsheet Model)</v>
          </cell>
        </row>
        <row r="21">
          <cell r="D21" t="str">
            <v>LO#1 LFM-141-18: IFRS 17 Insurance Contracts – IFRS Standards Effects Analysis, May 2017, IASB (sections 1, 2, 4 &amp; 6.1-2 only) - Reduced Page count as per US Exam?</v>
          </cell>
        </row>
        <row r="22">
          <cell r="D22" t="str">
            <v>LO#1 LFM-632-23: OSFI B-3 Sound Reinsurance Practices and Procedures</v>
          </cell>
        </row>
        <row r="23">
          <cell r="D23" t="str">
            <v>LO#1 LFM-634-23: CIA Standards of Practice: Insurance Sections (excluding 2600), Jan 2023</v>
          </cell>
        </row>
        <row r="24">
          <cell r="D24" t="str">
            <v>LO#1 LFM-635-13: Participating Account Management and Disclosure to Participating Policyholders and Adjustable Policyholders</v>
          </cell>
        </row>
        <row r="25">
          <cell r="D25" t="str">
            <v>LO#1 LFM-649-22: International Actuarial Note 100 Application of IFRS 17 (exclude Section C: Chapter 11 and Section D)</v>
          </cell>
        </row>
        <row r="26">
          <cell r="D26" t="str">
            <v>LO#1 LFM-655-21: IFRS Standards Exposure Draft Amendments to IFRS 17, June 2019</v>
          </cell>
        </row>
        <row r="27">
          <cell r="D27" t="str">
            <v>LO#1 LFM-656-21: PwC In transition: The latest on IFRS 17 Implementation, Feb 2020</v>
          </cell>
        </row>
        <row r="28">
          <cell r="D28" t="str">
            <v>LO#1 LFM-657-22: The IFRS 17 Contractual Service Margin: A Life Insurance Perspective (Sections 1-4.7 &amp; 5)</v>
          </cell>
        </row>
        <row r="29">
          <cell r="D29" t="str">
            <v>LO#1 LFM-658-23: Risk Adjustments For Insurance Contracts Under IFRS 17, Chapter 2 “Principles Underlying Risk adjustments”</v>
          </cell>
        </row>
        <row r="30">
          <cell r="D30" t="str">
            <v>LO#1 OSFI Guideline E15: Appointed Actuary -  Legal Requirements, Qualification and External Review (Sep 2012)</v>
          </cell>
        </row>
        <row r="31">
          <cell r="D31" t="str">
            <v>LO#1 Implementation Considerations For VA Market Risk Benefits, Financial Reporter, Sep 2019</v>
          </cell>
        </row>
        <row r="32">
          <cell r="D32" t="str">
            <v>LO#1 LFM-848-22: A Comprehensive Guide – Reinsurance, 2020, (Sections 1, 2, 4, 7, Appendix D)</v>
          </cell>
        </row>
        <row r="33">
          <cell r="D33" t="str">
            <v>LO#1 LFM-856-23: US GAAP for Life Insurers, 2022, Chapter 1:  US GAAP Objectives and their Implications to Insurers</v>
          </cell>
        </row>
        <row r="34">
          <cell r="D34" t="str">
            <v>LO#1 LFM-856-23: US GAAP for Life Insurers, 2022, Chapter 11: Deferred Annuities</v>
          </cell>
        </row>
        <row r="35">
          <cell r="D35" t="str">
            <v>LO#1 LFM-856-23: US GAAP for Life Insurers, 2022, Chapter 12: Annuities Payout</v>
          </cell>
        </row>
        <row r="36">
          <cell r="D36" t="str">
            <v>LO#1 LFM-856-23: US GAAP for Life Insurers, 2022, Chapter 13: Group Pension (only sections 2.3, 3 &amp; 4)</v>
          </cell>
        </row>
        <row r="37">
          <cell r="D37" t="str">
            <v>LO#1 LFM-856-23: US GAAP for Life Insurers, 2022, Chapter 19: Investment Accounting</v>
          </cell>
        </row>
        <row r="38">
          <cell r="D38" t="str">
            <v>LO#1 LFM-856-23: US GAAP for Life Insurers, 2022, Chapter 20: Derivatives and Hedging</v>
          </cell>
        </row>
        <row r="39">
          <cell r="D39" t="str">
            <v>LO#1 LFM-856-23: US GAAP for Life Insurers, 2022, Chapter 3: Product Classification and Measurement</v>
          </cell>
        </row>
        <row r="40">
          <cell r="D40" t="str">
            <v>LO#1 LFM-856-23: US GAAP for Life Insurers, 2022, Chapter 4: Expenses</v>
          </cell>
        </row>
        <row r="41">
          <cell r="D41" t="str">
            <v>LO#1 LFM-856-23: US GAAP for Life Insurers, 2022, Chapter 5: Non-Participating Traditional Life Insurance</v>
          </cell>
        </row>
        <row r="42">
          <cell r="D42" t="str">
            <v>LO#1 LFM-856-23: US GAAP for Life Insurers, 2022, Chapter 6: Participating Traditional Life Insurance</v>
          </cell>
        </row>
        <row r="43">
          <cell r="D43" t="str">
            <v>LO#1 LFM-856-23: US GAAP for Life Insurers, 2022, Chapter 7: Universal Life Insurance (only sections 1, 2, 5-7)</v>
          </cell>
        </row>
        <row r="44">
          <cell r="D44" t="str">
            <v>LO#1 LFM-856-23: US GAAP for Life Insurers, 2022, Chapter 8: Long Duration Accident and Health Insurance Contracts (only sections 2.8.2, 3-5)</v>
          </cell>
        </row>
        <row r="45">
          <cell r="D45" t="str">
            <v>LO#1 Targeted Improvements Interactive Model</v>
          </cell>
        </row>
        <row r="46">
          <cell r="D46" t="str">
            <v>LO#2 Bridging the GAAP: IFRS 17 and LDTI Differences Explored, Financial Reporter, July 2022</v>
          </cell>
        </row>
        <row r="47">
          <cell r="D47" t="str">
            <v>LO#2 LFM-144-20: The Modernization of Insurance Company Solvency Regulation in the US (exclude Sections 7 and 9)</v>
          </cell>
        </row>
        <row r="48">
          <cell r="D48" t="str">
            <v>LO#2 LFM-149-21: Insurance Contracts Accounting Guide, PWC, Oct 2019 (Sections 1.1, 3.5, 5.1-5.4, 5.6; Figures IG 2-1, 2-2)</v>
          </cell>
        </row>
        <row r="49">
          <cell r="D49" t="str">
            <v>LO#2 LFM-650-20: FASB in Focus - Accounting Standards Update No 2018-12:Targeted Improvements to the Accounting for Long-Duration Contracts Issued by Insurance Companies</v>
          </cell>
        </row>
        <row r="50">
          <cell r="D50" t="str">
            <v>LO#2 LFM-143-20: Fundamentals of the Principle-Based Approach to Statutory Reserves for Life Insurance, July 2019</v>
          </cell>
        </row>
        <row r="51">
          <cell r="D51" t="str">
            <v>LO#2 Impacts of AG 48, Financial Reporter, Dec 2015</v>
          </cell>
        </row>
        <row r="52">
          <cell r="D52" t="str">
            <v>LO#2 LFM-822-16: Study Note on Actuarial Guidelines AG 38 &amp; 48 (exclude pages 6 to 8)</v>
          </cell>
        </row>
        <row r="53">
          <cell r="D53" t="str">
            <v>LO#2 PBA Corner, Financial Reporter, Jun 2016</v>
          </cell>
        </row>
        <row r="54">
          <cell r="D54" t="str">
            <v>LO#2 Principle-Based Reserves Interactive Model</v>
          </cell>
        </row>
        <row r="55">
          <cell r="D55" t="str">
            <v>LO#2 Statutory Vauation of Individual Life &amp; Annuity Contracts, 5th Ed, 2018, Chapter 1 – Overview of Valuation Concepts (exclude 1.1-1.9)</v>
          </cell>
        </row>
        <row r="56">
          <cell r="D56" t="str">
            <v>LO#2 Statutory Vauation of Individual Life &amp; Annuity Contracts, 5th Ed, 2018, Chapter 10 – Valuation Assumptions (exclude 10.1.3, 10.3.8)</v>
          </cell>
        </row>
        <row r="57">
          <cell r="D57" t="str">
            <v>LO#2 Statutory Vauation of Individual Life &amp; Annuity Contracts, 5th Ed, 2018, Chapter 11 – Valuation Methodologies (exclude 11.3.9 to 11.3.11)</v>
          </cell>
        </row>
        <row r="58">
          <cell r="D58" t="str">
            <v xml:space="preserve">LO#2 Statutory Vauation of Individual Life &amp; Annuity Contracts, 5th Ed, 2018, Chapter 12 – Whole Life </v>
          </cell>
        </row>
        <row r="59">
          <cell r="D59" t="str">
            <v xml:space="preserve">LO#2 Statutory Vauation of Individual Life &amp; Annuity Contracts, 5th Ed, 2018, Chapter 13 – Term Life Insurance </v>
          </cell>
        </row>
        <row r="60">
          <cell r="D60" t="str">
            <v>LO#2 Statutory Vauation of Individual Life &amp; Annuity Contracts, 5th Ed, 2018, Chapter 14 – Universal Life (exclude 14.4.8, 14.4.9, 14.5.0, 14.6.2-14.6.6)</v>
          </cell>
        </row>
        <row r="61">
          <cell r="D61" t="str">
            <v>LO#2 Statutory Vauation of Individual Life &amp; Annuity Contracts, 5th Ed, 2018, Chapter 16 – Indexed Universal Life (exclude 16.4.2-16.4.3)</v>
          </cell>
        </row>
        <row r="62">
          <cell r="D62" t="str">
            <v>LO#2 Statutory Vauation of Individual Life &amp; Annuity Contracts, 5th Ed, 2018, Chapter 18 – Fixed Deferred  Annuities (exclude 18.7.4, 18.8)</v>
          </cell>
        </row>
        <row r="63">
          <cell r="D63" t="str">
            <v>LO#2 Statutory Vauation of Individual Life &amp; Annuity Contracts, 5th Ed, 2018, Chapter 19 – Variable Deferred Annuities</v>
          </cell>
        </row>
        <row r="64">
          <cell r="D64" t="str">
            <v>LO#2 Statutory Vauation of Individual Life &amp; Annuity Contracts, 5th Ed, 2018, Chapter 2 – Product Classifications (2.2 only)</v>
          </cell>
        </row>
        <row r="65">
          <cell r="D65" t="str">
            <v xml:space="preserve">LO#2 Statutory Vauation of Individual Life &amp; Annuity Contracts, 5th Ed, 2018, Chapter 20 – Indexed Deferred Annuities </v>
          </cell>
        </row>
        <row r="66">
          <cell r="D66" t="str">
            <v xml:space="preserve">LO#2 Statutory Vauation of Individual Life &amp; Annuity Contracts, 5th Ed, 2018, Chapter 21 – Immediate Annuities </v>
          </cell>
        </row>
        <row r="67">
          <cell r="D67" t="str">
            <v>LO#2 Statutory Vauation of Individual Life &amp; Annuity Contracts, 5th Ed, 2018, Chapter 22 – Miscellaneous Reserves (exclude 22.3 to 22.4) </v>
          </cell>
        </row>
        <row r="68">
          <cell r="D68" t="str">
            <v>LO#2 Statutory Vauation of Individual Life &amp; Annuity Contracts, 5th Ed, 2018, Chapter 23 – VM-20: PBR for Life Products (exclude 23.1)</v>
          </cell>
        </row>
        <row r="69">
          <cell r="D69" t="str">
            <v>LO#2 Statutory Vauation of Individual Life &amp; Annuity Contracts, 5th Ed, 2018, Chapter 24 - Addendum for Variable Annuity PBR Updates</v>
          </cell>
        </row>
        <row r="70">
          <cell r="D70" t="str">
            <v>LO#2 Statutory Vauation of Individual Life &amp; Annuity Contracts, 5th Ed, 2018, Chapter 25 - Principle-Based Reserve Report</v>
          </cell>
        </row>
        <row r="71">
          <cell r="D71" t="str">
            <v>LO#2 Statutory Vauation of Individual Life &amp; Annuity Contracts, 5th Ed, 2018, Chapter 3 – NAIC Annual Statement</v>
          </cell>
        </row>
        <row r="72">
          <cell r="D72" t="str">
            <v>LO#2 Statutory Vauation of Individual Life &amp; Annuity Contracts, 5th Ed, 2018, Chapter 4 – Standard Valuation Law</v>
          </cell>
        </row>
        <row r="73">
          <cell r="D73" t="str">
            <v>LO#2 Statutory Vauation of Individual Life &amp; Annuity Contracts, 5th Ed, 2018, Chapter 5 – The Valuation Manual</v>
          </cell>
        </row>
        <row r="74">
          <cell r="D74" t="str">
            <v>LO#3 Canadian Insurance Taxation, 4th Ed, 2015, Chapter 3-6, 9, 10, 11 &amp; 24</v>
          </cell>
        </row>
        <row r="75">
          <cell r="D75" t="str">
            <v>LO#3 CIA Educational Note: Future Income and Alternative Taxes, Dec 2012 (excluding Apeendix D)</v>
          </cell>
        </row>
        <row r="76">
          <cell r="D76" t="str">
            <v xml:space="preserve">LO#3 LFM-845-20: Chapters 1 and 2 of Life Insurance and Modified Endowments Under IRC §7702 and §7702A, Desrochers, 2nd Edition </v>
          </cell>
        </row>
        <row r="77">
          <cell r="D77" t="str">
            <v>LO#3 LFM-846-20: Company Tax – Introductory Study Note</v>
          </cell>
        </row>
        <row r="78">
          <cell r="D78" t="str">
            <v>LO#3 LFM-850-22: Changes to Section 7702 (IRC) and Nonforfeiture Interet Rates</v>
          </cell>
        </row>
        <row r="79">
          <cell r="D79" t="str">
            <v>LO#3 The Tax Cuts and Jobs Act of 2017— Effects on Life Insurers, American Academy of Actuaries, Oct 2020</v>
          </cell>
        </row>
        <row r="80">
          <cell r="D80" t="str">
            <v xml:space="preserve">LO#4 LFM-151-22: IAIS—International Capital Standard, ComFrame, Holistic Framework for Systemic Risk in the Insurance Sector, Sullivan &amp; Cromwell LLP, Dec 2019
Only pages 1-3, 8-28  </v>
          </cell>
        </row>
        <row r="81">
          <cell r="D81" t="str">
            <v>LO#4 LFM-636-20: OSFI Guideline A-4 Internal Target Capital Ratio for Insurance Companies, December 2017</v>
          </cell>
        </row>
        <row r="82">
          <cell r="D82" t="str">
            <v>LO#4 LFM-641-19: OSFI: Own Risk and Solvency Assessment (E-19), December 2017</v>
          </cell>
        </row>
        <row r="83">
          <cell r="D83" t="str">
            <v>LO#4 LFM-645-23: OSFI Guideline – Life Insurance Capital Adequacy Test (LICAT), July 2022, Ch. 1-11 (excluding Sections 4.2-4.4 &amp; 7.3-7.10)</v>
          </cell>
        </row>
        <row r="84">
          <cell r="D84" t="str">
            <v xml:space="preserve">LO#4 A Multi-Stakeholder Approach to Capital Adequacy, Conning Research </v>
          </cell>
        </row>
        <row r="85">
          <cell r="D85" t="str">
            <v>LO#4 Economic Capital for life Insurance Companies, SOA Research paper, Oct 2016 (exclude sections 5 and 7)</v>
          </cell>
        </row>
        <row r="86">
          <cell r="D86" t="str">
            <v>LO#4 LFM-148-20: The Theory of Risk Capital in Financial Firms</v>
          </cell>
        </row>
        <row r="87">
          <cell r="D87" t="str">
            <v>LO#4 ASOP 55 – Capital Adequacy Assessment, Section 3 and Appendix 1</v>
          </cell>
        </row>
        <row r="88">
          <cell r="D88" t="str">
            <v>LO#4 LFM-136-16: Chapter 11 of Life Insurance Products and Finance, Atkinson &amp; Dallas, pp. 499-502</v>
          </cell>
        </row>
        <row r="89">
          <cell r="D89" t="str">
            <v>LO#4 LFM-813-13: U.S. Insurance Regulation Solvency Framework and Current Topics</v>
          </cell>
        </row>
        <row r="90">
          <cell r="D90" t="str">
            <v xml:space="preserve">LO#4 LFM-852-22: Group Capital Calculation: Public Summary, National Association of Insurance Commissioners,  Dec 2020  </v>
          </cell>
        </row>
        <row r="91">
          <cell r="D91" t="str">
            <v>LO#4 LFM-853-22: Group Capital Calculation: Pictorial, National Association of Insurance Commissioners, Dec 2020</v>
          </cell>
        </row>
        <row r="92">
          <cell r="D92" t="str">
            <v>LO#4 LFM-854-22: NAIC Own Risk and Solvency Assessment (ORSA) Guidance Manual, National Association of Insurance Commissioners, Dec 2017</v>
          </cell>
        </row>
        <row r="93">
          <cell r="D93" t="str">
            <v>LO#4 Statutory Vauation of Individual Life &amp; Annuity Contracts, 5th Ed, 2018, Chapter 29 – Risk-Based Capital</v>
          </cell>
        </row>
        <row r="94">
          <cell r="D94" t="str">
            <v>LO#5 CIA: Sources of Earning: Determination and Disclosure, Aug 2004</v>
          </cell>
        </row>
        <row r="95">
          <cell r="D95" t="str">
            <v>LO#5 LFM-601-13: OSFI Guideline D-9: Sources of Earnings Disclosure (Life Insurance Companies)</v>
          </cell>
        </row>
        <row r="96">
          <cell r="D96" t="str">
            <v xml:space="preserve">LO#5 Embedded Value: Practice and Theory, SOA, Actuarial Practice Forum, March 2009 </v>
          </cell>
        </row>
        <row r="97">
          <cell r="D97" t="str">
            <v xml:space="preserve">LO#5 LFM-106-07: Insurance Industry Mergers and Acquisitions, Chapter 4 (Sections 4.1-4.6) </v>
          </cell>
        </row>
        <row r="98">
          <cell r="D98" t="str">
            <v xml:space="preserve">LO#5 LFM-138-16: Prudential Financial - Stockholder's Equity and Operating Leverage, HBR, 2008  </v>
          </cell>
        </row>
        <row r="99">
          <cell r="D99" t="str">
            <v>LO#5 LFM-152-22: Introduction to Source of Earnings Analysis (excluding Appendices)</v>
          </cell>
        </row>
        <row r="100">
          <cell r="D100" t="str">
            <v>LO#5 Statutory Vauation of Individual Life &amp; Annuity Contracts, 5th Ed, 2018, Chapter 19 – Variable Deferred Annuities, Section 19.4</v>
          </cell>
        </row>
        <row r="101">
          <cell r="D101" t="str">
            <v>LO#6 Bridging the GAAP: IFRS 17 and LDTI Differences Explored, Financial Reporter, July 2022</v>
          </cell>
        </row>
        <row r="102">
          <cell r="D102" t="str">
            <v>LO#6 LFM-141-18: IFRS 17 Insurance Contracts – IFRS Standards Effects Analysis, May 2017, IASB (sections 1, 2, 4 &amp; 6.1-2 only) - Reduced Page count as per US Exam?</v>
          </cell>
        </row>
        <row r="103">
          <cell r="D103" t="str">
            <v>LO#6 LFM-144-20: The Modernization of Insurance Company Solvency Regulation in the US (exclude Sections 7 and 9)</v>
          </cell>
        </row>
        <row r="104">
          <cell r="D104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5">
          <cell r="D105" t="str">
            <v>LO#6 LFM-847-20: Life Insurance Regulatory Framework, OSFI, 2012</v>
          </cell>
        </row>
        <row r="106">
          <cell r="D106" t="str">
            <v>LO#6 LFM-851-23: OSFI Guideline – Life Insurance Capital Adequacy Test (LICAT), July 2022, Only Ch. 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erry, Angela M." id="{B763CADF-5F68-4070-84ED-ECA900D192C1}" userId="S::Angela.Berry@securian.com::bb62b57d-a532-4b0f-8f68-9bddc20e706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3" dT="2023-06-09T18:44:39.60" personId="{B763CADF-5F68-4070-84ED-ECA900D192C1}" id="{7E5D61A4-49A1-4841-AAB6-DEC9EC653671}">
    <text>Death benefit payable at BOY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C4E5-141C-495E-9DAF-054515316003}">
  <sheetPr>
    <tabColor theme="5" tint="0.79998168889431442"/>
  </sheetPr>
  <dimension ref="B2:U37"/>
  <sheetViews>
    <sheetView zoomScaleNormal="100" workbookViewId="0">
      <selection activeCell="H10" sqref="H10"/>
    </sheetView>
  </sheetViews>
  <sheetFormatPr defaultColWidth="8.7109375" defaultRowHeight="12.75"/>
  <cols>
    <col min="1" max="1" width="4" style="1" customWidth="1"/>
    <col min="2" max="2" width="12.7109375" style="1" bestFit="1" customWidth="1"/>
    <col min="3" max="3" width="15.28515625" style="1" customWidth="1"/>
    <col min="4" max="4" width="14" style="1" customWidth="1"/>
    <col min="5" max="5" width="13.42578125" style="1" customWidth="1"/>
    <col min="6" max="6" width="12.28515625" style="1" customWidth="1"/>
    <col min="7" max="7" width="17.28515625" style="1" customWidth="1"/>
    <col min="8" max="8" width="18.7109375" style="1" bestFit="1" customWidth="1"/>
    <col min="9" max="9" width="11.7109375" style="1" customWidth="1"/>
    <col min="10" max="10" width="10.28515625" style="1" bestFit="1" customWidth="1"/>
    <col min="11" max="11" width="12.28515625" style="1" bestFit="1" customWidth="1"/>
    <col min="12" max="12" width="10.28515625" style="1" bestFit="1" customWidth="1"/>
    <col min="13" max="16384" width="8.7109375" style="1"/>
  </cols>
  <sheetData>
    <row r="2" spans="2:21">
      <c r="C2" s="2" t="s">
        <v>0</v>
      </c>
      <c r="D2" s="2" t="s">
        <v>0</v>
      </c>
      <c r="E2" s="1" t="s">
        <v>1</v>
      </c>
    </row>
    <row r="3" spans="2:21" ht="15">
      <c r="B3" s="1" t="s">
        <v>2</v>
      </c>
      <c r="C3" s="1" t="s">
        <v>3</v>
      </c>
      <c r="D3" s="3" t="s">
        <v>4</v>
      </c>
      <c r="E3" s="1" t="s">
        <v>3</v>
      </c>
      <c r="F3" s="3"/>
      <c r="J3"/>
      <c r="K3"/>
      <c r="L3"/>
      <c r="M3"/>
      <c r="N3"/>
      <c r="O3"/>
      <c r="P3"/>
      <c r="Q3"/>
      <c r="R3"/>
      <c r="S3"/>
      <c r="T3"/>
      <c r="U3"/>
    </row>
    <row r="4" spans="2:21" ht="15">
      <c r="B4" s="4">
        <v>1</v>
      </c>
      <c r="C4" s="5">
        <v>0.03</v>
      </c>
      <c r="E4" s="6">
        <v>1E-3</v>
      </c>
      <c r="F4" s="6"/>
      <c r="G4" s="1" t="s">
        <v>5</v>
      </c>
      <c r="H4" s="7">
        <f>G19</f>
        <v>1000000</v>
      </c>
      <c r="J4"/>
      <c r="K4"/>
      <c r="L4"/>
      <c r="M4"/>
      <c r="N4"/>
      <c r="O4"/>
      <c r="P4"/>
      <c r="Q4"/>
      <c r="R4"/>
      <c r="S4"/>
      <c r="T4"/>
      <c r="U4"/>
    </row>
    <row r="5" spans="2:21" ht="15">
      <c r="B5" s="4">
        <f t="shared" ref="B5:B13" si="0">B4+1</f>
        <v>2</v>
      </c>
      <c r="C5" s="6">
        <v>3.2000000000000001E-2</v>
      </c>
      <c r="D5" s="5">
        <v>0.03</v>
      </c>
      <c r="E5" s="8">
        <v>0.01</v>
      </c>
      <c r="F5" s="6"/>
      <c r="G5" s="1" t="s">
        <v>6</v>
      </c>
      <c r="H5" s="1">
        <v>10</v>
      </c>
      <c r="J5"/>
      <c r="K5"/>
      <c r="L5"/>
      <c r="M5"/>
      <c r="N5"/>
      <c r="O5"/>
      <c r="P5"/>
      <c r="Q5"/>
      <c r="R5"/>
      <c r="S5"/>
      <c r="T5"/>
      <c r="U5"/>
    </row>
    <row r="6" spans="2:21" ht="15">
      <c r="B6" s="4">
        <f t="shared" si="0"/>
        <v>3</v>
      </c>
      <c r="C6" s="6">
        <v>3.3000000000000002E-2</v>
      </c>
      <c r="D6" s="6">
        <f t="shared" ref="D6:D13" si="1">D5+0.002</f>
        <v>3.2000000000000001E-2</v>
      </c>
      <c r="E6" s="8">
        <v>1.2E-2</v>
      </c>
      <c r="F6" s="8"/>
      <c r="J6"/>
      <c r="K6"/>
      <c r="L6"/>
      <c r="M6"/>
      <c r="N6"/>
      <c r="O6"/>
      <c r="P6"/>
      <c r="Q6"/>
      <c r="R6"/>
      <c r="S6"/>
      <c r="T6"/>
      <c r="U6"/>
    </row>
    <row r="7" spans="2:21" ht="15">
      <c r="B7" s="4">
        <f t="shared" si="0"/>
        <v>4</v>
      </c>
      <c r="C7" s="6">
        <f t="shared" ref="C7:C13" si="2">C6+0.001</f>
        <v>3.4000000000000002E-2</v>
      </c>
      <c r="D7" s="6">
        <f t="shared" si="1"/>
        <v>3.4000000000000002E-2</v>
      </c>
      <c r="E7" s="8">
        <v>1.3200000000000002E-2</v>
      </c>
      <c r="F7" s="8"/>
      <c r="H7" s="7"/>
      <c r="J7"/>
      <c r="K7"/>
      <c r="L7"/>
      <c r="M7"/>
      <c r="N7"/>
      <c r="O7"/>
      <c r="P7"/>
      <c r="Q7"/>
      <c r="R7"/>
      <c r="S7"/>
      <c r="T7"/>
      <c r="U7"/>
    </row>
    <row r="8" spans="2:21" ht="15">
      <c r="B8" s="4">
        <f t="shared" si="0"/>
        <v>5</v>
      </c>
      <c r="C8" s="6">
        <f t="shared" si="2"/>
        <v>3.5000000000000003E-2</v>
      </c>
      <c r="D8" s="6">
        <f t="shared" si="1"/>
        <v>3.6000000000000004E-2</v>
      </c>
      <c r="E8" s="8">
        <v>1.4500000000000001E-2</v>
      </c>
      <c r="F8" s="8"/>
      <c r="H8" s="7"/>
      <c r="J8"/>
      <c r="K8"/>
      <c r="L8"/>
      <c r="M8"/>
      <c r="N8"/>
      <c r="O8"/>
      <c r="P8"/>
      <c r="Q8"/>
      <c r="R8"/>
      <c r="S8"/>
      <c r="T8"/>
      <c r="U8"/>
    </row>
    <row r="9" spans="2:21" ht="15">
      <c r="B9" s="4">
        <f t="shared" si="0"/>
        <v>6</v>
      </c>
      <c r="C9" s="6">
        <f t="shared" si="2"/>
        <v>3.6000000000000004E-2</v>
      </c>
      <c r="D9" s="6">
        <f t="shared" si="1"/>
        <v>3.8000000000000006E-2</v>
      </c>
      <c r="E9" s="8">
        <v>1.6E-2</v>
      </c>
      <c r="F9" s="8"/>
      <c r="J9"/>
      <c r="K9"/>
      <c r="L9"/>
      <c r="M9"/>
      <c r="N9"/>
      <c r="O9"/>
      <c r="P9"/>
      <c r="Q9"/>
      <c r="R9"/>
      <c r="S9"/>
      <c r="T9"/>
      <c r="U9"/>
    </row>
    <row r="10" spans="2:21" ht="15">
      <c r="B10" s="4">
        <f t="shared" si="0"/>
        <v>7</v>
      </c>
      <c r="C10" s="6">
        <f t="shared" si="2"/>
        <v>3.7000000000000005E-2</v>
      </c>
      <c r="D10" s="6">
        <f t="shared" si="1"/>
        <v>4.0000000000000008E-2</v>
      </c>
      <c r="E10" s="8">
        <v>1.7600000000000001E-2</v>
      </c>
      <c r="F10" s="8"/>
      <c r="J10"/>
      <c r="K10"/>
      <c r="L10"/>
      <c r="M10"/>
      <c r="N10"/>
      <c r="O10"/>
      <c r="P10"/>
      <c r="Q10"/>
      <c r="R10"/>
      <c r="S10"/>
      <c r="T10"/>
      <c r="U10"/>
    </row>
    <row r="11" spans="2:21" ht="15">
      <c r="B11" s="4">
        <f t="shared" si="0"/>
        <v>8</v>
      </c>
      <c r="C11" s="6">
        <f t="shared" si="2"/>
        <v>3.8000000000000006E-2</v>
      </c>
      <c r="D11" s="6">
        <f t="shared" si="1"/>
        <v>4.200000000000001E-2</v>
      </c>
      <c r="E11" s="8">
        <v>1.9300000000000001E-2</v>
      </c>
      <c r="F11" s="8"/>
      <c r="J11"/>
      <c r="K11"/>
      <c r="L11"/>
      <c r="M11"/>
      <c r="N11"/>
      <c r="O11"/>
      <c r="P11"/>
      <c r="Q11"/>
      <c r="R11"/>
      <c r="S11"/>
      <c r="T11"/>
      <c r="U11"/>
    </row>
    <row r="12" spans="2:21" ht="15">
      <c r="B12" s="4">
        <f t="shared" si="0"/>
        <v>9</v>
      </c>
      <c r="C12" s="6">
        <f t="shared" si="2"/>
        <v>3.9000000000000007E-2</v>
      </c>
      <c r="D12" s="6">
        <f t="shared" si="1"/>
        <v>4.4000000000000011E-2</v>
      </c>
      <c r="E12" s="8">
        <v>2.1299999999999999E-2</v>
      </c>
      <c r="F12" s="8"/>
      <c r="J12"/>
      <c r="K12"/>
      <c r="L12"/>
      <c r="M12"/>
      <c r="N12"/>
      <c r="O12"/>
      <c r="P12"/>
      <c r="Q12"/>
      <c r="R12"/>
      <c r="S12"/>
      <c r="T12"/>
      <c r="U12"/>
    </row>
    <row r="13" spans="2:21" ht="15">
      <c r="B13" s="4">
        <f t="shared" si="0"/>
        <v>10</v>
      </c>
      <c r="C13" s="6">
        <f t="shared" si="2"/>
        <v>4.0000000000000008E-2</v>
      </c>
      <c r="D13" s="6">
        <f t="shared" si="1"/>
        <v>4.6000000000000013E-2</v>
      </c>
      <c r="E13" s="8">
        <v>2.3400000000000001E-2</v>
      </c>
      <c r="F13" s="8"/>
      <c r="J13"/>
      <c r="K13"/>
      <c r="L13"/>
      <c r="M13"/>
      <c r="N13"/>
      <c r="O13"/>
      <c r="P13"/>
      <c r="Q13"/>
      <c r="R13"/>
      <c r="S13"/>
      <c r="T13"/>
      <c r="U13"/>
    </row>
    <row r="14" spans="2:21" ht="15">
      <c r="B14" s="4"/>
      <c r="J14"/>
      <c r="K14"/>
      <c r="L14"/>
      <c r="M14"/>
      <c r="N14"/>
      <c r="O14"/>
      <c r="P14"/>
      <c r="Q14"/>
      <c r="R14"/>
      <c r="S14"/>
      <c r="T14"/>
      <c r="U14"/>
    </row>
    <row r="15" spans="2:21" ht="15">
      <c r="B15" s="4"/>
      <c r="G15" s="1" t="s">
        <v>7</v>
      </c>
      <c r="H15" s="1" t="s">
        <v>8</v>
      </c>
      <c r="I15" s="1" t="s">
        <v>9</v>
      </c>
      <c r="J15"/>
      <c r="K15"/>
      <c r="L15"/>
      <c r="M15"/>
      <c r="N15"/>
      <c r="O15"/>
      <c r="P15"/>
      <c r="Q15"/>
      <c r="R15"/>
      <c r="S15"/>
      <c r="T15"/>
      <c r="U15"/>
    </row>
    <row r="16" spans="2:21" ht="15">
      <c r="B16" s="17" t="s">
        <v>10</v>
      </c>
      <c r="F16" s="55" t="s">
        <v>11</v>
      </c>
      <c r="G16" s="55"/>
      <c r="H16" s="55"/>
      <c r="I16" s="55"/>
      <c r="J16"/>
      <c r="K16"/>
      <c r="L16"/>
      <c r="M16"/>
      <c r="N16"/>
      <c r="O16"/>
      <c r="P16"/>
      <c r="Q16"/>
      <c r="R16"/>
      <c r="S16"/>
      <c r="T16"/>
      <c r="U16"/>
    </row>
    <row r="17" spans="2:21" ht="15">
      <c r="B17" s="4"/>
      <c r="C17" s="1" t="s">
        <v>12</v>
      </c>
      <c r="D17" s="1" t="s">
        <v>13</v>
      </c>
      <c r="F17" s="9"/>
      <c r="G17" s="9" t="s">
        <v>14</v>
      </c>
      <c r="H17" s="9"/>
      <c r="I17" s="9" t="s">
        <v>14</v>
      </c>
      <c r="J17"/>
      <c r="K17"/>
      <c r="L17"/>
      <c r="M17"/>
      <c r="N17"/>
      <c r="O17"/>
      <c r="P17"/>
      <c r="Q17"/>
      <c r="R17"/>
      <c r="S17"/>
      <c r="T17"/>
      <c r="U17"/>
    </row>
    <row r="18" spans="2:21" ht="15">
      <c r="B18" s="4" t="s">
        <v>15</v>
      </c>
      <c r="C18" s="1" t="s">
        <v>16</v>
      </c>
      <c r="D18" s="1" t="s">
        <v>16</v>
      </c>
      <c r="E18" s="1" t="s">
        <v>17</v>
      </c>
      <c r="F18" s="9" t="s">
        <v>18</v>
      </c>
      <c r="G18" s="9" t="s">
        <v>19</v>
      </c>
      <c r="H18" s="9" t="s">
        <v>20</v>
      </c>
      <c r="I18" s="9" t="s">
        <v>21</v>
      </c>
      <c r="J18"/>
      <c r="K18"/>
      <c r="L18"/>
      <c r="M18"/>
      <c r="N18"/>
      <c r="O18"/>
      <c r="P18"/>
      <c r="Q18"/>
      <c r="R18"/>
      <c r="S18"/>
      <c r="T18"/>
      <c r="U18"/>
    </row>
    <row r="19" spans="2:21" ht="15">
      <c r="B19" s="4">
        <v>0</v>
      </c>
      <c r="C19" s="1">
        <v>1</v>
      </c>
      <c r="F19" s="10">
        <v>1</v>
      </c>
      <c r="G19" s="11">
        <v>1000000</v>
      </c>
      <c r="H19" s="9"/>
      <c r="I19" s="9"/>
      <c r="J19"/>
      <c r="K19"/>
      <c r="L19"/>
      <c r="M19"/>
      <c r="N19"/>
      <c r="O19"/>
      <c r="P19"/>
      <c r="Q19"/>
      <c r="R19"/>
      <c r="S19"/>
      <c r="T19"/>
      <c r="U19"/>
    </row>
    <row r="20" spans="2:21" ht="15">
      <c r="B20" s="4">
        <v>1</v>
      </c>
      <c r="C20" s="12">
        <f t="shared" ref="C20:C29" si="3">(1+C4)^(-B4)</f>
        <v>0.970873786407767</v>
      </c>
      <c r="D20" s="1">
        <v>1</v>
      </c>
      <c r="E20" s="1">
        <v>1</v>
      </c>
      <c r="F20" s="10">
        <f>1-E4</f>
        <v>0.999</v>
      </c>
      <c r="G20" s="11">
        <f t="shared" ref="G20:G28" si="4">$G$19*F20</f>
        <v>999000</v>
      </c>
      <c r="H20" s="11">
        <f t="shared" ref="H20:H29" si="5">$H$5*G19/1000</f>
        <v>10000</v>
      </c>
      <c r="I20" s="11">
        <f t="shared" ref="I20:I29" si="6">G19*E4</f>
        <v>1000</v>
      </c>
      <c r="J20"/>
      <c r="K20"/>
      <c r="L20"/>
      <c r="M20"/>
      <c r="N20"/>
      <c r="O20"/>
      <c r="P20"/>
      <c r="Q20"/>
      <c r="R20"/>
      <c r="S20"/>
      <c r="T20"/>
      <c r="U20"/>
    </row>
    <row r="21" spans="2:21" ht="15">
      <c r="B21" s="4">
        <f t="shared" ref="B21:B29" si="7">B20+1</f>
        <v>2</v>
      </c>
      <c r="C21" s="12">
        <f t="shared" si="3"/>
        <v>0.9389459768042786</v>
      </c>
      <c r="D21" s="13">
        <f t="shared" ref="D21:D29" si="8">(1+C5)^(-(B21-1))</f>
        <v>0.96899224806201545</v>
      </c>
      <c r="E21" s="12">
        <f t="shared" ref="E21:E29" si="9">(1+D5)^(-(B21-1))</f>
        <v>0.970873786407767</v>
      </c>
      <c r="F21" s="10">
        <f t="shared" ref="F21:F29" si="10">F20*(1-E5)</f>
        <v>0.98900999999999994</v>
      </c>
      <c r="G21" s="11">
        <f t="shared" si="4"/>
        <v>989010</v>
      </c>
      <c r="H21" s="11">
        <f t="shared" si="5"/>
        <v>9990</v>
      </c>
      <c r="I21" s="11">
        <f t="shared" si="6"/>
        <v>9990</v>
      </c>
      <c r="J21"/>
      <c r="K21"/>
      <c r="L21"/>
      <c r="M21"/>
      <c r="N21"/>
      <c r="O21"/>
      <c r="P21"/>
      <c r="Q21"/>
      <c r="R21"/>
      <c r="S21"/>
      <c r="T21"/>
      <c r="U21"/>
    </row>
    <row r="22" spans="2:21" ht="15">
      <c r="B22" s="4">
        <f t="shared" si="7"/>
        <v>3</v>
      </c>
      <c r="C22" s="12">
        <f t="shared" si="3"/>
        <v>0.90719163165941952</v>
      </c>
      <c r="D22" s="13">
        <f t="shared" si="8"/>
        <v>0.93712895550418029</v>
      </c>
      <c r="E22" s="12">
        <f t="shared" si="9"/>
        <v>0.9389459768042786</v>
      </c>
      <c r="F22" s="10">
        <f t="shared" si="10"/>
        <v>0.97714187999999991</v>
      </c>
      <c r="G22" s="11">
        <f t="shared" si="4"/>
        <v>977141.87999999989</v>
      </c>
      <c r="H22" s="11">
        <f t="shared" si="5"/>
        <v>9890.1</v>
      </c>
      <c r="I22" s="11">
        <f t="shared" si="6"/>
        <v>11868.12</v>
      </c>
      <c r="J22"/>
      <c r="K22"/>
      <c r="L22"/>
      <c r="M22"/>
      <c r="N22"/>
      <c r="O22"/>
      <c r="P22"/>
      <c r="Q22"/>
      <c r="R22"/>
      <c r="S22"/>
      <c r="T22"/>
      <c r="U22"/>
    </row>
    <row r="23" spans="2:21" ht="15">
      <c r="B23" s="4">
        <f t="shared" si="7"/>
        <v>4</v>
      </c>
      <c r="C23" s="12">
        <f t="shared" si="3"/>
        <v>0.87481827111888921</v>
      </c>
      <c r="D23" s="13">
        <f t="shared" si="8"/>
        <v>0.9045620923369313</v>
      </c>
      <c r="E23" s="12">
        <f t="shared" si="9"/>
        <v>0.9045620923369313</v>
      </c>
      <c r="F23" s="10">
        <f t="shared" si="10"/>
        <v>0.96424360718399993</v>
      </c>
      <c r="G23" s="11">
        <f t="shared" si="4"/>
        <v>964243.60718399996</v>
      </c>
      <c r="H23" s="11">
        <f t="shared" si="5"/>
        <v>9771.4187999999995</v>
      </c>
      <c r="I23" s="11">
        <f t="shared" si="6"/>
        <v>12898.272816000001</v>
      </c>
      <c r="J23"/>
      <c r="K23"/>
      <c r="L23"/>
      <c r="M23"/>
      <c r="N23"/>
      <c r="O23"/>
      <c r="P23"/>
      <c r="Q23"/>
      <c r="R23"/>
      <c r="S23"/>
      <c r="T23"/>
      <c r="U23"/>
    </row>
    <row r="24" spans="2:21" ht="15">
      <c r="B24" s="4">
        <f t="shared" si="7"/>
        <v>5</v>
      </c>
      <c r="C24" s="12">
        <f t="shared" si="3"/>
        <v>0.84197316685852419</v>
      </c>
      <c r="D24" s="13">
        <f t="shared" si="8"/>
        <v>0.87144222769857238</v>
      </c>
      <c r="E24" s="12">
        <f t="shared" si="9"/>
        <v>0.8680824543443002</v>
      </c>
      <c r="F24" s="10">
        <f t="shared" si="10"/>
        <v>0.95026207487983194</v>
      </c>
      <c r="G24" s="11">
        <f t="shared" si="4"/>
        <v>950262.07487983198</v>
      </c>
      <c r="H24" s="11">
        <f t="shared" si="5"/>
        <v>9642.4360718400003</v>
      </c>
      <c r="I24" s="11">
        <f t="shared" si="6"/>
        <v>13981.532304168</v>
      </c>
      <c r="J24"/>
      <c r="K24"/>
      <c r="L24"/>
      <c r="M24"/>
      <c r="N24"/>
      <c r="O24"/>
      <c r="P24"/>
      <c r="Q24"/>
      <c r="R24"/>
      <c r="S24"/>
      <c r="T24"/>
      <c r="U24"/>
    </row>
    <row r="25" spans="2:21" ht="15">
      <c r="B25" s="4">
        <f t="shared" si="7"/>
        <v>6</v>
      </c>
      <c r="C25" s="12">
        <f t="shared" si="3"/>
        <v>0.80880060518654706</v>
      </c>
      <c r="D25" s="13">
        <f t="shared" si="8"/>
        <v>0.83791742697326266</v>
      </c>
      <c r="E25" s="12">
        <f t="shared" si="9"/>
        <v>0.8298760524683324</v>
      </c>
      <c r="F25" s="10">
        <f t="shared" si="10"/>
        <v>0.93505788168175463</v>
      </c>
      <c r="G25" s="11">
        <f t="shared" si="4"/>
        <v>935057.8816817546</v>
      </c>
      <c r="H25" s="11">
        <f t="shared" si="5"/>
        <v>9502.6207487983193</v>
      </c>
      <c r="I25" s="11">
        <f t="shared" si="6"/>
        <v>15204.193198077312</v>
      </c>
      <c r="J25"/>
      <c r="K25"/>
      <c r="L25"/>
      <c r="M25"/>
      <c r="N25"/>
      <c r="O25"/>
      <c r="P25"/>
      <c r="Q25"/>
      <c r="R25"/>
      <c r="S25"/>
      <c r="T25"/>
      <c r="U25"/>
    </row>
    <row r="26" spans="2:21" ht="15">
      <c r="B26" s="4">
        <f t="shared" si="7"/>
        <v>7</v>
      </c>
      <c r="C26" s="12">
        <f t="shared" si="3"/>
        <v>0.77544090266390553</v>
      </c>
      <c r="D26" s="13">
        <f t="shared" si="8"/>
        <v>0.8041322160624701</v>
      </c>
      <c r="E26" s="12">
        <f t="shared" si="9"/>
        <v>0.79031452573014571</v>
      </c>
      <c r="F26" s="10">
        <f t="shared" si="10"/>
        <v>0.91860086296415577</v>
      </c>
      <c r="G26" s="11">
        <f t="shared" si="4"/>
        <v>918600.86296415573</v>
      </c>
      <c r="H26" s="11">
        <f t="shared" si="5"/>
        <v>9350.5788168175459</v>
      </c>
      <c r="I26" s="11">
        <f t="shared" si="6"/>
        <v>16457.018717598883</v>
      </c>
      <c r="J26"/>
      <c r="K26"/>
      <c r="L26"/>
      <c r="M26"/>
      <c r="N26"/>
      <c r="O26"/>
      <c r="P26"/>
      <c r="Q26"/>
      <c r="R26"/>
      <c r="S26"/>
      <c r="T26"/>
      <c r="U26"/>
    </row>
    <row r="27" spans="2:21" ht="15">
      <c r="B27" s="4">
        <f t="shared" si="7"/>
        <v>8</v>
      </c>
      <c r="C27" s="12">
        <f t="shared" si="3"/>
        <v>0.74202950092240738</v>
      </c>
      <c r="D27" s="13">
        <f t="shared" si="8"/>
        <v>0.77022662195745883</v>
      </c>
      <c r="E27" s="12">
        <f t="shared" si="9"/>
        <v>0.74976638824069186</v>
      </c>
      <c r="F27" s="10">
        <f t="shared" si="10"/>
        <v>0.90087186630894756</v>
      </c>
      <c r="G27" s="11">
        <f t="shared" si="4"/>
        <v>900871.86630894756</v>
      </c>
      <c r="H27" s="11">
        <f t="shared" si="5"/>
        <v>9186.0086296415575</v>
      </c>
      <c r="I27" s="11">
        <f t="shared" si="6"/>
        <v>17728.996655208208</v>
      </c>
      <c r="J27"/>
      <c r="K27"/>
      <c r="L27"/>
      <c r="M27"/>
      <c r="N27"/>
      <c r="O27"/>
      <c r="P27"/>
      <c r="Q27"/>
      <c r="R27"/>
      <c r="S27"/>
      <c r="T27"/>
      <c r="U27"/>
    </row>
    <row r="28" spans="2:21" ht="15">
      <c r="B28" s="4">
        <f t="shared" si="7"/>
        <v>9</v>
      </c>
      <c r="C28" s="12">
        <f t="shared" si="3"/>
        <v>0.70869614759672639</v>
      </c>
      <c r="D28" s="13">
        <f t="shared" si="8"/>
        <v>0.73633529735299863</v>
      </c>
      <c r="E28" s="12">
        <f t="shared" si="9"/>
        <v>0.70859161792606684</v>
      </c>
      <c r="F28" s="10">
        <f t="shared" si="10"/>
        <v>0.88168329555656699</v>
      </c>
      <c r="G28" s="11">
        <f t="shared" si="4"/>
        <v>881683.29555656703</v>
      </c>
      <c r="H28" s="11">
        <f t="shared" si="5"/>
        <v>9008.7186630894757</v>
      </c>
      <c r="I28" s="11">
        <f t="shared" si="6"/>
        <v>19188.570752380583</v>
      </c>
      <c r="J28"/>
      <c r="K28"/>
      <c r="L28"/>
      <c r="M28"/>
      <c r="N28"/>
      <c r="O28"/>
      <c r="P28"/>
      <c r="Q28"/>
      <c r="R28"/>
      <c r="S28"/>
      <c r="T28"/>
      <c r="U28"/>
    </row>
    <row r="29" spans="2:21" ht="15">
      <c r="B29" s="4">
        <f t="shared" si="7"/>
        <v>10</v>
      </c>
      <c r="C29" s="12">
        <f t="shared" si="3"/>
        <v>0.67556416882579851</v>
      </c>
      <c r="D29" s="13">
        <f t="shared" si="8"/>
        <v>0.70258673557883045</v>
      </c>
      <c r="E29" s="12">
        <f t="shared" si="9"/>
        <v>0.66713671051045254</v>
      </c>
      <c r="F29" s="10">
        <f t="shared" si="10"/>
        <v>0.8610519064405433</v>
      </c>
      <c r="G29" s="11"/>
      <c r="H29" s="11">
        <f t="shared" si="5"/>
        <v>8816.832955565671</v>
      </c>
      <c r="I29" s="11">
        <f t="shared" si="6"/>
        <v>20631.389116023671</v>
      </c>
      <c r="J29"/>
      <c r="K29"/>
      <c r="L29"/>
      <c r="M29"/>
      <c r="N29"/>
      <c r="O29"/>
      <c r="P29"/>
      <c r="Q29"/>
      <c r="R29"/>
      <c r="S29"/>
      <c r="T29"/>
      <c r="U29"/>
    </row>
    <row r="30" spans="2:21" ht="15">
      <c r="C30" s="12"/>
      <c r="D30" s="13"/>
      <c r="E30" s="12"/>
      <c r="J30"/>
      <c r="K30"/>
      <c r="L30"/>
      <c r="M30"/>
      <c r="N30"/>
      <c r="O30"/>
      <c r="P30"/>
      <c r="Q30"/>
      <c r="R30"/>
      <c r="S30"/>
      <c r="T30"/>
      <c r="U30"/>
    </row>
    <row r="31" spans="2:21" ht="15">
      <c r="C31" s="9"/>
      <c r="D31" s="9" t="s">
        <v>16</v>
      </c>
      <c r="E31" s="9" t="s">
        <v>17</v>
      </c>
      <c r="J31"/>
      <c r="K31"/>
      <c r="L31"/>
      <c r="M31"/>
      <c r="N31"/>
      <c r="O31"/>
      <c r="P31"/>
      <c r="Q31"/>
      <c r="R31"/>
      <c r="S31"/>
      <c r="T31"/>
      <c r="U31"/>
    </row>
    <row r="32" spans="2:21" ht="15">
      <c r="C32" s="9" t="s">
        <v>23</v>
      </c>
      <c r="D32" s="14">
        <v>44927</v>
      </c>
      <c r="E32" s="14">
        <v>44927</v>
      </c>
      <c r="J32"/>
      <c r="K32"/>
      <c r="L32"/>
      <c r="M32"/>
      <c r="N32"/>
      <c r="O32"/>
      <c r="P32"/>
      <c r="Q32"/>
      <c r="R32"/>
      <c r="S32"/>
      <c r="T32"/>
      <c r="U32"/>
    </row>
    <row r="33" spans="2:21" ht="15">
      <c r="B33" s="1" t="s">
        <v>24</v>
      </c>
      <c r="C33" s="15">
        <f>SUMPRODUCT(H20:H29,$C$19:$C$28)</f>
        <v>81905.330227937971</v>
      </c>
      <c r="D33" s="15">
        <f>SUMPRODUCT(H21:H29,D20:D28)</f>
        <v>74386.355548177991</v>
      </c>
      <c r="E33" s="15">
        <f>SUMPRODUCT(H21:H29,E20:E28)</f>
        <v>73759.739569521742</v>
      </c>
      <c r="F33" s="1" t="s">
        <v>25</v>
      </c>
      <c r="J33"/>
      <c r="K33"/>
      <c r="L33"/>
      <c r="M33"/>
      <c r="N33"/>
      <c r="O33"/>
      <c r="P33"/>
      <c r="Q33"/>
      <c r="R33"/>
      <c r="S33"/>
      <c r="T33"/>
      <c r="U33"/>
    </row>
    <row r="34" spans="2:21" ht="15">
      <c r="B34" s="1" t="s">
        <v>26</v>
      </c>
      <c r="C34" s="11">
        <f>SUMPRODUCT(I20:I29,$C$20:$C$29)</f>
        <v>109924.06105861673</v>
      </c>
      <c r="D34" s="11">
        <f>SUMPRODUCT(I21:I29,D21:D29)</f>
        <v>112906.96262084969</v>
      </c>
      <c r="E34" s="11">
        <f>SUMPRODUCT(I21:I29,E21:E29)</f>
        <v>110924.20420398146</v>
      </c>
      <c r="J34"/>
      <c r="K34"/>
      <c r="L34"/>
      <c r="M34"/>
      <c r="N34"/>
      <c r="O34"/>
      <c r="P34"/>
      <c r="Q34"/>
      <c r="R34"/>
      <c r="S34"/>
      <c r="T34"/>
      <c r="U34"/>
    </row>
    <row r="35" spans="2:21" ht="15">
      <c r="B35" s="1" t="s">
        <v>27</v>
      </c>
      <c r="C35" s="16">
        <f>MIN(C34/C33,1)</f>
        <v>1</v>
      </c>
      <c r="D35" s="9"/>
      <c r="E35" s="9"/>
      <c r="J35"/>
      <c r="K35"/>
      <c r="L35"/>
      <c r="M35"/>
      <c r="N35"/>
      <c r="O35"/>
      <c r="P35"/>
      <c r="Q35"/>
      <c r="R35"/>
      <c r="S35"/>
      <c r="T35"/>
      <c r="U35"/>
    </row>
    <row r="36" spans="2:21" ht="15">
      <c r="B36" s="1" t="s">
        <v>28</v>
      </c>
      <c r="C36" s="9"/>
      <c r="D36" s="11">
        <f>D34-C35*D33</f>
        <v>38520.607072671701</v>
      </c>
      <c r="E36" s="11">
        <f>E34-C35*E33</f>
        <v>37164.464634459713</v>
      </c>
      <c r="J36"/>
      <c r="K36"/>
      <c r="L36"/>
      <c r="M36"/>
      <c r="N36"/>
      <c r="O36"/>
      <c r="P36"/>
      <c r="Q36"/>
      <c r="R36"/>
      <c r="S36"/>
      <c r="T36"/>
      <c r="U36"/>
    </row>
    <row r="37" spans="2:21" ht="15">
      <c r="B37" s="1" t="s">
        <v>22</v>
      </c>
      <c r="C37" s="9"/>
      <c r="D37" s="11">
        <f>D36-E36</f>
        <v>1356.1424382119876</v>
      </c>
      <c r="E37" s="11"/>
      <c r="J37"/>
      <c r="K37"/>
      <c r="L37"/>
      <c r="M37"/>
      <c r="N37"/>
      <c r="O37"/>
      <c r="P37"/>
      <c r="Q37"/>
      <c r="R37"/>
      <c r="S37"/>
      <c r="T37"/>
      <c r="U37"/>
    </row>
  </sheetData>
  <mergeCells count="1">
    <mergeCell ref="F16:I16"/>
  </mergeCells>
  <pageMargins left="0.7" right="0.7" top="0.75" bottom="0.75" header="0.3" footer="0.3"/>
  <pageSetup orientation="portrait" horizontalDpi="90" verticalDpi="90" r:id="rId1"/>
  <headerFooter>
    <oddFooter>&amp;C_x000D_&amp;1#&amp;"Calibri"&amp;10&amp;K000000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44A9-B415-4E0F-B5F7-1873F2B96B4F}">
  <dimension ref="A2:P44"/>
  <sheetViews>
    <sheetView tabSelected="1" topLeftCell="A12" workbookViewId="0">
      <selection activeCell="D29" sqref="D29"/>
    </sheetView>
  </sheetViews>
  <sheetFormatPr defaultColWidth="11" defaultRowHeight="15"/>
  <cols>
    <col min="1" max="7" width="15" customWidth="1"/>
    <col min="8" max="8" width="13.42578125" customWidth="1"/>
    <col min="10" max="10" width="21.42578125" customWidth="1"/>
    <col min="14" max="14" width="14" customWidth="1"/>
    <col min="16" max="16" width="13.28515625" customWidth="1"/>
  </cols>
  <sheetData>
    <row r="2" spans="1:16" s="54" customFormat="1" ht="27">
      <c r="A2" s="54" t="s">
        <v>52</v>
      </c>
    </row>
    <row r="4" spans="1:16">
      <c r="B4" s="27"/>
      <c r="C4" s="30"/>
    </row>
    <row r="5" spans="1:16" ht="51.75">
      <c r="A5" s="53" t="s">
        <v>51</v>
      </c>
      <c r="B5" s="52" t="s">
        <v>50</v>
      </c>
      <c r="C5" s="51" t="s">
        <v>49</v>
      </c>
      <c r="E5" s="50" t="s">
        <v>48</v>
      </c>
      <c r="F5" s="49" t="s">
        <v>47</v>
      </c>
      <c r="G5" s="48" t="s">
        <v>46</v>
      </c>
      <c r="I5" s="47" t="s">
        <v>2</v>
      </c>
      <c r="J5" s="46" t="s">
        <v>45</v>
      </c>
      <c r="K5" s="45"/>
      <c r="L5" s="45"/>
      <c r="M5" s="45"/>
      <c r="N5" s="45"/>
      <c r="O5" s="45"/>
      <c r="P5" s="45"/>
    </row>
    <row r="6" spans="1:16" ht="15.75">
      <c r="A6" s="36">
        <v>50</v>
      </c>
      <c r="B6" s="35">
        <v>2.2850000000000001</v>
      </c>
      <c r="C6" s="34">
        <v>0.01</v>
      </c>
      <c r="E6" s="44">
        <v>2.5000000000000001E-2</v>
      </c>
      <c r="F6" s="43">
        <v>0.05</v>
      </c>
      <c r="G6" s="42">
        <v>0.04</v>
      </c>
      <c r="H6" s="18"/>
      <c r="I6" s="40">
        <v>1</v>
      </c>
      <c r="J6" s="39">
        <v>0.05</v>
      </c>
      <c r="K6" s="41"/>
      <c r="L6" s="41"/>
      <c r="M6" s="41"/>
      <c r="N6" s="41"/>
      <c r="O6" s="41"/>
      <c r="P6" s="41"/>
    </row>
    <row r="7" spans="1:16" ht="15.75">
      <c r="A7" s="36">
        <v>51</v>
      </c>
      <c r="B7" s="35">
        <v>2.5569999999999999</v>
      </c>
      <c r="C7" s="34">
        <v>1.0999999999999999E-2</v>
      </c>
      <c r="I7" s="40">
        <v>2</v>
      </c>
      <c r="J7" s="39">
        <v>0.04</v>
      </c>
    </row>
    <row r="8" spans="1:16" ht="15.75">
      <c r="A8" s="36">
        <v>52</v>
      </c>
      <c r="B8" s="35">
        <v>2.8279999999999998</v>
      </c>
      <c r="C8" s="34">
        <v>1.0999999999999999E-2</v>
      </c>
      <c r="G8" s="30"/>
      <c r="H8" s="18"/>
      <c r="I8" s="40">
        <v>3</v>
      </c>
      <c r="J8" s="39">
        <v>0.03</v>
      </c>
    </row>
    <row r="9" spans="1:16" ht="15.75">
      <c r="A9" s="36">
        <v>53</v>
      </c>
      <c r="B9" s="35">
        <v>3.0880000000000001</v>
      </c>
      <c r="C9" s="34">
        <v>1.2E-2</v>
      </c>
      <c r="I9" s="40">
        <v>4</v>
      </c>
      <c r="J9" s="39">
        <v>0.02</v>
      </c>
    </row>
    <row r="10" spans="1:16" ht="15.75">
      <c r="A10" s="36">
        <v>54</v>
      </c>
      <c r="B10" s="35">
        <v>3.3450000000000002</v>
      </c>
      <c r="C10" s="34">
        <v>1.2E-2</v>
      </c>
      <c r="H10" s="18"/>
      <c r="I10" s="40">
        <v>5</v>
      </c>
      <c r="J10" s="39">
        <v>0.01</v>
      </c>
    </row>
    <row r="11" spans="1:16" ht="15.75">
      <c r="A11" s="36">
        <v>55</v>
      </c>
      <c r="B11" s="35">
        <v>3.6160000000000001</v>
      </c>
      <c r="C11" s="34">
        <v>1.2999999999999999E-2</v>
      </c>
      <c r="I11" s="40">
        <v>6</v>
      </c>
      <c r="J11" s="39">
        <v>0</v>
      </c>
    </row>
    <row r="12" spans="1:16" ht="16.5" thickBot="1">
      <c r="A12" s="36">
        <v>56</v>
      </c>
      <c r="B12" s="35">
        <v>3.9220000000000002</v>
      </c>
      <c r="C12" s="34">
        <v>1.2999999999999999E-2</v>
      </c>
      <c r="H12" s="18"/>
      <c r="I12" s="38">
        <v>7</v>
      </c>
      <c r="J12" s="37">
        <v>0</v>
      </c>
    </row>
    <row r="13" spans="1:16">
      <c r="A13" s="36">
        <v>57</v>
      </c>
      <c r="B13" s="35">
        <v>4.2720000000000002</v>
      </c>
      <c r="C13" s="34">
        <v>1.4E-2</v>
      </c>
    </row>
    <row r="14" spans="1:16">
      <c r="A14" s="36">
        <v>58</v>
      </c>
      <c r="B14" s="35">
        <v>4.681</v>
      </c>
      <c r="C14" s="34">
        <v>1.4E-2</v>
      </c>
      <c r="H14" s="18"/>
    </row>
    <row r="15" spans="1:16">
      <c r="A15" s="33">
        <v>59</v>
      </c>
      <c r="B15" s="32">
        <v>5.1459999999999999</v>
      </c>
      <c r="C15" s="31">
        <v>1.4999999999999999E-2</v>
      </c>
    </row>
    <row r="16" spans="1:16">
      <c r="H16" s="18"/>
    </row>
    <row r="17" spans="1:14">
      <c r="A17" s="18"/>
    </row>
    <row r="18" spans="1:14">
      <c r="A18" s="30"/>
      <c r="H18" s="18"/>
    </row>
    <row r="20" spans="1:14" s="29" customFormat="1" ht="27">
      <c r="A20" s="29" t="s">
        <v>44</v>
      </c>
    </row>
    <row r="22" spans="1:14" s="26" customFormat="1" ht="42" customHeight="1">
      <c r="G22" s="27" t="s">
        <v>43</v>
      </c>
      <c r="H22" s="28" t="s">
        <v>42</v>
      </c>
      <c r="J22" s="27" t="s">
        <v>41</v>
      </c>
      <c r="M22" s="56" t="s">
        <v>40</v>
      </c>
      <c r="N22" s="56"/>
    </row>
    <row r="23" spans="1:14" s="26" customFormat="1" ht="51.75">
      <c r="A23" s="28" t="s">
        <v>39</v>
      </c>
      <c r="B23" s="27" t="s">
        <v>38</v>
      </c>
      <c r="C23" s="27" t="s">
        <v>37</v>
      </c>
      <c r="D23" s="27" t="s">
        <v>36</v>
      </c>
      <c r="E23" s="27" t="s">
        <v>35</v>
      </c>
      <c r="F23" s="27" t="s">
        <v>34</v>
      </c>
      <c r="G23" s="27" t="s">
        <v>31</v>
      </c>
      <c r="H23" s="27" t="s">
        <v>30</v>
      </c>
      <c r="J23" s="27" t="s">
        <v>33</v>
      </c>
      <c r="K23" s="27" t="s">
        <v>32</v>
      </c>
      <c r="M23" s="27" t="s">
        <v>31</v>
      </c>
      <c r="N23" s="27" t="s">
        <v>30</v>
      </c>
    </row>
    <row r="24" spans="1:14">
      <c r="A24">
        <v>2</v>
      </c>
      <c r="B24" s="25">
        <v>44012</v>
      </c>
      <c r="C24" s="24">
        <v>115000</v>
      </c>
      <c r="D24" s="21">
        <f>C24*(1-J7)</f>
        <v>110400</v>
      </c>
      <c r="F24" s="23">
        <v>1</v>
      </c>
      <c r="J24" s="22">
        <v>1</v>
      </c>
      <c r="K24" s="22">
        <v>1</v>
      </c>
    </row>
    <row r="25" spans="1:14">
      <c r="A25">
        <v>3</v>
      </c>
      <c r="B25" s="25">
        <f>EOMONTH(B24,12)</f>
        <v>44377</v>
      </c>
      <c r="C25" s="24">
        <f>C24*(1+$E$6)</f>
        <v>117874.99999999999</v>
      </c>
      <c r="D25" s="21">
        <f>C25*(1-J8)</f>
        <v>114338.74999999999</v>
      </c>
      <c r="E25" s="23">
        <f>(B8/1000)*(1-C8)^(YEAR(B24)-2012)</f>
        <v>2.5885093491588742E-3</v>
      </c>
      <c r="F25" s="23">
        <f>F24*(1-E25)</f>
        <v>0.99741149065084111</v>
      </c>
      <c r="G25" s="21">
        <f>F24*E25*C25</f>
        <v>305.12053953210227</v>
      </c>
      <c r="J25" s="22">
        <f>J24/(1+$F$6)</f>
        <v>0.95238095238095233</v>
      </c>
      <c r="K25" s="22">
        <f>K24/(1+$G$6)</f>
        <v>0.96153846153846145</v>
      </c>
      <c r="M25" s="21">
        <f>J25*G25</f>
        <v>290.59099003057355</v>
      </c>
    </row>
    <row r="26" spans="1:14">
      <c r="A26">
        <v>4</v>
      </c>
      <c r="B26" s="25">
        <f>EOMONTH(B25,12)</f>
        <v>44742</v>
      </c>
      <c r="C26" s="24">
        <f>C25*(1+$E$6)</f>
        <v>120821.87499999997</v>
      </c>
      <c r="D26" s="21">
        <f>C26*(1-J9)</f>
        <v>118405.43749999997</v>
      </c>
      <c r="E26" s="23">
        <f>(B9/1000)*(1-C9)^(YEAR(B25)-2012)</f>
        <v>2.7700639347057921E-3</v>
      </c>
      <c r="F26" s="23">
        <f>F25*(1-E26)</f>
        <v>0.99464859705252806</v>
      </c>
      <c r="G26" s="21">
        <f>F25*E26*C26</f>
        <v>333.81798497367805</v>
      </c>
      <c r="J26" s="22">
        <f>J25/(1+$F$6)</f>
        <v>0.90702947845804982</v>
      </c>
      <c r="K26" s="22">
        <f>K25/(1+$G$6)</f>
        <v>0.92455621301775137</v>
      </c>
      <c r="M26" s="21">
        <f>J26*G26</f>
        <v>302.78275281059234</v>
      </c>
    </row>
    <row r="27" spans="1:14">
      <c r="A27">
        <v>5</v>
      </c>
      <c r="B27" s="25">
        <f>EOMONTH(B26,12)</f>
        <v>45107</v>
      </c>
      <c r="C27" s="24">
        <f>C26*(1+$E$6)</f>
        <v>123842.42187499996</v>
      </c>
      <c r="D27" s="21">
        <f>C27*(1-J10)</f>
        <v>122603.99765624995</v>
      </c>
      <c r="E27" s="23">
        <f>(B10/1000)*(1-C10)^(YEAR(B26)-2012)</f>
        <v>2.9645963391359406E-3</v>
      </c>
      <c r="F27" s="23">
        <f>F26*(1-E27)</f>
        <v>0.9916998654629795</v>
      </c>
      <c r="G27" s="21">
        <f>F26*E27*C27</f>
        <v>365.17806150901987</v>
      </c>
      <c r="H27" s="21">
        <f>F27*D27</f>
        <v>121586.36798092653</v>
      </c>
      <c r="J27" s="22">
        <f>J26/(1+$F$6)</f>
        <v>0.86383759853147601</v>
      </c>
      <c r="K27" s="22">
        <f>K26/(1+$G$6)</f>
        <v>0.88899635867091475</v>
      </c>
      <c r="M27" s="21">
        <f>J27*G27</f>
        <v>315.45453969033139</v>
      </c>
      <c r="N27" s="21">
        <f>K27*H27</f>
        <v>108089.83839906559</v>
      </c>
    </row>
    <row r="28" spans="1:14">
      <c r="H28" s="18"/>
    </row>
    <row r="29" spans="1:14">
      <c r="M29" s="21">
        <f>SUM(M25:M27)</f>
        <v>908.82828253149728</v>
      </c>
      <c r="N29" s="21">
        <f>SUM(N25:N27)</f>
        <v>108089.83839906559</v>
      </c>
    </row>
    <row r="30" spans="1:14">
      <c r="H30" s="18"/>
    </row>
    <row r="31" spans="1:14">
      <c r="B31" s="20" t="s">
        <v>29</v>
      </c>
    </row>
    <row r="32" spans="1:14">
      <c r="B32" s="19">
        <f>SUM(M29:N29)</f>
        <v>108998.66668159708</v>
      </c>
      <c r="H32" s="18"/>
    </row>
    <row r="34" spans="8:8">
      <c r="H34" s="18"/>
    </row>
    <row r="36" spans="8:8">
      <c r="H36" s="18"/>
    </row>
    <row r="38" spans="8:8">
      <c r="H38" s="18"/>
    </row>
    <row r="40" spans="8:8">
      <c r="H40" s="18"/>
    </row>
    <row r="42" spans="8:8">
      <c r="H42" s="18"/>
    </row>
    <row r="44" spans="8:8">
      <c r="H44" s="18"/>
    </row>
  </sheetData>
  <mergeCells count="1">
    <mergeCell ref="M22:N22"/>
  </mergeCells>
  <pageMargins left="0.7" right="0.7" top="0.75" bottom="0.75" header="0.3" footer="0.3"/>
  <headerFooter>
    <oddFooter>&amp;C_x000D_&amp;1#&amp;"Calibri"&amp;10&amp;K000000 CONFIDENTIAL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Q4 Calculations</vt:lpstr>
      <vt:lpstr>Q5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Huh, Andrew</dc:creator>
  <cp:lastModifiedBy>A Zionce</cp:lastModifiedBy>
  <dcterms:created xsi:type="dcterms:W3CDTF">2023-06-01T20:50:49Z</dcterms:created>
  <dcterms:modified xsi:type="dcterms:W3CDTF">2023-07-25T20:37:03Z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aa860-6a65-4942-a19a-0478291725e1_Enabled">
    <vt:lpwstr>true</vt:lpwstr>
  </property>
  <property fmtid="{D5CDD505-2E9C-101B-9397-08002B2CF9AE}" pid="3" name="MSIP_Label_3c9aa860-6a65-4942-a19a-0478291725e1_SetDate">
    <vt:lpwstr>2023-07-21T20:16:54Z</vt:lpwstr>
  </property>
  <property fmtid="{D5CDD505-2E9C-101B-9397-08002B2CF9AE}" pid="4" name="MSIP_Label_3c9aa860-6a65-4942-a19a-0478291725e1_Method">
    <vt:lpwstr>Privileged</vt:lpwstr>
  </property>
  <property fmtid="{D5CDD505-2E9C-101B-9397-08002B2CF9AE}" pid="5" name="MSIP_Label_3c9aa860-6a65-4942-a19a-0478291725e1_Name">
    <vt:lpwstr>CONFIDENTIAL</vt:lpwstr>
  </property>
  <property fmtid="{D5CDD505-2E9C-101B-9397-08002B2CF9AE}" pid="6" name="MSIP_Label_3c9aa860-6a65-4942-a19a-0478291725e1_SiteId">
    <vt:lpwstr>5d3e2773-e07f-4432-a630-1a0f68a28a05</vt:lpwstr>
  </property>
  <property fmtid="{D5CDD505-2E9C-101B-9397-08002B2CF9AE}" pid="7" name="MSIP_Label_3c9aa860-6a65-4942-a19a-0478291725e1_ActionId">
    <vt:lpwstr>e26a276f-4196-4796-9daf-562dc83d864c</vt:lpwstr>
  </property>
  <property fmtid="{D5CDD505-2E9C-101B-9397-08002B2CF9AE}" pid="8" name="MSIP_Label_3c9aa860-6a65-4942-a19a-0478291725e1_ContentBits">
    <vt:lpwstr>2</vt:lpwstr>
  </property>
</Properties>
</file>