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Q:\Aleshia\Spring 2023 solutions\"/>
    </mc:Choice>
  </mc:AlternateContent>
  <xr:revisionPtr revIDLastSave="0" documentId="8_{4A54A267-F6B3-40C8-B066-B9F9D6003504}" xr6:coauthVersionLast="47" xr6:coauthVersionMax="47" xr10:uidLastSave="{00000000-0000-0000-0000-000000000000}"/>
  <bookViews>
    <workbookView xWindow="6195" yWindow="3480" windowWidth="14400" windowHeight="7545" firstSheet="4" activeTab="9" xr2:uid="{8E39DC7F-54FA-4855-95D0-A44A19201D01}"/>
  </bookViews>
  <sheets>
    <sheet name="Case Study Exhibits --&gt;" sheetId="6" r:id="rId1"/>
    <sheet name="Big Ben Inc St 1.5" sheetId="7" r:id="rId2"/>
    <sheet name="Big Ben BS 1.5" sheetId="8" r:id="rId3"/>
    <sheet name="Lyon 2.10 &amp; 3.3" sheetId="9" r:id="rId4"/>
    <sheet name="SLIC Sect 3.3" sheetId="10" r:id="rId5"/>
    <sheet name="AHA Sect 3.3" sheetId="11" r:id="rId6"/>
    <sheet name="Question 2(a)" sheetId="2" r:id="rId7"/>
    <sheet name="Question 2(b)" sheetId="3" r:id="rId8"/>
    <sheet name="Q3(b)" sheetId="4" r:id="rId9"/>
    <sheet name="Q3(c)" sheetId="5" r:id="rId10"/>
    <sheet name="SQ5 a(ii)" sheetId="12" r:id="rId11"/>
  </sheets>
  <externalReferences>
    <externalReference r:id="rId12"/>
    <externalReference r:id="rId13"/>
    <externalReference r:id="rId14"/>
    <externalReference r:id="rId15"/>
  </externalReferences>
  <definedNames>
    <definedName name="BaseYear">#REF!</definedName>
    <definedName name="CognitiveLevels" localSheetId="10">'[1]Syllabus List'!$C$394:$C$397</definedName>
    <definedName name="CognitiveLevels">'[2]Syllabus List'!$C$394:$C$397</definedName>
    <definedName name="CommonGuidance" localSheetId="10">'[1]Syllabus List'!$B$401:$B$410</definedName>
    <definedName name="CommonGuidance">'[2]Syllabus List'!$B$401:$B$410</definedName>
    <definedName name="Divisor">[3]Inputs!$B$2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O_1">#REF!</definedName>
    <definedName name="LO_2">#REF!</definedName>
    <definedName name="LOList" localSheetId="10">'[1]Syllabus List'!$A$393:$A$423</definedName>
    <definedName name="LOList">'[2]Syllabus List'!$A$393:$A$423</definedName>
    <definedName name="Q_sources" localSheetId="10">[1]Qxt!$B$9:$B$18</definedName>
    <definedName name="Q_sources">[2]Qxt!$B$13:$B$23</definedName>
    <definedName name="SyllabusListing" localSheetId="10">'[1]Syllabus List'!$B$4:$B$390</definedName>
    <definedName name="SyllabusListing">'[2]Syllabus List'!$B$4:$B$390</definedName>
    <definedName name="Year1">[4]Factors!$B$4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3" i="12" l="1"/>
  <c r="D255" i="12"/>
  <c r="I255" i="12"/>
  <c r="I12" i="12" s="1"/>
  <c r="L256" i="12"/>
  <c r="L257" i="12"/>
  <c r="D265" i="12"/>
  <c r="D267" i="12"/>
  <c r="I267" i="12"/>
  <c r="I14" i="12" s="1"/>
  <c r="G15" i="5"/>
  <c r="H15" i="5"/>
  <c r="H16" i="5" s="1"/>
  <c r="H17" i="5" s="1"/>
  <c r="H18" i="5" s="1"/>
  <c r="H19" i="5" s="1"/>
  <c r="H20" i="5" s="1"/>
  <c r="H21" i="5" s="1"/>
  <c r="H22" i="5" s="1"/>
  <c r="H23" i="5" s="1"/>
  <c r="H24" i="5" s="1"/>
  <c r="H25" i="5" s="1"/>
  <c r="H26" i="5" s="1"/>
  <c r="H27" i="5" s="1"/>
  <c r="H28" i="5" s="1"/>
  <c r="H29" i="5" s="1"/>
  <c r="H30" i="5" s="1"/>
  <c r="H31" i="5" s="1"/>
  <c r="H32" i="5" s="1"/>
  <c r="H33" i="5" s="1"/>
  <c r="H34" i="5" s="1"/>
  <c r="H35" i="5" s="1"/>
  <c r="H36" i="5" s="1"/>
  <c r="H37" i="5" s="1"/>
  <c r="H38" i="5" s="1"/>
  <c r="H39" i="5" s="1"/>
  <c r="H40" i="5" s="1"/>
  <c r="H41" i="5" s="1"/>
  <c r="H42" i="5" s="1"/>
  <c r="H43" i="5" s="1"/>
  <c r="H44" i="5" s="1"/>
  <c r="F16" i="5"/>
  <c r="G16" i="5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G42" i="5" s="1"/>
  <c r="G43" i="5" s="1"/>
  <c r="G44" i="5" s="1"/>
  <c r="J16" i="5"/>
  <c r="K16" i="5"/>
  <c r="F17" i="5"/>
  <c r="J17" i="5"/>
  <c r="K17" i="5"/>
  <c r="K18" i="5" s="1"/>
  <c r="K19" i="5" s="1"/>
  <c r="K20" i="5" s="1"/>
  <c r="K21" i="5" s="1"/>
  <c r="K22" i="5" s="1"/>
  <c r="K23" i="5" s="1"/>
  <c r="K24" i="5" s="1"/>
  <c r="K25" i="5" s="1"/>
  <c r="K26" i="5" s="1"/>
  <c r="K27" i="5" s="1"/>
  <c r="K28" i="5" s="1"/>
  <c r="K29" i="5" s="1"/>
  <c r="K30" i="5" s="1"/>
  <c r="K31" i="5" s="1"/>
  <c r="K32" i="5" s="1"/>
  <c r="K33" i="5" s="1"/>
  <c r="K34" i="5" s="1"/>
  <c r="K35" i="5" s="1"/>
  <c r="K36" i="5" s="1"/>
  <c r="K37" i="5" s="1"/>
  <c r="K38" i="5" s="1"/>
  <c r="K39" i="5" s="1"/>
  <c r="K40" i="5" s="1"/>
  <c r="K41" i="5" s="1"/>
  <c r="K42" i="5" s="1"/>
  <c r="K43" i="5" s="1"/>
  <c r="K44" i="5" s="1"/>
  <c r="F18" i="5"/>
  <c r="J18" i="5"/>
  <c r="J19" i="5" s="1"/>
  <c r="J20" i="5" s="1"/>
  <c r="J21" i="5" s="1"/>
  <c r="J22" i="5" s="1"/>
  <c r="J23" i="5" s="1"/>
  <c r="J24" i="5" s="1"/>
  <c r="J25" i="5" s="1"/>
  <c r="J26" i="5" s="1"/>
  <c r="J27" i="5" s="1"/>
  <c r="J28" i="5" s="1"/>
  <c r="J29" i="5" s="1"/>
  <c r="J30" i="5" s="1"/>
  <c r="J31" i="5" s="1"/>
  <c r="J32" i="5" s="1"/>
  <c r="J33" i="5" s="1"/>
  <c r="J34" i="5" s="1"/>
  <c r="J35" i="5" s="1"/>
  <c r="J36" i="5" s="1"/>
  <c r="J37" i="5" s="1"/>
  <c r="J38" i="5" s="1"/>
  <c r="J39" i="5" s="1"/>
  <c r="J40" i="5" s="1"/>
  <c r="J41" i="5" s="1"/>
  <c r="J42" i="5" s="1"/>
  <c r="J43" i="5" s="1"/>
  <c r="J44" i="5" s="1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H12" i="4"/>
  <c r="I12" i="4" s="1"/>
  <c r="H13" i="4"/>
  <c r="I13" i="4"/>
  <c r="H14" i="4"/>
  <c r="I14" i="4" s="1"/>
  <c r="H15" i="4"/>
  <c r="I15" i="4"/>
  <c r="H16" i="4"/>
  <c r="I16" i="4" s="1"/>
  <c r="F26" i="4" s="1"/>
  <c r="H17" i="4"/>
  <c r="I17" i="4"/>
  <c r="H18" i="4"/>
  <c r="I18" i="4" s="1"/>
  <c r="H19" i="4"/>
  <c r="I19" i="4"/>
  <c r="H20" i="4"/>
  <c r="I20" i="4" s="1"/>
  <c r="H21" i="4"/>
  <c r="I21" i="4" s="1"/>
  <c r="F31" i="4" s="1"/>
  <c r="H22" i="4"/>
  <c r="I22" i="4"/>
  <c r="H23" i="4"/>
  <c r="I23" i="4"/>
  <c r="H24" i="4"/>
  <c r="I24" i="4"/>
  <c r="H25" i="4"/>
  <c r="I25" i="4" s="1"/>
  <c r="H26" i="4"/>
  <c r="I26" i="4"/>
  <c r="F36" i="4" s="1"/>
  <c r="H27" i="4"/>
  <c r="I27" i="4" s="1"/>
  <c r="H28" i="4"/>
  <c r="I28" i="4"/>
  <c r="H29" i="4"/>
  <c r="I29" i="4" s="1"/>
  <c r="H30" i="4"/>
  <c r="I30" i="4"/>
  <c r="H31" i="4"/>
  <c r="I31" i="4"/>
  <c r="H32" i="4"/>
  <c r="I32" i="4"/>
  <c r="H33" i="4"/>
  <c r="I33" i="4" s="1"/>
  <c r="H34" i="4"/>
  <c r="I34" i="4"/>
  <c r="H35" i="4"/>
  <c r="I35" i="4" s="1"/>
  <c r="H36" i="4"/>
  <c r="I36" i="4"/>
  <c r="H37" i="4"/>
  <c r="I37" i="4" s="1"/>
  <c r="H38" i="4"/>
  <c r="I38" i="4"/>
  <c r="H39" i="4"/>
  <c r="I39" i="4"/>
  <c r="H40" i="4"/>
  <c r="I40" i="4"/>
  <c r="F30" i="4" l="1"/>
  <c r="F29" i="4"/>
  <c r="F38" i="4"/>
  <c r="F39" i="4"/>
  <c r="F40" i="4"/>
  <c r="F28" i="4"/>
  <c r="F27" i="4"/>
  <c r="F22" i="4"/>
  <c r="M10" i="4"/>
  <c r="F21" i="4"/>
  <c r="F35" i="4"/>
  <c r="F32" i="4"/>
  <c r="F34" i="4"/>
  <c r="F24" i="4"/>
  <c r="F23" i="4"/>
  <c r="F33" i="4"/>
  <c r="F37" i="4"/>
  <c r="F25" i="4"/>
  <c r="C66" i="3" l="1"/>
  <c r="C67" i="3"/>
  <c r="C50" i="3"/>
  <c r="D50" i="3"/>
  <c r="E50" i="3"/>
  <c r="F50" i="3"/>
  <c r="G50" i="3"/>
  <c r="H50" i="3"/>
  <c r="C60" i="3" s="1" a="1"/>
  <c r="C60" i="3" s="1"/>
  <c r="I50" i="3"/>
  <c r="C51" i="3"/>
  <c r="D51" i="3"/>
  <c r="E51" i="3"/>
  <c r="F51" i="3"/>
  <c r="G51" i="3"/>
  <c r="H51" i="3"/>
  <c r="I51" i="3"/>
  <c r="C52" i="3"/>
  <c r="D52" i="3"/>
  <c r="E52" i="3"/>
  <c r="F52" i="3"/>
  <c r="G52" i="3"/>
  <c r="H52" i="3"/>
  <c r="I52" i="3"/>
  <c r="C53" i="3"/>
  <c r="D53" i="3"/>
  <c r="E53" i="3"/>
  <c r="F53" i="3"/>
  <c r="G53" i="3"/>
  <c r="H53" i="3"/>
  <c r="I53" i="3"/>
  <c r="C54" i="3"/>
  <c r="D54" i="3"/>
  <c r="E54" i="3"/>
  <c r="F54" i="3"/>
  <c r="G54" i="3"/>
  <c r="H54" i="3"/>
  <c r="I54" i="3"/>
  <c r="C55" i="3"/>
  <c r="D55" i="3"/>
  <c r="E55" i="3"/>
  <c r="F55" i="3"/>
  <c r="G55" i="3"/>
  <c r="H55" i="3"/>
  <c r="I55" i="3"/>
  <c r="C56" i="3"/>
  <c r="D56" i="3"/>
  <c r="E56" i="3"/>
  <c r="F56" i="3"/>
  <c r="G56" i="3"/>
  <c r="H56" i="3"/>
  <c r="I56" i="3"/>
  <c r="H46" i="2"/>
  <c r="G46" i="2"/>
  <c r="F46" i="2"/>
  <c r="E46" i="2"/>
  <c r="D46" i="2"/>
  <c r="C46" i="2"/>
  <c r="H45" i="2"/>
  <c r="G45" i="2"/>
  <c r="F45" i="2"/>
  <c r="E45" i="2"/>
  <c r="D45" i="2"/>
  <c r="C45" i="2"/>
  <c r="H44" i="2"/>
  <c r="G44" i="2"/>
  <c r="F44" i="2"/>
  <c r="E44" i="2"/>
  <c r="D44" i="2"/>
  <c r="C44" i="2"/>
  <c r="H43" i="2"/>
  <c r="G43" i="2"/>
  <c r="F43" i="2"/>
  <c r="E43" i="2"/>
  <c r="D43" i="2"/>
  <c r="C43" i="2"/>
  <c r="H42" i="2"/>
  <c r="G42" i="2"/>
  <c r="F42" i="2"/>
  <c r="E42" i="2"/>
  <c r="D42" i="2"/>
  <c r="C42" i="2"/>
  <c r="H41" i="2"/>
  <c r="G41" i="2"/>
  <c r="F41" i="2"/>
  <c r="E41" i="2"/>
  <c r="D41" i="2"/>
  <c r="C41" i="2"/>
  <c r="C50" i="2" s="1" a="1"/>
  <c r="C50" i="2" s="1"/>
  <c r="C61" i="3" s="1"/>
  <c r="C73" i="3" l="1"/>
  <c r="C72" i="3"/>
  <c r="C55" i="2" a="1"/>
  <c r="C60" i="2" l="1"/>
  <c r="C59" i="2"/>
  <c r="C58" i="2"/>
  <c r="C57" i="2"/>
  <c r="C56" i="2"/>
  <c r="C55" i="2"/>
</calcChain>
</file>

<file path=xl/sharedStrings.xml><?xml version="1.0" encoding="utf-8"?>
<sst xmlns="http://schemas.openxmlformats.org/spreadsheetml/2006/main" count="398" uniqueCount="226">
  <si>
    <t xml:space="preserve">Instructions: For each question part requiring an answer in Excel, (1) clearly identify the inputs to the calculations, </t>
  </si>
  <si>
    <t xml:space="preserve">                  (2) show the necessary interim calculations, adding rows and / or columns, if necessary, and </t>
  </si>
  <si>
    <t xml:space="preserve">                  (3) enter the final answer in some or all of the cells highlighted in yellow, as applicable in each circumstance.  </t>
  </si>
  <si>
    <t xml:space="preserve">                   These cells should contain formulas with links to other calculations in the worksheet.  Minimize the use of   </t>
  </si>
  <si>
    <t xml:space="preserve">                   hard-coded figures and maximize the number of interim steps in the calculations that would demonstrate </t>
  </si>
  <si>
    <t xml:space="preserve">                   your line of thinking.</t>
  </si>
  <si>
    <t>Inputs</t>
  </si>
  <si>
    <t xml:space="preserve">1. Weight Factor - Market Value of Asset by Asset Class </t>
  </si>
  <si>
    <t>Market Value of Asset by Asset Class</t>
  </si>
  <si>
    <t>Asset Class</t>
  </si>
  <si>
    <t>Market Value ($M)</t>
  </si>
  <si>
    <t>Percentage</t>
  </si>
  <si>
    <t>Treasury</t>
  </si>
  <si>
    <t>Corporate Investment Grade</t>
  </si>
  <si>
    <t>Corporate High Yield</t>
  </si>
  <si>
    <t>Mortgage</t>
  </si>
  <si>
    <t>Cash &amp; Short-Term Investments</t>
  </si>
  <si>
    <t>Private Equity Investments</t>
  </si>
  <si>
    <t xml:space="preserve">2. Alpha for normal distribution </t>
  </si>
  <si>
    <t xml:space="preserve">3. Correlation Matrix </t>
  </si>
  <si>
    <t>Correlation Matrix</t>
  </si>
  <si>
    <t>4. Volatility / Risk by Asset Class</t>
  </si>
  <si>
    <t>Volatility</t>
  </si>
  <si>
    <t>Step 1 - Calculate Variance /  Covarince Matrix</t>
  </si>
  <si>
    <t>Step 2 - Calculate Diversified Portfolio VAR</t>
  </si>
  <si>
    <t>Diversified Portfolio VAR:</t>
  </si>
  <si>
    <t>Step 3 - Calculate Marginal VAR for Each Asset Vlass</t>
  </si>
  <si>
    <t>Marginal VAR</t>
  </si>
  <si>
    <t>New</t>
  </si>
  <si>
    <t>Old (Question 2(a))</t>
  </si>
  <si>
    <t>Sharpe Ratio</t>
  </si>
  <si>
    <t>Portfolio</t>
  </si>
  <si>
    <t>Step 4 - Calculate Sharpe Ratio</t>
  </si>
  <si>
    <t>Expected Return</t>
  </si>
  <si>
    <t>Step 3 - Calculate Expected Portfolio Return</t>
  </si>
  <si>
    <t>Portfolio Volatility (σ) - Old</t>
  </si>
  <si>
    <t>Portfolio Volatility (σ) - New</t>
  </si>
  <si>
    <t>Step 2 - Calculate Portfolio Volatility</t>
  </si>
  <si>
    <t>S&amp;P 500</t>
  </si>
  <si>
    <t>Step 1 - Calculate Variance Matrix</t>
  </si>
  <si>
    <t>Compound Annual Return</t>
  </si>
  <si>
    <t xml:space="preserve">5. Expected/Compund Annual Return </t>
  </si>
  <si>
    <t>S&amp;P</t>
  </si>
  <si>
    <t>2. Risk Free Rate</t>
  </si>
  <si>
    <t>Note only 29 daily returns in data.</t>
  </si>
  <si>
    <t>Volatility Forecast MA(30)</t>
  </si>
  <si>
    <t>Squared</t>
  </si>
  <si>
    <t>Return</t>
  </si>
  <si>
    <t>Volatility Forecast - with corrected terms</t>
  </si>
  <si>
    <t>EUR/USD</t>
  </si>
  <si>
    <t>Date</t>
  </si>
  <si>
    <t>PART (iv)</t>
  </si>
  <si>
    <t>Daily</t>
  </si>
  <si>
    <t>PART (iii)</t>
  </si>
  <si>
    <t>Data</t>
  </si>
  <si>
    <t>Weight of 1/26/2022 observation: decay factor 2</t>
  </si>
  <si>
    <t>Weight of 1/26/2022 observation: decay factor 1</t>
  </si>
  <si>
    <t>Volatility Forecast EWMA decay factor 2</t>
  </si>
  <si>
    <t>Volatility Forecast EWMA: decay factor 1</t>
  </si>
  <si>
    <t>Daily Return</t>
  </si>
  <si>
    <t>PART (ii)</t>
  </si>
  <si>
    <t>PART (i)</t>
  </si>
  <si>
    <t>1/25/2022 Volatility</t>
  </si>
  <si>
    <t>decay factor 2</t>
  </si>
  <si>
    <t>decay factor 1</t>
  </si>
  <si>
    <t>.</t>
  </si>
  <si>
    <t>Net income (loss)</t>
  </si>
  <si>
    <t>Income tax expense</t>
  </si>
  <si>
    <t>Income (loss) before income taxes</t>
  </si>
  <si>
    <t>Total noninterest expenses</t>
  </si>
  <si>
    <t>Restructuring activities</t>
  </si>
  <si>
    <t>Impairment of goodwill and other intangible assets</t>
  </si>
  <si>
    <t>General and administrative expenses</t>
  </si>
  <si>
    <t>Compensation and benefits</t>
  </si>
  <si>
    <t>Total noninterest income</t>
  </si>
  <si>
    <t>Other income (loss)</t>
  </si>
  <si>
    <t>Net income (loss) from equity method investments</t>
  </si>
  <si>
    <t>Net gains (losses) on financial assets available for sale</t>
  </si>
  <si>
    <t>Net gains (losses) on financial assets/liabilities at fair value through profit or loss</t>
  </si>
  <si>
    <t>Commissions and fee income</t>
  </si>
  <si>
    <t>Net interest income after provision for credit losses</t>
  </si>
  <si>
    <t>Provision for credit losses</t>
  </si>
  <si>
    <t>Net interest income</t>
  </si>
  <si>
    <t>Interest expense</t>
  </si>
  <si>
    <t>Interest income</t>
  </si>
  <si>
    <t>in millions of euros</t>
  </si>
  <si>
    <t>Consolidated Statement of Income</t>
  </si>
  <si>
    <t>2022 Annual Report – Big Ben</t>
  </si>
  <si>
    <t>Total liabilities and equity</t>
  </si>
  <si>
    <t>Total equity</t>
  </si>
  <si>
    <t>Noncontrolling interests</t>
  </si>
  <si>
    <t>Additional equity components</t>
  </si>
  <si>
    <t>Total shareholders’ equity</t>
  </si>
  <si>
    <t xml:space="preserve">Accumulated other comprehensive income (loss), net of tax </t>
  </si>
  <si>
    <t>Retained earnings</t>
  </si>
  <si>
    <t>Additional paid-in capital</t>
  </si>
  <si>
    <t>Common shares, valued at nominal value per share</t>
  </si>
  <si>
    <t>Total liabilities</t>
  </si>
  <si>
    <t>Trust preferred securities</t>
  </si>
  <si>
    <t>Long-term debt</t>
  </si>
  <si>
    <t>Deferred tax liabilities</t>
  </si>
  <si>
    <t>Liabilities for current tax</t>
  </si>
  <si>
    <t>Provisions</t>
  </si>
  <si>
    <t>Other liabilities</t>
  </si>
  <si>
    <t>Other short-term borrowings</t>
  </si>
  <si>
    <t xml:space="preserve">Total financial liabilities at fair value through profit or loss </t>
  </si>
  <si>
    <t xml:space="preserve">  Investment contract liabilities</t>
  </si>
  <si>
    <t xml:space="preserve">  Financial liabilities designated at fair value through profit or loss </t>
  </si>
  <si>
    <t xml:space="preserve">  Negative market values from derivative financial instruments</t>
  </si>
  <si>
    <t xml:space="preserve">  Trading liabilities</t>
  </si>
  <si>
    <t>Financial liabilities at fair value through profit or loss</t>
  </si>
  <si>
    <t>Securities loaned</t>
  </si>
  <si>
    <t xml:space="preserve">Central bank funds purchased and securities sold under repurchase agreements </t>
  </si>
  <si>
    <t>Deposits</t>
  </si>
  <si>
    <t>Liabilities and equity:</t>
  </si>
  <si>
    <t>Total assets</t>
  </si>
  <si>
    <t>Deferred tax assets</t>
  </si>
  <si>
    <t>Assets for current tax</t>
  </si>
  <si>
    <t>Other assets</t>
  </si>
  <si>
    <t xml:space="preserve">Goodwill and other intangible assets </t>
  </si>
  <si>
    <t>Property and equipment</t>
  </si>
  <si>
    <t xml:space="preserve">Securities held to maturity </t>
  </si>
  <si>
    <t>Loans</t>
  </si>
  <si>
    <t xml:space="preserve">Equity method investments </t>
  </si>
  <si>
    <t xml:space="preserve">Financial assets available for sale </t>
  </si>
  <si>
    <t>Total financial assets at fair value through profit or loss</t>
  </si>
  <si>
    <t xml:space="preserve">  Financial assets designated at fair value through profit or loss</t>
  </si>
  <si>
    <t xml:space="preserve">  Positive market values from derivative financial instruments </t>
  </si>
  <si>
    <t xml:space="preserve">  Trading assets</t>
  </si>
  <si>
    <t>Financial assets at fair value through profit or loss</t>
  </si>
  <si>
    <t>Securities borrowed</t>
  </si>
  <si>
    <t xml:space="preserve">Central bank funds sold and securities purchased under resale agreements </t>
  </si>
  <si>
    <t>Interbank balances (w/o central banks)</t>
  </si>
  <si>
    <t>Cash and central bank balances</t>
  </si>
  <si>
    <t>Assets:</t>
  </si>
  <si>
    <t>Dec 31, 2021</t>
  </si>
  <si>
    <t>Dec 31, 2022</t>
  </si>
  <si>
    <t>Consolidated Balance Sheet</t>
  </si>
  <si>
    <t xml:space="preserve">      Note:  SLIC uses Company Action Level RBC; AHA uses Authorized Control Level RBC</t>
  </si>
  <si>
    <t>** RBC Ratio reduced by any dividend to Lyon paid in following year</t>
  </si>
  <si>
    <t>* Excluding investments in subsidiaries</t>
  </si>
  <si>
    <t>Avalable Economic Capital</t>
  </si>
  <si>
    <t>Excess Capital</t>
  </si>
  <si>
    <t>Required Economic Capital</t>
  </si>
  <si>
    <t>Economic Capital</t>
  </si>
  <si>
    <t>Dividend/Capital Transfer from/(to) Lyon</t>
  </si>
  <si>
    <t>Additional Balance Sheet Information</t>
  </si>
  <si>
    <t>Total Liabilities and Surplus</t>
  </si>
  <si>
    <t xml:space="preserve">  RBC Ratio</t>
  </si>
  <si>
    <t>Surplus</t>
  </si>
  <si>
    <t>Total Liabilities</t>
  </si>
  <si>
    <t>Future policy benefits and claims, other liabilities</t>
  </si>
  <si>
    <t>Separate account liabilities</t>
  </si>
  <si>
    <t>Property and casualty loss and other liabilities</t>
  </si>
  <si>
    <t>Total Assets</t>
  </si>
  <si>
    <t>Separate account assets</t>
  </si>
  <si>
    <t>General account assets</t>
  </si>
  <si>
    <t>Balance Sheet (000s)</t>
  </si>
  <si>
    <t>Net Income</t>
  </si>
  <si>
    <t>Income Tax</t>
  </si>
  <si>
    <t>Income Before Income Tax</t>
  </si>
  <si>
    <t>TOTAL EXPENSES</t>
  </si>
  <si>
    <t>Other expenses</t>
  </si>
  <si>
    <t>Life, accident and health benefits</t>
  </si>
  <si>
    <t>Property and casualty losses and loss expense</t>
  </si>
  <si>
    <t>TOTAL REVENUE</t>
  </si>
  <si>
    <t>Investment Income</t>
  </si>
  <si>
    <t>Premiums &amp; Policy Fees</t>
  </si>
  <si>
    <t>Income Statement (000s)</t>
  </si>
  <si>
    <t>Combined
Financials</t>
  </si>
  <si>
    <t>Lyon 
Corporate *</t>
  </si>
  <si>
    <t>Helios</t>
  </si>
  <si>
    <t>AHA</t>
  </si>
  <si>
    <t>SLIC</t>
  </si>
  <si>
    <t>2022 FINANCIAL STATEMENTS</t>
  </si>
  <si>
    <t>* RBC Ratio reduced by any dividend to Lyon paid in following year</t>
  </si>
  <si>
    <t>Economic Reserve</t>
  </si>
  <si>
    <t>Market Value of Assets</t>
  </si>
  <si>
    <t>Economic Capital Balance Sheet (000s)</t>
  </si>
  <si>
    <t>Dividend/Capital Transfer (to)/from Lyon</t>
  </si>
  <si>
    <t>Separate Account Liabilities</t>
  </si>
  <si>
    <t>Net General Account Reserve Liabilities</t>
  </si>
  <si>
    <t>Statutory Balance Sheet (000s)</t>
  </si>
  <si>
    <t>Federal Income Tax</t>
  </si>
  <si>
    <t>Total Benefits &amp; Expenses</t>
  </si>
  <si>
    <t>Net Transfers to/(from) Separate Account</t>
  </si>
  <si>
    <t>Expenses</t>
  </si>
  <si>
    <t>Increase in Net Reserves</t>
  </si>
  <si>
    <t xml:space="preserve">    Ceded Benefits</t>
  </si>
  <si>
    <t>Death Benefits</t>
  </si>
  <si>
    <t>Surrender &amp; Annuity Benefits</t>
  </si>
  <si>
    <t>Total Revenue</t>
  </si>
  <si>
    <t>Net Investment Income</t>
  </si>
  <si>
    <t xml:space="preserve">    Ceded Premiums</t>
  </si>
  <si>
    <t>Statutory Income Statement (000s)</t>
  </si>
  <si>
    <t>SLIC Financial Statements</t>
  </si>
  <si>
    <t>Surplus Transfer from/(to) Corporate</t>
  </si>
  <si>
    <t>Other Liabilities</t>
  </si>
  <si>
    <t>Liability for unpaid claims and claim adjustment expenses</t>
  </si>
  <si>
    <t>Total Expenses</t>
  </si>
  <si>
    <t xml:space="preserve">    General expenses</t>
  </si>
  <si>
    <t xml:space="preserve">    Health benefits</t>
  </si>
  <si>
    <t>Earned Premiums</t>
  </si>
  <si>
    <t>AHA Financial Statements</t>
  </si>
  <si>
    <t>Take average of results worse than VaR95 level</t>
  </si>
  <si>
    <t>TVaR</t>
  </si>
  <si>
    <t>Average of worst including 13th</t>
  </si>
  <si>
    <t>13th worst:</t>
  </si>
  <si>
    <t>12th worst:</t>
  </si>
  <si>
    <t>VaR 95</t>
  </si>
  <si>
    <t>Therefore take average of 12th worst and 13th worst results</t>
  </si>
  <si>
    <t xml:space="preserve">5% of # results = </t>
  </si>
  <si>
    <t># results</t>
  </si>
  <si>
    <t>Sorted simulation results:</t>
  </si>
  <si>
    <t>Output</t>
  </si>
  <si>
    <t>Run #</t>
  </si>
  <si>
    <t>Answer is below:</t>
  </si>
  <si>
    <t>Simulation Results</t>
  </si>
  <si>
    <t>TVaR:</t>
  </si>
  <si>
    <t>VaR 95:</t>
  </si>
  <si>
    <t>Revised result</t>
  </si>
  <si>
    <t>VaR</t>
  </si>
  <si>
    <t>$’000</t>
  </si>
  <si>
    <t>Calculate the correct VaR and TVaR for 2022 using the data in the spreadsheet.</t>
  </si>
  <si>
    <t>The spreadsheet contains the following data, calculations and results:</t>
  </si>
  <si>
    <t>Part (a)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</si>
</sst>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0.00000"/>
    <numFmt numFmtId="165" formatCode="0.000%"/>
    <numFmt numFmtId="166" formatCode="0.000"/>
    <numFmt numFmtId="167" formatCode="_(* #,##0.0000_);_(* \(#,##0.0000\);_(* &quot;-&quot;??_);_(@_)"/>
    <numFmt numFmtId="168" formatCode="0.0000%"/>
    <numFmt numFmtId="169" formatCode="_(* #,##0.00000_);_(* \(#,##0.00000\);_(* &quot;-&quot;??_);_(@_)"/>
    <numFmt numFmtId="170" formatCode="_(* #,##0_);_(* \(#,##0\);_(* &quot;-&quot;??_);_(@_)"/>
    <numFmt numFmtId="171" formatCode="mm/dd/yy;@"/>
    <numFmt numFmtId="172" formatCode="0.00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9" tint="-0.499984740745262"/>
      <name val="Times New Roman"/>
      <family val="1"/>
    </font>
    <font>
      <b/>
      <sz val="12"/>
      <color rgb="FF000000"/>
      <name val="Times New Roman"/>
      <family val="1"/>
    </font>
    <font>
      <sz val="12"/>
      <color rgb="FF0000FF"/>
      <name val="Times New Roman"/>
      <family val="1"/>
    </font>
    <font>
      <sz val="10"/>
      <name val="Arial"/>
      <family val="2"/>
    </font>
    <font>
      <sz val="12"/>
      <color rgb="FF000000"/>
      <name val="Times New Roman"/>
      <family val="1"/>
    </font>
    <font>
      <b/>
      <sz val="12"/>
      <name val="Times New Roman"/>
      <family val="1"/>
    </font>
    <font>
      <sz val="11"/>
      <color rgb="FF0000FF"/>
      <name val="Times New Roman"/>
      <family val="1"/>
    </font>
    <font>
      <sz val="10"/>
      <color theme="1"/>
      <name val="Arial"/>
      <family val="2"/>
    </font>
    <font>
      <b/>
      <sz val="11"/>
      <name val="Times New Roman"/>
      <family val="1"/>
    </font>
    <font>
      <b/>
      <u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name val="Times New Roman"/>
      <family val="1"/>
    </font>
    <font>
      <sz val="11"/>
      <color rgb="FF1A1A1A"/>
      <name val="Times New Roman"/>
      <family val="1"/>
    </font>
    <font>
      <sz val="11"/>
      <color rgb="FF888888"/>
      <name val="Times New Roman"/>
      <family val="1"/>
    </font>
    <font>
      <i/>
      <sz val="11"/>
      <name val="Times New Roman"/>
      <family val="1"/>
    </font>
    <font>
      <b/>
      <sz val="11"/>
      <color rgb="FF0018A8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rgb="FF0000FF"/>
      <name val="Times New Roman"/>
      <family val="1"/>
    </font>
    <font>
      <u val="singleAccounting"/>
      <sz val="11"/>
      <name val="Times New Roman"/>
      <family val="1"/>
    </font>
    <font>
      <i/>
      <sz val="11"/>
      <color rgb="FFFF0000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rgb="FFC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0"/>
      <name val="Arial"/>
    </font>
    <font>
      <sz val="14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4"/>
      <name val="Times New Roman"/>
      <family val="1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/>
      <right style="thick">
        <color rgb="FFFFFFFF"/>
      </right>
      <top/>
      <bottom style="medium">
        <color rgb="FF888888"/>
      </bottom>
      <diagonal/>
    </border>
    <border>
      <left/>
      <right/>
      <top/>
      <bottom style="medium">
        <color rgb="FF505050"/>
      </bottom>
      <diagonal/>
    </border>
    <border>
      <left/>
      <right/>
      <top style="thin">
        <color rgb="FF505050"/>
      </top>
      <bottom style="medium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33" fillId="0" borderId="0"/>
  </cellStyleXfs>
  <cellXfs count="233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/>
    <xf numFmtId="0" fontId="5" fillId="0" borderId="0" xfId="1" applyFont="1"/>
    <xf numFmtId="0" fontId="7" fillId="0" borderId="0" xfId="1" applyFont="1"/>
    <xf numFmtId="3" fontId="8" fillId="0" borderId="0" xfId="1" applyNumberFormat="1" applyFont="1"/>
    <xf numFmtId="0" fontId="9" fillId="4" borderId="2" xfId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center"/>
    </xf>
    <xf numFmtId="0" fontId="7" fillId="0" borderId="0" xfId="1" applyFont="1" applyAlignment="1">
      <alignment horizontal="center" wrapText="1"/>
    </xf>
    <xf numFmtId="0" fontId="9" fillId="0" borderId="2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9" fontId="9" fillId="0" borderId="1" xfId="3" applyFont="1" applyBorder="1" applyAlignment="1">
      <alignment horizontal="center" vertical="center"/>
    </xf>
    <xf numFmtId="10" fontId="4" fillId="0" borderId="0" xfId="1" applyNumberFormat="1" applyFont="1"/>
    <xf numFmtId="164" fontId="4" fillId="0" borderId="0" xfId="1" applyNumberFormat="1" applyFont="1"/>
    <xf numFmtId="1" fontId="4" fillId="0" borderId="0" xfId="1" applyNumberFormat="1" applyFont="1"/>
    <xf numFmtId="0" fontId="7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/>
    </xf>
    <xf numFmtId="0" fontId="7" fillId="0" borderId="0" xfId="1" applyFont="1" applyAlignment="1">
      <alignment vertical="center" wrapText="1"/>
    </xf>
    <xf numFmtId="0" fontId="7" fillId="0" borderId="2" xfId="1" applyFont="1" applyBorder="1" applyAlignment="1">
      <alignment vertical="center" wrapText="1"/>
    </xf>
    <xf numFmtId="0" fontId="4" fillId="0" borderId="1" xfId="1" applyFont="1" applyBorder="1"/>
    <xf numFmtId="0" fontId="7" fillId="0" borderId="1" xfId="1" applyFont="1" applyBorder="1" applyAlignment="1">
      <alignment vertical="center" wrapText="1"/>
    </xf>
    <xf numFmtId="10" fontId="4" fillId="0" borderId="1" xfId="1" applyNumberFormat="1" applyFont="1" applyBorder="1" applyAlignment="1">
      <alignment vertical="center" wrapText="1"/>
    </xf>
    <xf numFmtId="10" fontId="4" fillId="0" borderId="1" xfId="1" applyNumberFormat="1" applyFont="1" applyBorder="1"/>
    <xf numFmtId="10" fontId="4" fillId="5" borderId="1" xfId="3" applyNumberFormat="1" applyFont="1" applyFill="1" applyBorder="1"/>
    <xf numFmtId="165" fontId="4" fillId="5" borderId="1" xfId="3" applyNumberFormat="1" applyFont="1" applyFill="1" applyBorder="1"/>
    <xf numFmtId="0" fontId="6" fillId="0" borderId="0" xfId="1" applyFont="1" applyAlignment="1">
      <alignment horizontal="center"/>
    </xf>
    <xf numFmtId="0" fontId="7" fillId="4" borderId="3" xfId="1" applyFont="1" applyFill="1" applyBorder="1" applyAlignment="1">
      <alignment vertical="center" wrapText="1"/>
    </xf>
    <xf numFmtId="2" fontId="4" fillId="5" borderId="4" xfId="1" applyNumberFormat="1" applyFont="1" applyFill="1" applyBorder="1"/>
    <xf numFmtId="10" fontId="10" fillId="0" borderId="0" xfId="4" applyNumberFormat="1" applyFont="1" applyAlignment="1">
      <alignment horizontal="center"/>
    </xf>
    <xf numFmtId="2" fontId="4" fillId="0" borderId="0" xfId="1" applyNumberFormat="1" applyFont="1"/>
    <xf numFmtId="0" fontId="7" fillId="4" borderId="5" xfId="1" applyFont="1" applyFill="1" applyBorder="1" applyAlignment="1">
      <alignment horizontal="center" vertical="center" wrapText="1"/>
    </xf>
    <xf numFmtId="0" fontId="7" fillId="4" borderId="6" xfId="1" applyFont="1" applyFill="1" applyBorder="1" applyAlignment="1">
      <alignment horizontal="center"/>
    </xf>
    <xf numFmtId="0" fontId="9" fillId="0" borderId="0" xfId="1" applyFont="1" applyAlignment="1">
      <alignment horizontal="center" vertical="center" wrapText="1"/>
    </xf>
    <xf numFmtId="0" fontId="7" fillId="0" borderId="7" xfId="1" applyFont="1" applyBorder="1" applyAlignment="1">
      <alignment vertical="center" wrapText="1"/>
    </xf>
    <xf numFmtId="166" fontId="4" fillId="5" borderId="8" xfId="1" applyNumberFormat="1" applyFont="1" applyFill="1" applyBorder="1"/>
    <xf numFmtId="166" fontId="4" fillId="5" borderId="9" xfId="1" applyNumberFormat="1" applyFont="1" applyFill="1" applyBorder="1"/>
    <xf numFmtId="10" fontId="12" fillId="0" borderId="0" xfId="1" applyNumberFormat="1" applyFont="1" applyAlignment="1">
      <alignment horizontal="right" vertical="center"/>
    </xf>
    <xf numFmtId="0" fontId="13" fillId="0" borderId="0" xfId="1" applyFont="1" applyAlignment="1">
      <alignment horizontal="center"/>
    </xf>
    <xf numFmtId="0" fontId="14" fillId="0" borderId="0" xfId="1" applyFont="1" applyAlignment="1">
      <alignment horizontal="center"/>
    </xf>
    <xf numFmtId="10" fontId="3" fillId="0" borderId="0" xfId="1" applyNumberFormat="1" applyFont="1"/>
    <xf numFmtId="1" fontId="3" fillId="0" borderId="0" xfId="1" applyNumberFormat="1" applyFont="1"/>
    <xf numFmtId="164" fontId="3" fillId="0" borderId="0" xfId="1" applyNumberFormat="1" applyFont="1"/>
    <xf numFmtId="167" fontId="4" fillId="5" borderId="9" xfId="5" applyNumberFormat="1" applyFont="1" applyFill="1" applyBorder="1"/>
    <xf numFmtId="0" fontId="7" fillId="0" borderId="10" xfId="1" applyFont="1" applyBorder="1" applyAlignment="1">
      <alignment vertical="center" wrapText="1"/>
    </xf>
    <xf numFmtId="167" fontId="4" fillId="5" borderId="8" xfId="5" applyNumberFormat="1" applyFont="1" applyFill="1" applyBorder="1"/>
    <xf numFmtId="10" fontId="4" fillId="5" borderId="9" xfId="3" applyNumberFormat="1" applyFont="1" applyFill="1" applyBorder="1"/>
    <xf numFmtId="10" fontId="4" fillId="5" borderId="8" xfId="3" applyNumberFormat="1" applyFont="1" applyFill="1" applyBorder="1"/>
    <xf numFmtId="0" fontId="10" fillId="0" borderId="0" xfId="1" applyFont="1" applyAlignment="1">
      <alignment horizontal="left"/>
    </xf>
    <xf numFmtId="10" fontId="4" fillId="5" borderId="0" xfId="4" applyNumberFormat="1" applyFont="1" applyFill="1"/>
    <xf numFmtId="0" fontId="7" fillId="4" borderId="0" xfId="1" applyFont="1" applyFill="1" applyAlignment="1">
      <alignment vertical="center" wrapText="1"/>
    </xf>
    <xf numFmtId="10" fontId="4" fillId="5" borderId="4" xfId="4" applyNumberFormat="1" applyFont="1" applyFill="1" applyBorder="1"/>
    <xf numFmtId="10" fontId="4" fillId="5" borderId="11" xfId="3" applyNumberFormat="1" applyFont="1" applyFill="1" applyBorder="1"/>
    <xf numFmtId="0" fontId="9" fillId="4" borderId="6" xfId="1" applyFont="1" applyFill="1" applyBorder="1" applyAlignment="1">
      <alignment horizontal="center" vertical="center" wrapText="1"/>
    </xf>
    <xf numFmtId="0" fontId="9" fillId="4" borderId="12" xfId="1" applyFont="1" applyFill="1" applyBorder="1" applyAlignment="1">
      <alignment horizontal="center" vertical="center" wrapText="1"/>
    </xf>
    <xf numFmtId="0" fontId="9" fillId="4" borderId="5" xfId="1" applyFont="1" applyFill="1" applyBorder="1" applyAlignment="1">
      <alignment horizontal="center" vertical="center"/>
    </xf>
    <xf numFmtId="0" fontId="4" fillId="0" borderId="0" xfId="1" applyFont="1" applyAlignment="1">
      <alignment vertical="center" wrapText="1"/>
    </xf>
    <xf numFmtId="10" fontId="4" fillId="0" borderId="9" xfId="1" applyNumberFormat="1" applyFont="1" applyBorder="1"/>
    <xf numFmtId="10" fontId="4" fillId="0" borderId="8" xfId="1" applyNumberFormat="1" applyFont="1" applyBorder="1"/>
    <xf numFmtId="0" fontId="7" fillId="4" borderId="6" xfId="1" applyFont="1" applyFill="1" applyBorder="1"/>
    <xf numFmtId="0" fontId="7" fillId="4" borderId="5" xfId="1" applyFont="1" applyFill="1" applyBorder="1" applyAlignment="1">
      <alignment vertical="center" wrapText="1"/>
    </xf>
    <xf numFmtId="10" fontId="4" fillId="0" borderId="9" xfId="3" applyNumberFormat="1" applyFont="1" applyFill="1" applyBorder="1"/>
    <xf numFmtId="10" fontId="4" fillId="0" borderId="11" xfId="1" applyNumberFormat="1" applyFont="1" applyBorder="1"/>
    <xf numFmtId="10" fontId="4" fillId="0" borderId="11" xfId="1" applyNumberFormat="1" applyFont="1" applyBorder="1" applyAlignment="1">
      <alignment vertical="center" wrapText="1"/>
    </xf>
    <xf numFmtId="0" fontId="9" fillId="4" borderId="6" xfId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center" vertical="center"/>
    </xf>
    <xf numFmtId="0" fontId="9" fillId="4" borderId="14" xfId="1" applyFont="1" applyFill="1" applyBorder="1" applyAlignment="1">
      <alignment horizontal="center" vertical="center"/>
    </xf>
    <xf numFmtId="0" fontId="4" fillId="0" borderId="15" xfId="1" applyFont="1" applyBorder="1"/>
    <xf numFmtId="0" fontId="4" fillId="0" borderId="9" xfId="1" applyFont="1" applyBorder="1" applyAlignment="1">
      <alignment vertical="center" wrapText="1"/>
    </xf>
    <xf numFmtId="0" fontId="4" fillId="0" borderId="11" xfId="1" applyFont="1" applyBorder="1"/>
    <xf numFmtId="0" fontId="4" fillId="0" borderId="8" xfId="1" applyFont="1" applyBorder="1"/>
    <xf numFmtId="0" fontId="9" fillId="4" borderId="8" xfId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horizontal="center" vertical="center"/>
    </xf>
    <xf numFmtId="0" fontId="4" fillId="0" borderId="18" xfId="1" applyFont="1" applyBorder="1"/>
    <xf numFmtId="9" fontId="7" fillId="0" borderId="0" xfId="1" applyNumberFormat="1" applyFont="1"/>
    <xf numFmtId="9" fontId="9" fillId="0" borderId="9" xfId="3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9" fontId="9" fillId="0" borderId="8" xfId="3" applyFont="1" applyBorder="1" applyAlignment="1">
      <alignment horizontal="center" vertical="center"/>
    </xf>
    <xf numFmtId="0" fontId="4" fillId="0" borderId="7" xfId="1" applyFont="1" applyBorder="1" applyAlignment="1">
      <alignment vertical="center" wrapText="1"/>
    </xf>
    <xf numFmtId="0" fontId="9" fillId="4" borderId="19" xfId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center" vertical="center"/>
    </xf>
    <xf numFmtId="0" fontId="3" fillId="0" borderId="0" xfId="8" applyFont="1"/>
    <xf numFmtId="14" fontId="3" fillId="0" borderId="0" xfId="8" applyNumberFormat="1" applyFont="1"/>
    <xf numFmtId="10" fontId="3" fillId="0" borderId="0" xfId="7" applyNumberFormat="1" applyFont="1"/>
    <xf numFmtId="165" fontId="3" fillId="0" borderId="0" xfId="7" applyNumberFormat="1" applyFont="1"/>
    <xf numFmtId="43" fontId="3" fillId="0" borderId="0" xfId="8" applyNumberFormat="1" applyFont="1"/>
    <xf numFmtId="168" fontId="3" fillId="5" borderId="1" xfId="7" applyNumberFormat="1" applyFont="1" applyFill="1" applyBorder="1"/>
    <xf numFmtId="167" fontId="3" fillId="0" borderId="1" xfId="9" applyNumberFormat="1" applyFont="1" applyBorder="1"/>
    <xf numFmtId="14" fontId="3" fillId="0" borderId="1" xfId="8" applyNumberFormat="1" applyFont="1" applyBorder="1"/>
    <xf numFmtId="167" fontId="3" fillId="6" borderId="0" xfId="9" applyNumberFormat="1" applyFont="1" applyFill="1" applyBorder="1"/>
    <xf numFmtId="167" fontId="3" fillId="0" borderId="2" xfId="9" applyNumberFormat="1" applyFont="1" applyBorder="1"/>
    <xf numFmtId="167" fontId="3" fillId="6" borderId="0" xfId="9" applyNumberFormat="1" applyFont="1" applyFill="1"/>
    <xf numFmtId="14" fontId="3" fillId="5" borderId="0" xfId="8" applyNumberFormat="1" applyFont="1" applyFill="1"/>
    <xf numFmtId="0" fontId="3" fillId="5" borderId="0" xfId="8" applyFont="1" applyFill="1"/>
    <xf numFmtId="168" fontId="3" fillId="5" borderId="1" xfId="7" applyNumberFormat="1" applyFont="1" applyFill="1" applyBorder="1" applyAlignment="1">
      <alignment horizontal="center"/>
    </xf>
    <xf numFmtId="0" fontId="16" fillId="7" borderId="1" xfId="8" applyFont="1" applyFill="1" applyBorder="1" applyAlignment="1">
      <alignment horizontal="center"/>
    </xf>
    <xf numFmtId="0" fontId="5" fillId="0" borderId="1" xfId="8" applyFont="1" applyBorder="1" applyAlignment="1">
      <alignment horizontal="center"/>
    </xf>
    <xf numFmtId="0" fontId="3" fillId="0" borderId="0" xfId="8" applyFont="1" applyAlignment="1">
      <alignment horizontal="center"/>
    </xf>
    <xf numFmtId="0" fontId="17" fillId="0" borderId="0" xfId="8" applyFont="1"/>
    <xf numFmtId="0" fontId="5" fillId="0" borderId="0" xfId="8" applyFont="1"/>
    <xf numFmtId="0" fontId="18" fillId="0" borderId="0" xfId="8" applyFont="1"/>
    <xf numFmtId="169" fontId="3" fillId="0" borderId="0" xfId="9" applyNumberFormat="1" applyFont="1"/>
    <xf numFmtId="43" fontId="3" fillId="0" borderId="0" xfId="9" applyFont="1"/>
    <xf numFmtId="167" fontId="3" fillId="5" borderId="1" xfId="9" applyNumberFormat="1" applyFont="1" applyFill="1" applyBorder="1"/>
    <xf numFmtId="167" fontId="3" fillId="0" borderId="1" xfId="9" applyNumberFormat="1" applyFont="1" applyFill="1" applyBorder="1"/>
    <xf numFmtId="165" fontId="3" fillId="5" borderId="1" xfId="7" applyNumberFormat="1" applyFont="1" applyFill="1" applyBorder="1"/>
    <xf numFmtId="165" fontId="3" fillId="0" borderId="1" xfId="7" applyNumberFormat="1" applyFont="1" applyBorder="1"/>
    <xf numFmtId="167" fontId="3" fillId="0" borderId="0" xfId="8" applyNumberFormat="1" applyFont="1"/>
    <xf numFmtId="2" fontId="3" fillId="0" borderId="0" xfId="8" applyNumberFormat="1" applyFont="1"/>
    <xf numFmtId="167" fontId="3" fillId="0" borderId="0" xfId="9" applyNumberFormat="1" applyFont="1" applyFill="1"/>
    <xf numFmtId="167" fontId="3" fillId="0" borderId="0" xfId="9" applyNumberFormat="1" applyFont="1" applyBorder="1"/>
    <xf numFmtId="0" fontId="16" fillId="7" borderId="1" xfId="8" applyFont="1" applyFill="1" applyBorder="1" applyAlignment="1">
      <alignment horizontal="center" wrapText="1"/>
    </xf>
    <xf numFmtId="0" fontId="16" fillId="0" borderId="1" xfId="8" applyFont="1" applyBorder="1" applyAlignment="1">
      <alignment horizontal="center" wrapText="1"/>
    </xf>
    <xf numFmtId="0" fontId="3" fillId="0" borderId="22" xfId="8" applyFont="1" applyBorder="1" applyAlignment="1">
      <alignment horizontal="center"/>
    </xf>
    <xf numFmtId="0" fontId="3" fillId="0" borderId="0" xfId="8" applyFont="1" applyAlignment="1">
      <alignment horizontal="left" wrapText="1"/>
    </xf>
    <xf numFmtId="2" fontId="3" fillId="0" borderId="0" xfId="8" applyNumberFormat="1" applyFont="1" applyAlignment="1">
      <alignment horizontal="center"/>
    </xf>
    <xf numFmtId="2" fontId="3" fillId="0" borderId="15" xfId="8" applyNumberFormat="1" applyFont="1" applyBorder="1" applyAlignment="1">
      <alignment horizontal="center"/>
    </xf>
    <xf numFmtId="0" fontId="16" fillId="7" borderId="23" xfId="8" applyFont="1" applyFill="1" applyBorder="1" applyAlignment="1">
      <alignment horizontal="center"/>
    </xf>
    <xf numFmtId="2" fontId="3" fillId="0" borderId="1" xfId="8" applyNumberFormat="1" applyFont="1" applyBorder="1" applyAlignment="1">
      <alignment horizontal="center"/>
    </xf>
    <xf numFmtId="0" fontId="16" fillId="7" borderId="2" xfId="8" applyFont="1" applyFill="1" applyBorder="1" applyAlignment="1">
      <alignment horizontal="center"/>
    </xf>
    <xf numFmtId="0" fontId="0" fillId="8" borderId="0" xfId="0" applyFill="1"/>
    <xf numFmtId="0" fontId="19" fillId="0" borderId="0" xfId="0" applyFont="1"/>
    <xf numFmtId="0" fontId="20" fillId="0" borderId="0" xfId="0" applyFont="1"/>
    <xf numFmtId="3" fontId="20" fillId="0" borderId="0" xfId="0" applyNumberFormat="1" applyFont="1"/>
    <xf numFmtId="0" fontId="19" fillId="0" borderId="24" xfId="0" applyFont="1" applyBorder="1"/>
    <xf numFmtId="0" fontId="20" fillId="0" borderId="24" xfId="0" applyFont="1" applyBorder="1"/>
    <xf numFmtId="0" fontId="16" fillId="0" borderId="0" xfId="0" applyFont="1"/>
    <xf numFmtId="37" fontId="16" fillId="0" borderId="1" xfId="0" applyNumberFormat="1" applyFont="1" applyBorder="1" applyAlignment="1" applyProtection="1">
      <alignment horizontal="right" wrapText="1"/>
      <protection locked="0"/>
    </xf>
    <xf numFmtId="49" fontId="16" fillId="0" borderId="1" xfId="0" applyNumberFormat="1" applyFont="1" applyBorder="1" applyAlignment="1" applyProtection="1">
      <alignment wrapText="1"/>
      <protection locked="0"/>
    </xf>
    <xf numFmtId="37" fontId="19" fillId="0" borderId="1" xfId="0" applyNumberFormat="1" applyFont="1" applyBorder="1" applyAlignment="1" applyProtection="1">
      <alignment horizontal="right" wrapText="1"/>
      <protection locked="0"/>
    </xf>
    <xf numFmtId="49" fontId="19" fillId="0" borderId="1" xfId="0" applyNumberFormat="1" applyFont="1" applyBorder="1" applyAlignment="1" applyProtection="1">
      <alignment wrapText="1"/>
      <protection locked="0"/>
    </xf>
    <xf numFmtId="0" fontId="21" fillId="9" borderId="25" xfId="0" applyFont="1" applyFill="1" applyBorder="1" applyAlignment="1">
      <alignment horizontal="right" wrapText="1"/>
    </xf>
    <xf numFmtId="1" fontId="16" fillId="0" borderId="1" xfId="0" applyNumberFormat="1" applyFont="1" applyBorder="1" applyAlignment="1" applyProtection="1">
      <alignment horizontal="right" wrapText="1"/>
      <protection locked="0"/>
    </xf>
    <xf numFmtId="0" fontId="22" fillId="0" borderId="1" xfId="0" applyFont="1" applyBorder="1"/>
    <xf numFmtId="0" fontId="23" fillId="0" borderId="0" xfId="0" applyFont="1"/>
    <xf numFmtId="0" fontId="25" fillId="0" borderId="0" xfId="10" applyNumberFormat="1" applyFont="1" applyFill="1" applyBorder="1" applyAlignment="1" applyProtection="1">
      <alignment horizontal="center" wrapText="1"/>
    </xf>
    <xf numFmtId="170" fontId="19" fillId="0" borderId="0" xfId="6" applyNumberFormat="1" applyFont="1" applyBorder="1" applyAlignment="1"/>
    <xf numFmtId="3" fontId="19" fillId="0" borderId="0" xfId="0" applyNumberFormat="1" applyFont="1"/>
    <xf numFmtId="37" fontId="16" fillId="0" borderId="1" xfId="6" applyNumberFormat="1" applyFont="1" applyBorder="1" applyAlignment="1"/>
    <xf numFmtId="0" fontId="16" fillId="0" borderId="1" xfId="0" applyFont="1" applyBorder="1"/>
    <xf numFmtId="37" fontId="19" fillId="0" borderId="1" xfId="6" applyNumberFormat="1" applyFont="1" applyBorder="1" applyAlignment="1"/>
    <xf numFmtId="0" fontId="19" fillId="0" borderId="1" xfId="0" applyFont="1" applyBorder="1"/>
    <xf numFmtId="0" fontId="19" fillId="0" borderId="26" xfId="0" applyFont="1" applyBorder="1"/>
    <xf numFmtId="0" fontId="16" fillId="0" borderId="27" xfId="0" applyFont="1" applyBorder="1"/>
    <xf numFmtId="37" fontId="26" fillId="0" borderId="1" xfId="6" applyNumberFormat="1" applyFont="1" applyBorder="1" applyAlignment="1"/>
    <xf numFmtId="37" fontId="16" fillId="0" borderId="1" xfId="6" applyNumberFormat="1" applyFont="1" applyBorder="1"/>
    <xf numFmtId="37" fontId="19" fillId="0" borderId="1" xfId="6" applyNumberFormat="1" applyFont="1" applyBorder="1"/>
    <xf numFmtId="0" fontId="19" fillId="0" borderId="28" xfId="0" applyFont="1" applyBorder="1"/>
    <xf numFmtId="171" fontId="16" fillId="0" borderId="1" xfId="6" applyNumberFormat="1" applyFont="1" applyBorder="1" applyAlignment="1">
      <alignment horizontal="center" wrapText="1"/>
    </xf>
    <xf numFmtId="0" fontId="3" fillId="0" borderId="0" xfId="0" applyFont="1"/>
    <xf numFmtId="0" fontId="27" fillId="0" borderId="0" xfId="0" applyFont="1"/>
    <xf numFmtId="0" fontId="3" fillId="8" borderId="0" xfId="0" applyFont="1" applyFill="1"/>
    <xf numFmtId="0" fontId="19" fillId="8" borderId="0" xfId="0" applyFont="1" applyFill="1"/>
    <xf numFmtId="170" fontId="3" fillId="0" borderId="0" xfId="6" applyNumberFormat="1" applyFont="1"/>
    <xf numFmtId="170" fontId="3" fillId="8" borderId="0" xfId="6" applyNumberFormat="1" applyFont="1" applyFill="1"/>
    <xf numFmtId="37" fontId="5" fillId="0" borderId="0" xfId="6" applyNumberFormat="1" applyFont="1"/>
    <xf numFmtId="37" fontId="5" fillId="8" borderId="0" xfId="6" applyNumberFormat="1" applyFont="1" applyFill="1"/>
    <xf numFmtId="0" fontId="28" fillId="8" borderId="0" xfId="0" applyFont="1" applyFill="1"/>
    <xf numFmtId="37" fontId="3" fillId="0" borderId="0" xfId="6" applyNumberFormat="1" applyFont="1"/>
    <xf numFmtId="37" fontId="3" fillId="8" borderId="0" xfId="6" applyNumberFormat="1" applyFont="1" applyFill="1"/>
    <xf numFmtId="0" fontId="29" fillId="8" borderId="0" xfId="0" applyFont="1" applyFill="1"/>
    <xf numFmtId="0" fontId="30" fillId="8" borderId="0" xfId="0" applyFont="1" applyFill="1"/>
    <xf numFmtId="0" fontId="5" fillId="8" borderId="0" xfId="0" applyFont="1" applyFill="1"/>
    <xf numFmtId="9" fontId="3" fillId="0" borderId="0" xfId="7" applyFont="1"/>
    <xf numFmtId="9" fontId="3" fillId="8" borderId="0" xfId="7" applyFont="1" applyFill="1"/>
    <xf numFmtId="0" fontId="16" fillId="8" borderId="0" xfId="0" applyFont="1" applyFill="1"/>
    <xf numFmtId="37" fontId="3" fillId="8" borderId="0" xfId="6" quotePrefix="1" applyNumberFormat="1" applyFont="1" applyFill="1"/>
    <xf numFmtId="0" fontId="3" fillId="0" borderId="0" xfId="0" applyFont="1" applyAlignment="1">
      <alignment vertical="center"/>
    </xf>
    <xf numFmtId="0" fontId="30" fillId="0" borderId="0" xfId="0" applyFont="1" applyAlignment="1">
      <alignment horizontal="center" vertical="center" wrapText="1"/>
    </xf>
    <xf numFmtId="0" fontId="30" fillId="8" borderId="0" xfId="0" applyFont="1" applyFill="1" applyAlignment="1">
      <alignment horizontal="center" vertical="center" wrapText="1"/>
    </xf>
    <xf numFmtId="0" fontId="30" fillId="8" borderId="0" xfId="0" applyFont="1" applyFill="1" applyAlignment="1">
      <alignment horizontal="center" vertical="center"/>
    </xf>
    <xf numFmtId="0" fontId="30" fillId="8" borderId="0" xfId="0" applyFont="1" applyFill="1" applyAlignment="1">
      <alignment vertical="center"/>
    </xf>
    <xf numFmtId="0" fontId="28" fillId="0" borderId="0" xfId="0" applyFont="1"/>
    <xf numFmtId="0" fontId="29" fillId="0" borderId="0" xfId="0" applyFont="1"/>
    <xf numFmtId="37" fontId="3" fillId="0" borderId="0" xfId="0" applyNumberFormat="1" applyFont="1"/>
    <xf numFmtId="0" fontId="30" fillId="0" borderId="0" xfId="0" applyFont="1"/>
    <xf numFmtId="0" fontId="5" fillId="0" borderId="0" xfId="0" applyFont="1"/>
    <xf numFmtId="37" fontId="5" fillId="0" borderId="0" xfId="0" applyNumberFormat="1" applyFont="1"/>
    <xf numFmtId="37" fontId="3" fillId="0" borderId="0" xfId="6" applyNumberFormat="1" applyFont="1" applyFill="1" applyBorder="1"/>
    <xf numFmtId="37" fontId="31" fillId="0" borderId="0" xfId="6" applyNumberFormat="1" applyFont="1" applyFill="1" applyBorder="1"/>
    <xf numFmtId="0" fontId="31" fillId="0" borderId="0" xfId="0" applyFont="1"/>
    <xf numFmtId="0" fontId="32" fillId="0" borderId="0" xfId="0" applyFont="1"/>
    <xf numFmtId="0" fontId="3" fillId="0" borderId="0" xfId="0" applyFont="1" applyAlignment="1">
      <alignment wrapText="1"/>
    </xf>
    <xf numFmtId="9" fontId="19" fillId="0" borderId="0" xfId="7" applyFont="1" applyFill="1" applyBorder="1"/>
    <xf numFmtId="0" fontId="32" fillId="0" borderId="0" xfId="0" applyFont="1" applyAlignment="1">
      <alignment wrapText="1"/>
    </xf>
    <xf numFmtId="0" fontId="33" fillId="0" borderId="0" xfId="11"/>
    <xf numFmtId="0" fontId="3" fillId="0" borderId="0" xfId="11" applyFont="1"/>
    <xf numFmtId="0" fontId="3" fillId="5" borderId="0" xfId="11" applyFont="1" applyFill="1"/>
    <xf numFmtId="0" fontId="33" fillId="5" borderId="0" xfId="11" applyFill="1"/>
    <xf numFmtId="2" fontId="33" fillId="0" borderId="0" xfId="11" applyNumberFormat="1"/>
    <xf numFmtId="170" fontId="3" fillId="0" borderId="0" xfId="5" applyNumberFormat="1" applyFont="1"/>
    <xf numFmtId="0" fontId="3" fillId="0" borderId="0" xfId="11" applyFont="1" applyAlignment="1">
      <alignment horizontal="center"/>
    </xf>
    <xf numFmtId="0" fontId="3" fillId="0" borderId="0" xfId="11" applyFont="1" applyAlignment="1">
      <alignment horizontal="right"/>
    </xf>
    <xf numFmtId="0" fontId="34" fillId="0" borderId="0" xfId="11" applyFont="1"/>
    <xf numFmtId="170" fontId="3" fillId="0" borderId="0" xfId="5" applyNumberFormat="1" applyFont="1" applyBorder="1"/>
    <xf numFmtId="0" fontId="35" fillId="0" borderId="0" xfId="11" applyFont="1"/>
    <xf numFmtId="170" fontId="3" fillId="0" borderId="0" xfId="5" applyNumberFormat="1" applyFont="1" applyFill="1" applyBorder="1"/>
    <xf numFmtId="170" fontId="34" fillId="5" borderId="1" xfId="5" applyNumberFormat="1" applyFont="1" applyFill="1" applyBorder="1" applyAlignment="1">
      <alignment horizontal="center"/>
    </xf>
    <xf numFmtId="0" fontId="36" fillId="0" borderId="14" xfId="11" applyFont="1" applyBorder="1" applyAlignment="1">
      <alignment horizontal="center"/>
    </xf>
    <xf numFmtId="0" fontId="34" fillId="0" borderId="0" xfId="11" applyFont="1" applyAlignment="1">
      <alignment horizontal="right"/>
    </xf>
    <xf numFmtId="0" fontId="37" fillId="0" borderId="30" xfId="11" applyFont="1" applyBorder="1" applyAlignment="1">
      <alignment vertical="center" wrapText="1"/>
    </xf>
    <xf numFmtId="3" fontId="37" fillId="0" borderId="30" xfId="11" applyNumberFormat="1" applyFont="1" applyBorder="1" applyAlignment="1">
      <alignment vertical="center" wrapText="1"/>
    </xf>
    <xf numFmtId="0" fontId="37" fillId="0" borderId="31" xfId="11" applyFont="1" applyBorder="1" applyAlignment="1">
      <alignment vertical="center" wrapText="1"/>
    </xf>
    <xf numFmtId="0" fontId="34" fillId="0" borderId="1" xfId="2" applyFont="1" applyBorder="1" applyAlignment="1">
      <alignment horizontal="center"/>
    </xf>
    <xf numFmtId="172" fontId="34" fillId="0" borderId="0" xfId="11" applyNumberFormat="1" applyFont="1" applyAlignment="1">
      <alignment horizontal="center"/>
    </xf>
    <xf numFmtId="2" fontId="3" fillId="0" borderId="0" xfId="11" applyNumberFormat="1" applyFont="1" applyAlignment="1">
      <alignment horizontal="center"/>
    </xf>
    <xf numFmtId="172" fontId="3" fillId="0" borderId="0" xfId="11" applyNumberFormat="1" applyFont="1" applyAlignment="1">
      <alignment horizontal="center"/>
    </xf>
    <xf numFmtId="0" fontId="37" fillId="0" borderId="13" xfId="11" applyFont="1" applyBorder="1" applyAlignment="1">
      <alignment vertical="center" wrapText="1"/>
    </xf>
    <xf numFmtId="0" fontId="37" fillId="0" borderId="14" xfId="11" applyFont="1" applyBorder="1" applyAlignment="1">
      <alignment vertical="center" wrapText="1"/>
    </xf>
    <xf numFmtId="0" fontId="5" fillId="0" borderId="0" xfId="11" applyFont="1" applyAlignment="1">
      <alignment horizontal="left"/>
    </xf>
    <xf numFmtId="0" fontId="2" fillId="0" borderId="0" xfId="11" applyFont="1"/>
    <xf numFmtId="0" fontId="16" fillId="0" borderId="0" xfId="0" quotePrefix="1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>
      <alignment horizontal="center"/>
    </xf>
    <xf numFmtId="49" fontId="22" fillId="0" borderId="0" xfId="0" applyNumberFormat="1" applyFont="1" applyAlignment="1" applyProtection="1">
      <alignment horizontal="center"/>
      <protection locked="0"/>
    </xf>
    <xf numFmtId="0" fontId="6" fillId="2" borderId="0" xfId="1" applyFont="1" applyFill="1" applyAlignment="1">
      <alignment horizontal="center"/>
    </xf>
    <xf numFmtId="0" fontId="6" fillId="2" borderId="0" xfId="2" applyFont="1" applyFill="1" applyAlignment="1">
      <alignment horizontal="center"/>
    </xf>
    <xf numFmtId="0" fontId="9" fillId="3" borderId="1" xfId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center"/>
    </xf>
    <xf numFmtId="0" fontId="7" fillId="0" borderId="0" xfId="1" applyFont="1" applyAlignment="1">
      <alignment horizontal="left" vertical="center" wrapText="1"/>
    </xf>
    <xf numFmtId="0" fontId="9" fillId="3" borderId="21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3" fillId="0" borderId="0" xfId="8" applyFont="1" applyAlignment="1">
      <alignment horizontal="left" wrapText="1"/>
    </xf>
    <xf numFmtId="0" fontId="3" fillId="0" borderId="22" xfId="8" applyFont="1" applyBorder="1" applyAlignment="1">
      <alignment horizontal="center"/>
    </xf>
    <xf numFmtId="0" fontId="33" fillId="4" borderId="0" xfId="11" applyFill="1" applyAlignment="1">
      <alignment horizontal="center" vertical="center"/>
    </xf>
    <xf numFmtId="0" fontId="16" fillId="0" borderId="29" xfId="11" applyFont="1" applyBorder="1" applyAlignment="1">
      <alignment horizontal="center"/>
    </xf>
    <xf numFmtId="0" fontId="5" fillId="0" borderId="0" xfId="11" applyFont="1" applyAlignment="1">
      <alignment horizontal="center" vertical="center" wrapText="1"/>
    </xf>
    <xf numFmtId="0" fontId="5" fillId="0" borderId="29" xfId="11" quotePrefix="1" applyFont="1" applyBorder="1" applyAlignment="1">
      <alignment horizontal="center"/>
    </xf>
  </cellXfs>
  <cellStyles count="12">
    <cellStyle name="Comma" xfId="6" builtinId="3"/>
    <cellStyle name="Comma 2" xfId="5" xr:uid="{6ECF812A-9871-423E-AA01-A7467B8F49E9}"/>
    <cellStyle name="Comma 8 2" xfId="9" xr:uid="{B2A0B3ED-B53C-4718-9F14-F056F86FCA0B}"/>
    <cellStyle name="Hyperlink" xfId="10" builtinId="8"/>
    <cellStyle name="Normal" xfId="0" builtinId="0"/>
    <cellStyle name="Normal 2" xfId="11" xr:uid="{03AF49DD-2846-4494-90A3-F411B928A938}"/>
    <cellStyle name="Normal 5" xfId="1" xr:uid="{80133F7F-1D95-46BA-825F-6B51A12CEEEA}"/>
    <cellStyle name="Normal 5 2" xfId="8" xr:uid="{208E7ACC-688F-45CD-932D-D8EBF4A9DADB}"/>
    <cellStyle name="Normal 6" xfId="2" xr:uid="{8CD05C8A-C089-4E29-911C-485B9871ADFA}"/>
    <cellStyle name="Percent" xfId="7" builtinId="5"/>
    <cellStyle name="Percent 2" xfId="4" xr:uid="{05F8ADCD-6996-4125-9AF5-6EEC00C3E0C9}"/>
    <cellStyle name="Percent 8" xfId="3" xr:uid="{37E9A805-72CB-43C3-B350-7061FEEEF2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oresters-my.sharepoint.com/personal/crendal_foresters_com/Documents/Y%20Drive/SOA%20ERM%20exam%20cte/Fall%202022%20and%20spring%202023/Grading%20spring%202023/CR%202nd%20grading%20-%20SQ5%20-%20MOK%20-%20Rendall%20-%20CR_202209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ing0\Dropbox\Kai\SOA\ERM\2023Spring\Model%20Solution\Final\SQ2%20-%20HX_EL_Rubric_20220901.xlsx" TargetMode="External"/><Relationship Id="rId1" Type="http://schemas.openxmlformats.org/officeDocument/2006/relationships/externalLinkPath" Target="file:///C:\Users\ling0\Dropbox\Kai\SOA\ERM\2023Spring\Model%20Solution\Final\SQ2%20-%20HX_EL_Rubric_2022090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rwon\Downloads\BigBen_Financials-2020%20updated_1.26.20%20ERMCor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4f826691a47be37/_Volunteer/Financials_2021/2021%20SLI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Qxt"/>
      <sheetName val="Summary"/>
      <sheetName val="Raw Scores"/>
      <sheetName val="Syllabus List"/>
      <sheetName val="Core List"/>
    </sheetNames>
    <sheetDataSet>
      <sheetData sheetId="0"/>
      <sheetData sheetId="1">
        <row r="9">
          <cell r="B9" t="str">
            <v>1-25</v>
          </cell>
        </row>
        <row r="10">
          <cell r="B10" t="str">
            <v>3-1</v>
          </cell>
        </row>
        <row r="11">
          <cell r="B11" t="str">
            <v>1-15</v>
          </cell>
        </row>
        <row r="12">
          <cell r="B12" t="e">
            <v>#N/A</v>
          </cell>
        </row>
        <row r="13">
          <cell r="B13" t="e">
            <v>#N/A</v>
          </cell>
        </row>
        <row r="14">
          <cell r="B14" t="e">
            <v>#N/A</v>
          </cell>
        </row>
        <row r="15">
          <cell r="B15" t="e">
            <v>#N/A</v>
          </cell>
        </row>
        <row r="16">
          <cell r="B16" t="e">
            <v>#N/A</v>
          </cell>
        </row>
        <row r="17">
          <cell r="B17" t="e">
            <v>#N/A</v>
          </cell>
        </row>
        <row r="18">
          <cell r="B18" t="e">
            <v>#N/A</v>
          </cell>
        </row>
      </sheetData>
      <sheetData sheetId="2"/>
      <sheetData sheetId="3"/>
      <sheetData sheetId="4">
        <row r="4">
          <cell r="B4" t="str">
            <v>A New Approach to Managing Operational Risk, Ch. 8 (LO 1)</v>
          </cell>
        </row>
        <row r="5">
          <cell r="B5" t="str">
            <v>Corporate Pension Risk Mgmt and Corporate Finance:  Bridging the Gap between theory and Practice in Pension Risk Management (LO 1)</v>
          </cell>
        </row>
        <row r="6">
          <cell r="B6" t="str">
            <v>COSO KRI Paper (LO 1)</v>
          </cell>
        </row>
        <row r="7">
          <cell r="B7" t="str">
            <v>Economic Scenario Generators: A Practical Guide, p. 7-17 (pp. 97-112 background only) (LO 1)</v>
          </cell>
        </row>
        <row r="8">
          <cell r="B8" t="str">
            <v>Embedding Cyber Risk in Risk Management: An Insurer’s Perspective (pp. 12-15 of Cybersecurity: Impact on Insurance Business and Operations) (LO 1)</v>
          </cell>
        </row>
        <row r="9">
          <cell r="B9" t="str">
            <v>ERM-101-12: Measurement and Modeling of Dependencies in Economic Capital (Ch 3-5) (LO 1)</v>
          </cell>
        </row>
        <row r="10">
          <cell r="B10" t="str">
            <v>ERM-104-12: Study Note on Parameter Risk, Venter and Sahasrabuddhe (Except Section 3) (LO 1)</v>
          </cell>
        </row>
        <row r="11">
          <cell r="B11" t="str">
            <v>ERM-106-12: Economic Capital-Practical Considerations-Milliman (LO 1)</v>
          </cell>
        </row>
        <row r="12">
          <cell r="B12" t="str">
            <v>ERM-107-12: Strategic Risk Management Practice, Anderson and Schroder, 2010 Ch. 7  Strategic Risk Analysis (LO 1)</v>
          </cell>
        </row>
        <row r="13">
          <cell r="B13" t="str">
            <v>ERM-110-12: Derivatives: Practice and Principles, Recommendations 9-24 and Section III (LO 1)</v>
          </cell>
        </row>
        <row r="14">
          <cell r="B14" t="str">
            <v>ERM-119-14: Aggregation of risks and Allocation of Capital (Sections 4-7 Excluding 6.3) (LO 1)</v>
          </cell>
        </row>
        <row r="15">
          <cell r="B15" t="str">
            <v>ERM-120-14: IAA Note on Stress Testing and Scenario Analysis (pp. 1-6, 14-17 and Page 19-25 ) (LO 1)</v>
          </cell>
        </row>
        <row r="16">
          <cell r="B16" t="str">
            <v>ERM-124-15: Counterparty Credit Risk, First Edition, Jon Gregory, Chapter 2: Defining Counterparty Credit Risk (LO 1)</v>
          </cell>
        </row>
        <row r="17">
          <cell r="B17" t="str">
            <v>ERM-128-17: The Breadth and Scope of the Global Reinsurance Market and the Critical Role Such Market Plays in Supporting Insurance in the United States, Ch. III, IV, and VI (LO 1)</v>
          </cell>
        </row>
        <row r="18">
          <cell r="B18" t="str">
            <v>ERM-130-18: AAA Model Governance Practice Note  (LO 1)</v>
          </cell>
        </row>
        <row r="19">
          <cell r="B19" t="str">
            <v>ERM-131-18: Leveraging COSO Across The Three Lines Of Defenses (LO 1)</v>
          </cell>
        </row>
        <row r="20">
          <cell r="B20" t="str">
            <v>ERM-133-19: Emerging Risks and Enterprise Risk Management (pp. 2-6) (LO 1)</v>
          </cell>
        </row>
        <row r="21">
          <cell r="B21" t="str">
            <v>ERM-134-21: Group Insurance Chapter 39 Risk Based Capital Formulas (LO 1)</v>
          </cell>
        </row>
        <row r="22">
          <cell r="B22" t="str">
            <v>ERM-135-20: Risk Management and the Rating Process for Insurance Companies by A.M. Best (LO 1)</v>
          </cell>
        </row>
        <row r="23">
          <cell r="B23" t="str">
            <v>ERM-136-20: Managing Liquidity Risk: Industry practices and recommendations for CROs (excluding section 4)  (LO 1)</v>
          </cell>
        </row>
        <row r="24">
          <cell r="B24" t="str">
            <v>ERM-137-20: ORSA and the Regulator by AAA (LO 1)</v>
          </cell>
        </row>
        <row r="25">
          <cell r="B25" t="str">
            <v>ERM-138-20: Quantitative Enterprise Risk Management by Mary Hardy, Chapter 6: Extreme Value Theories (LO 1)</v>
          </cell>
        </row>
        <row r="26">
          <cell r="B26" t="str">
            <v>ERM-139-20: Quantitative Enterprise Risk Management by Mary Hardy, Chapter 7: Copulas (LO 1)</v>
          </cell>
        </row>
        <row r="27">
          <cell r="B27" t="str">
            <v>ERM-140-20: Risk Adjustments for Insurance Contracts under IFRS 17: Chapter 3: Risk Adjustment Techniques &amp; Chapter 7: Validation Of Risk Adjustments (LO 1)</v>
          </cell>
        </row>
        <row r="28">
          <cell r="B28" t="str">
            <v>ERM-141-20: Managing Investment Portfolios, Maginn, John L. &amp; Tuttle, Donald L., 3rd Edition, 2007  Ch. 9: Risk Management (section 5) (LO 1)</v>
          </cell>
        </row>
        <row r="29">
          <cell r="B29" t="str">
            <v>ERM-142-20: Data Quality is the Biggest Challenge by Moody (LO 1)</v>
          </cell>
        </row>
        <row r="30">
          <cell r="B30" t="str">
            <v>ERM-143-20: Internal Controls Toolkit, Doxey, Ch. 1, pp. 11-17 &amp; 27-35 (LO 1)</v>
          </cell>
        </row>
        <row r="31">
          <cell r="B31" t="str">
            <v>ERM-144-20: IAA Risk Book - Chapter 13: Asset Liability Management Techniques and Practices for Insurance Companies (LO 1)</v>
          </cell>
        </row>
        <row r="32">
          <cell r="B32" t="str">
            <v>ERM-145-21: IAA Paper: Importance of Climate-Related Risks for Actuaries (Pages 2-14) (LO 1)</v>
          </cell>
        </row>
        <row r="33">
          <cell r="B33" t="str">
            <v>ERM-146-21: Covid-19: implications for insurer risk management and the insurability of pandemic risk (LO 1)</v>
          </cell>
        </row>
        <row r="34">
          <cell r="B34" t="str">
            <v>ERM-147-21: Working with Inherent and Residual Risk (LO 1)</v>
          </cell>
        </row>
        <row r="35">
          <cell r="B35" t="str">
            <v>ERM-702-12: IAA Note on ERM for Capital and Solvency Purposes in the Insurance Industry, Pages 9–38 (LO 1)</v>
          </cell>
        </row>
        <row r="36">
          <cell r="B36" t="str">
            <v>ERM-811-15: Agency Theory And Asymmetric Information (fe_s14-09_agency_theory.pdf) (LO 1)</v>
          </cell>
        </row>
        <row r="37">
          <cell r="B37" t="str">
            <v>ERM-819-19 Exchange Rate Risk Measurement and Management (LO 1)</v>
          </cell>
        </row>
        <row r="38">
          <cell r="B38" t="str">
            <v>Financial Enterprise Risk Management, Sweeting, 2017 Ch. 16  Responses to Risk (LO 1)</v>
          </cell>
        </row>
        <row r="39">
          <cell r="B39" t="str">
            <v>Financial Enterprise Risk Management, Sweeting, 2017, Ch. 14  Quantifying Particular Risks (LO 1)</v>
          </cell>
        </row>
        <row r="40">
          <cell r="B40" t="str">
            <v>Financial Enterprise Risk Management, Sweeting, 2017, Ch. 8  Risk Identification (LO 1)</v>
          </cell>
        </row>
        <row r="41">
          <cell r="B41" t="str">
            <v>Financial Enterprise Risk Management, Sweeting, 2017, Ch. 9 Some Useful Statistics (Background Only) (LO 1)</v>
          </cell>
        </row>
        <row r="42">
          <cell r="B42" t="str">
            <v>Modeling Tail Behavior with Extreme Value Theory, Risk Management, Sept 2009 (LO 1)</v>
          </cell>
        </row>
        <row r="43">
          <cell r="B43" t="str">
            <v>National Risk Management A Practical ERM Approach for Federal Governments, pp. 11-22 (LO 1)</v>
          </cell>
        </row>
        <row r="44">
          <cell r="B44" t="str">
            <v>Preparing for Political Risk When you Don't Know Where it will Come From (with the 3 expanded "pop outs" in the article) (LO 1)</v>
          </cell>
        </row>
        <row r="45">
          <cell r="B45" t="str">
            <v>Regulatory Risk and North American Insurance Organizations (sections 6.1-6.14 and section 7) (LO 1)</v>
          </cell>
        </row>
        <row r="46">
          <cell r="B46" t="str">
            <v>Risk Appetite: Linkage with Strategic Planning Report  (LO 1)</v>
          </cell>
        </row>
        <row r="47">
          <cell r="B47" t="str">
            <v>Value-at- Risk, Third Edition, The New Benchmark for Managing Financial Risk,  Jorion Ch. 12  Monte Carlo Methods (LO 1)</v>
          </cell>
        </row>
        <row r="48">
          <cell r="B48" t="str">
            <v>Value-at- Risk, Third Edition, The New Benchmark for Managing Financial Risk,  Jorion Ch. 13  Liquidity Risk (Except section 13.4) (LO 1)</v>
          </cell>
        </row>
        <row r="49">
          <cell r="B49" t="str">
            <v>Value-at- Risk, Third Edition, The New Benchmark for Managing Financial Risk,  Jorion Ch. 18  Credit Risk Management (LO 1)</v>
          </cell>
        </row>
        <row r="50">
          <cell r="B50" t="str">
            <v>Value-at- Risk, Third Edition, The New Benchmark for Managing Financial Risk,  Jorion Ch. 7  Portfolio Risk: Analytical Methods (LO 1)</v>
          </cell>
        </row>
        <row r="51">
          <cell r="B51" t="str">
            <v>Value-at- Risk, Third Edition, The New Benchmark for Managing Financial Risk,  Jorion Ch. 9  Forecasting Risk and Correlations (LO 1)</v>
          </cell>
        </row>
        <row r="52">
          <cell r="B52" t="str">
            <v>A New Approach to Managing Operational Risk, Ch. 8 (LO 2)</v>
          </cell>
        </row>
        <row r="53">
          <cell r="B53" t="str">
            <v>Corporate Pension Risk Mgmt and Corporate Finance:  Bridging the Gap between theory and Practice in Pension Risk Management (LO 2)</v>
          </cell>
        </row>
        <row r="54">
          <cell r="B54" t="str">
            <v>COSO KRI Paper (LO 2)</v>
          </cell>
        </row>
        <row r="55">
          <cell r="B55" t="str">
            <v>Economic Scenario Generators: A Practical Guide, p. 7-17 (pp. 97-112 background only) (LO 2)</v>
          </cell>
        </row>
        <row r="56">
          <cell r="B56" t="str">
            <v>Embedding Cyber Risk in Risk Management: An Insurer’s Perspective (pp. 12-15 of Cybersecurity: Impact on Insurance Business and Operations) (LO 2)</v>
          </cell>
        </row>
        <row r="57">
          <cell r="B57" t="str">
            <v>ERM-101-12: Measurement and Modeling of Dependencies in Economic Capital (Ch 3-5) (LO 2)</v>
          </cell>
        </row>
        <row r="58">
          <cell r="B58" t="str">
            <v>ERM-104-12: Study Note on Parameter Risk, Venter and Sahasrabuddhe (Except Section 3) (LO 2)</v>
          </cell>
        </row>
        <row r="59">
          <cell r="B59" t="str">
            <v>ERM-106-12: Economic Capital-Practical Considerations-Milliman (LO 2)</v>
          </cell>
        </row>
        <row r="60">
          <cell r="B60" t="str">
            <v>ERM-107-12: Strategic Risk Management Practice, Anderson and Schroder, 2010 Ch. 7  Strategic Risk Analysis (LO 2)</v>
          </cell>
        </row>
        <row r="61">
          <cell r="B61" t="str">
            <v>ERM-110-12: Derivatives: Practice and Principles, Recommendations 9-24 and Section III (LO 2)</v>
          </cell>
        </row>
        <row r="62">
          <cell r="B62" t="str">
            <v>ERM-119-14: Aggregation of risks and Allocation of Capital (Sections 4-7 Excluding 6.3) (LO 2)</v>
          </cell>
        </row>
        <row r="63">
          <cell r="B63" t="str">
            <v>ERM-120-14: IAA Note on Stress Testing and Scenario Analysis (pp. 1-6, 14-17 and Page 19-25 ) (LO 2)</v>
          </cell>
        </row>
        <row r="64">
          <cell r="B64" t="str">
            <v>ERM-124-15: Counterparty Credit Risk, First Edition, Jon Gregory, Chapter 2: Defining Counterparty Credit Risk (LO 2)</v>
          </cell>
        </row>
        <row r="65">
          <cell r="B65" t="str">
            <v>ERM-128-17: The Breadth and Scope of the Global Reinsurance Market and the Critical Role Such Market Plays in Supporting Insurance in the United States, Ch. III, IV, and VI (LO 2)</v>
          </cell>
        </row>
        <row r="66">
          <cell r="B66" t="str">
            <v>ERM-130-18: AAA Model Governance Practice Note  (LO 2)</v>
          </cell>
        </row>
        <row r="67">
          <cell r="B67" t="str">
            <v>ERM-131-18: Leveraging COSO Across The Three Lines Of Defenses (LO 2)</v>
          </cell>
        </row>
        <row r="68">
          <cell r="B68" t="str">
            <v>ERM-133-19: Emerging Risks and Enterprise Risk Management (pp. 2-6) (LO 2)</v>
          </cell>
        </row>
        <row r="69">
          <cell r="B69" t="str">
            <v>ERM-134-21: Group Insurance Chapter 39 Risk Based Capital Formulas (LO 2)</v>
          </cell>
        </row>
        <row r="70">
          <cell r="B70" t="str">
            <v>ERM-135-20: Risk Management and the Rating Process for Insurance Companies by A.M. Best (LO 2)</v>
          </cell>
        </row>
        <row r="71">
          <cell r="B71" t="str">
            <v>ERM-136-20: Managing Liquidity Risk: Industry practices and recommendations for CROs (excluding section 4)  (LO 2)</v>
          </cell>
        </row>
        <row r="72">
          <cell r="B72" t="str">
            <v>ERM-137-20: ORSA and the Regulator by AAA (LO 2)</v>
          </cell>
        </row>
        <row r="73">
          <cell r="B73" t="str">
            <v>ERM-138-20: Quantitative Enterprise Risk Management by Mary Hardy, Chapter 6: Extreme Value Theories (LO 2)</v>
          </cell>
        </row>
        <row r="74">
          <cell r="B74" t="str">
            <v>ERM-139-20: Quantitative Enterprise Risk Management by Mary Hardy, Chapter 7: Copulas (LO 2)</v>
          </cell>
        </row>
        <row r="75">
          <cell r="B75" t="str">
            <v>ERM-140-20: Risk Adjustments for Insurance Contracts under IFRS 17: Chapter 3: Risk Adjustment Techniques &amp; Chapter 7: Validation Of Risk Adjustments (LO 2)</v>
          </cell>
        </row>
        <row r="76">
          <cell r="B76" t="str">
            <v>ERM-141-20: Managing Investment Portfolios, Maginn, John L. &amp; Tuttle, Donald L., 3rd Edition, 2007  Ch. 9: Risk Management (section 5) (LO 2)</v>
          </cell>
        </row>
        <row r="77">
          <cell r="B77" t="str">
            <v>ERM-142-20: Data Quality is the Biggest Challenge by Moody (LO 2)</v>
          </cell>
        </row>
        <row r="78">
          <cell r="B78" t="str">
            <v>ERM-143-20: Internal Controls Toolkit, Doxey, Ch. 1, pp. 11-17 &amp; 27-35 (LO 2)</v>
          </cell>
        </row>
        <row r="79">
          <cell r="B79" t="str">
            <v>ERM-144-20: IAA Risk Book - Chapter 13: Asset Liability Management Techniques and Practices for Insurance Companies (LO 2)</v>
          </cell>
        </row>
        <row r="80">
          <cell r="B80" t="str">
            <v>ERM-145-21: IAA Paper: Importance of Climate-Related Risks for Actuaries (Pages 2-14) (LO 2)</v>
          </cell>
        </row>
        <row r="81">
          <cell r="B81" t="str">
            <v>ERM-146-21: Covid-19: implications for insurer risk management and the insurability of pandemic risk (LO 2)</v>
          </cell>
        </row>
        <row r="82">
          <cell r="B82" t="str">
            <v>ERM-147-21: Working with Inherent and Residual Risk (LO 2)</v>
          </cell>
        </row>
        <row r="83">
          <cell r="B83" t="str">
            <v>ERM-702-12: IAA Note on ERM for Capital and Solvency Purposes in the Insurance Industry, Pages 9–38 (LO 2)</v>
          </cell>
        </row>
        <row r="84">
          <cell r="B84" t="str">
            <v>ERM-811-15: Agency Theory And Asymmetric Information (fe_s14-09_agency_theory.pdf) (LO 2)</v>
          </cell>
        </row>
        <row r="85">
          <cell r="B85" t="str">
            <v>ERM-819-19 Exchange Rate Risk Measurement and Management (LO 2)</v>
          </cell>
        </row>
        <row r="86">
          <cell r="B86" t="str">
            <v>Financial Enterprise Risk Management, Sweeting, 2017 Ch. 16  Responses to Risk (LO 2)</v>
          </cell>
        </row>
        <row r="87">
          <cell r="B87" t="str">
            <v>Financial Enterprise Risk Management, Sweeting, 2017, Ch. 14  Quantifying Particular Risks (LO 2)</v>
          </cell>
        </row>
        <row r="88">
          <cell r="B88" t="str">
            <v>Financial Enterprise Risk Management, Sweeting, 2017, Ch. 8  Risk Identification (LO 2)</v>
          </cell>
        </row>
        <row r="89">
          <cell r="B89" t="str">
            <v>Financial Enterprise Risk Management, Sweeting, 2017, Ch. 9 Some Useful Statistics (Background Only) (LO 2)</v>
          </cell>
        </row>
        <row r="90">
          <cell r="B90" t="str">
            <v>Modeling Tail Behavior with Extreme Value Theory, Risk Management, Sept 2009 (LO 2)</v>
          </cell>
        </row>
        <row r="91">
          <cell r="B91" t="str">
            <v>National Risk Management A Practical ERM Approach for Federal Governments, pp. 11-22 (LO 2)</v>
          </cell>
        </row>
        <row r="92">
          <cell r="B92" t="str">
            <v>Preparing for Political Risk When you Don't Know Where it will Come From (with the 3 expanded "pop outs" in the article) (LO 2)</v>
          </cell>
        </row>
        <row r="93">
          <cell r="B93" t="str">
            <v>Regulatory Risk and North American Insurance Organizations (sections 6.1-6.14 and section 7) (LO 2)</v>
          </cell>
        </row>
        <row r="94">
          <cell r="B94" t="str">
            <v>Risk Appetite: Linkage with Strategic Planning Report  (LO 2)</v>
          </cell>
        </row>
        <row r="95">
          <cell r="B95" t="str">
            <v>Value-at- Risk, Third Edition, The New Benchmark for Managing Financial Risk,  Jorion Ch. 12  Monte Carlo Methods (LO 2)</v>
          </cell>
        </row>
        <row r="96">
          <cell r="B96" t="str">
            <v>Value-at- Risk, Third Edition, The New Benchmark for Managing Financial Risk,  Jorion Ch. 13  Liquidity Risk (Except section 13.4) (LO 2)</v>
          </cell>
        </row>
        <row r="97">
          <cell r="B97" t="str">
            <v>Value-at- Risk, Third Edition, The New Benchmark for Managing Financial Risk,  Jorion Ch. 18  Credit Risk Management (LO 2)</v>
          </cell>
        </row>
        <row r="98">
          <cell r="B98" t="str">
            <v>Value-at- Risk, Third Edition, The New Benchmark for Managing Financial Risk,  Jorion Ch. 7  Portfolio Risk: Analytical Methods (LO 2)</v>
          </cell>
        </row>
        <row r="99">
          <cell r="B99" t="str">
            <v>Value-at- Risk, Third Edition, The New Benchmark for Managing Financial Risk,  Jorion Ch. 9  Forecasting Risk and Correlations (LO 2)</v>
          </cell>
        </row>
        <row r="100">
          <cell r="B100" t="str">
            <v>A New Approach to Managing Operational Risk, Ch. 8 (LO 3)</v>
          </cell>
        </row>
        <row r="101">
          <cell r="B101" t="str">
            <v>Corporate Pension Risk Mgmt and Corporate Finance:  Bridging the Gap between theory and Practice in Pension Risk Management (LO 3)</v>
          </cell>
        </row>
        <row r="102">
          <cell r="B102" t="str">
            <v>COSO KRI Paper (LO 3)</v>
          </cell>
        </row>
        <row r="103">
          <cell r="B103" t="str">
            <v>Economic Scenario Generators: A Practical Guide, p. 7-17 (pp. 97-112 background only) (LO 3)</v>
          </cell>
        </row>
        <row r="104">
          <cell r="B104" t="str">
            <v>Embedding Cyber Risk in Risk Management: An Insurer’s Perspective (pp. 12-15 of Cybersecurity: Impact on Insurance Business and Operations) (LO 3)</v>
          </cell>
        </row>
        <row r="105">
          <cell r="B105" t="str">
            <v>ERM-101-12: Measurement and Modeling of Dependencies in Economic Capital (Ch 3-5) (LO 3)</v>
          </cell>
        </row>
        <row r="106">
          <cell r="B106" t="str">
            <v>ERM-104-12: Study Note on Parameter Risk, Venter and Sahasrabuddhe (Except Section 3) (LO 3)</v>
          </cell>
        </row>
        <row r="107">
          <cell r="B107" t="str">
            <v>ERM-106-12: Economic Capital-Practical Considerations-Milliman (LO 3)</v>
          </cell>
        </row>
        <row r="108">
          <cell r="B108" t="str">
            <v>ERM-107-12: Strategic Risk Management Practice, Anderson and Schroder, 2010 Ch. 7  Strategic Risk Analysis (LO 3)</v>
          </cell>
        </row>
        <row r="109">
          <cell r="B109" t="str">
            <v>ERM-110-12: Derivatives: Practice and Principles, Recommendations 9-24 and Section III (LO 3)</v>
          </cell>
        </row>
        <row r="110">
          <cell r="B110" t="str">
            <v>ERM-119-14: Aggregation of risks and Allocation of Capital (Sections 4-7 Excluding 6.3) (LO 3)</v>
          </cell>
        </row>
        <row r="111">
          <cell r="B111" t="str">
            <v>ERM-120-14: IAA Note on Stress Testing and Scenario Analysis (pp. 1-6, 14-17 and Page 19-25 ) (LO 3)</v>
          </cell>
        </row>
        <row r="112">
          <cell r="B112" t="str">
            <v>ERM-124-15: Counterparty Credit Risk, First Edition, Jon Gregory, Chapter 2: Defining Counterparty Credit Risk (LO 3)</v>
          </cell>
        </row>
        <row r="113">
          <cell r="B113" t="str">
            <v>ERM-128-17: The Breadth and Scope of the Global Reinsurance Market and the Critical Role Such Market Plays in Supporting Insurance in the United States, Ch. III, IV, and VI (LO 3)</v>
          </cell>
        </row>
        <row r="114">
          <cell r="B114" t="str">
            <v>ERM-130-18: AAA Model Governance Practice Note  (LO 3)</v>
          </cell>
        </row>
        <row r="115">
          <cell r="B115" t="str">
            <v>ERM-131-18: Leveraging COSO Across The Three Lines Of Defenses (LO 3)</v>
          </cell>
        </row>
        <row r="116">
          <cell r="B116" t="str">
            <v>ERM-133-19: Emerging Risks and Enterprise Risk Management (pp. 2-6) (LO 3)</v>
          </cell>
        </row>
        <row r="117">
          <cell r="B117" t="str">
            <v>ERM-134-21: Group Insurance Chapter 39 Risk Based Capital Formulas (LO 3)</v>
          </cell>
        </row>
        <row r="118">
          <cell r="B118" t="str">
            <v>ERM-135-20: Risk Management and the Rating Process for Insurance Companies by A.M. Best (LO 3)</v>
          </cell>
        </row>
        <row r="119">
          <cell r="B119" t="str">
            <v>ERM-136-20: Managing Liquidity Risk: Industry practices and recommendations for CROs (excluding section 4)  (LO 3)</v>
          </cell>
        </row>
        <row r="120">
          <cell r="B120" t="str">
            <v>ERM-137-20: ORSA and the Regulator by AAA (LO 3)</v>
          </cell>
        </row>
        <row r="121">
          <cell r="B121" t="str">
            <v>ERM-138-20: Quantitative Enterprise Risk Management by Mary Hardy, Chapter 6: Extreme Value Theories (LO 3)</v>
          </cell>
        </row>
        <row r="122">
          <cell r="B122" t="str">
            <v>ERM-139-20: Quantitative Enterprise Risk Management by Mary Hardy, Chapter 7: Copulas (LO 3)</v>
          </cell>
        </row>
        <row r="123">
          <cell r="B123" t="str">
            <v>ERM-140-20: Risk Adjustments for Insurance Contracts under IFRS 17: Chapter 3: Risk Adjustment Techniques &amp; Chapter 7: Validation Of Risk Adjustments (LO 3)</v>
          </cell>
        </row>
        <row r="124">
          <cell r="B124" t="str">
            <v>ERM-141-20: Managing Investment Portfolios, Maginn, John L. &amp; Tuttle, Donald L., 3rd Edition, 2007  Ch. 9: Risk Management (section 5) (LO 3)</v>
          </cell>
        </row>
        <row r="125">
          <cell r="B125" t="str">
            <v>ERM-142-20: Data Quality is the Biggest Challenge by Moody (LO 3)</v>
          </cell>
        </row>
        <row r="126">
          <cell r="B126" t="str">
            <v>ERM-143-20: Internal Controls Toolkit, Doxey, Ch. 1, pp. 11-17 &amp; 27-35 (LO 3)</v>
          </cell>
        </row>
        <row r="127">
          <cell r="B127" t="str">
            <v>ERM-144-20: IAA Risk Book - Chapter 13: Asset Liability Management Techniques and Practices for Insurance Companies (LO 3)</v>
          </cell>
        </row>
        <row r="128">
          <cell r="B128" t="str">
            <v>ERM-145-21: IAA Paper: Importance of Climate-Related Risks for Actuaries (Pages 2-14) (LO 3)</v>
          </cell>
        </row>
        <row r="129">
          <cell r="B129" t="str">
            <v>ERM-146-21: Covid-19: implications for insurer risk management and the insurability of pandemic risk (LO 3)</v>
          </cell>
        </row>
        <row r="130">
          <cell r="B130" t="str">
            <v>ERM-147-21: Working with Inherent and Residual Risk (LO 3)</v>
          </cell>
        </row>
        <row r="131">
          <cell r="B131" t="str">
            <v>ERM-702-12: IAA Note on ERM for Capital and Solvency Purposes in the Insurance Industry, Pages 9–38 (LO 3)</v>
          </cell>
        </row>
        <row r="132">
          <cell r="B132" t="str">
            <v>ERM-811-15: Agency Theory And Asymmetric Information (fe_s14-09_agency_theory.pdf) (LO 3)</v>
          </cell>
        </row>
        <row r="133">
          <cell r="B133" t="str">
            <v>ERM-819-19 Exchange Rate Risk Measurement and Management (LO 3)</v>
          </cell>
        </row>
        <row r="134">
          <cell r="B134" t="str">
            <v>Financial Enterprise Risk Management, Sweeting, 2017 Ch. 16  Responses to Risk (LO 3)</v>
          </cell>
        </row>
        <row r="135">
          <cell r="B135" t="str">
            <v>Financial Enterprise Risk Management, Sweeting, 2017, Ch. 14  Quantifying Particular Risks (LO 3)</v>
          </cell>
        </row>
        <row r="136">
          <cell r="B136" t="str">
            <v>Financial Enterprise Risk Management, Sweeting, 2017, Ch. 8  Risk Identification (LO 3)</v>
          </cell>
        </row>
        <row r="137">
          <cell r="B137" t="str">
            <v>Financial Enterprise Risk Management, Sweeting, 2017, Ch. 9 Some Useful Statistics (Background Only) (LO 3)</v>
          </cell>
        </row>
        <row r="138">
          <cell r="B138" t="str">
            <v>Modeling Tail Behavior with Extreme Value Theory, Risk Management, Sept 2009 (LO 3)</v>
          </cell>
        </row>
        <row r="139">
          <cell r="B139" t="str">
            <v>National Risk Management A Practical ERM Approach for Federal Governments, pp. 11-22 (LO 3)</v>
          </cell>
        </row>
        <row r="140">
          <cell r="B140" t="str">
            <v>Preparing for Political Risk When you Don't Know Where it will Come From (with the 3 expanded "pop outs" in the article) (LO 3)</v>
          </cell>
        </row>
        <row r="141">
          <cell r="B141" t="str">
            <v>Regulatory Risk and North American Insurance Organizations (sections 6.1-6.14 and section 7) (LO 3)</v>
          </cell>
        </row>
        <row r="142">
          <cell r="B142" t="str">
            <v>Risk Appetite: Linkage with Strategic Planning Report  (LO 3)</v>
          </cell>
        </row>
        <row r="143">
          <cell r="B143" t="str">
            <v>Value-at- Risk, Third Edition, The New Benchmark for Managing Financial Risk,  Jorion Ch. 12  Monte Carlo Methods (LO 3)</v>
          </cell>
        </row>
        <row r="144">
          <cell r="B144" t="str">
            <v>Value-at- Risk, Third Edition, The New Benchmark for Managing Financial Risk,  Jorion Ch. 13  Liquidity Risk (Except section 13.4) (LO 3)</v>
          </cell>
        </row>
        <row r="145">
          <cell r="B145" t="str">
            <v>Value-at- Risk, Third Edition, The New Benchmark for Managing Financial Risk,  Jorion Ch. 18  Credit Risk Management (LO 3)</v>
          </cell>
        </row>
        <row r="146">
          <cell r="B146" t="str">
            <v>Value-at- Risk, Third Edition, The New Benchmark for Managing Financial Risk,  Jorion Ch. 7  Portfolio Risk: Analytical Methods (LO 3)</v>
          </cell>
        </row>
        <row r="147">
          <cell r="B147" t="str">
            <v>Value-at- Risk, Third Edition, The New Benchmark for Managing Financial Risk,  Jorion Ch. 9  Forecasting Risk and Correlations (LO 3)</v>
          </cell>
        </row>
        <row r="148">
          <cell r="B148" t="str">
            <v>A New Approach to Managing Operational Risk, Ch. 8 (LO 4)</v>
          </cell>
        </row>
        <row r="149">
          <cell r="B149" t="str">
            <v>Corporate Pension Risk Mgmt and Corporate Finance:  Bridging the Gap between theory and Practice in Pension Risk Management (LO 4)</v>
          </cell>
        </row>
        <row r="150">
          <cell r="B150" t="str">
            <v>COSO KRI Paper (LO 4)</v>
          </cell>
        </row>
        <row r="151">
          <cell r="B151" t="str">
            <v>Economic Scenario Generators: A Practical Guide, p. 7-17 (pp. 97-112 background only) (LO 4)</v>
          </cell>
        </row>
        <row r="152">
          <cell r="B152" t="str">
            <v>Embedding Cyber Risk in Risk Management: An Insurer’s Perspective (pp. 12-15 of Cybersecurity: Impact on Insurance Business and Operations) (LO 4)</v>
          </cell>
        </row>
        <row r="153">
          <cell r="B153" t="str">
            <v>ERM-101-12: Measurement and Modeling of Dependencies in Economic Capital (Ch 3-5) (LO 4)</v>
          </cell>
        </row>
        <row r="154">
          <cell r="B154" t="str">
            <v>ERM-104-12: Study Note on Parameter Risk, Venter and Sahasrabuddhe (Except Section 3) (LO 4)</v>
          </cell>
        </row>
        <row r="155">
          <cell r="B155" t="str">
            <v>ERM-106-12: Economic Capital-Practical Considerations-Milliman (LO 4)</v>
          </cell>
        </row>
        <row r="156">
          <cell r="B156" t="str">
            <v>ERM-107-12: Strategic Risk Management Practice, Anderson and Schroder, 2010 Ch. 7  Strategic Risk Analysis (LO 4)</v>
          </cell>
        </row>
        <row r="157">
          <cell r="B157" t="str">
            <v>ERM-110-12: Derivatives: Practice and Principles, Recommendations 9-24 and Section III (LO 4)</v>
          </cell>
        </row>
        <row r="158">
          <cell r="B158" t="str">
            <v>ERM-119-14: Aggregation of risks and Allocation of Capital (Sections 4-7 Excluding 6.3) (LO 4)</v>
          </cell>
        </row>
        <row r="159">
          <cell r="B159" t="str">
            <v>ERM-120-14: IAA Note on Stress Testing and Scenario Analysis (pp. 1-6, 14-17 and Page 19-25 ) (LO 4)</v>
          </cell>
        </row>
        <row r="160">
          <cell r="B160" t="str">
            <v>ERM-124-15: Counterparty Credit Risk, First Edition, Jon Gregory, Chapter 2: Defining Counterparty Credit Risk (LO 4)</v>
          </cell>
        </row>
        <row r="161">
          <cell r="B161" t="str">
            <v>ERM-128-17: The Breadth and Scope of the Global Reinsurance Market and the Critical Role Such Market Plays in Supporting Insurance in the United States, Ch. III, IV, and VI (LO 4)</v>
          </cell>
        </row>
        <row r="162">
          <cell r="B162" t="str">
            <v>ERM-130-18: AAA Model Governance Practice Note  (LO 4)</v>
          </cell>
        </row>
        <row r="163">
          <cell r="B163" t="str">
            <v>ERM-131-18: Leveraging COSO Across The Three Lines Of Defenses (LO 4)</v>
          </cell>
        </row>
        <row r="164">
          <cell r="B164" t="str">
            <v>ERM-133-19: Emerging Risks and Enterprise Risk Management (pp. 2-6) (LO 4)</v>
          </cell>
        </row>
        <row r="165">
          <cell r="B165" t="str">
            <v>ERM-134-21: Group Insurance Chapter 39 Risk Based Capital Formulas (LO 4)</v>
          </cell>
        </row>
        <row r="166">
          <cell r="B166" t="str">
            <v>ERM-135-20: Risk Management and the Rating Process for Insurance Companies by A.M. Best (LO 4)</v>
          </cell>
        </row>
        <row r="167">
          <cell r="B167" t="str">
            <v>ERM-136-20: Managing Liquidity Risk: Industry practices and recommendations for CROs (excluding section 4)  (LO 4)</v>
          </cell>
        </row>
        <row r="168">
          <cell r="B168" t="str">
            <v>ERM-137-20: ORSA and the Regulator by AAA (LO 4)</v>
          </cell>
        </row>
        <row r="169">
          <cell r="B169" t="str">
            <v>ERM-138-20: Quantitative Enterprise Risk Management by Mary Hardy, Chapter 6: Extreme Value Theories (LO 4)</v>
          </cell>
        </row>
        <row r="170">
          <cell r="B170" t="str">
            <v>ERM-139-20: Quantitative Enterprise Risk Management by Mary Hardy, Chapter 7: Copulas (LO 4)</v>
          </cell>
        </row>
        <row r="171">
          <cell r="B171" t="str">
            <v>ERM-140-20: Risk Adjustments for Insurance Contracts under IFRS 17: Chapter 3: Risk Adjustment Techniques &amp; Chapter 7: Validation Of Risk Adjustments (LO 4)</v>
          </cell>
        </row>
        <row r="172">
          <cell r="B172" t="str">
            <v>ERM-141-20: Managing Investment Portfolios, Maginn, John L. &amp; Tuttle, Donald L., 3rd Edition, 2007  Ch. 9: Risk Management (section 5) (LO 4)</v>
          </cell>
        </row>
        <row r="173">
          <cell r="B173" t="str">
            <v>ERM-142-20: Data Quality is the Biggest Challenge by Moody (LO 4)</v>
          </cell>
        </row>
        <row r="174">
          <cell r="B174" t="str">
            <v>ERM-143-20: Internal Controls Toolkit, Doxey, Ch. 1, pp. 11-17 &amp; 27-35 (LO 4)</v>
          </cell>
        </row>
        <row r="175">
          <cell r="B175" t="str">
            <v>ERM-144-20: IAA Risk Book - Chapter 13: Asset Liability Management Techniques and Practices for Insurance Companies (LO 4)</v>
          </cell>
        </row>
        <row r="176">
          <cell r="B176" t="str">
            <v>ERM-145-21: IAA Paper: Importance of Climate-Related Risks for Actuaries (Pages 2-14) (LO 4)</v>
          </cell>
        </row>
        <row r="177">
          <cell r="B177" t="str">
            <v>ERM-146-21: Covid-19: implications for insurer risk management and the insurability of pandemic risk (LO 4)</v>
          </cell>
        </row>
        <row r="178">
          <cell r="B178" t="str">
            <v>ERM-147-21: Working with Inherent and Residual Risk (LO 4)</v>
          </cell>
        </row>
        <row r="179">
          <cell r="B179" t="str">
            <v>ERM-702-12: IAA Note on ERM for Capital and Solvency Purposes in the Insurance Industry, Pages 9–38 (LO 4)</v>
          </cell>
        </row>
        <row r="180">
          <cell r="B180" t="str">
            <v>ERM-811-15: Agency Theory And Asymmetric Information (fe_s14-09_agency_theory.pdf) (LO 4)</v>
          </cell>
        </row>
        <row r="181">
          <cell r="B181" t="str">
            <v>ERM-819-19 Exchange Rate Risk Measurement and Management (LO 4)</v>
          </cell>
        </row>
        <row r="182">
          <cell r="B182" t="str">
            <v>Financial Enterprise Risk Management, Sweeting, 2017 Ch. 16  Responses to Risk (LO 4)</v>
          </cell>
        </row>
        <row r="183">
          <cell r="B183" t="str">
            <v>Financial Enterprise Risk Management, Sweeting, 2017, Ch. 14  Quantifying Particular Risks (LO 4)</v>
          </cell>
        </row>
        <row r="184">
          <cell r="B184" t="str">
            <v>Financial Enterprise Risk Management, Sweeting, 2017, Ch. 8  Risk Identification (LO 4)</v>
          </cell>
        </row>
        <row r="185">
          <cell r="B185" t="str">
            <v>Financial Enterprise Risk Management, Sweeting, 2017, Ch. 9 Some Useful Statistics (Background Only) (LO 4)</v>
          </cell>
        </row>
        <row r="186">
          <cell r="B186" t="str">
            <v>Modeling Tail Behavior with Extreme Value Theory, Risk Management, Sept 2009 (LO 4)</v>
          </cell>
        </row>
        <row r="187">
          <cell r="B187" t="str">
            <v>National Risk Management A Practical ERM Approach for Federal Governments, pp. 11-22 (LO 4)</v>
          </cell>
        </row>
        <row r="188">
          <cell r="B188" t="str">
            <v>Preparing for Political Risk When you Don't Know Where it will Come From (with the 3 expanded "pop outs" in the article) (LO 4)</v>
          </cell>
        </row>
        <row r="189">
          <cell r="B189" t="str">
            <v>Regulatory Risk and North American Insurance Organizations (sections 6.1-6.14 and section 7) (LO 4)</v>
          </cell>
        </row>
        <row r="190">
          <cell r="B190" t="str">
            <v>Risk Appetite: Linkage with Strategic Planning Report  (LO 4)</v>
          </cell>
        </row>
        <row r="191">
          <cell r="B191" t="str">
            <v>Value-at- Risk, Third Edition, The New Benchmark for Managing Financial Risk,  Jorion Ch. 12  Monte Carlo Methods (LO 4)</v>
          </cell>
        </row>
        <row r="192">
          <cell r="B192" t="str">
            <v>Value-at- Risk, Third Edition, The New Benchmark for Managing Financial Risk,  Jorion Ch. 13  Liquidity Risk (Except section 13.4) (LO 4)</v>
          </cell>
        </row>
        <row r="193">
          <cell r="B193" t="str">
            <v>Value-at- Risk, Third Edition, The New Benchmark for Managing Financial Risk,  Jorion Ch. 18  Credit Risk Management (LO 4)</v>
          </cell>
        </row>
        <row r="194">
          <cell r="B194" t="str">
            <v>Value-at- Risk, Third Edition, The New Benchmark for Managing Financial Risk,  Jorion Ch. 7  Portfolio Risk: Analytical Methods (LO 4)</v>
          </cell>
        </row>
        <row r="195">
          <cell r="B195" t="str">
            <v>Value-at- Risk, Third Edition, The New Benchmark for Managing Financial Risk,  Jorion Ch. 9  Forecasting Risk and Correlations (LO 4)</v>
          </cell>
        </row>
        <row r="196">
          <cell r="B196" t="str">
            <v>A New Approach to Managing Operational Risk, Ch. 8 (LO 5)</v>
          </cell>
        </row>
        <row r="197">
          <cell r="B197" t="str">
            <v>Corporate Pension Risk Mgmt and Corporate Finance:  Bridging the Gap between theory and Practice in Pension Risk Management (LO 5)</v>
          </cell>
        </row>
        <row r="198">
          <cell r="B198" t="str">
            <v>COSO KRI Paper (LO 5)</v>
          </cell>
        </row>
        <row r="199">
          <cell r="B199" t="str">
            <v>Economic Scenario Generators: A Practical Guide, p. 7-17 (pp. 97-112 background only) (LO 5)</v>
          </cell>
        </row>
        <row r="200">
          <cell r="B200" t="str">
            <v>Embedding Cyber Risk in Risk Management: An Insurer’s Perspective (pp. 12-15 of Cybersecurity: Impact on Insurance Business and Operations) (LO 5)</v>
          </cell>
        </row>
        <row r="201">
          <cell r="B201" t="str">
            <v>ERM-101-12: Measurement and Modeling of Dependencies in Economic Capital (Ch 3-5) (LO 5)</v>
          </cell>
        </row>
        <row r="202">
          <cell r="B202" t="str">
            <v>ERM-104-12: Study Note on Parameter Risk, Venter and Sahasrabuddhe (Except Section 3) (LO 5)</v>
          </cell>
        </row>
        <row r="203">
          <cell r="B203" t="str">
            <v>ERM-106-12: Economic Capital-Practical Considerations-Milliman (LO 5)</v>
          </cell>
        </row>
        <row r="204">
          <cell r="B204" t="str">
            <v>ERM-107-12: Strategic Risk Management Practice, Anderson and Schroder, 2010 Ch. 7  Strategic Risk Analysis (LO 5)</v>
          </cell>
        </row>
        <row r="205">
          <cell r="B205" t="str">
            <v>ERM-110-12: Derivatives: Practice and Principles, Recommendations 9-24 and Section III (LO 5)</v>
          </cell>
        </row>
        <row r="206">
          <cell r="B206" t="str">
            <v>ERM-119-14: Aggregation of risks and Allocation of Capital (Sections 4-7 Excluding 6.3) (LO 5)</v>
          </cell>
        </row>
        <row r="207">
          <cell r="B207" t="str">
            <v>ERM-120-14: IAA Note on Stress Testing and Scenario Analysis (pp. 1-6, 14-17 and Page 19-25 ) (LO 5)</v>
          </cell>
        </row>
        <row r="208">
          <cell r="B208" t="str">
            <v>ERM-124-15: Counterparty Credit Risk, First Edition, Jon Gregory, Chapter 2: Defining Counterparty Credit Risk (LO 5)</v>
          </cell>
        </row>
        <row r="209">
          <cell r="B209" t="str">
            <v>ERM-128-17: The Breadth and Scope of the Global Reinsurance Market and the Critical Role Such Market Plays in Supporting Insurance in the United States, Ch. III, IV, and VI (LO 5)</v>
          </cell>
        </row>
        <row r="210">
          <cell r="B210" t="str">
            <v>ERM-130-18: AAA Model Governance Practice Note  (LO 5)</v>
          </cell>
        </row>
        <row r="211">
          <cell r="B211" t="str">
            <v>ERM-131-18: Leveraging COSO Across The Three Lines Of Defenses (LO 5)</v>
          </cell>
        </row>
        <row r="212">
          <cell r="B212" t="str">
            <v>ERM-133-19: Emerging Risks and Enterprise Risk Management (pp. 2-6) (LO 5)</v>
          </cell>
        </row>
        <row r="213">
          <cell r="B213" t="str">
            <v>ERM-134-21: Group Insurance Chapter 39 Risk Based Capital Formulas (LO 5)</v>
          </cell>
        </row>
        <row r="214">
          <cell r="B214" t="str">
            <v>ERM-135-20: Risk Management and the Rating Process for Insurance Companies by A.M. Best (LO 5)</v>
          </cell>
        </row>
        <row r="215">
          <cell r="B215" t="str">
            <v>ERM-136-20: Managing Liquidity Risk: Industry practices and recommendations for CROs (excluding section 4)  (LO 5)</v>
          </cell>
        </row>
        <row r="216">
          <cell r="B216" t="str">
            <v>ERM-137-20: ORSA and the Regulator by AAA (LO 5)</v>
          </cell>
        </row>
        <row r="217">
          <cell r="B217" t="str">
            <v>ERM-138-20: Quantitative Enterprise Risk Management by Mary Hardy, Chapter 6: Extreme Value Theories (LO 5)</v>
          </cell>
        </row>
        <row r="218">
          <cell r="B218" t="str">
            <v>ERM-139-20: Quantitative Enterprise Risk Management by Mary Hardy, Chapter 7: Copulas (LO 5)</v>
          </cell>
        </row>
        <row r="219">
          <cell r="B219" t="str">
            <v>ERM-140-20: Risk Adjustments for Insurance Contracts under IFRS 17: Chapter 3: Risk Adjustment Techniques &amp; Chapter 7: Validation Of Risk Adjustments (LO 5)</v>
          </cell>
        </row>
        <row r="220">
          <cell r="B220" t="str">
            <v>ERM-141-20: Managing Investment Portfolios, Maginn, John L. &amp; Tuttle, Donald L., 3rd Edition, 2007  Ch. 9: Risk Management (section 5) (LO 5)</v>
          </cell>
        </row>
        <row r="221">
          <cell r="B221" t="str">
            <v>ERM-142-20: Data Quality is the Biggest Challenge by Moody (LO 5)</v>
          </cell>
        </row>
        <row r="222">
          <cell r="B222" t="str">
            <v>ERM-143-20: Internal Controls Toolkit, Doxey, Ch. 1, pp. 11-17 &amp; 27-35 (LO 5)</v>
          </cell>
        </row>
        <row r="223">
          <cell r="B223" t="str">
            <v>ERM-144-20: IAA Risk Book - Chapter 13: Asset Liability Management Techniques and Practices for Insurance Companies (LO 5)</v>
          </cell>
        </row>
        <row r="224">
          <cell r="B224" t="str">
            <v>ERM-145-21: IAA Paper: Importance of Climate-Related Risks for Actuaries (Pages 2-14) (LO 5)</v>
          </cell>
        </row>
        <row r="225">
          <cell r="B225" t="str">
            <v>ERM-146-21: Covid-19: implications for insurer risk management and the insurability of pandemic risk (LO 5)</v>
          </cell>
        </row>
        <row r="226">
          <cell r="B226" t="str">
            <v>ERM-147-21: Working with Inherent and Residual Risk (LO 5)</v>
          </cell>
        </row>
        <row r="227">
          <cell r="B227" t="str">
            <v>ERM-702-12: IAA Note on ERM for Capital and Solvency Purposes in the Insurance Industry, Pages 9–38 (LO 5)</v>
          </cell>
        </row>
        <row r="228">
          <cell r="B228" t="str">
            <v>ERM-811-15: Agency Theory And Asymmetric Information (fe_s14-09_agency_theory.pdf) (LO 5)</v>
          </cell>
        </row>
        <row r="229">
          <cell r="B229" t="str">
            <v>ERM-819-19 Exchange Rate Risk Measurement and Management (LO 5)</v>
          </cell>
        </row>
        <row r="230">
          <cell r="B230" t="str">
            <v>Financial Enterprise Risk Management, Sweeting, 2017 Ch. 16  Responses to Risk (LO 5)</v>
          </cell>
        </row>
        <row r="231">
          <cell r="B231" t="str">
            <v>Financial Enterprise Risk Management, Sweeting, 2017, Ch. 14  Quantifying Particular Risks (LO 5)</v>
          </cell>
        </row>
        <row r="232">
          <cell r="B232" t="str">
            <v>Financial Enterprise Risk Management, Sweeting, 2017, Ch. 8  Risk Identification (LO 5)</v>
          </cell>
        </row>
        <row r="233">
          <cell r="B233" t="str">
            <v>Financial Enterprise Risk Management, Sweeting, 2017, Ch. 9 Some Useful Statistics (Background Only) (LO 5)</v>
          </cell>
        </row>
        <row r="234">
          <cell r="B234" t="str">
            <v>Modeling Tail Behavior with Extreme Value Theory, Risk Management, Sept 2009 (LO 5)</v>
          </cell>
        </row>
        <row r="235">
          <cell r="B235" t="str">
            <v>National Risk Management A Practical ERM Approach for Federal Governments, pp. 11-22 (LO 5)</v>
          </cell>
        </row>
        <row r="236">
          <cell r="B236" t="str">
            <v>Preparing for Political Risk When you Don't Know Where it will Come From (with the 3 expanded "pop outs" in the article) (LO 5)</v>
          </cell>
        </row>
        <row r="237">
          <cell r="B237" t="str">
            <v>Regulatory Risk and North American Insurance Organizations (sections 6.1-6.14 and section 7) (LO 5)</v>
          </cell>
        </row>
        <row r="238">
          <cell r="B238" t="str">
            <v>Risk Appetite: Linkage with Strategic Planning Report  (LO 5)</v>
          </cell>
        </row>
        <row r="239">
          <cell r="B239" t="str">
            <v>Value-at- Risk, Third Edition, The New Benchmark for Managing Financial Risk,  Jorion Ch. 12  Monte Carlo Methods (LO 5)</v>
          </cell>
        </row>
        <row r="240">
          <cell r="B240" t="str">
            <v>Value-at- Risk, Third Edition, The New Benchmark for Managing Financial Risk,  Jorion Ch. 13  Liquidity Risk (Except section 13.4) (LO 5)</v>
          </cell>
        </row>
        <row r="241">
          <cell r="B241" t="str">
            <v>Value-at- Risk, Third Edition, The New Benchmark for Managing Financial Risk,  Jorion Ch. 18  Credit Risk Management (LO 5)</v>
          </cell>
        </row>
        <row r="242">
          <cell r="B242" t="str">
            <v>Value-at- Risk, Third Edition, The New Benchmark for Managing Financial Risk,  Jorion Ch. 7  Portfolio Risk: Analytical Methods (LO 5)</v>
          </cell>
        </row>
        <row r="243">
          <cell r="B243" t="str">
            <v>Value-at- Risk, Third Edition, The New Benchmark for Managing Financial Risk,  Jorion Ch. 9  Forecasting Risk and Correlations (LO 5)</v>
          </cell>
        </row>
        <row r="244">
          <cell r="B244" t="str">
            <v>A New Approach to Managing Operational Risk, Ch. 8 (LO 6)</v>
          </cell>
        </row>
        <row r="245">
          <cell r="B245" t="str">
            <v>Corporate Pension Risk Mgmt and Corporate Finance:  Bridging the Gap between theory and Practice in Pension Risk Management (LO 6)</v>
          </cell>
        </row>
        <row r="246">
          <cell r="B246" t="str">
            <v>COSO KRI Paper (LO 6)</v>
          </cell>
        </row>
        <row r="247">
          <cell r="B247" t="str">
            <v>Economic Scenario Generators: A Practical Guide, p. 7-17 (pp. 97-112 background only) (LO 6)</v>
          </cell>
        </row>
        <row r="248">
          <cell r="B248" t="str">
            <v>Embedding Cyber Risk in Risk Management: An Insurer’s Perspective (pp. 12-15 of Cybersecurity: Impact on Insurance Business and Operations) (LO 6)</v>
          </cell>
        </row>
        <row r="249">
          <cell r="B249" t="str">
            <v>ERM-101-12: Measurement and Modeling of Dependencies in Economic Capital (Ch 3-5) (LO 6)</v>
          </cell>
        </row>
        <row r="250">
          <cell r="B250" t="str">
            <v>ERM-104-12: Study Note on Parameter Risk, Venter and Sahasrabuddhe (Except Section 3) (LO 6)</v>
          </cell>
        </row>
        <row r="251">
          <cell r="B251" t="str">
            <v>ERM-106-12: Economic Capital-Practical Considerations-Milliman (LO 6)</v>
          </cell>
        </row>
        <row r="252">
          <cell r="B252" t="str">
            <v>ERM-107-12: Strategic Risk Management Practice, Anderson and Schroder, 2010 Ch. 7  Strategic Risk Analysis (LO 6)</v>
          </cell>
        </row>
        <row r="253">
          <cell r="B253" t="str">
            <v>ERM-110-12: Derivatives: Practice and Principles, Recommendations 9-24 and Section III (LO 6)</v>
          </cell>
        </row>
        <row r="254">
          <cell r="B254" t="str">
            <v>ERM-119-14: Aggregation of risks and Allocation of Capital (Sections 4-7 Excluding 6.3) (LO 6)</v>
          </cell>
        </row>
        <row r="255">
          <cell r="B255" t="str">
            <v>ERM-120-14: IAA Note on Stress Testing and Scenario Analysis (pp. 1-6, 14-17 and Page 19-25 ) (LO 6)</v>
          </cell>
        </row>
        <row r="256">
          <cell r="B256" t="str">
            <v>ERM-124-15: Counterparty Credit Risk, First Edition, Jon Gregory, Chapter 2: Defining Counterparty Credit Risk (LO 6)</v>
          </cell>
        </row>
        <row r="257">
          <cell r="B257" t="str">
            <v>ERM-128-17: The Breadth and Scope of the Global Reinsurance Market and the Critical Role Such Market Plays in Supporting Insurance in the United States, Ch. III, IV, and VI (LO 6)</v>
          </cell>
        </row>
        <row r="258">
          <cell r="B258" t="str">
            <v>ERM-130-18: AAA Model Governance Practice Note  (LO 6)</v>
          </cell>
        </row>
        <row r="259">
          <cell r="B259" t="str">
            <v>ERM-131-18: Leveraging COSO Across The Three Lines Of Defenses (LO 6)</v>
          </cell>
        </row>
        <row r="260">
          <cell r="B260" t="str">
            <v>ERM-133-19: Emerging Risks and Enterprise Risk Management (pp. 2-6) (LO 6)</v>
          </cell>
        </row>
        <row r="261">
          <cell r="B261" t="str">
            <v>ERM-134-21: Group Insurance Chapter 39 Risk Based Capital Formulas (LO 6)</v>
          </cell>
        </row>
        <row r="262">
          <cell r="B262" t="str">
            <v>ERM-135-20: Risk Management and the Rating Process for Insurance Companies by A.M. Best (LO 6)</v>
          </cell>
        </row>
        <row r="263">
          <cell r="B263" t="str">
            <v>ERM-136-20: Managing Liquidity Risk: Industry practices and recommendations for CROs (excluding section 4)  (LO 6)</v>
          </cell>
        </row>
        <row r="264">
          <cell r="B264" t="str">
            <v>ERM-137-20: ORSA and the Regulator by AAA (LO 6)</v>
          </cell>
        </row>
        <row r="265">
          <cell r="B265" t="str">
            <v>ERM-138-20: Quantitative Enterprise Risk Management by Mary Hardy, Chapter 6: Extreme Value Theories (LO 6)</v>
          </cell>
        </row>
        <row r="266">
          <cell r="B266" t="str">
            <v>ERM-139-20: Quantitative Enterprise Risk Management by Mary Hardy, Chapter 7: Copulas (LO 6)</v>
          </cell>
        </row>
        <row r="267">
          <cell r="B267" t="str">
            <v>ERM-140-20: Risk Adjustments for Insurance Contracts under IFRS 17: Chapter 3: Risk Adjustment Techniques &amp; Chapter 7: Validation Of Risk Adjustments (LO 6)</v>
          </cell>
        </row>
        <row r="268">
          <cell r="B268" t="str">
            <v>ERM-141-20: Managing Investment Portfolios, Maginn, John L. &amp; Tuttle, Donald L., 3rd Edition, 2007  Ch. 9: Risk Management (section 5) (LO 6)</v>
          </cell>
        </row>
        <row r="269">
          <cell r="B269" t="str">
            <v>ERM-142-20: Data Quality is the Biggest Challenge by Moody (LO 6)</v>
          </cell>
        </row>
        <row r="270">
          <cell r="B270" t="str">
            <v>ERM-143-20: Internal Controls Toolkit, Doxey, Ch. 1, pp. 11-17 &amp; 27-35 (LO 6)</v>
          </cell>
        </row>
        <row r="271">
          <cell r="B271" t="str">
            <v>ERM-144-20: IAA Risk Book - Chapter 13: Asset Liability Management Techniques and Practices for Insurance Companies (LO 6)</v>
          </cell>
        </row>
        <row r="272">
          <cell r="B272" t="str">
            <v>ERM-145-21: IAA Paper: Importance of Climate-Related Risks for Actuaries (Pages 2-14) (LO 6)</v>
          </cell>
        </row>
        <row r="273">
          <cell r="B273" t="str">
            <v>ERM-146-21: Covid-19: implications for insurer risk management and the insurability of pandemic risk (LO 6)</v>
          </cell>
        </row>
        <row r="274">
          <cell r="B274" t="str">
            <v>ERM-147-21: Working with Inherent and Residual Risk (LO 6)</v>
          </cell>
        </row>
        <row r="275">
          <cell r="B275" t="str">
            <v>ERM-702-12: IAA Note on ERM for Capital and Solvency Purposes in the Insurance Industry, Pages 9–38 (LO 6)</v>
          </cell>
        </row>
        <row r="276">
          <cell r="B276" t="str">
            <v>ERM-811-15: Agency Theory And Asymmetric Information (fe_s14-09_agency_theory.pdf) (LO 6)</v>
          </cell>
        </row>
        <row r="277">
          <cell r="B277" t="str">
            <v>ERM-819-19 Exchange Rate Risk Measurement and Management (LO 6)</v>
          </cell>
        </row>
        <row r="278">
          <cell r="B278" t="str">
            <v>Financial Enterprise Risk Management, Sweeting, 2017 Ch. 16  Responses to Risk (LO 6)</v>
          </cell>
        </row>
        <row r="279">
          <cell r="B279" t="str">
            <v>Financial Enterprise Risk Management, Sweeting, 2017, Ch. 14  Quantifying Particular Risks (LO 6)</v>
          </cell>
        </row>
        <row r="280">
          <cell r="B280" t="str">
            <v>Financial Enterprise Risk Management, Sweeting, 2017, Ch. 8  Risk Identification (LO 6)</v>
          </cell>
        </row>
        <row r="281">
          <cell r="B281" t="str">
            <v>Financial Enterprise Risk Management, Sweeting, 2017, Ch. 9 Some Useful Statistics (Background Only) (LO 6)</v>
          </cell>
        </row>
        <row r="282">
          <cell r="B282" t="str">
            <v>Modeling Tail Behavior with Extreme Value Theory, Risk Management, Sept 2009 (LO 6)</v>
          </cell>
        </row>
        <row r="283">
          <cell r="B283" t="str">
            <v>National Risk Management A Practical ERM Approach for Federal Governments, pp. 11-22 (LO 6)</v>
          </cell>
        </row>
        <row r="284">
          <cell r="B284" t="str">
            <v>Preparing for Political Risk When you Don't Know Where it will Come From (with the 3 expanded "pop outs" in the article) (LO 6)</v>
          </cell>
        </row>
        <row r="285">
          <cell r="B285" t="str">
            <v>Regulatory Risk and North American Insurance Organizations (sections 6.1-6.14 and section 7) (LO 6)</v>
          </cell>
        </row>
        <row r="286">
          <cell r="B286" t="str">
            <v>Risk Appetite: Linkage with Strategic Planning Report  (LO 6)</v>
          </cell>
        </row>
        <row r="287">
          <cell r="B287" t="str">
            <v>Value-at- Risk, Third Edition, The New Benchmark for Managing Financial Risk,  Jorion Ch. 12  Monte Carlo Methods (LO 6)</v>
          </cell>
        </row>
        <row r="288">
          <cell r="B288" t="str">
            <v>Value-at- Risk, Third Edition, The New Benchmark for Managing Financial Risk,  Jorion Ch. 13  Liquidity Risk (Except section 13.4) (LO 6)</v>
          </cell>
        </row>
        <row r="289">
          <cell r="B289" t="str">
            <v>Value-at- Risk, Third Edition, The New Benchmark for Managing Financial Risk,  Jorion Ch. 18  Credit Risk Management (LO 6)</v>
          </cell>
        </row>
        <row r="290">
          <cell r="B290" t="str">
            <v>Value-at- Risk, Third Edition, The New Benchmark for Managing Financial Risk,  Jorion Ch. 7  Portfolio Risk: Analytical Methods (LO 6)</v>
          </cell>
        </row>
        <row r="291">
          <cell r="B291" t="str">
            <v>Value-at- Risk, Third Edition, The New Benchmark for Managing Financial Risk,  Jorion Ch. 9  Forecasting Risk and Correlations (LO 6)</v>
          </cell>
        </row>
        <row r="292">
          <cell r="B292" t="str">
            <v>ERM-414-17: A Tale of Two Formulas (GC)</v>
          </cell>
        </row>
        <row r="293">
          <cell r="B293" t="str">
            <v>ERM-811-15: Agency Theory And Asymmetric Information (GC)</v>
          </cell>
        </row>
        <row r="294">
          <cell r="B294" t="str">
            <v>ERM-812-15: Valuation for Mergers and Acquisitions, Ch. 1 (GC)</v>
          </cell>
        </row>
        <row r="295">
          <cell r="B295" t="str">
            <v>ERM-814-15: Cognitive Bias and their Implications on the Financial Market (GC)</v>
          </cell>
        </row>
        <row r="296">
          <cell r="B296" t="str">
            <v>ERM-817-17: Speech by SEC Staff: The Role of Compliance and Ethics in Risk Management (GC)</v>
          </cell>
        </row>
        <row r="297">
          <cell r="B297" t="str">
            <v>ERM-819-19: Exchange Rate Risk Measurement and Management (GC)</v>
          </cell>
        </row>
        <row r="298">
          <cell r="B298" t="str">
            <v>ERM-820-19: CRO Forum Concept Paper on a Proposed Categorisation Methodology of Cyber Risk, Jun 2016 (GC)</v>
          </cell>
        </row>
        <row r="299">
          <cell r="B299" t="str">
            <v>ERM-822-20: Non-Financial Risk Convergence and Integration (GC)</v>
          </cell>
        </row>
        <row r="300">
          <cell r="B300" t="str">
            <v>ERM-823-21: The Role of Human Resource Management in Risk Management (GC)</v>
          </cell>
        </row>
        <row r="301">
          <cell r="B301" t="str">
            <v>ERM-824-21: Strategic Crisis Management: A Basis for Renewal and Crisis Prevention (GC)</v>
          </cell>
        </row>
        <row r="302">
          <cell r="B302" t="str">
            <v>ERM:825-21: Understanding and Managing the IT Risk Landscape (excluding Section 3.7 &amp; Appendices) (GC)</v>
          </cell>
        </row>
        <row r="303">
          <cell r="B303" t="str">
            <v>ERM-826-21: Machine Decisions: Governance of AI and Big Data Analytics (GC)</v>
          </cell>
        </row>
        <row r="304">
          <cell r="B304" t="str">
            <v>ERM-827-21: SEC Staff Accounting Bulletin: No. 99 – Materiality (excluding footnotes) (GC)</v>
          </cell>
        </row>
        <row r="305">
          <cell r="B305" t="str">
            <v>ERM-828-21: Developing a Business Continuity Strategy for a Post-Pandemic World</v>
          </cell>
        </row>
        <row r="306">
          <cell r="B306" t="str">
            <v>Incentive Compensation/Risk Management – Integration Incentive Alignment and Risk Mitigation (GC)</v>
          </cell>
        </row>
        <row r="307">
          <cell r="B307" t="str">
            <v>A New Approach for Managing Operational Risk, sections 5-7, 9 &amp; 10 (GC)</v>
          </cell>
        </row>
        <row r="308">
          <cell r="B308" t="str">
            <v>Regulatory Risk and North American Insurance Organizations (sections 6.1-6.14 and section 7) (GC)</v>
          </cell>
        </row>
        <row r="309">
          <cell r="B309" t="str">
            <v>Risk Aggregation and Diversification, excluding Appendices (GC)</v>
          </cell>
        </row>
        <row r="310">
          <cell r="B310" t="str">
            <v>Integration of Risk Management Into Strategic Planning (GC)</v>
          </cell>
        </row>
        <row r="311">
          <cell r="B311" t="str">
            <v>Malz Chapter 12 Section 3.1: Defining Leverage Risk (GC)</v>
          </cell>
        </row>
        <row r="312">
          <cell r="B312" t="str">
            <v>The Role in Internal Audit in Enterprise Risk Management (GC)</v>
          </cell>
        </row>
        <row r="313">
          <cell r="B313" t="str">
            <v>Preparing for Political Risk When you Don't Know Where it will Come From (GC)</v>
          </cell>
        </row>
        <row r="314">
          <cell r="B314" t="str">
            <v>Group Insurance, Skwire, 8th Edition, Chapter 44: Enterprise Risk Management for Group Health Insurers (GH)</v>
          </cell>
        </row>
        <row r="315">
          <cell r="B315" t="str">
            <v>ERM-513-13: Extending the Insurance ERM Criteria to the Health Insurance Sector (GH)</v>
          </cell>
        </row>
        <row r="316">
          <cell r="B316" t="str">
            <v>ERM-521-17: Risk Transfer Formula for Individual and Small Group Markets Under the Affordable Care Act (GH)</v>
          </cell>
        </row>
        <row r="317">
          <cell r="B317" t="str">
            <v>ERM-522-17: Risk Selection Threatens Quality of Care for Certain Patients: Lessons from Europe's Health Insurance Exchanges (GH)</v>
          </cell>
        </row>
        <row r="318">
          <cell r="B318" t="str">
            <v>ERM-523-18: Why are so many co-ops failing? (GH)</v>
          </cell>
        </row>
        <row r="319">
          <cell r="B319" t="str">
            <v>ERM-524-18: Life, Health and Annuity Reinsurance (GH)</v>
          </cell>
        </row>
        <row r="320">
          <cell r="B320" t="str">
            <v>ERM-526-19: The Risks of Pricing New Insurance Products: The Case of Long-Term Care (GH)</v>
          </cell>
        </row>
        <row r="321">
          <cell r="B321" t="str">
            <v>ERM-528-20: Assessing the Health-Care Risk: The Clinical-VaR, a Key Indicator for Sound Management (GH)</v>
          </cell>
        </row>
        <row r="322">
          <cell r="B322" t="str">
            <v>ERM-529-20: RBC Calculation Examples (GH)</v>
          </cell>
        </row>
        <row r="323">
          <cell r="B323" t="str">
            <v>ERM-532-21: Shared Savings Model Risk in the MSSP Program (GH)</v>
          </cell>
        </row>
        <row r="324">
          <cell r="B324" t="str">
            <v>ERM-533-21: Building a Successful Value-Based Payer Contracting Strategy (GH)</v>
          </cell>
        </row>
        <row r="325">
          <cell r="B325" t="str">
            <v>ERM-534-21: What is Value-Based Healthcare? (GH)</v>
          </cell>
        </row>
        <row r="326">
          <cell r="B326" t="str">
            <v>ASOP 46: Risk Evaluation in Enterprise Risk Management (GH)</v>
          </cell>
        </row>
        <row r="327">
          <cell r="B327" t="str">
            <v>ASOP 47: Risk Treatment in Enterprise Risk Management (GH)</v>
          </cell>
        </row>
        <row r="328">
          <cell r="B328" t="str">
            <v>ASOP 55: Capital Adequacy Assessment (GH)</v>
          </cell>
        </row>
        <row r="329">
          <cell r="B329" t="str">
            <v>ASOP 56: Modeling (excluding Appendices) (GH)</v>
          </cell>
        </row>
        <row r="330">
          <cell r="B330" t="str">
            <v>Risk &amp; Mitigation for Health Insurance Companies (GH)</v>
          </cell>
        </row>
        <row r="331">
          <cell r="B331" t="str">
            <v>Time to Update your Trend Process?, Health Watch (GH)</v>
          </cell>
        </row>
        <row r="332">
          <cell r="B332" t="str">
            <v>Large Group Medical Insurance Reserves, Liabilities, and Actuarial Assets, AAA Public Policy Practice Note (GH)</v>
          </cell>
        </row>
        <row r="333">
          <cell r="B333" t="str">
            <v>Top Health Industry Issues of 2021, PWC (GH)</v>
          </cell>
        </row>
        <row r="334">
          <cell r="B334" t="str">
            <v>How have health spending and utilization changed during the coronavirus pandemic? (GH)</v>
          </cell>
        </row>
        <row r="335">
          <cell r="B335" t="str">
            <v>ERM-708-13: Natural Catastrophe Loss Modeling (GI)</v>
          </cell>
        </row>
        <row r="336">
          <cell r="B336" t="str">
            <v>ERM-712-16: Catastrophe Modeling: Guidance for Non-Catastrophe Modellers (GI)</v>
          </cell>
        </row>
        <row r="337">
          <cell r="B337" t="str">
            <v>ERM-714-18: U.S. Property-Casualty: Underwriting Cycle Modeling and Risk Benchmarks, Section 2, pp 92-103 (GI)</v>
          </cell>
        </row>
        <row r="338">
          <cell r="B338" t="str">
            <v>ERM-721-21: Understanding BCAR for U.S. Property/Casualty Insurers (excluding Appendices) (GI)</v>
          </cell>
        </row>
        <row r="339">
          <cell r="B339" t="str">
            <v>ERM-724-21: Failures and Near Misses in Insurance: Overview of the Causes and Early Identification, sections 1, 2, 5 &amp; 6 only (GI)</v>
          </cell>
        </row>
        <row r="340">
          <cell r="B340" t="str">
            <v>CIA Research Paper on Quantification of Variability in P&amp;C Liabilities, excluding appendicies (GI)</v>
          </cell>
        </row>
        <row r="341">
          <cell r="B341" t="str">
            <v>Risk-Adjusted Performance Measurement for P&amp;C Insurers, CAS (excluding Appendix B) (GI)</v>
          </cell>
        </row>
        <row r="342">
          <cell r="B342" t="str">
            <v>The Actuary &amp; Enterprise Risk Management: Integrating Reserve Variability, CAS, E-Forum, Summer 2016 (GI)</v>
          </cell>
        </row>
        <row r="343">
          <cell r="B343" t="str">
            <v>Top 10 Trends in Property and Casualty Insurance, 2021 (GI)</v>
          </cell>
        </row>
        <row r="344">
          <cell r="B344" t="str">
            <v>Developing a Risk Appetite Framework of a General Insurance business, Sections 3,4,5 and Appendix B (GI)</v>
          </cell>
        </row>
        <row r="345">
          <cell r="B345" t="str">
            <v>Practical Guide to Climate Change for General Insurance Practitioners (GI)</v>
          </cell>
        </row>
        <row r="346">
          <cell r="B346" t="str">
            <v>Cyber Risk is Opportunity by Michael Solomon (GI)</v>
          </cell>
        </row>
        <row r="347">
          <cell r="B347" t="str">
            <v>SOA Research Brief Impact of COVID-19, pages 57-61 (GI)</v>
          </cell>
        </row>
        <row r="348">
          <cell r="B348" t="str">
            <v>ERM-331-17: Quantifying the Mortality-Longevity Offset (ILA)</v>
          </cell>
        </row>
        <row r="349">
          <cell r="B349" t="str">
            <v>ERM-401-12: Mapping of Life Insurance Risks (ILA)</v>
          </cell>
        </row>
        <row r="350">
          <cell r="B350" t="str">
            <v>ERM-405-14: Secondary Guarantee Universal Life - Practical Considerations (excluding sections 1, 2, and 7) (ILA)</v>
          </cell>
        </row>
        <row r="351">
          <cell r="B351" t="str">
            <v>ERM-408-14: The Captive Triangle: Where Life Insurers' Reserve and Capital Requirements Disappear (pp. 1-11) (ILA)</v>
          </cell>
        </row>
        <row r="352">
          <cell r="B352" t="str">
            <v>ERM-409-14: A Brief Primer on Financial Reinsurance (ILA)</v>
          </cell>
        </row>
        <row r="353">
          <cell r="B353" t="str">
            <v>ERM-410-14: Coinsurance and its Variants (ILA)</v>
          </cell>
        </row>
        <row r="354">
          <cell r="B354" t="str">
            <v>ERM-412-17: Surrenders in the Life Insurance Industry, Geneva Assoc (through Section 4) (ILA)</v>
          </cell>
        </row>
        <row r="355">
          <cell r="B355" t="str">
            <v>ERM-413-17: Hedging for Liabilities in Life Insurance Companies (ILA)</v>
          </cell>
        </row>
        <row r="356">
          <cell r="B356" t="str">
            <v>ERM-414-17: A Tale of Two Formulas (ILA)</v>
          </cell>
        </row>
        <row r="357">
          <cell r="B357" t="str">
            <v>ERM-415-17: Strategic Risk Management in Insurance: Navigating the Rough Waters Ahead, Deloitte (ILA)</v>
          </cell>
        </row>
        <row r="358">
          <cell r="B358" t="str">
            <v>ERM-418-19: Low Interest Rates and the Implications on Life Insurers (ILA)</v>
          </cell>
        </row>
        <row r="359">
          <cell r="B359" t="str">
            <v>ERM-420-20: Variable Annuity Volatility Management: An Era of Risk Control, pp 1-27 (ILA)</v>
          </cell>
        </row>
        <row r="360">
          <cell r="B360" t="str">
            <v>ERM-421-20: The Specter of Antiselection (ILA)</v>
          </cell>
        </row>
        <row r="361">
          <cell r="B361" t="str">
            <v>ERM-422-20: Mortality Improvement: Understanding the Past and Framing the Future (ILA)</v>
          </cell>
        </row>
        <row r="362">
          <cell r="B362" t="str">
            <v>Life Insurance for the Digital Age: An End-to-End View (ILA)</v>
          </cell>
        </row>
        <row r="363">
          <cell r="B363" t="str">
            <v>Modeling of Policyholder Behavior for Life Insurance and Annuity Products, pp 7-15 &amp; 68-80 (ILA)</v>
          </cell>
        </row>
        <row r="364">
          <cell r="B364" t="str">
            <v>Hybrid Annuities: A Growth Story (ILA)</v>
          </cell>
        </row>
        <row r="365">
          <cell r="B365" t="str">
            <v>Earnings Emergence: Insurance Accounting Under Multiple Financial Reporting Bases (ILA)</v>
          </cell>
        </row>
        <row r="366">
          <cell r="B366" t="str">
            <v>An Overview of Population Models of Epidemics (ILA)</v>
          </cell>
        </row>
        <row r="367">
          <cell r="B367" t="str">
            <v>Value at Risk, Jorion, Chapter 8, Multivariate Models (INV)</v>
          </cell>
        </row>
        <row r="368">
          <cell r="B368" t="str">
            <v>Value at Risk, Jorion, Chapter 11, VAR Mapping (INV)</v>
          </cell>
        </row>
        <row r="369">
          <cell r="B369" t="str">
            <v>Value at Risk, Jorion, Chapter 17, VAR and Risk Budgeting in Investment Management (excluding 17.3 and 17.4) (INV)</v>
          </cell>
        </row>
        <row r="370">
          <cell r="B370" t="str">
            <v>The Top Ten Operational Risks: A Survival Guide for Investment Management Firms and Hedge Funds (INV)</v>
          </cell>
        </row>
        <row r="371">
          <cell r="B371" t="str">
            <v>ERM-613-17: Managing Investment Portfolios, Maginn and Tuttle 3rd Edition, Chapter 6, Sections 4-5 only (INV)</v>
          </cell>
        </row>
        <row r="372">
          <cell r="B372" t="str">
            <v>ERM-615-19: The Devil is in the Tails: Actuarial Mathematics and the Subprime Mortgage Crisis (INV)</v>
          </cell>
        </row>
        <row r="373">
          <cell r="B373" t="str">
            <v>ERM-617-19: Chapter 17 (pp 365-377) of Options, Futures, and Other Derivatives (INV)</v>
          </cell>
        </row>
        <row r="374">
          <cell r="B374" t="str">
            <v>ERM-617-19: Chapter 19 (pp 397-425) of Options, Futures, and Other Derivatives (INV)</v>
          </cell>
        </row>
        <row r="375">
          <cell r="B375" t="str">
            <v>ERM-617-19: Chapter 29 (pp 670-686) of Options, Futures, and Other Derivatives (INV)</v>
          </cell>
        </row>
        <row r="376">
          <cell r="B376" t="str">
            <v>ERM-618-20: Chapter 9, section 6 of Managing Investment Portfolios (INV)</v>
          </cell>
        </row>
        <row r="377">
          <cell r="B377" t="str">
            <v>ERM-619-20: Correlation: Pitfalls and Alternatives (INV)</v>
          </cell>
        </row>
        <row r="378">
          <cell r="B378" t="str">
            <v>ERM-620-21: The Evolution of LDI and Role of a Completion Manager (INV)</v>
          </cell>
        </row>
        <row r="379">
          <cell r="B379" t="str">
            <v>ERM-621-21: Liability Driven Investment Explained (INV)</v>
          </cell>
        </row>
        <row r="380">
          <cell r="B380" t="str">
            <v>ERM-321-14: LDI Evolution:  Implementing Dynamic Asset Allocation Strategies that Respond to Changes in Funded Status (RET)</v>
          </cell>
        </row>
        <row r="381">
          <cell r="B381" t="str">
            <v>ERM-327-17: Pension Funding Strategy (Aon) (RET)</v>
          </cell>
        </row>
        <row r="382">
          <cell r="B382" t="str">
            <v>ERM-330-17: Liability Relative Investing I (RET)</v>
          </cell>
        </row>
        <row r="383">
          <cell r="B383" t="str">
            <v>ERM-332-20: Longevity Risk Management (RET)</v>
          </cell>
        </row>
        <row r="384">
          <cell r="B384" t="str">
            <v>ERM-621-21: Liability Driven Investment Explained (RET)</v>
          </cell>
        </row>
        <row r="385">
          <cell r="B385" t="str">
            <v>Pension Risk Transfer, 2014, pp. 1-46 (pp. 7-10 background only) (RET)</v>
          </cell>
        </row>
        <row r="386">
          <cell r="B386" t="str">
            <v>Corporate Pension Risk Management and Corporate Finance: Bridging the Gap between Theory and Practice in Pension Risk Management (RET)</v>
          </cell>
        </row>
        <row r="387">
          <cell r="B387" t="str">
            <v>Embedded Options in Pension Plans, ch 6-10 (RET)</v>
          </cell>
        </row>
        <row r="388">
          <cell r="B388" t="str">
            <v>Quantifying Defined Contribution Risk, Risk Management, Mar 2009 (RET)</v>
          </cell>
        </row>
        <row r="389">
          <cell r="B389" t="str">
            <v>Academy of Actuaries ASOP 51 Practice Note (RET)</v>
          </cell>
        </row>
        <row r="390">
          <cell r="B390" t="str">
            <v>Beyond the ARC - Innovative Funding Strategies from the Public Sector (RET)</v>
          </cell>
        </row>
        <row r="393">
          <cell r="A393" t="str">
            <v>LO_1 A</v>
          </cell>
        </row>
        <row r="394">
          <cell r="A394" t="str">
            <v>LO_1 B</v>
          </cell>
          <cell r="C394" t="str">
            <v>Retrieval</v>
          </cell>
        </row>
        <row r="395">
          <cell r="A395" t="str">
            <v>LO_1 C</v>
          </cell>
          <cell r="C395" t="str">
            <v>Comprehension</v>
          </cell>
        </row>
        <row r="396">
          <cell r="A396" t="str">
            <v>LO_1 D</v>
          </cell>
          <cell r="C396" t="str">
            <v>Analysis</v>
          </cell>
        </row>
        <row r="397">
          <cell r="A397" t="str">
            <v>LO_1 E</v>
          </cell>
          <cell r="C397" t="str">
            <v>Knowledge Utilization</v>
          </cell>
        </row>
        <row r="398">
          <cell r="A398" t="str">
            <v>LO_2 A</v>
          </cell>
        </row>
        <row r="399">
          <cell r="A399" t="str">
            <v>LO_2 B</v>
          </cell>
        </row>
        <row r="400">
          <cell r="A400" t="str">
            <v>LO_2 C</v>
          </cell>
        </row>
        <row r="401">
          <cell r="A401" t="str">
            <v>LO_3 A</v>
          </cell>
          <cell r="B401" t="str">
            <v>Look for different wording that conveys the same thing</v>
          </cell>
        </row>
        <row r="402">
          <cell r="A402" t="str">
            <v>LO_3 B</v>
          </cell>
          <cell r="B402" t="str">
            <v>Other relevant points with coherent explanation that are not re-wording the above -- max 1 point (still subject to maximums indicated above)</v>
          </cell>
        </row>
        <row r="403">
          <cell r="A403" t="str">
            <v>LO_3 C</v>
          </cell>
          <cell r="B403" t="str">
            <v>If key words are listed, but no explanation is given, 0 points</v>
          </cell>
        </row>
        <row r="404">
          <cell r="A404" t="str">
            <v>LO_3 D</v>
          </cell>
          <cell r="B404" t="str">
            <v>If the explanation is rushed or difficult to follow, assess whether the candidate appears to understand the issue from what they have written</v>
          </cell>
        </row>
        <row r="405">
          <cell r="A405" t="str">
            <v>LO_3 E</v>
          </cell>
          <cell r="B405" t="str">
            <v>Avoid double counting two ways of saying the same thing.</v>
          </cell>
        </row>
        <row r="406">
          <cell r="A406" t="str">
            <v>LO_3 F</v>
          </cell>
          <cell r="B406" t="str">
            <v>If two items are combined in a single bullet, award 2 points if the explanations are adequate</v>
          </cell>
        </row>
        <row r="407">
          <cell r="A407" t="str">
            <v>LO_3 G</v>
          </cell>
          <cell r="B407" t="str">
            <v>If one item is spread over several bullets, award 1 point.</v>
          </cell>
        </row>
        <row r="408">
          <cell r="A408" t="str">
            <v>LO_4 A</v>
          </cell>
          <cell r="B408" t="str">
            <v>Calculation: Candidates who get the right answer, with a reasonably clear process, award full credit.</v>
          </cell>
        </row>
        <row r="409">
          <cell r="A409" t="str">
            <v>LO_4 B</v>
          </cell>
          <cell r="B409" t="str">
            <v>Calculation: Candidates who get the right answer but lack clarity should receive substantial credit</v>
          </cell>
        </row>
        <row r="410">
          <cell r="A410" t="str">
            <v>LO_4 C</v>
          </cell>
          <cell r="B410" t="str">
            <v>Calculation: Candidates who get the wrong answer should get partial credit for any correct elements that are substantive to the calculation</v>
          </cell>
        </row>
        <row r="411">
          <cell r="A411" t="str">
            <v>LO_5 A</v>
          </cell>
        </row>
        <row r="412">
          <cell r="A412" t="str">
            <v>LO_5 B</v>
          </cell>
        </row>
        <row r="413">
          <cell r="A413" t="str">
            <v>LO_5 C</v>
          </cell>
        </row>
        <row r="414">
          <cell r="A414" t="str">
            <v>LO_5 D</v>
          </cell>
        </row>
        <row r="415">
          <cell r="A415" t="str">
            <v>LO_5 E</v>
          </cell>
        </row>
        <row r="416">
          <cell r="A416" t="str">
            <v>LO_5 F</v>
          </cell>
        </row>
        <row r="417">
          <cell r="A417" t="str">
            <v>LO_5 G</v>
          </cell>
        </row>
        <row r="418">
          <cell r="A418" t="str">
            <v>LO_5 H</v>
          </cell>
        </row>
        <row r="419">
          <cell r="A419" t="str">
            <v>LO_5 I</v>
          </cell>
        </row>
        <row r="420">
          <cell r="A420" t="str">
            <v>LO_6 A</v>
          </cell>
        </row>
        <row r="421">
          <cell r="A421" t="str">
            <v>LO_6 B</v>
          </cell>
        </row>
        <row r="422">
          <cell r="A422" t="str">
            <v>LO_6 C</v>
          </cell>
        </row>
        <row r="423">
          <cell r="A423" t="str">
            <v>LO_6 D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Qxt"/>
      <sheetName val="Sheet1"/>
      <sheetName val="Syllabus List"/>
      <sheetName val="Core List"/>
      <sheetName val="Question 2(a)"/>
    </sheetNames>
    <sheetDataSet>
      <sheetData sheetId="0" refreshError="1"/>
      <sheetData sheetId="1">
        <row r="13">
          <cell r="B13" t="str">
            <v>5-47</v>
          </cell>
        </row>
        <row r="14">
          <cell r="B14" t="str">
            <v>2-35</v>
          </cell>
        </row>
        <row r="15">
          <cell r="B15" t="str">
            <v>5-43</v>
          </cell>
        </row>
      </sheetData>
      <sheetData sheetId="2" refreshError="1"/>
      <sheetData sheetId="3">
        <row r="4">
          <cell r="B4" t="str">
            <v>A New Approach to Managing Operational Risk, Ch. 8 (LO 1)</v>
          </cell>
        </row>
        <row r="5">
          <cell r="B5" t="str">
            <v>Corporate Pension Risk Mgmt and Corporate Finance:  Bridging the Gap between theory and Practice in Pension Risk Management (LO 1)</v>
          </cell>
        </row>
        <row r="6">
          <cell r="B6" t="str">
            <v>COSO KRI Paper (LO 1)</v>
          </cell>
        </row>
        <row r="7">
          <cell r="B7" t="str">
            <v>Economic Scenario Generators: A Practical Guide, p. 7-17 (pp. 97-112 background only) (LO 1)</v>
          </cell>
        </row>
        <row r="8">
          <cell r="B8" t="str">
            <v>Embedding Cyber Risk in Risk Management: An Insurer’s Perspective (pp. 12-15 of Cybersecurity: Impact on Insurance Business and Operations) (LO 1)</v>
          </cell>
        </row>
        <row r="9">
          <cell r="B9" t="str">
            <v>ERM-101-12: Measurement and Modeling of Dependencies in Economic Capital (Ch 3-5) (LO 1)</v>
          </cell>
        </row>
        <row r="10">
          <cell r="B10" t="str">
            <v>ERM-104-12: Study Note on Parameter Risk, Venter and Sahasrabuddhe (Except Section 3) (LO 1)</v>
          </cell>
        </row>
        <row r="11">
          <cell r="B11" t="str">
            <v>ERM-106-12: Economic Capital-Practical Considerations-Milliman (LO 1)</v>
          </cell>
        </row>
        <row r="12">
          <cell r="B12" t="str">
            <v>ERM-107-12: Strategic Risk Management Practice, Anderson and Schroder, 2010 Ch. 7  Strategic Risk Analysis (LO 1)</v>
          </cell>
        </row>
        <row r="13">
          <cell r="B13" t="str">
            <v>ERM-110-12: Derivatives: Practice and Principles, Recommendations 9-24 and Section III (LO 1)</v>
          </cell>
        </row>
        <row r="14">
          <cell r="B14" t="str">
            <v>ERM-119-14: Aggregation of risks and Allocation of Capital (Sections 4-7 Excluding 6.3) (LO 1)</v>
          </cell>
        </row>
        <row r="15">
          <cell r="B15" t="str">
            <v>ERM-120-14: IAA Note on Stress Testing and Scenario Analysis (pp. 1-6, 14-17 and Page 19-25 ) (LO 1)</v>
          </cell>
        </row>
        <row r="16">
          <cell r="B16" t="str">
            <v>ERM-124-15: Counterparty Credit Risk, First Edition, Jon Gregory, Chapter 2: Defining Counterparty Credit Risk (LO 1)</v>
          </cell>
        </row>
        <row r="17">
          <cell r="B17" t="str">
            <v>ERM-128-17: The Breadth and Scope of the Global Reinsurance Market and the Critical Role Such Market Plays in Supporting Insurance in the United States, Ch. III, IV, and VI (LO 1)</v>
          </cell>
        </row>
        <row r="18">
          <cell r="B18" t="str">
            <v>ERM-130-18: AAA Model Governance Practice Note  (LO 1)</v>
          </cell>
        </row>
        <row r="19">
          <cell r="B19" t="str">
            <v>ERM-131-18: Leveraging COSO Across The Three Lines Of Defenses (LO 1)</v>
          </cell>
        </row>
        <row r="20">
          <cell r="B20" t="str">
            <v>ERM-133-19: Emerging Risks and Enterprise Risk Management (pp. 2-6) (LO 1)</v>
          </cell>
        </row>
        <row r="21">
          <cell r="B21" t="str">
            <v>ERM-134-21: Group Insurance Chapter 39 Risk Based Capital Formulas (LO 1)</v>
          </cell>
        </row>
        <row r="22">
          <cell r="B22" t="str">
            <v>ERM-135-20: Risk Management and the Rating Process for Insurance Companies by A.M. Best (LO 1)</v>
          </cell>
        </row>
        <row r="23">
          <cell r="B23" t="str">
            <v>ERM-136-20: Managing Liquidity Risk: Industry practices and recommendations for CROs (excluding section 4)  (LO 1)</v>
          </cell>
        </row>
        <row r="24">
          <cell r="B24" t="str">
            <v>ERM-137-20: ORSA and the Regulator by AAA (LO 1)</v>
          </cell>
        </row>
        <row r="25">
          <cell r="B25" t="str">
            <v>ERM-138-20: Quantitative Enterprise Risk Management by Mary Hardy, Chapter 6: Extreme Value Theories (LO 1)</v>
          </cell>
        </row>
        <row r="26">
          <cell r="B26" t="str">
            <v>ERM-139-20: Quantitative Enterprise Risk Management by Mary Hardy, Chapter 7: Copulas (LO 1)</v>
          </cell>
        </row>
        <row r="27">
          <cell r="B27" t="str">
            <v>ERM-140-20: Risk Adjustments for Insurance Contracts under IFRS 17: Chapter 3: Risk Adjustment Techniques &amp; Chapter 7: Validation Of Risk Adjustments (LO 1)</v>
          </cell>
        </row>
        <row r="28">
          <cell r="B28" t="str">
            <v>ERM-141-20: Managing Investment Portfolios, Maginn, John L. &amp; Tuttle, Donald L., 3rd Edition, 2007  Ch. 9: Risk Management (section 5) (LO 1)</v>
          </cell>
        </row>
        <row r="29">
          <cell r="B29" t="str">
            <v>ERM-142-20: Data Quality is the Biggest Challenge by Moody (LO 1)</v>
          </cell>
        </row>
        <row r="30">
          <cell r="B30" t="str">
            <v>ERM-143-20: Internal Controls Toolkit, Doxey, Ch. 1, pp. 11-17 &amp; 27-35 (LO 1)</v>
          </cell>
        </row>
        <row r="31">
          <cell r="B31" t="str">
            <v>ERM-144-20: IAA Risk Book - Chapter 13: Asset Liability Management Techniques and Practices for Insurance Companies (LO 1)</v>
          </cell>
        </row>
        <row r="32">
          <cell r="B32" t="str">
            <v>ERM-145-21: IAA Paper: Importance of Climate-Related Risks for Actuaries (Pages 2-14) (LO 1)</v>
          </cell>
        </row>
        <row r="33">
          <cell r="B33" t="str">
            <v>ERM-146-21: Covid-19: implications for insurer risk management and the insurability of pandemic risk (LO 1)</v>
          </cell>
        </row>
        <row r="34">
          <cell r="B34" t="str">
            <v>ERM-147-21: Working with Inherent and Residual Risk (LO 1)</v>
          </cell>
        </row>
        <row r="35">
          <cell r="B35" t="str">
            <v>ERM-702-12: IAA Note on ERM for Capital and Solvency Purposes in the Insurance Industry, Pages 9–38 (LO 1)</v>
          </cell>
        </row>
        <row r="36">
          <cell r="B36" t="str">
            <v>ERM-811-15: Agency Theory And Asymmetric Information (fe_s14-09_agency_theory.pdf) (LO 1)</v>
          </cell>
        </row>
        <row r="37">
          <cell r="B37" t="str">
            <v>ERM-819-19 Exchange Rate Risk Measurement and Management (LO 1)</v>
          </cell>
        </row>
        <row r="38">
          <cell r="B38" t="str">
            <v>Financial Enterprise Risk Management, Sweeting, 2017 Ch. 16  Responses to Risk (LO 1)</v>
          </cell>
        </row>
        <row r="39">
          <cell r="B39" t="str">
            <v>Financial Enterprise Risk Management, Sweeting, 2017, Ch. 14  Quantifying Particular Risks (LO 1)</v>
          </cell>
        </row>
        <row r="40">
          <cell r="B40" t="str">
            <v>Financial Enterprise Risk Management, Sweeting, 2017, Ch. 8  Risk Identification (LO 1)</v>
          </cell>
        </row>
        <row r="41">
          <cell r="B41" t="str">
            <v>Financial Enterprise Risk Management, Sweeting, 2017, Ch. 9 Some Useful Statistics (Background Only) (LO 1)</v>
          </cell>
        </row>
        <row r="42">
          <cell r="B42" t="str">
            <v>Modeling Tail Behavior with Extreme Value Theory, Risk Management, Sept 2009 (LO 1)</v>
          </cell>
        </row>
        <row r="43">
          <cell r="B43" t="str">
            <v>National Risk Management A Practical ERM Approach for Federal Governments, pp. 11-22 (LO 1)</v>
          </cell>
        </row>
        <row r="44">
          <cell r="B44" t="str">
            <v>Preparing for Political Risk When you Don't Know Where it will Come From (with the 3 expanded "pop outs" in the article) (LO 1)</v>
          </cell>
        </row>
        <row r="45">
          <cell r="B45" t="str">
            <v>Regulatory Risk and North American Insurance Organizations (sections 6.1-6.14 and section 7) (LO 1)</v>
          </cell>
        </row>
        <row r="46">
          <cell r="B46" t="str">
            <v>Risk Appetite: Linkage with Strategic Planning Report  (LO 1)</v>
          </cell>
        </row>
        <row r="47">
          <cell r="B47" t="str">
            <v>Value-at- Risk, Third Edition, The New Benchmark for Managing Financial Risk,  Jorion Ch. 12  Monte Carlo Methods (LO 1)</v>
          </cell>
        </row>
        <row r="48">
          <cell r="B48" t="str">
            <v>Value-at- Risk, Third Edition, The New Benchmark for Managing Financial Risk,  Jorion Ch. 13  Liquidity Risk (Except section 13.4) (LO 1)</v>
          </cell>
        </row>
        <row r="49">
          <cell r="B49" t="str">
            <v>Value-at- Risk, Third Edition, The New Benchmark for Managing Financial Risk,  Jorion Ch. 18  Credit Risk Management (LO 1)</v>
          </cell>
        </row>
        <row r="50">
          <cell r="B50" t="str">
            <v>Value-at- Risk, Third Edition, The New Benchmark for Managing Financial Risk,  Jorion Ch. 7  Portfolio Risk: Analytical Methods (LO 1)</v>
          </cell>
        </row>
        <row r="51">
          <cell r="B51" t="str">
            <v>Value-at- Risk, Third Edition, The New Benchmark for Managing Financial Risk,  Jorion Ch. 9  Forecasting Risk and Correlations (LO 1)</v>
          </cell>
        </row>
        <row r="52">
          <cell r="B52" t="str">
            <v>A New Approach to Managing Operational Risk, Ch. 8 (LO 2)</v>
          </cell>
        </row>
        <row r="53">
          <cell r="B53" t="str">
            <v>Corporate Pension Risk Mgmt and Corporate Finance:  Bridging the Gap between theory and Practice in Pension Risk Management (LO 2)</v>
          </cell>
        </row>
        <row r="54">
          <cell r="B54" t="str">
            <v>COSO KRI Paper (LO 2)</v>
          </cell>
        </row>
        <row r="55">
          <cell r="B55" t="str">
            <v>Economic Scenario Generators: A Practical Guide, p. 7-17 (pp. 97-112 background only) (LO 2)</v>
          </cell>
        </row>
        <row r="56">
          <cell r="B56" t="str">
            <v>Embedding Cyber Risk in Risk Management: An Insurer’s Perspective (pp. 12-15 of Cybersecurity: Impact on Insurance Business and Operations) (LO 2)</v>
          </cell>
        </row>
        <row r="57">
          <cell r="B57" t="str">
            <v>ERM-101-12: Measurement and Modeling of Dependencies in Economic Capital (Ch 3-5) (LO 2)</v>
          </cell>
        </row>
        <row r="58">
          <cell r="B58" t="str">
            <v>ERM-104-12: Study Note on Parameter Risk, Venter and Sahasrabuddhe (Except Section 3) (LO 2)</v>
          </cell>
        </row>
        <row r="59">
          <cell r="B59" t="str">
            <v>ERM-106-12: Economic Capital-Practical Considerations-Milliman (LO 2)</v>
          </cell>
        </row>
        <row r="60">
          <cell r="B60" t="str">
            <v>ERM-107-12: Strategic Risk Management Practice, Anderson and Schroder, 2010 Ch. 7  Strategic Risk Analysis (LO 2)</v>
          </cell>
        </row>
        <row r="61">
          <cell r="B61" t="str">
            <v>ERM-110-12: Derivatives: Practice and Principles, Recommendations 9-24 and Section III (LO 2)</v>
          </cell>
        </row>
        <row r="62">
          <cell r="B62" t="str">
            <v>ERM-119-14: Aggregation of risks and Allocation of Capital (Sections 4-7 Excluding 6.3) (LO 2)</v>
          </cell>
        </row>
        <row r="63">
          <cell r="B63" t="str">
            <v>ERM-120-14: IAA Note on Stress Testing and Scenario Analysis (pp. 1-6, 14-17 and Page 19-25 ) (LO 2)</v>
          </cell>
        </row>
        <row r="64">
          <cell r="B64" t="str">
            <v>ERM-124-15: Counterparty Credit Risk, First Edition, Jon Gregory, Chapter 2: Defining Counterparty Credit Risk (LO 2)</v>
          </cell>
        </row>
        <row r="65">
          <cell r="B65" t="str">
            <v>ERM-128-17: The Breadth and Scope of the Global Reinsurance Market and the Critical Role Such Market Plays in Supporting Insurance in the United States, Ch. III, IV, and VI (LO 2)</v>
          </cell>
        </row>
        <row r="66">
          <cell r="B66" t="str">
            <v>ERM-130-18: AAA Model Governance Practice Note  (LO 2)</v>
          </cell>
        </row>
        <row r="67">
          <cell r="B67" t="str">
            <v>ERM-131-18: Leveraging COSO Across The Three Lines Of Defenses (LO 2)</v>
          </cell>
        </row>
        <row r="68">
          <cell r="B68" t="str">
            <v>ERM-133-19: Emerging Risks and Enterprise Risk Management (pp. 2-6) (LO 2)</v>
          </cell>
        </row>
        <row r="69">
          <cell r="B69" t="str">
            <v>ERM-134-21: Group Insurance Chapter 39 Risk Based Capital Formulas (LO 2)</v>
          </cell>
        </row>
        <row r="70">
          <cell r="B70" t="str">
            <v>ERM-135-20: Risk Management and the Rating Process for Insurance Companies by A.M. Best (LO 2)</v>
          </cell>
        </row>
        <row r="71">
          <cell r="B71" t="str">
            <v>ERM-136-20: Managing Liquidity Risk: Industry practices and recommendations for CROs (excluding section 4)  (LO 2)</v>
          </cell>
        </row>
        <row r="72">
          <cell r="B72" t="str">
            <v>ERM-137-20: ORSA and the Regulator by AAA (LO 2)</v>
          </cell>
        </row>
        <row r="73">
          <cell r="B73" t="str">
            <v>ERM-138-20: Quantitative Enterprise Risk Management by Mary Hardy, Chapter 6: Extreme Value Theories (LO 2)</v>
          </cell>
        </row>
        <row r="74">
          <cell r="B74" t="str">
            <v>ERM-139-20: Quantitative Enterprise Risk Management by Mary Hardy, Chapter 7: Copulas (LO 2)</v>
          </cell>
        </row>
        <row r="75">
          <cell r="B75" t="str">
            <v>ERM-140-20: Risk Adjustments for Insurance Contracts under IFRS 17: Chapter 3: Risk Adjustment Techniques &amp; Chapter 7: Validation Of Risk Adjustments (LO 2)</v>
          </cell>
        </row>
        <row r="76">
          <cell r="B76" t="str">
            <v>ERM-141-20: Managing Investment Portfolios, Maginn, John L. &amp; Tuttle, Donald L., 3rd Edition, 2007  Ch. 9: Risk Management (section 5) (LO 2)</v>
          </cell>
        </row>
        <row r="77">
          <cell r="B77" t="str">
            <v>ERM-142-20: Data Quality is the Biggest Challenge by Moody (LO 2)</v>
          </cell>
        </row>
        <row r="78">
          <cell r="B78" t="str">
            <v>ERM-143-20: Internal Controls Toolkit, Doxey, Ch. 1, pp. 11-17 &amp; 27-35 (LO 2)</v>
          </cell>
        </row>
        <row r="79">
          <cell r="B79" t="str">
            <v>ERM-144-20: IAA Risk Book - Chapter 13: Asset Liability Management Techniques and Practices for Insurance Companies (LO 2)</v>
          </cell>
        </row>
        <row r="80">
          <cell r="B80" t="str">
            <v>ERM-145-21: IAA Paper: Importance of Climate-Related Risks for Actuaries (Pages 2-14) (LO 2)</v>
          </cell>
        </row>
        <row r="81">
          <cell r="B81" t="str">
            <v>ERM-146-21: Covid-19: implications for insurer risk management and the insurability of pandemic risk (LO 2)</v>
          </cell>
        </row>
        <row r="82">
          <cell r="B82" t="str">
            <v>ERM-147-21: Working with Inherent and Residual Risk (LO 2)</v>
          </cell>
        </row>
        <row r="83">
          <cell r="B83" t="str">
            <v>ERM-702-12: IAA Note on ERM for Capital and Solvency Purposes in the Insurance Industry, Pages 9–38 (LO 2)</v>
          </cell>
        </row>
        <row r="84">
          <cell r="B84" t="str">
            <v>ERM-811-15: Agency Theory And Asymmetric Information (fe_s14-09_agency_theory.pdf) (LO 2)</v>
          </cell>
        </row>
        <row r="85">
          <cell r="B85" t="str">
            <v>ERM-819-19 Exchange Rate Risk Measurement and Management (LO 2)</v>
          </cell>
        </row>
        <row r="86">
          <cell r="B86" t="str">
            <v>Financial Enterprise Risk Management, Sweeting, 2017 Ch. 16  Responses to Risk (LO 2)</v>
          </cell>
        </row>
        <row r="87">
          <cell r="B87" t="str">
            <v>Financial Enterprise Risk Management, Sweeting, 2017, Ch. 14  Quantifying Particular Risks (LO 2)</v>
          </cell>
        </row>
        <row r="88">
          <cell r="B88" t="str">
            <v>Financial Enterprise Risk Management, Sweeting, 2017, Ch. 8  Risk Identification (LO 2)</v>
          </cell>
        </row>
        <row r="89">
          <cell r="B89" t="str">
            <v>Financial Enterprise Risk Management, Sweeting, 2017, Ch. 9 Some Useful Statistics (Background Only) (LO 2)</v>
          </cell>
        </row>
        <row r="90">
          <cell r="B90" t="str">
            <v>Modeling Tail Behavior with Extreme Value Theory, Risk Management, Sept 2009 (LO 2)</v>
          </cell>
        </row>
        <row r="91">
          <cell r="B91" t="str">
            <v>National Risk Management A Practical ERM Approach for Federal Governments, pp. 11-22 (LO 2)</v>
          </cell>
        </row>
        <row r="92">
          <cell r="B92" t="str">
            <v>Preparing for Political Risk When you Don't Know Where it will Come From (with the 3 expanded "pop outs" in the article) (LO 2)</v>
          </cell>
        </row>
        <row r="93">
          <cell r="B93" t="str">
            <v>Regulatory Risk and North American Insurance Organizations (sections 6.1-6.14 and section 7) (LO 2)</v>
          </cell>
        </row>
        <row r="94">
          <cell r="B94" t="str">
            <v>Risk Appetite: Linkage with Strategic Planning Report  (LO 2)</v>
          </cell>
        </row>
        <row r="95">
          <cell r="B95" t="str">
            <v>Value-at- Risk, Third Edition, The New Benchmark for Managing Financial Risk,  Jorion Ch. 12  Monte Carlo Methods (LO 2)</v>
          </cell>
        </row>
        <row r="96">
          <cell r="B96" t="str">
            <v>Value-at- Risk, Third Edition, The New Benchmark for Managing Financial Risk,  Jorion Ch. 13  Liquidity Risk (Except section 13.4) (LO 2)</v>
          </cell>
        </row>
        <row r="97">
          <cell r="B97" t="str">
            <v>Value-at- Risk, Third Edition, The New Benchmark for Managing Financial Risk,  Jorion Ch. 18  Credit Risk Management (LO 2)</v>
          </cell>
        </row>
        <row r="98">
          <cell r="B98" t="str">
            <v>Value-at- Risk, Third Edition, The New Benchmark for Managing Financial Risk,  Jorion Ch. 7  Portfolio Risk: Analytical Methods (LO 2)</v>
          </cell>
        </row>
        <row r="99">
          <cell r="B99" t="str">
            <v>Value-at- Risk, Third Edition, The New Benchmark for Managing Financial Risk,  Jorion Ch. 9  Forecasting Risk and Correlations (LO 2)</v>
          </cell>
        </row>
        <row r="100">
          <cell r="B100" t="str">
            <v>A New Approach to Managing Operational Risk, Ch. 8 (LO 3)</v>
          </cell>
        </row>
        <row r="101">
          <cell r="B101" t="str">
            <v>Corporate Pension Risk Mgmt and Corporate Finance:  Bridging the Gap between theory and Practice in Pension Risk Management (LO 3)</v>
          </cell>
        </row>
        <row r="102">
          <cell r="B102" t="str">
            <v>COSO KRI Paper (LO 3)</v>
          </cell>
        </row>
        <row r="103">
          <cell r="B103" t="str">
            <v>Economic Scenario Generators: A Practical Guide, p. 7-17 (pp. 97-112 background only) (LO 3)</v>
          </cell>
        </row>
        <row r="104">
          <cell r="B104" t="str">
            <v>Embedding Cyber Risk in Risk Management: An Insurer’s Perspective (pp. 12-15 of Cybersecurity: Impact on Insurance Business and Operations) (LO 3)</v>
          </cell>
        </row>
        <row r="105">
          <cell r="B105" t="str">
            <v>ERM-101-12: Measurement and Modeling of Dependencies in Economic Capital (Ch 3-5) (LO 3)</v>
          </cell>
        </row>
        <row r="106">
          <cell r="B106" t="str">
            <v>ERM-104-12: Study Note on Parameter Risk, Venter and Sahasrabuddhe (Except Section 3) (LO 3)</v>
          </cell>
        </row>
        <row r="107">
          <cell r="B107" t="str">
            <v>ERM-106-12: Economic Capital-Practical Considerations-Milliman (LO 3)</v>
          </cell>
        </row>
        <row r="108">
          <cell r="B108" t="str">
            <v>ERM-107-12: Strategic Risk Management Practice, Anderson and Schroder, 2010 Ch. 7  Strategic Risk Analysis (LO 3)</v>
          </cell>
        </row>
        <row r="109">
          <cell r="B109" t="str">
            <v>ERM-110-12: Derivatives: Practice and Principles, Recommendations 9-24 and Section III (LO 3)</v>
          </cell>
        </row>
        <row r="110">
          <cell r="B110" t="str">
            <v>ERM-119-14: Aggregation of risks and Allocation of Capital (Sections 4-7 Excluding 6.3) (LO 3)</v>
          </cell>
        </row>
        <row r="111">
          <cell r="B111" t="str">
            <v>ERM-120-14: IAA Note on Stress Testing and Scenario Analysis (pp. 1-6, 14-17 and Page 19-25 ) (LO 3)</v>
          </cell>
        </row>
        <row r="112">
          <cell r="B112" t="str">
            <v>ERM-124-15: Counterparty Credit Risk, First Edition, Jon Gregory, Chapter 2: Defining Counterparty Credit Risk (LO 3)</v>
          </cell>
        </row>
        <row r="113">
          <cell r="B113" t="str">
            <v>ERM-128-17: The Breadth and Scope of the Global Reinsurance Market and the Critical Role Such Market Plays in Supporting Insurance in the United States, Ch. III, IV, and VI (LO 3)</v>
          </cell>
        </row>
        <row r="114">
          <cell r="B114" t="str">
            <v>ERM-130-18: AAA Model Governance Practice Note  (LO 3)</v>
          </cell>
        </row>
        <row r="115">
          <cell r="B115" t="str">
            <v>ERM-131-18: Leveraging COSO Across The Three Lines Of Defenses (LO 3)</v>
          </cell>
        </row>
        <row r="116">
          <cell r="B116" t="str">
            <v>ERM-133-19: Emerging Risks and Enterprise Risk Management (pp. 2-6) (LO 3)</v>
          </cell>
        </row>
        <row r="117">
          <cell r="B117" t="str">
            <v>ERM-134-21: Group Insurance Chapter 39 Risk Based Capital Formulas (LO 3)</v>
          </cell>
        </row>
        <row r="118">
          <cell r="B118" t="str">
            <v>ERM-135-20: Risk Management and the Rating Process for Insurance Companies by A.M. Best (LO 3)</v>
          </cell>
        </row>
        <row r="119">
          <cell r="B119" t="str">
            <v>ERM-136-20: Managing Liquidity Risk: Industry practices and recommendations for CROs (excluding section 4)  (LO 3)</v>
          </cell>
        </row>
        <row r="120">
          <cell r="B120" t="str">
            <v>ERM-137-20: ORSA and the Regulator by AAA (LO 3)</v>
          </cell>
        </row>
        <row r="121">
          <cell r="B121" t="str">
            <v>ERM-138-20: Quantitative Enterprise Risk Management by Mary Hardy, Chapter 6: Extreme Value Theories (LO 3)</v>
          </cell>
        </row>
        <row r="122">
          <cell r="B122" t="str">
            <v>ERM-139-20: Quantitative Enterprise Risk Management by Mary Hardy, Chapter 7: Copulas (LO 3)</v>
          </cell>
        </row>
        <row r="123">
          <cell r="B123" t="str">
            <v>ERM-140-20: Risk Adjustments for Insurance Contracts under IFRS 17: Chapter 3: Risk Adjustment Techniques &amp; Chapter 7: Validation Of Risk Adjustments (LO 3)</v>
          </cell>
        </row>
        <row r="124">
          <cell r="B124" t="str">
            <v>ERM-141-20: Managing Investment Portfolios, Maginn, John L. &amp; Tuttle, Donald L., 3rd Edition, 2007  Ch. 9: Risk Management (section 5) (LO 3)</v>
          </cell>
        </row>
        <row r="125">
          <cell r="B125" t="str">
            <v>ERM-142-20: Data Quality is the Biggest Challenge by Moody (LO 3)</v>
          </cell>
        </row>
        <row r="126">
          <cell r="B126" t="str">
            <v>ERM-143-20: Internal Controls Toolkit, Doxey, Ch. 1, pp. 11-17 &amp; 27-35 (LO 3)</v>
          </cell>
        </row>
        <row r="127">
          <cell r="B127" t="str">
            <v>ERM-144-20: IAA Risk Book - Chapter 13: Asset Liability Management Techniques and Practices for Insurance Companies (LO 3)</v>
          </cell>
        </row>
        <row r="128">
          <cell r="B128" t="str">
            <v>ERM-145-21: IAA Paper: Importance of Climate-Related Risks for Actuaries (Pages 2-14) (LO 3)</v>
          </cell>
        </row>
        <row r="129">
          <cell r="B129" t="str">
            <v>ERM-146-21: Covid-19: implications for insurer risk management and the insurability of pandemic risk (LO 3)</v>
          </cell>
        </row>
        <row r="130">
          <cell r="B130" t="str">
            <v>ERM-147-21: Working with Inherent and Residual Risk (LO 3)</v>
          </cell>
        </row>
        <row r="131">
          <cell r="B131" t="str">
            <v>ERM-702-12: IAA Note on ERM for Capital and Solvency Purposes in the Insurance Industry, Pages 9–38 (LO 3)</v>
          </cell>
        </row>
        <row r="132">
          <cell r="B132" t="str">
            <v>ERM-811-15: Agency Theory And Asymmetric Information (fe_s14-09_agency_theory.pdf) (LO 3)</v>
          </cell>
        </row>
        <row r="133">
          <cell r="B133" t="str">
            <v>ERM-819-19 Exchange Rate Risk Measurement and Management (LO 3)</v>
          </cell>
        </row>
        <row r="134">
          <cell r="B134" t="str">
            <v>Financial Enterprise Risk Management, Sweeting, 2017 Ch. 16  Responses to Risk (LO 3)</v>
          </cell>
        </row>
        <row r="135">
          <cell r="B135" t="str">
            <v>Financial Enterprise Risk Management, Sweeting, 2017, Ch. 14  Quantifying Particular Risks (LO 3)</v>
          </cell>
        </row>
        <row r="136">
          <cell r="B136" t="str">
            <v>Financial Enterprise Risk Management, Sweeting, 2017, Ch. 8  Risk Identification (LO 3)</v>
          </cell>
        </row>
        <row r="137">
          <cell r="B137" t="str">
            <v>Financial Enterprise Risk Management, Sweeting, 2017, Ch. 9 Some Useful Statistics (Background Only) (LO 3)</v>
          </cell>
        </row>
        <row r="138">
          <cell r="B138" t="str">
            <v>Modeling Tail Behavior with Extreme Value Theory, Risk Management, Sept 2009 (LO 3)</v>
          </cell>
        </row>
        <row r="139">
          <cell r="B139" t="str">
            <v>National Risk Management A Practical ERM Approach for Federal Governments, pp. 11-22 (LO 3)</v>
          </cell>
        </row>
        <row r="140">
          <cell r="B140" t="str">
            <v>Preparing for Political Risk When you Don't Know Where it will Come From (with the 3 expanded "pop outs" in the article) (LO 3)</v>
          </cell>
        </row>
        <row r="141">
          <cell r="B141" t="str">
            <v>Regulatory Risk and North American Insurance Organizations (sections 6.1-6.14 and section 7) (LO 3)</v>
          </cell>
        </row>
        <row r="142">
          <cell r="B142" t="str">
            <v>Risk Appetite: Linkage with Strategic Planning Report  (LO 3)</v>
          </cell>
        </row>
        <row r="143">
          <cell r="B143" t="str">
            <v>Value-at- Risk, Third Edition, The New Benchmark for Managing Financial Risk,  Jorion Ch. 12  Monte Carlo Methods (LO 3)</v>
          </cell>
        </row>
        <row r="144">
          <cell r="B144" t="str">
            <v>Value-at- Risk, Third Edition, The New Benchmark for Managing Financial Risk,  Jorion Ch. 13  Liquidity Risk (Except section 13.4) (LO 3)</v>
          </cell>
        </row>
        <row r="145">
          <cell r="B145" t="str">
            <v>Value-at- Risk, Third Edition, The New Benchmark for Managing Financial Risk,  Jorion Ch. 18  Credit Risk Management (LO 3)</v>
          </cell>
        </row>
        <row r="146">
          <cell r="B146" t="str">
            <v>Value-at- Risk, Third Edition, The New Benchmark for Managing Financial Risk,  Jorion Ch. 7  Portfolio Risk: Analytical Methods (LO 3)</v>
          </cell>
        </row>
        <row r="147">
          <cell r="B147" t="str">
            <v>Value-at- Risk, Third Edition, The New Benchmark for Managing Financial Risk,  Jorion Ch. 9  Forecasting Risk and Correlations (LO 3)</v>
          </cell>
        </row>
        <row r="148">
          <cell r="B148" t="str">
            <v>A New Approach to Managing Operational Risk, Ch. 8 (LO 4)</v>
          </cell>
        </row>
        <row r="149">
          <cell r="B149" t="str">
            <v>Corporate Pension Risk Mgmt and Corporate Finance:  Bridging the Gap between theory and Practice in Pension Risk Management (LO 4)</v>
          </cell>
        </row>
        <row r="150">
          <cell r="B150" t="str">
            <v>COSO KRI Paper (LO 4)</v>
          </cell>
        </row>
        <row r="151">
          <cell r="B151" t="str">
            <v>Economic Scenario Generators: A Practical Guide, p. 7-17 (pp. 97-112 background only) (LO 4)</v>
          </cell>
        </row>
        <row r="152">
          <cell r="B152" t="str">
            <v>Embedding Cyber Risk in Risk Management: An Insurer’s Perspective (pp. 12-15 of Cybersecurity: Impact on Insurance Business and Operations) (LO 4)</v>
          </cell>
        </row>
        <row r="153">
          <cell r="B153" t="str">
            <v>ERM-101-12: Measurement and Modeling of Dependencies in Economic Capital (Ch 3-5) (LO 4)</v>
          </cell>
        </row>
        <row r="154">
          <cell r="B154" t="str">
            <v>ERM-104-12: Study Note on Parameter Risk, Venter and Sahasrabuddhe (Except Section 3) (LO 4)</v>
          </cell>
        </row>
        <row r="155">
          <cell r="B155" t="str">
            <v>ERM-106-12: Economic Capital-Practical Considerations-Milliman (LO 4)</v>
          </cell>
        </row>
        <row r="156">
          <cell r="B156" t="str">
            <v>ERM-107-12: Strategic Risk Management Practice, Anderson and Schroder, 2010 Ch. 7  Strategic Risk Analysis (LO 4)</v>
          </cell>
        </row>
        <row r="157">
          <cell r="B157" t="str">
            <v>ERM-110-12: Derivatives: Practice and Principles, Recommendations 9-24 and Section III (LO 4)</v>
          </cell>
        </row>
        <row r="158">
          <cell r="B158" t="str">
            <v>ERM-119-14: Aggregation of risks and Allocation of Capital (Sections 4-7 Excluding 6.3) (LO 4)</v>
          </cell>
        </row>
        <row r="159">
          <cell r="B159" t="str">
            <v>ERM-120-14: IAA Note on Stress Testing and Scenario Analysis (pp. 1-6, 14-17 and Page 19-25 ) (LO 4)</v>
          </cell>
        </row>
        <row r="160">
          <cell r="B160" t="str">
            <v>ERM-124-15: Counterparty Credit Risk, First Edition, Jon Gregory, Chapter 2: Defining Counterparty Credit Risk (LO 4)</v>
          </cell>
        </row>
        <row r="161">
          <cell r="B161" t="str">
            <v>ERM-128-17: The Breadth and Scope of the Global Reinsurance Market and the Critical Role Such Market Plays in Supporting Insurance in the United States, Ch. III, IV, and VI (LO 4)</v>
          </cell>
        </row>
        <row r="162">
          <cell r="B162" t="str">
            <v>ERM-130-18: AAA Model Governance Practice Note  (LO 4)</v>
          </cell>
        </row>
        <row r="163">
          <cell r="B163" t="str">
            <v>ERM-131-18: Leveraging COSO Across The Three Lines Of Defenses (LO 4)</v>
          </cell>
        </row>
        <row r="164">
          <cell r="B164" t="str">
            <v>ERM-133-19: Emerging Risks and Enterprise Risk Management (pp. 2-6) (LO 4)</v>
          </cell>
        </row>
        <row r="165">
          <cell r="B165" t="str">
            <v>ERM-134-21: Group Insurance Chapter 39 Risk Based Capital Formulas (LO 4)</v>
          </cell>
        </row>
        <row r="166">
          <cell r="B166" t="str">
            <v>ERM-135-20: Risk Management and the Rating Process for Insurance Companies by A.M. Best (LO 4)</v>
          </cell>
        </row>
        <row r="167">
          <cell r="B167" t="str">
            <v>ERM-136-20: Managing Liquidity Risk: Industry practices and recommendations for CROs (excluding section 4)  (LO 4)</v>
          </cell>
        </row>
        <row r="168">
          <cell r="B168" t="str">
            <v>ERM-137-20: ORSA and the Regulator by AAA (LO 4)</v>
          </cell>
        </row>
        <row r="169">
          <cell r="B169" t="str">
            <v>ERM-138-20: Quantitative Enterprise Risk Management by Mary Hardy, Chapter 6: Extreme Value Theories (LO 4)</v>
          </cell>
        </row>
        <row r="170">
          <cell r="B170" t="str">
            <v>ERM-139-20: Quantitative Enterprise Risk Management by Mary Hardy, Chapter 7: Copulas (LO 4)</v>
          </cell>
        </row>
        <row r="171">
          <cell r="B171" t="str">
            <v>ERM-140-20: Risk Adjustments for Insurance Contracts under IFRS 17: Chapter 3: Risk Adjustment Techniques &amp; Chapter 7: Validation Of Risk Adjustments (LO 4)</v>
          </cell>
        </row>
        <row r="172">
          <cell r="B172" t="str">
            <v>ERM-141-20: Managing Investment Portfolios, Maginn, John L. &amp; Tuttle, Donald L., 3rd Edition, 2007  Ch. 9: Risk Management (section 5) (LO 4)</v>
          </cell>
        </row>
        <row r="173">
          <cell r="B173" t="str">
            <v>ERM-142-20: Data Quality is the Biggest Challenge by Moody (LO 4)</v>
          </cell>
        </row>
        <row r="174">
          <cell r="B174" t="str">
            <v>ERM-143-20: Internal Controls Toolkit, Doxey, Ch. 1, pp. 11-17 &amp; 27-35 (LO 4)</v>
          </cell>
        </row>
        <row r="175">
          <cell r="B175" t="str">
            <v>ERM-144-20: IAA Risk Book - Chapter 13: Asset Liability Management Techniques and Practices for Insurance Companies (LO 4)</v>
          </cell>
        </row>
        <row r="176">
          <cell r="B176" t="str">
            <v>ERM-145-21: IAA Paper: Importance of Climate-Related Risks for Actuaries (Pages 2-14) (LO 4)</v>
          </cell>
        </row>
        <row r="177">
          <cell r="B177" t="str">
            <v>ERM-146-21: Covid-19: implications for insurer risk management and the insurability of pandemic risk (LO 4)</v>
          </cell>
        </row>
        <row r="178">
          <cell r="B178" t="str">
            <v>ERM-147-21: Working with Inherent and Residual Risk (LO 4)</v>
          </cell>
        </row>
        <row r="179">
          <cell r="B179" t="str">
            <v>ERM-702-12: IAA Note on ERM for Capital and Solvency Purposes in the Insurance Industry, Pages 9–38 (LO 4)</v>
          </cell>
        </row>
        <row r="180">
          <cell r="B180" t="str">
            <v>ERM-811-15: Agency Theory And Asymmetric Information (fe_s14-09_agency_theory.pdf) (LO 4)</v>
          </cell>
        </row>
        <row r="181">
          <cell r="B181" t="str">
            <v>ERM-819-19 Exchange Rate Risk Measurement and Management (LO 4)</v>
          </cell>
        </row>
        <row r="182">
          <cell r="B182" t="str">
            <v>Financial Enterprise Risk Management, Sweeting, 2017 Ch. 16  Responses to Risk (LO 4)</v>
          </cell>
        </row>
        <row r="183">
          <cell r="B183" t="str">
            <v>Financial Enterprise Risk Management, Sweeting, 2017, Ch. 14  Quantifying Particular Risks (LO 4)</v>
          </cell>
        </row>
        <row r="184">
          <cell r="B184" t="str">
            <v>Financial Enterprise Risk Management, Sweeting, 2017, Ch. 8  Risk Identification (LO 4)</v>
          </cell>
        </row>
        <row r="185">
          <cell r="B185" t="str">
            <v>Financial Enterprise Risk Management, Sweeting, 2017, Ch. 9 Some Useful Statistics (Background Only) (LO 4)</v>
          </cell>
        </row>
        <row r="186">
          <cell r="B186" t="str">
            <v>Modeling Tail Behavior with Extreme Value Theory, Risk Management, Sept 2009 (LO 4)</v>
          </cell>
        </row>
        <row r="187">
          <cell r="B187" t="str">
            <v>National Risk Management A Practical ERM Approach for Federal Governments, pp. 11-22 (LO 4)</v>
          </cell>
        </row>
        <row r="188">
          <cell r="B188" t="str">
            <v>Preparing for Political Risk When you Don't Know Where it will Come From (with the 3 expanded "pop outs" in the article) (LO 4)</v>
          </cell>
        </row>
        <row r="189">
          <cell r="B189" t="str">
            <v>Regulatory Risk and North American Insurance Organizations (sections 6.1-6.14 and section 7) (LO 4)</v>
          </cell>
        </row>
        <row r="190">
          <cell r="B190" t="str">
            <v>Risk Appetite: Linkage with Strategic Planning Report  (LO 4)</v>
          </cell>
        </row>
        <row r="191">
          <cell r="B191" t="str">
            <v>Value-at- Risk, Third Edition, The New Benchmark for Managing Financial Risk,  Jorion Ch. 12  Monte Carlo Methods (LO 4)</v>
          </cell>
        </row>
        <row r="192">
          <cell r="B192" t="str">
            <v>Value-at- Risk, Third Edition, The New Benchmark for Managing Financial Risk,  Jorion Ch. 13  Liquidity Risk (Except section 13.4) (LO 4)</v>
          </cell>
        </row>
        <row r="193">
          <cell r="B193" t="str">
            <v>Value-at- Risk, Third Edition, The New Benchmark for Managing Financial Risk,  Jorion Ch. 18  Credit Risk Management (LO 4)</v>
          </cell>
        </row>
        <row r="194">
          <cell r="B194" t="str">
            <v>Value-at- Risk, Third Edition, The New Benchmark for Managing Financial Risk,  Jorion Ch. 7  Portfolio Risk: Analytical Methods (LO 4)</v>
          </cell>
        </row>
        <row r="195">
          <cell r="B195" t="str">
            <v>Value-at- Risk, Third Edition, The New Benchmark for Managing Financial Risk,  Jorion Ch. 9  Forecasting Risk and Correlations (LO 4)</v>
          </cell>
        </row>
        <row r="196">
          <cell r="B196" t="str">
            <v>A New Approach to Managing Operational Risk, Ch. 8 (LO 5)</v>
          </cell>
        </row>
        <row r="197">
          <cell r="B197" t="str">
            <v>Corporate Pension Risk Mgmt and Corporate Finance:  Bridging the Gap between theory and Practice in Pension Risk Management (LO 5)</v>
          </cell>
        </row>
        <row r="198">
          <cell r="B198" t="str">
            <v>COSO KRI Paper (LO 5)</v>
          </cell>
        </row>
        <row r="199">
          <cell r="B199" t="str">
            <v>Economic Scenario Generators: A Practical Guide, p. 7-17 (pp. 97-112 background only) (LO 5)</v>
          </cell>
        </row>
        <row r="200">
          <cell r="B200" t="str">
            <v>Embedding Cyber Risk in Risk Management: An Insurer’s Perspective (pp. 12-15 of Cybersecurity: Impact on Insurance Business and Operations) (LO 5)</v>
          </cell>
        </row>
        <row r="201">
          <cell r="B201" t="str">
            <v>ERM-101-12: Measurement and Modeling of Dependencies in Economic Capital (Ch 3-5) (LO 5)</v>
          </cell>
        </row>
        <row r="202">
          <cell r="B202" t="str">
            <v>ERM-104-12: Study Note on Parameter Risk, Venter and Sahasrabuddhe (Except Section 3) (LO 5)</v>
          </cell>
        </row>
        <row r="203">
          <cell r="B203" t="str">
            <v>ERM-106-12: Economic Capital-Practical Considerations-Milliman (LO 5)</v>
          </cell>
        </row>
        <row r="204">
          <cell r="B204" t="str">
            <v>ERM-107-12: Strategic Risk Management Practice, Anderson and Schroder, 2010 Ch. 7  Strategic Risk Analysis (LO 5)</v>
          </cell>
        </row>
        <row r="205">
          <cell r="B205" t="str">
            <v>ERM-110-12: Derivatives: Practice and Principles, Recommendations 9-24 and Section III (LO 5)</v>
          </cell>
        </row>
        <row r="206">
          <cell r="B206" t="str">
            <v>ERM-119-14: Aggregation of risks and Allocation of Capital (Sections 4-7 Excluding 6.3) (LO 5)</v>
          </cell>
        </row>
        <row r="207">
          <cell r="B207" t="str">
            <v>ERM-120-14: IAA Note on Stress Testing and Scenario Analysis (pp. 1-6, 14-17 and Page 19-25 ) (LO 5)</v>
          </cell>
        </row>
        <row r="208">
          <cell r="B208" t="str">
            <v>ERM-124-15: Counterparty Credit Risk, First Edition, Jon Gregory, Chapter 2: Defining Counterparty Credit Risk (LO 5)</v>
          </cell>
        </row>
        <row r="209">
          <cell r="B209" t="str">
            <v>ERM-128-17: The Breadth and Scope of the Global Reinsurance Market and the Critical Role Such Market Plays in Supporting Insurance in the United States, Ch. III, IV, and VI (LO 5)</v>
          </cell>
        </row>
        <row r="210">
          <cell r="B210" t="str">
            <v>ERM-130-18: AAA Model Governance Practice Note  (LO 5)</v>
          </cell>
        </row>
        <row r="211">
          <cell r="B211" t="str">
            <v>ERM-131-18: Leveraging COSO Across The Three Lines Of Defenses (LO 5)</v>
          </cell>
        </row>
        <row r="212">
          <cell r="B212" t="str">
            <v>ERM-133-19: Emerging Risks and Enterprise Risk Management (pp. 2-6) (LO 5)</v>
          </cell>
        </row>
        <row r="213">
          <cell r="B213" t="str">
            <v>ERM-134-21: Group Insurance Chapter 39 Risk Based Capital Formulas (LO 5)</v>
          </cell>
        </row>
        <row r="214">
          <cell r="B214" t="str">
            <v>ERM-135-20: Risk Management and the Rating Process for Insurance Companies by A.M. Best (LO 5)</v>
          </cell>
        </row>
        <row r="215">
          <cell r="B215" t="str">
            <v>ERM-136-20: Managing Liquidity Risk: Industry practices and recommendations for CROs (excluding section 4)  (LO 5)</v>
          </cell>
        </row>
        <row r="216">
          <cell r="B216" t="str">
            <v>ERM-137-20: ORSA and the Regulator by AAA (LO 5)</v>
          </cell>
        </row>
        <row r="217">
          <cell r="B217" t="str">
            <v>ERM-138-20: Quantitative Enterprise Risk Management by Mary Hardy, Chapter 6: Extreme Value Theories (LO 5)</v>
          </cell>
        </row>
        <row r="218">
          <cell r="B218" t="str">
            <v>ERM-139-20: Quantitative Enterprise Risk Management by Mary Hardy, Chapter 7: Copulas (LO 5)</v>
          </cell>
        </row>
        <row r="219">
          <cell r="B219" t="str">
            <v>ERM-140-20: Risk Adjustments for Insurance Contracts under IFRS 17: Chapter 3: Risk Adjustment Techniques &amp; Chapter 7: Validation Of Risk Adjustments (LO 5)</v>
          </cell>
        </row>
        <row r="220">
          <cell r="B220" t="str">
            <v>ERM-141-20: Managing Investment Portfolios, Maginn, John L. &amp; Tuttle, Donald L., 3rd Edition, 2007  Ch. 9: Risk Management (section 5) (LO 5)</v>
          </cell>
        </row>
        <row r="221">
          <cell r="B221" t="str">
            <v>ERM-142-20: Data Quality is the Biggest Challenge by Moody (LO 5)</v>
          </cell>
        </row>
        <row r="222">
          <cell r="B222" t="str">
            <v>ERM-143-20: Internal Controls Toolkit, Doxey, Ch. 1, pp. 11-17 &amp; 27-35 (LO 5)</v>
          </cell>
        </row>
        <row r="223">
          <cell r="B223" t="str">
            <v>ERM-144-20: IAA Risk Book - Chapter 13: Asset Liability Management Techniques and Practices for Insurance Companies (LO 5)</v>
          </cell>
        </row>
        <row r="224">
          <cell r="B224" t="str">
            <v>ERM-145-21: IAA Paper: Importance of Climate-Related Risks for Actuaries (Pages 2-14) (LO 5)</v>
          </cell>
        </row>
        <row r="225">
          <cell r="B225" t="str">
            <v>ERM-146-21: Covid-19: implications for insurer risk management and the insurability of pandemic risk (LO 5)</v>
          </cell>
        </row>
        <row r="226">
          <cell r="B226" t="str">
            <v>ERM-147-21: Working with Inherent and Residual Risk (LO 5)</v>
          </cell>
        </row>
        <row r="227">
          <cell r="B227" t="str">
            <v>ERM-702-12: IAA Note on ERM for Capital and Solvency Purposes in the Insurance Industry, Pages 9–38 (LO 5)</v>
          </cell>
        </row>
        <row r="228">
          <cell r="B228" t="str">
            <v>ERM-811-15: Agency Theory And Asymmetric Information (fe_s14-09_agency_theory.pdf) (LO 5)</v>
          </cell>
        </row>
        <row r="229">
          <cell r="B229" t="str">
            <v>ERM-819-19 Exchange Rate Risk Measurement and Management (LO 5)</v>
          </cell>
        </row>
        <row r="230">
          <cell r="B230" t="str">
            <v>Financial Enterprise Risk Management, Sweeting, 2017 Ch. 16  Responses to Risk (LO 5)</v>
          </cell>
        </row>
        <row r="231">
          <cell r="B231" t="str">
            <v>Financial Enterprise Risk Management, Sweeting, 2017, Ch. 14  Quantifying Particular Risks (LO 5)</v>
          </cell>
        </row>
        <row r="232">
          <cell r="B232" t="str">
            <v>Financial Enterprise Risk Management, Sweeting, 2017, Ch. 8  Risk Identification (LO 5)</v>
          </cell>
        </row>
        <row r="233">
          <cell r="B233" t="str">
            <v>Financial Enterprise Risk Management, Sweeting, 2017, Ch. 9 Some Useful Statistics (Background Only) (LO 5)</v>
          </cell>
        </row>
        <row r="234">
          <cell r="B234" t="str">
            <v>Modeling Tail Behavior with Extreme Value Theory, Risk Management, Sept 2009 (LO 5)</v>
          </cell>
        </row>
        <row r="235">
          <cell r="B235" t="str">
            <v>National Risk Management A Practical ERM Approach for Federal Governments, pp. 11-22 (LO 5)</v>
          </cell>
        </row>
        <row r="236">
          <cell r="B236" t="str">
            <v>Preparing for Political Risk When you Don't Know Where it will Come From (with the 3 expanded "pop outs" in the article) (LO 5)</v>
          </cell>
        </row>
        <row r="237">
          <cell r="B237" t="str">
            <v>Regulatory Risk and North American Insurance Organizations (sections 6.1-6.14 and section 7) (LO 5)</v>
          </cell>
        </row>
        <row r="238">
          <cell r="B238" t="str">
            <v>Risk Appetite: Linkage with Strategic Planning Report  (LO 5)</v>
          </cell>
        </row>
        <row r="239">
          <cell r="B239" t="str">
            <v>Value-at- Risk, Third Edition, The New Benchmark for Managing Financial Risk,  Jorion Ch. 12  Monte Carlo Methods (LO 5)</v>
          </cell>
        </row>
        <row r="240">
          <cell r="B240" t="str">
            <v>Value-at- Risk, Third Edition, The New Benchmark for Managing Financial Risk,  Jorion Ch. 13  Liquidity Risk (Except section 13.4) (LO 5)</v>
          </cell>
        </row>
        <row r="241">
          <cell r="B241" t="str">
            <v>Value-at- Risk, Third Edition, The New Benchmark for Managing Financial Risk,  Jorion Ch. 18  Credit Risk Management (LO 5)</v>
          </cell>
        </row>
        <row r="242">
          <cell r="B242" t="str">
            <v>Value-at- Risk, Third Edition, The New Benchmark for Managing Financial Risk,  Jorion Ch. 7  Portfolio Risk: Analytical Methods (LO 5)</v>
          </cell>
        </row>
        <row r="243">
          <cell r="B243" t="str">
            <v>Value-at- Risk, Third Edition, The New Benchmark for Managing Financial Risk,  Jorion Ch. 9  Forecasting Risk and Correlations (LO 5)</v>
          </cell>
        </row>
        <row r="244">
          <cell r="B244" t="str">
            <v>A New Approach to Managing Operational Risk, Ch. 8 (LO 6)</v>
          </cell>
        </row>
        <row r="245">
          <cell r="B245" t="str">
            <v>Corporate Pension Risk Mgmt and Corporate Finance:  Bridging the Gap between theory and Practice in Pension Risk Management (LO 6)</v>
          </cell>
        </row>
        <row r="246">
          <cell r="B246" t="str">
            <v>COSO KRI Paper (LO 6)</v>
          </cell>
        </row>
        <row r="247">
          <cell r="B247" t="str">
            <v>Economic Scenario Generators: A Practical Guide, p. 7-17 (pp. 97-112 background only) (LO 6)</v>
          </cell>
        </row>
        <row r="248">
          <cell r="B248" t="str">
            <v>Embedding Cyber Risk in Risk Management: An Insurer’s Perspective (pp. 12-15 of Cybersecurity: Impact on Insurance Business and Operations) (LO 6)</v>
          </cell>
        </row>
        <row r="249">
          <cell r="B249" t="str">
            <v>ERM-101-12: Measurement and Modeling of Dependencies in Economic Capital (Ch 3-5) (LO 6)</v>
          </cell>
        </row>
        <row r="250">
          <cell r="B250" t="str">
            <v>ERM-104-12: Study Note on Parameter Risk, Venter and Sahasrabuddhe (Except Section 3) (LO 6)</v>
          </cell>
        </row>
        <row r="251">
          <cell r="B251" t="str">
            <v>ERM-106-12: Economic Capital-Practical Considerations-Milliman (LO 6)</v>
          </cell>
        </row>
        <row r="252">
          <cell r="B252" t="str">
            <v>ERM-107-12: Strategic Risk Management Practice, Anderson and Schroder, 2010 Ch. 7  Strategic Risk Analysis (LO 6)</v>
          </cell>
        </row>
        <row r="253">
          <cell r="B253" t="str">
            <v>ERM-110-12: Derivatives: Practice and Principles, Recommendations 9-24 and Section III (LO 6)</v>
          </cell>
        </row>
        <row r="254">
          <cell r="B254" t="str">
            <v>ERM-119-14: Aggregation of risks and Allocation of Capital (Sections 4-7 Excluding 6.3) (LO 6)</v>
          </cell>
        </row>
        <row r="255">
          <cell r="B255" t="str">
            <v>ERM-120-14: IAA Note on Stress Testing and Scenario Analysis (pp. 1-6, 14-17 and Page 19-25 ) (LO 6)</v>
          </cell>
        </row>
        <row r="256">
          <cell r="B256" t="str">
            <v>ERM-124-15: Counterparty Credit Risk, First Edition, Jon Gregory, Chapter 2: Defining Counterparty Credit Risk (LO 6)</v>
          </cell>
        </row>
        <row r="257">
          <cell r="B257" t="str">
            <v>ERM-128-17: The Breadth and Scope of the Global Reinsurance Market and the Critical Role Such Market Plays in Supporting Insurance in the United States, Ch. III, IV, and VI (LO 6)</v>
          </cell>
        </row>
        <row r="258">
          <cell r="B258" t="str">
            <v>ERM-130-18: AAA Model Governance Practice Note  (LO 6)</v>
          </cell>
        </row>
        <row r="259">
          <cell r="B259" t="str">
            <v>ERM-131-18: Leveraging COSO Across The Three Lines Of Defenses (LO 6)</v>
          </cell>
        </row>
        <row r="260">
          <cell r="B260" t="str">
            <v>ERM-133-19: Emerging Risks and Enterprise Risk Management (pp. 2-6) (LO 6)</v>
          </cell>
        </row>
        <row r="261">
          <cell r="B261" t="str">
            <v>ERM-134-21: Group Insurance Chapter 39 Risk Based Capital Formulas (LO 6)</v>
          </cell>
        </row>
        <row r="262">
          <cell r="B262" t="str">
            <v>ERM-135-20: Risk Management and the Rating Process for Insurance Companies by A.M. Best (LO 6)</v>
          </cell>
        </row>
        <row r="263">
          <cell r="B263" t="str">
            <v>ERM-136-20: Managing Liquidity Risk: Industry practices and recommendations for CROs (excluding section 4)  (LO 6)</v>
          </cell>
        </row>
        <row r="264">
          <cell r="B264" t="str">
            <v>ERM-137-20: ORSA and the Regulator by AAA (LO 6)</v>
          </cell>
        </row>
        <row r="265">
          <cell r="B265" t="str">
            <v>ERM-138-20: Quantitative Enterprise Risk Management by Mary Hardy, Chapter 6: Extreme Value Theories (LO 6)</v>
          </cell>
        </row>
        <row r="266">
          <cell r="B266" t="str">
            <v>ERM-139-20: Quantitative Enterprise Risk Management by Mary Hardy, Chapter 7: Copulas (LO 6)</v>
          </cell>
        </row>
        <row r="267">
          <cell r="B267" t="str">
            <v>ERM-140-20: Risk Adjustments for Insurance Contracts under IFRS 17: Chapter 3: Risk Adjustment Techniques &amp; Chapter 7: Validation Of Risk Adjustments (LO 6)</v>
          </cell>
        </row>
        <row r="268">
          <cell r="B268" t="str">
            <v>ERM-141-20: Managing Investment Portfolios, Maginn, John L. &amp; Tuttle, Donald L., 3rd Edition, 2007  Ch. 9: Risk Management (section 5) (LO 6)</v>
          </cell>
        </row>
        <row r="269">
          <cell r="B269" t="str">
            <v>ERM-142-20: Data Quality is the Biggest Challenge by Moody (LO 6)</v>
          </cell>
        </row>
        <row r="270">
          <cell r="B270" t="str">
            <v>ERM-143-20: Internal Controls Toolkit, Doxey, Ch. 1, pp. 11-17 &amp; 27-35 (LO 6)</v>
          </cell>
        </row>
        <row r="271">
          <cell r="B271" t="str">
            <v>ERM-144-20: IAA Risk Book - Chapter 13: Asset Liability Management Techniques and Practices for Insurance Companies (LO 6)</v>
          </cell>
        </row>
        <row r="272">
          <cell r="B272" t="str">
            <v>ERM-145-21: IAA Paper: Importance of Climate-Related Risks for Actuaries (Pages 2-14) (LO 6)</v>
          </cell>
        </row>
        <row r="273">
          <cell r="B273" t="str">
            <v>ERM-146-21: Covid-19: implications for insurer risk management and the insurability of pandemic risk (LO 6)</v>
          </cell>
        </row>
        <row r="274">
          <cell r="B274" t="str">
            <v>ERM-147-21: Working with Inherent and Residual Risk (LO 6)</v>
          </cell>
        </row>
        <row r="275">
          <cell r="B275" t="str">
            <v>ERM-702-12: IAA Note on ERM for Capital and Solvency Purposes in the Insurance Industry, Pages 9–38 (LO 6)</v>
          </cell>
        </row>
        <row r="276">
          <cell r="B276" t="str">
            <v>ERM-811-15: Agency Theory And Asymmetric Information (fe_s14-09_agency_theory.pdf) (LO 6)</v>
          </cell>
        </row>
        <row r="277">
          <cell r="B277" t="str">
            <v>ERM-819-19 Exchange Rate Risk Measurement and Management (LO 6)</v>
          </cell>
        </row>
        <row r="278">
          <cell r="B278" t="str">
            <v>Financial Enterprise Risk Management, Sweeting, 2017 Ch. 16  Responses to Risk (LO 6)</v>
          </cell>
        </row>
        <row r="279">
          <cell r="B279" t="str">
            <v>Financial Enterprise Risk Management, Sweeting, 2017, Ch. 14  Quantifying Particular Risks (LO 6)</v>
          </cell>
        </row>
        <row r="280">
          <cell r="B280" t="str">
            <v>Financial Enterprise Risk Management, Sweeting, 2017, Ch. 8  Risk Identification (LO 6)</v>
          </cell>
        </row>
        <row r="281">
          <cell r="B281" t="str">
            <v>Financial Enterprise Risk Management, Sweeting, 2017, Ch. 9 Some Useful Statistics (Background Only) (LO 6)</v>
          </cell>
        </row>
        <row r="282">
          <cell r="B282" t="str">
            <v>Modeling Tail Behavior with Extreme Value Theory, Risk Management, Sept 2009 (LO 6)</v>
          </cell>
        </row>
        <row r="283">
          <cell r="B283" t="str">
            <v>National Risk Management A Practical ERM Approach for Federal Governments, pp. 11-22 (LO 6)</v>
          </cell>
        </row>
        <row r="284">
          <cell r="B284" t="str">
            <v>Preparing for Political Risk When you Don't Know Where it will Come From (with the 3 expanded "pop outs" in the article) (LO 6)</v>
          </cell>
        </row>
        <row r="285">
          <cell r="B285" t="str">
            <v>Regulatory Risk and North American Insurance Organizations (sections 6.1-6.14 and section 7) (LO 6)</v>
          </cell>
        </row>
        <row r="286">
          <cell r="B286" t="str">
            <v>Risk Appetite: Linkage with Strategic Planning Report  (LO 6)</v>
          </cell>
        </row>
        <row r="287">
          <cell r="B287" t="str">
            <v>Value-at- Risk, Third Edition, The New Benchmark for Managing Financial Risk,  Jorion Ch. 12  Monte Carlo Methods (LO 6)</v>
          </cell>
        </row>
        <row r="288">
          <cell r="B288" t="str">
            <v>Value-at- Risk, Third Edition, The New Benchmark for Managing Financial Risk,  Jorion Ch. 13  Liquidity Risk (Except section 13.4) (LO 6)</v>
          </cell>
        </row>
        <row r="289">
          <cell r="B289" t="str">
            <v>Value-at- Risk, Third Edition, The New Benchmark for Managing Financial Risk,  Jorion Ch. 18  Credit Risk Management (LO 6)</v>
          </cell>
        </row>
        <row r="290">
          <cell r="B290" t="str">
            <v>Value-at- Risk, Third Edition, The New Benchmark for Managing Financial Risk,  Jorion Ch. 7  Portfolio Risk: Analytical Methods (LO 6)</v>
          </cell>
        </row>
        <row r="291">
          <cell r="B291" t="str">
            <v>Value-at- Risk, Third Edition, The New Benchmark for Managing Financial Risk,  Jorion Ch. 9  Forecasting Risk and Correlations (LO 6)</v>
          </cell>
        </row>
        <row r="292">
          <cell r="B292" t="str">
            <v>ERM-414-17: A Tale of Two Formulas (GC)</v>
          </cell>
        </row>
        <row r="293">
          <cell r="B293" t="str">
            <v>ERM-811-15: Agency Theory And Asymmetric Information (GC)</v>
          </cell>
        </row>
        <row r="294">
          <cell r="B294" t="str">
            <v>ERM-812-15: Valuation for Mergers and Acquisitions, Ch. 1 (GC)</v>
          </cell>
        </row>
        <row r="295">
          <cell r="B295" t="str">
            <v>ERM-814-15: Cognitive Bias and their Implications on the Financial Market (GC)</v>
          </cell>
        </row>
        <row r="296">
          <cell r="B296" t="str">
            <v>ERM-817-17: Speech by SEC Staff: The Role of Compliance and Ethics in Risk Management (GC)</v>
          </cell>
        </row>
        <row r="297">
          <cell r="B297" t="str">
            <v>ERM-819-19: Exchange Rate Risk Measurement and Management (GC)</v>
          </cell>
        </row>
        <row r="298">
          <cell r="B298" t="str">
            <v>ERM-820-19: CRO Forum Concept Paper on a Proposed Categorisation Methodology of Cyber Risk, Jun 2016 (GC)</v>
          </cell>
        </row>
        <row r="299">
          <cell r="B299" t="str">
            <v>ERM-822-20: Non-Financial Risk Convergence and Integration (GC)</v>
          </cell>
        </row>
        <row r="300">
          <cell r="B300" t="str">
            <v>ERM-823-21: The Role of Human Resource Management in Risk Management (GC)</v>
          </cell>
        </row>
        <row r="301">
          <cell r="B301" t="str">
            <v>ERM-824-21: Strategic Crisis Management: A Basis for Renewal and Crisis Prevention (GC)</v>
          </cell>
        </row>
        <row r="302">
          <cell r="B302" t="str">
            <v>ERM:825-21: Understanding and Managing the IT Risk Landscape (excluding Section 3.7 &amp; Appendices) (GC)</v>
          </cell>
        </row>
        <row r="303">
          <cell r="B303" t="str">
            <v>ERM-826-21: Machine Decisions: Governance of AI and Big Data Analytics (GC)</v>
          </cell>
        </row>
        <row r="304">
          <cell r="B304" t="str">
            <v>ERM-827-21: SEC Staff Accounting Bulletin: No. 99 – Materiality (excluding footnotes) (GC)</v>
          </cell>
        </row>
        <row r="305">
          <cell r="B305" t="str">
            <v>ERM-828-21: Developing a Business Continuity Strategy for a Post-Pandemic World</v>
          </cell>
        </row>
        <row r="306">
          <cell r="B306" t="str">
            <v>Incentive Compensation/Risk Management – Integration Incentive Alignment and Risk Mitigation (GC)</v>
          </cell>
        </row>
        <row r="307">
          <cell r="B307" t="str">
            <v>A New Approach for Managing Operational Risk, sections 5-7, 9 &amp; 10 (GC)</v>
          </cell>
        </row>
        <row r="308">
          <cell r="B308" t="str">
            <v>Regulatory Risk and North American Insurance Organizations (sections 6.1-6.14 and section 7) (GC)</v>
          </cell>
        </row>
        <row r="309">
          <cell r="B309" t="str">
            <v>Risk Aggregation and Diversification, excluding Appendices (GC)</v>
          </cell>
        </row>
        <row r="310">
          <cell r="B310" t="str">
            <v>Integration of Risk Management Into Strategic Planning (GC)</v>
          </cell>
        </row>
        <row r="311">
          <cell r="B311" t="str">
            <v>Malz Chapter 12 Section 3.1: Defining Leverage Risk (GC)</v>
          </cell>
        </row>
        <row r="312">
          <cell r="B312" t="str">
            <v>The Role in Internal Audit in Enterprise Risk Management (GC)</v>
          </cell>
        </row>
        <row r="313">
          <cell r="B313" t="str">
            <v>Preparing for Political Risk When you Don't Know Where it will Come From (GC)</v>
          </cell>
        </row>
        <row r="314">
          <cell r="B314" t="str">
            <v>Group Insurance, Skwire, 8th Edition, Chapter 44: Enterprise Risk Management for Group Health Insurers (GH)</v>
          </cell>
        </row>
        <row r="315">
          <cell r="B315" t="str">
            <v>ERM-513-13: Extending the Insurance ERM Criteria to the Health Insurance Sector (GH)</v>
          </cell>
        </row>
        <row r="316">
          <cell r="B316" t="str">
            <v>ERM-521-17: Risk Transfer Formula for Individual and Small Group Markets Under the Affordable Care Act (GH)</v>
          </cell>
        </row>
        <row r="317">
          <cell r="B317" t="str">
            <v>ERM-522-17: Risk Selection Threatens Quality of Care for Certain Patients: Lessons from Europe's Health Insurance Exchanges (GH)</v>
          </cell>
        </row>
        <row r="318">
          <cell r="B318" t="str">
            <v>ERM-523-18: Why are so many co-ops failing? (GH)</v>
          </cell>
        </row>
        <row r="319">
          <cell r="B319" t="str">
            <v>ERM-524-18: Life, Health and Annuity Reinsurance (GH)</v>
          </cell>
        </row>
        <row r="320">
          <cell r="B320" t="str">
            <v>ERM-526-19: The Risks of Pricing New Insurance Products: The Case of Long-Term Care (GH)</v>
          </cell>
        </row>
        <row r="321">
          <cell r="B321" t="str">
            <v>ERM-528-20: Assessing the Health-Care Risk: The Clinical-VaR, a Key Indicator for Sound Management (GH)</v>
          </cell>
        </row>
        <row r="322">
          <cell r="B322" t="str">
            <v>ERM-529-20: RBC Calculation Examples (GH)</v>
          </cell>
        </row>
        <row r="323">
          <cell r="B323" t="str">
            <v>ERM-532-21: Shared Savings Model Risk in the MSSP Program (GH)</v>
          </cell>
        </row>
        <row r="324">
          <cell r="B324" t="str">
            <v>ERM-533-21: Building a Successful Value-Based Payer Contracting Strategy (GH)</v>
          </cell>
        </row>
        <row r="325">
          <cell r="B325" t="str">
            <v>ERM-534-21: What is Value-Based Healthcare? (GH)</v>
          </cell>
        </row>
        <row r="326">
          <cell r="B326" t="str">
            <v>ASOP 46: Risk Evaluation in Enterprise Risk Management (GH)</v>
          </cell>
        </row>
        <row r="327">
          <cell r="B327" t="str">
            <v>ASOP 47: Risk Treatment in Enterprise Risk Management (GH)</v>
          </cell>
        </row>
        <row r="328">
          <cell r="B328" t="str">
            <v>ASOP 55: Capital Adequacy Assessment (GH)</v>
          </cell>
        </row>
        <row r="329">
          <cell r="B329" t="str">
            <v>ASOP 56: Modeling (excluding Appendices) (GH)</v>
          </cell>
        </row>
        <row r="330">
          <cell r="B330" t="str">
            <v>Risk &amp; Mitigation for Health Insurance Companies (GH)</v>
          </cell>
        </row>
        <row r="331">
          <cell r="B331" t="str">
            <v>Time to Update your Trend Process?, Health Watch (GH)</v>
          </cell>
        </row>
        <row r="332">
          <cell r="B332" t="str">
            <v>Large Group Medical Insurance Reserves, Liabilities, and Actuarial Assets, AAA Public Policy Practice Note (GH)</v>
          </cell>
        </row>
        <row r="333">
          <cell r="B333" t="str">
            <v>Top Health Industry Issues of 2021, PWC (GH)</v>
          </cell>
        </row>
        <row r="334">
          <cell r="B334" t="str">
            <v>How have health spending and utilization changed during the coronavirus pandemic? (GH)</v>
          </cell>
        </row>
        <row r="335">
          <cell r="B335" t="str">
            <v>ERM-708-13: Natural Catastrophe Loss Modeling (GI)</v>
          </cell>
        </row>
        <row r="336">
          <cell r="B336" t="str">
            <v>ERM-712-16: Catastrophe Modeling: Guidance for Non-Catastrophe Modellers (GI)</v>
          </cell>
        </row>
        <row r="337">
          <cell r="B337" t="str">
            <v>ERM-714-18: U.S. Property-Casualty: Underwriting Cycle Modeling and Risk Benchmarks, Section 2, pp 92-103 (GI)</v>
          </cell>
        </row>
        <row r="338">
          <cell r="B338" t="str">
            <v>ERM-721-21: Understanding BCAR for U.S. Property/Casualty Insurers (excluding Appendices) (GI)</v>
          </cell>
        </row>
        <row r="339">
          <cell r="B339" t="str">
            <v>ERM-724-21: Failures and Near Misses in Insurance: Overview of the Causes and Early Identification, sections 1, 2, 5 &amp; 6 only (GI)</v>
          </cell>
        </row>
        <row r="340">
          <cell r="B340" t="str">
            <v>CIA Research Paper on Quantification of Variability in P&amp;C Liabilities, excluding appendicies (GI)</v>
          </cell>
        </row>
        <row r="341">
          <cell r="B341" t="str">
            <v>Risk-Adjusted Performance Measurement for P&amp;C Insurers, CAS (excluding Appendix B) (GI)</v>
          </cell>
        </row>
        <row r="342">
          <cell r="B342" t="str">
            <v>The Actuary &amp; Enterprise Risk Management: Integrating Reserve Variability, CAS, E-Forum, Summer 2016 (GI)</v>
          </cell>
        </row>
        <row r="343">
          <cell r="B343" t="str">
            <v>Top 10 Trends in Property and Casualty Insurance, 2021 (GI)</v>
          </cell>
        </row>
        <row r="344">
          <cell r="B344" t="str">
            <v>Developing a Risk Appetite Framework of a General Insurance business, Sections 3,4,5 and Appendix B (GI)</v>
          </cell>
        </row>
        <row r="345">
          <cell r="B345" t="str">
            <v>Practical Guide to Climate Change for General Insurance Practitioners (GI)</v>
          </cell>
        </row>
        <row r="346">
          <cell r="B346" t="str">
            <v>Cyber Risk is Opportunity by Michael Solomon (GI)</v>
          </cell>
        </row>
        <row r="347">
          <cell r="B347" t="str">
            <v>SOA Research Brief Impact of COVID-19, pages 57-61 (GI)</v>
          </cell>
        </row>
        <row r="348">
          <cell r="B348" t="str">
            <v>ERM-331-17: Quantifying the Mortality-Longevity Offset (ILA)</v>
          </cell>
        </row>
        <row r="349">
          <cell r="B349" t="str">
            <v>ERM-401-12: Mapping of Life Insurance Risks (ILA)</v>
          </cell>
        </row>
        <row r="350">
          <cell r="B350" t="str">
            <v>ERM-405-14: Secondary Guarantee Universal Life - Practical Considerations (excluding sections 1, 2, and 7) (ILA)</v>
          </cell>
        </row>
        <row r="351">
          <cell r="B351" t="str">
            <v>ERM-408-14: The Captive Triangle: Where Life Insurers' Reserve and Capital Requirements Disappear (pp. 1-11) (ILA)</v>
          </cell>
        </row>
        <row r="352">
          <cell r="B352" t="str">
            <v>ERM-409-14: A Brief Primer on Financial Reinsurance (ILA)</v>
          </cell>
        </row>
        <row r="353">
          <cell r="B353" t="str">
            <v>ERM-410-14: Coinsurance and its Variants (ILA)</v>
          </cell>
        </row>
        <row r="354">
          <cell r="B354" t="str">
            <v>ERM-412-17: Surrenders in the Life Insurance Industry, Geneva Assoc (through Section 4) (ILA)</v>
          </cell>
        </row>
        <row r="355">
          <cell r="B355" t="str">
            <v>ERM-413-17: Hedging for Liabilities in Life Insurance Companies (ILA)</v>
          </cell>
        </row>
        <row r="356">
          <cell r="B356" t="str">
            <v>ERM-414-17: A Tale of Two Formulas (ILA)</v>
          </cell>
        </row>
        <row r="357">
          <cell r="B357" t="str">
            <v>ERM-415-17: Strategic Risk Management in Insurance: Navigating the Rough Waters Ahead, Deloitte (ILA)</v>
          </cell>
        </row>
        <row r="358">
          <cell r="B358" t="str">
            <v>ERM-418-19: Low Interest Rates and the Implications on Life Insurers (ILA)</v>
          </cell>
        </row>
        <row r="359">
          <cell r="B359" t="str">
            <v>ERM-420-20: Variable Annuity Volatility Management: An Era of Risk Control, pp 1-27 (ILA)</v>
          </cell>
        </row>
        <row r="360">
          <cell r="B360" t="str">
            <v>ERM-421-20: The Specter of Antiselection (ILA)</v>
          </cell>
        </row>
        <row r="361">
          <cell r="B361" t="str">
            <v>ERM-422-20: Mortality Improvement: Understanding the Past and Framing the Future (ILA)</v>
          </cell>
        </row>
        <row r="362">
          <cell r="B362" t="str">
            <v>Life Insurance for the Digital Age: An End-to-End View (ILA)</v>
          </cell>
        </row>
        <row r="363">
          <cell r="B363" t="str">
            <v>Modeling of Policyholder Behavior for Life Insurance and Annuity Products, pp 7-15 &amp; 68-80 (ILA)</v>
          </cell>
        </row>
        <row r="364">
          <cell r="B364" t="str">
            <v>Hybrid Annuities: A Growth Story (ILA)</v>
          </cell>
        </row>
        <row r="365">
          <cell r="B365" t="str">
            <v>Earnings Emergence: Insurance Accounting Under Multiple Financial Reporting Bases (ILA)</v>
          </cell>
        </row>
        <row r="366">
          <cell r="B366" t="str">
            <v>An Overview of Population Models of Epidemics (ILA)</v>
          </cell>
        </row>
        <row r="367">
          <cell r="B367" t="str">
            <v>Value at Risk, Jorion, Chapter 8, Multivariate Models (INV)</v>
          </cell>
        </row>
        <row r="368">
          <cell r="B368" t="str">
            <v>Value at Risk, Jorion, Chapter 11, VAR Mapping (INV)</v>
          </cell>
        </row>
        <row r="369">
          <cell r="B369" t="str">
            <v>Value at Risk, Jorion, Chapter 17, VAR and Risk Budgeting in Investment Management (excluding 17.3 and 17.4) (INV)</v>
          </cell>
        </row>
        <row r="370">
          <cell r="B370" t="str">
            <v>The Top Ten Operational Risks: A Survival Guide for Investment Management Firms and Hedge Funds (INV)</v>
          </cell>
        </row>
        <row r="371">
          <cell r="B371" t="str">
            <v>ERM-613-17: Managing Investment Portfolios, Maginn and Tuttle 3rd Edition, Chapter 6, Sections 4-5 only (INV)</v>
          </cell>
        </row>
        <row r="372">
          <cell r="B372" t="str">
            <v>ERM-615-19: The Devil is in the Tails: Actuarial Mathematics and the Subprime Mortgage Crisis (INV)</v>
          </cell>
        </row>
        <row r="373">
          <cell r="B373" t="str">
            <v>ERM-617-19: Chapter 17 (pp 365-377) of Options, Futures, and Other Derivatives (INV)</v>
          </cell>
        </row>
        <row r="374">
          <cell r="B374" t="str">
            <v>ERM-617-19: Chapter 19 (pp 397-425) of Options, Futures, and Other Derivatives (INV)</v>
          </cell>
        </row>
        <row r="375">
          <cell r="B375" t="str">
            <v>ERM-617-19: Chapter 29 (pp 670-686) of Options, Futures, and Other Derivatives (INV)</v>
          </cell>
        </row>
        <row r="376">
          <cell r="B376" t="str">
            <v>ERM-618-20: Chapter 9, section 6 of Managing Investment Portfolios (INV)</v>
          </cell>
        </row>
        <row r="377">
          <cell r="B377" t="str">
            <v>ERM-619-20: Correlation: Pitfalls and Alternatives (INV)</v>
          </cell>
        </row>
        <row r="378">
          <cell r="B378" t="str">
            <v>ERM-620-21: The Evolution of LDI and Role of a Completion Manager (INV)</v>
          </cell>
        </row>
        <row r="379">
          <cell r="B379" t="str">
            <v>ERM-621-21: Liability Driven Investment Explained (INV)</v>
          </cell>
        </row>
        <row r="380">
          <cell r="B380" t="str">
            <v>ERM-321-14: LDI Evolution:  Implementing Dynamic Asset Allocation Strategies that Respond to Changes in Funded Status (RET)</v>
          </cell>
        </row>
        <row r="381">
          <cell r="B381" t="str">
            <v>ERM-327-17: Pension Funding Strategy (Aon) (RET)</v>
          </cell>
        </row>
        <row r="382">
          <cell r="B382" t="str">
            <v>ERM-330-17: Liability Relative Investing I (RET)</v>
          </cell>
        </row>
        <row r="383">
          <cell r="B383" t="str">
            <v>ERM-332-20: Longevity Risk Management (RET)</v>
          </cell>
        </row>
        <row r="384">
          <cell r="B384" t="str">
            <v>ERM-621-21: Liability Driven Investment Explained (RET)</v>
          </cell>
        </row>
        <row r="385">
          <cell r="B385" t="str">
            <v>Pension Risk Transfer, 2014, pp. 1-46 (pp. 7-10 background only) (RET)</v>
          </cell>
        </row>
        <row r="386">
          <cell r="B386" t="str">
            <v>Corporate Pension Risk Management and Corporate Finance: Bridging the Gap between Theory and Practice in Pension Risk Management (RET)</v>
          </cell>
        </row>
        <row r="387">
          <cell r="B387" t="str">
            <v>Embedded Options in Pension Plans, ch 6-10 (RET)</v>
          </cell>
        </row>
        <row r="388">
          <cell r="B388" t="str">
            <v>Quantifying Defined Contribution Risk, Risk Management, Mar 2009 (RET)</v>
          </cell>
        </row>
        <row r="389">
          <cell r="B389" t="str">
            <v>Academy of Actuaries ASOP 51 Practice Note (RET)</v>
          </cell>
        </row>
        <row r="390">
          <cell r="B390" t="str">
            <v>Beyond the ARC - Innovative Funding Strategies from the Public Sector (RET)</v>
          </cell>
        </row>
        <row r="393">
          <cell r="A393" t="str">
            <v>LO_1 A</v>
          </cell>
        </row>
        <row r="394">
          <cell r="A394" t="str">
            <v>LO_1 B</v>
          </cell>
          <cell r="C394" t="str">
            <v>Retrieval</v>
          </cell>
        </row>
        <row r="395">
          <cell r="A395" t="str">
            <v>LO_1 C</v>
          </cell>
          <cell r="C395" t="str">
            <v>Comprehension</v>
          </cell>
        </row>
        <row r="396">
          <cell r="A396" t="str">
            <v>LO_1 D</v>
          </cell>
          <cell r="C396" t="str">
            <v>Analysis</v>
          </cell>
        </row>
        <row r="397">
          <cell r="A397" t="str">
            <v>LO_1 E</v>
          </cell>
          <cell r="C397" t="str">
            <v>Knowledge Utilization</v>
          </cell>
        </row>
        <row r="398">
          <cell r="A398" t="str">
            <v>LO_2 A</v>
          </cell>
        </row>
        <row r="399">
          <cell r="A399" t="str">
            <v>LO_2 B</v>
          </cell>
        </row>
        <row r="400">
          <cell r="A400" t="str">
            <v>LO_2 C</v>
          </cell>
        </row>
        <row r="401">
          <cell r="A401" t="str">
            <v>LO_3 A</v>
          </cell>
          <cell r="B401" t="str">
            <v>Look for different wording that conveys the same thing</v>
          </cell>
        </row>
        <row r="402">
          <cell r="A402" t="str">
            <v>LO_3 B</v>
          </cell>
          <cell r="B402" t="str">
            <v>Other relevant points with coherent explanation that are not re-wording the above -- max 1 point (still subject to maximums indicated above)</v>
          </cell>
        </row>
        <row r="403">
          <cell r="A403" t="str">
            <v>LO_3 C</v>
          </cell>
          <cell r="B403" t="str">
            <v>If key words are listed, but no explanation is given, 0 points</v>
          </cell>
        </row>
        <row r="404">
          <cell r="A404" t="str">
            <v>LO_3 D</v>
          </cell>
          <cell r="B404" t="str">
            <v>If the explanation is rushed or difficult to follow, assess whether the candidate appears to understand the issue from what they have written</v>
          </cell>
        </row>
        <row r="405">
          <cell r="A405" t="str">
            <v>LO_3 E</v>
          </cell>
          <cell r="B405" t="str">
            <v>Avoid double counting two ways of saying the same thing.</v>
          </cell>
        </row>
        <row r="406">
          <cell r="A406" t="str">
            <v>LO_3 F</v>
          </cell>
          <cell r="B406" t="str">
            <v>If two items are combined in a single bullet, award 2 points if the explanations are adequate</v>
          </cell>
        </row>
        <row r="407">
          <cell r="A407" t="str">
            <v>LO_3 G</v>
          </cell>
          <cell r="B407" t="str">
            <v>If one item is spread over several bullets, award 1 point.</v>
          </cell>
        </row>
        <row r="408">
          <cell r="A408" t="str">
            <v>LO_4 A</v>
          </cell>
          <cell r="B408" t="str">
            <v>Calculation: Candidates who get the right answer, with a reasonably clear process, award full credit.</v>
          </cell>
        </row>
        <row r="409">
          <cell r="A409" t="str">
            <v>LO_4 B</v>
          </cell>
          <cell r="B409" t="str">
            <v>Calculation: Candidates who get the right answer but lack clarity should receive substantial credit</v>
          </cell>
        </row>
        <row r="410">
          <cell r="A410" t="str">
            <v>LO_4 C</v>
          </cell>
          <cell r="B410" t="str">
            <v>Calculation: Candidates who get the wrong answer should get partial credit for any correct elements that are substantive to the calculation</v>
          </cell>
        </row>
        <row r="411">
          <cell r="A411" t="str">
            <v>LO_5 A</v>
          </cell>
        </row>
        <row r="412">
          <cell r="A412" t="str">
            <v>LO_5 B</v>
          </cell>
        </row>
        <row r="413">
          <cell r="A413" t="str">
            <v>LO_5 C</v>
          </cell>
        </row>
        <row r="414">
          <cell r="A414" t="str">
            <v>LO_5 D</v>
          </cell>
        </row>
        <row r="415">
          <cell r="A415" t="str">
            <v>LO_5 E</v>
          </cell>
        </row>
        <row r="416">
          <cell r="A416" t="str">
            <v>LO_5 F</v>
          </cell>
        </row>
        <row r="417">
          <cell r="A417" t="str">
            <v>LO_5 G</v>
          </cell>
        </row>
        <row r="418">
          <cell r="A418" t="str">
            <v>LO_5 H</v>
          </cell>
        </row>
        <row r="419">
          <cell r="A419" t="str">
            <v>LO_5 I</v>
          </cell>
        </row>
        <row r="420">
          <cell r="A420" t="str">
            <v>LO_6 A</v>
          </cell>
        </row>
        <row r="421">
          <cell r="A421" t="str">
            <v>LO_6 B</v>
          </cell>
        </row>
        <row r="422">
          <cell r="A422" t="str">
            <v>LO_6 C</v>
          </cell>
        </row>
        <row r="423">
          <cell r="A423" t="str">
            <v>LO_6 D</v>
          </cell>
        </row>
      </sheetData>
      <sheetData sheetId="4" refreshError="1"/>
      <sheetData sheetId="5">
        <row r="11">
          <cell r="C11">
            <v>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Income_Stmt"/>
      <sheetName val="Balance_Sheet"/>
      <sheetName val="Value at Risk"/>
      <sheetName val="Economic Capital"/>
      <sheetName val="Liability Maturity"/>
      <sheetName val="Asset Maturity"/>
      <sheetName val="Engagement"/>
      <sheetName val="Income_Stmt for FD"/>
      <sheetName val="Balance_Sheet for FD"/>
      <sheetName val="DB_IS"/>
      <sheetName val="DB_BS"/>
      <sheetName val="DB_CF"/>
      <sheetName val="DB_EC"/>
      <sheetName val="DB_VaR"/>
      <sheetName val="DB_Asset Maturity"/>
      <sheetName val="DB Liab Maturity"/>
      <sheetName val="Sheet4"/>
      <sheetName val="earnings_per_common_share"/>
    </sheetNames>
    <sheetDataSet>
      <sheetData sheetId="0">
        <row r="2">
          <cell r="B2">
            <v>37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ctors"/>
      <sheetName val="CaseStudy"/>
      <sheetName val="Total"/>
      <sheetName val="Term"/>
      <sheetName val="UL"/>
      <sheetName val="VA"/>
      <sheetName val="SPIA"/>
      <sheetName val="Corp"/>
      <sheetName val="SurplusNote"/>
      <sheetName val="Asset Table"/>
      <sheetName val="RatingAgency"/>
      <sheetName val="Term_Tot"/>
      <sheetName val="UL_Tot"/>
      <sheetName val="VA_Tot"/>
      <sheetName val="SPIA_Tot"/>
      <sheetName val="Changes"/>
    </sheetNames>
    <sheetDataSet>
      <sheetData sheetId="0" refreshError="1">
        <row r="4">
          <cell r="B4">
            <v>2016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F42C7-2009-4DC7-87C9-236E77CEE445}">
  <sheetPr>
    <tabColor theme="7" tint="0.39997558519241921"/>
  </sheetPr>
  <dimension ref="A1"/>
  <sheetViews>
    <sheetView workbookViewId="0">
      <selection activeCell="F22" sqref="F22"/>
    </sheetView>
  </sheetViews>
  <sheetFormatPr defaultColWidth="8.85546875" defaultRowHeight="15" x14ac:dyDescent="0.25"/>
  <cols>
    <col min="1" max="16384" width="8.85546875" style="121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4CED6-50C2-48BF-8D28-C320BF525840}">
  <sheetPr>
    <tabColor rgb="FF0000FF"/>
  </sheetPr>
  <dimension ref="A1:Q44"/>
  <sheetViews>
    <sheetView tabSelected="1" zoomScale="75" zoomScaleNormal="75" workbookViewId="0">
      <selection activeCell="F22" sqref="F22"/>
    </sheetView>
  </sheetViews>
  <sheetFormatPr defaultColWidth="9.140625" defaultRowHeight="15" x14ac:dyDescent="0.25"/>
  <cols>
    <col min="1" max="2" width="3.5703125" style="82" customWidth="1"/>
    <col min="3" max="3" width="5.5703125" style="82" customWidth="1"/>
    <col min="4" max="4" width="19.7109375" style="82" bestFit="1" customWidth="1"/>
    <col min="5" max="6" width="13.42578125" style="82" customWidth="1"/>
    <col min="7" max="8" width="27.7109375" style="82" customWidth="1"/>
    <col min="9" max="9" width="5.5703125" style="82" customWidth="1"/>
    <col min="10" max="11" width="35.7109375" style="82" customWidth="1"/>
    <col min="12" max="16384" width="9.140625" style="82"/>
  </cols>
  <sheetData>
    <row r="1" spans="1:17" x14ac:dyDescent="0.25">
      <c r="A1" s="101" t="s">
        <v>0</v>
      </c>
    </row>
    <row r="2" spans="1:17" x14ac:dyDescent="0.25">
      <c r="A2" s="101" t="s">
        <v>1</v>
      </c>
    </row>
    <row r="3" spans="1:17" x14ac:dyDescent="0.25">
      <c r="A3" s="101" t="s">
        <v>2</v>
      </c>
    </row>
    <row r="4" spans="1:17" x14ac:dyDescent="0.25">
      <c r="A4" s="101" t="s">
        <v>3</v>
      </c>
    </row>
    <row r="5" spans="1:17" x14ac:dyDescent="0.25">
      <c r="A5" s="101" t="s">
        <v>4</v>
      </c>
    </row>
    <row r="6" spans="1:17" x14ac:dyDescent="0.25">
      <c r="A6" s="101" t="s">
        <v>5</v>
      </c>
    </row>
    <row r="8" spans="1:17" x14ac:dyDescent="0.25">
      <c r="C8" s="99" t="s">
        <v>54</v>
      </c>
    </row>
    <row r="9" spans="1:17" x14ac:dyDescent="0.25">
      <c r="C9" s="99"/>
      <c r="D9" s="120" t="s">
        <v>64</v>
      </c>
      <c r="E9" s="119">
        <v>0.97</v>
      </c>
      <c r="F9" s="116"/>
      <c r="G9" s="227"/>
      <c r="H9" s="227"/>
    </row>
    <row r="10" spans="1:17" x14ac:dyDescent="0.25">
      <c r="C10" s="99"/>
      <c r="D10" s="120" t="s">
        <v>63</v>
      </c>
      <c r="E10" s="119">
        <v>0.9</v>
      </c>
      <c r="F10" s="116"/>
      <c r="G10" s="227"/>
      <c r="H10" s="227"/>
    </row>
    <row r="11" spans="1:17" x14ac:dyDescent="0.25">
      <c r="C11" s="99"/>
      <c r="D11" s="118" t="s">
        <v>62</v>
      </c>
      <c r="E11" s="117">
        <v>1.1000000000000001</v>
      </c>
      <c r="F11" s="116"/>
      <c r="G11" s="115"/>
      <c r="H11" s="115"/>
    </row>
    <row r="12" spans="1:17" x14ac:dyDescent="0.25">
      <c r="C12" s="99"/>
      <c r="H12" s="100"/>
      <c r="I12" s="100"/>
      <c r="J12" s="100"/>
    </row>
    <row r="13" spans="1:17" x14ac:dyDescent="0.25">
      <c r="G13" s="228" t="s">
        <v>61</v>
      </c>
      <c r="H13" s="228"/>
      <c r="I13" s="114"/>
      <c r="J13" s="228" t="s">
        <v>60</v>
      </c>
      <c r="K13" s="228"/>
    </row>
    <row r="14" spans="1:17" ht="29.25" x14ac:dyDescent="0.25">
      <c r="D14" s="97" t="s">
        <v>50</v>
      </c>
      <c r="E14" s="97" t="s">
        <v>49</v>
      </c>
      <c r="F14" s="97" t="s">
        <v>59</v>
      </c>
      <c r="G14" s="112" t="s">
        <v>58</v>
      </c>
      <c r="H14" s="112" t="s">
        <v>57</v>
      </c>
      <c r="I14" s="113"/>
      <c r="J14" s="112" t="s">
        <v>56</v>
      </c>
      <c r="K14" s="112" t="s">
        <v>55</v>
      </c>
    </row>
    <row r="15" spans="1:17" x14ac:dyDescent="0.25">
      <c r="D15" s="89">
        <v>44586</v>
      </c>
      <c r="E15" s="88">
        <v>1.1304000000000001</v>
      </c>
      <c r="F15" s="111"/>
      <c r="G15" s="110">
        <f>E11/100</f>
        <v>1.1000000000000001E-2</v>
      </c>
      <c r="H15" s="110">
        <f>E11/100</f>
        <v>1.1000000000000001E-2</v>
      </c>
      <c r="I15" s="110"/>
      <c r="J15" s="110">
        <v>0</v>
      </c>
      <c r="K15" s="110">
        <v>0</v>
      </c>
      <c r="M15" s="103"/>
      <c r="N15" s="103"/>
      <c r="O15" s="102"/>
      <c r="P15" s="102"/>
    </row>
    <row r="16" spans="1:17" x14ac:dyDescent="0.25">
      <c r="D16" s="89">
        <v>44587</v>
      </c>
      <c r="E16" s="88">
        <v>1.1240000000000001</v>
      </c>
      <c r="F16" s="107">
        <f t="shared" ref="F16:F44" si="0">(E16-E15)/E15</f>
        <v>-5.6617126680820603E-3</v>
      </c>
      <c r="G16" s="106">
        <f t="shared" ref="G16:G44" si="1">($E$9*G15^2+(1-$E$9)*F16^2)^0.5</f>
        <v>1.0878035195295042E-2</v>
      </c>
      <c r="H16" s="106">
        <f t="shared" ref="H16:H44" si="2">($E$10*H15^2+(1-$E$10)*F16^2)^0.5</f>
        <v>1.0587988431878461E-2</v>
      </c>
      <c r="I16" s="105"/>
      <c r="J16" s="104">
        <f>(1-E9)</f>
        <v>3.0000000000000027E-2</v>
      </c>
      <c r="K16" s="104">
        <f>(1-E10)</f>
        <v>9.9999999999999978E-2</v>
      </c>
      <c r="L16" s="86"/>
      <c r="M16" s="103"/>
      <c r="N16" s="103"/>
      <c r="O16" s="102"/>
      <c r="P16" s="102"/>
      <c r="Q16" s="109"/>
    </row>
    <row r="17" spans="4:16" x14ac:dyDescent="0.25">
      <c r="D17" s="89">
        <v>44588</v>
      </c>
      <c r="E17" s="88">
        <v>1.1144000000000001</v>
      </c>
      <c r="F17" s="107">
        <f t="shared" si="0"/>
        <v>-8.5409252669039603E-3</v>
      </c>
      <c r="G17" s="106">
        <f t="shared" si="1"/>
        <v>1.0815272643406659E-2</v>
      </c>
      <c r="H17" s="106">
        <f t="shared" si="2"/>
        <v>1.0401427285316027E-2</v>
      </c>
      <c r="I17" s="105"/>
      <c r="J17" s="104">
        <f t="shared" ref="J17:J44" si="3">$E$9*J16</f>
        <v>2.9100000000000025E-2</v>
      </c>
      <c r="K17" s="104">
        <f t="shared" ref="K17:K44" si="4">$E$10*K16</f>
        <v>8.9999999999999983E-2</v>
      </c>
      <c r="L17" s="108"/>
      <c r="M17" s="103"/>
      <c r="N17" s="103"/>
      <c r="O17" s="102"/>
      <c r="P17" s="102"/>
    </row>
    <row r="18" spans="4:16" x14ac:dyDescent="0.25">
      <c r="D18" s="89">
        <v>44589</v>
      </c>
      <c r="E18" s="88">
        <v>1.115</v>
      </c>
      <c r="F18" s="107">
        <f t="shared" si="0"/>
        <v>5.3840631730073035E-4</v>
      </c>
      <c r="G18" s="106">
        <f t="shared" si="1"/>
        <v>1.0652216441734514E-2</v>
      </c>
      <c r="H18" s="106">
        <f t="shared" si="2"/>
        <v>9.8691290776236167E-3</v>
      </c>
      <c r="I18" s="105"/>
      <c r="J18" s="104">
        <f t="shared" si="3"/>
        <v>2.8227000000000023E-2</v>
      </c>
      <c r="K18" s="104">
        <f t="shared" si="4"/>
        <v>8.0999999999999989E-2</v>
      </c>
      <c r="L18" s="108"/>
      <c r="M18" s="103"/>
      <c r="N18" s="103"/>
      <c r="O18" s="102"/>
      <c r="P18" s="102"/>
    </row>
    <row r="19" spans="4:16" ht="13.5" customHeight="1" x14ac:dyDescent="0.25">
      <c r="D19" s="89">
        <v>44590</v>
      </c>
      <c r="E19" s="88">
        <v>1.1149</v>
      </c>
      <c r="F19" s="107">
        <f t="shared" si="0"/>
        <v>-8.9686098654698649E-5</v>
      </c>
      <c r="G19" s="106">
        <f t="shared" si="1"/>
        <v>1.0491228001325731E-2</v>
      </c>
      <c r="H19" s="106">
        <f t="shared" si="2"/>
        <v>9.3627208777868395E-3</v>
      </c>
      <c r="I19" s="105"/>
      <c r="J19" s="104">
        <f t="shared" si="3"/>
        <v>2.7380190000000023E-2</v>
      </c>
      <c r="K19" s="104">
        <f t="shared" si="4"/>
        <v>7.2899999999999993E-2</v>
      </c>
      <c r="M19" s="103"/>
      <c r="N19" s="103"/>
      <c r="O19" s="102"/>
      <c r="P19" s="102"/>
    </row>
    <row r="20" spans="4:16" ht="14.25" customHeight="1" x14ac:dyDescent="0.25">
      <c r="D20" s="89">
        <v>44591</v>
      </c>
      <c r="E20" s="88">
        <v>1.1149</v>
      </c>
      <c r="F20" s="107">
        <f t="shared" si="0"/>
        <v>0</v>
      </c>
      <c r="G20" s="106">
        <f t="shared" si="1"/>
        <v>1.0332661275127868E-2</v>
      </c>
      <c r="H20" s="106">
        <f t="shared" si="2"/>
        <v>8.8822569210652205E-3</v>
      </c>
      <c r="I20" s="105"/>
      <c r="J20" s="104">
        <f t="shared" si="3"/>
        <v>2.655878430000002E-2</v>
      </c>
      <c r="K20" s="104">
        <f t="shared" si="4"/>
        <v>6.5610000000000002E-2</v>
      </c>
      <c r="M20" s="103"/>
      <c r="N20" s="103"/>
      <c r="O20" s="102"/>
      <c r="P20" s="102"/>
    </row>
    <row r="21" spans="4:16" x14ac:dyDescent="0.25">
      <c r="D21" s="89">
        <v>44592</v>
      </c>
      <c r="E21" s="88">
        <v>1.123</v>
      </c>
      <c r="F21" s="107">
        <f t="shared" si="0"/>
        <v>7.2652255807695723E-3</v>
      </c>
      <c r="G21" s="106">
        <f t="shared" si="1"/>
        <v>1.0253998119656318E-2</v>
      </c>
      <c r="H21" s="106">
        <f t="shared" si="2"/>
        <v>8.7340362653573166E-3</v>
      </c>
      <c r="I21" s="105"/>
      <c r="J21" s="104">
        <f t="shared" si="3"/>
        <v>2.5762020771000017E-2</v>
      </c>
      <c r="K21" s="104">
        <f t="shared" si="4"/>
        <v>5.9049000000000004E-2</v>
      </c>
      <c r="M21" s="103"/>
      <c r="N21" s="103"/>
      <c r="O21" s="102"/>
      <c r="P21" s="102"/>
    </row>
    <row r="22" spans="4:16" x14ac:dyDescent="0.25">
      <c r="D22" s="89">
        <v>44593</v>
      </c>
      <c r="E22" s="88">
        <v>1.1273</v>
      </c>
      <c r="F22" s="107">
        <f t="shared" si="0"/>
        <v>3.829029385574328E-3</v>
      </c>
      <c r="G22" s="106">
        <f t="shared" si="1"/>
        <v>1.0120770084131226E-2</v>
      </c>
      <c r="H22" s="106">
        <f t="shared" si="2"/>
        <v>8.373840047414224E-3</v>
      </c>
      <c r="I22" s="105"/>
      <c r="J22" s="104">
        <f t="shared" si="3"/>
        <v>2.4989160147870015E-2</v>
      </c>
      <c r="K22" s="104">
        <f t="shared" si="4"/>
        <v>5.3144100000000007E-2</v>
      </c>
      <c r="M22" s="103"/>
      <c r="N22" s="103"/>
      <c r="O22" s="102"/>
      <c r="P22" s="102"/>
    </row>
    <row r="23" spans="4:16" x14ac:dyDescent="0.25">
      <c r="D23" s="89">
        <v>44594</v>
      </c>
      <c r="E23" s="91">
        <v>1.1298999999999999</v>
      </c>
      <c r="F23" s="107">
        <f t="shared" si="0"/>
        <v>2.3063958130044673E-3</v>
      </c>
      <c r="G23" s="106">
        <f t="shared" si="1"/>
        <v>9.9758042950108816E-3</v>
      </c>
      <c r="H23" s="106">
        <f t="shared" si="2"/>
        <v>7.9775324249002529E-3</v>
      </c>
      <c r="I23" s="105"/>
      <c r="J23" s="104">
        <f t="shared" si="3"/>
        <v>2.4239485343433915E-2</v>
      </c>
      <c r="K23" s="104">
        <f t="shared" si="4"/>
        <v>4.7829690000000008E-2</v>
      </c>
      <c r="M23" s="103"/>
      <c r="N23" s="103"/>
      <c r="O23" s="102"/>
      <c r="P23" s="102"/>
    </row>
    <row r="24" spans="4:16" x14ac:dyDescent="0.25">
      <c r="D24" s="89">
        <v>44595</v>
      </c>
      <c r="E24" s="88">
        <v>1.1435</v>
      </c>
      <c r="F24" s="107">
        <f t="shared" si="0"/>
        <v>1.2036463403841098E-2</v>
      </c>
      <c r="G24" s="106">
        <f t="shared" si="1"/>
        <v>1.0043777413431015E-2</v>
      </c>
      <c r="H24" s="106">
        <f t="shared" si="2"/>
        <v>8.4713969543695703E-3</v>
      </c>
      <c r="I24" s="105"/>
      <c r="J24" s="104">
        <f t="shared" si="3"/>
        <v>2.3512300783130897E-2</v>
      </c>
      <c r="K24" s="104">
        <f t="shared" si="4"/>
        <v>4.304672100000001E-2</v>
      </c>
      <c r="M24" s="103"/>
      <c r="N24" s="103"/>
      <c r="O24" s="102"/>
      <c r="P24" s="102"/>
    </row>
    <row r="25" spans="4:16" x14ac:dyDescent="0.25">
      <c r="D25" s="89">
        <v>44596</v>
      </c>
      <c r="E25" s="88">
        <v>1.1449</v>
      </c>
      <c r="F25" s="107">
        <f t="shared" si="0"/>
        <v>1.2243113248798145E-3</v>
      </c>
      <c r="G25" s="106">
        <f t="shared" si="1"/>
        <v>9.89424625402246E-3</v>
      </c>
      <c r="H25" s="106">
        <f t="shared" si="2"/>
        <v>8.0459930117217186E-3</v>
      </c>
      <c r="I25" s="105"/>
      <c r="J25" s="104">
        <f t="shared" si="3"/>
        <v>2.280693175963697E-2</v>
      </c>
      <c r="K25" s="104">
        <f t="shared" si="4"/>
        <v>3.8742048900000013E-2</v>
      </c>
      <c r="M25" s="103"/>
      <c r="N25" s="103"/>
      <c r="O25" s="102"/>
      <c r="P25" s="102"/>
    </row>
    <row r="26" spans="4:16" x14ac:dyDescent="0.25">
      <c r="D26" s="89">
        <v>44597</v>
      </c>
      <c r="E26" s="88">
        <v>1.145</v>
      </c>
      <c r="F26" s="107">
        <f t="shared" si="0"/>
        <v>8.7343872827311546E-5</v>
      </c>
      <c r="G26" s="106">
        <f t="shared" si="1"/>
        <v>9.744714184404998E-3</v>
      </c>
      <c r="H26" s="106">
        <f t="shared" si="2"/>
        <v>7.6331491591229437E-3</v>
      </c>
      <c r="I26" s="105"/>
      <c r="J26" s="104">
        <f t="shared" si="3"/>
        <v>2.212272380684786E-2</v>
      </c>
      <c r="K26" s="104">
        <f t="shared" si="4"/>
        <v>3.486784401000001E-2</v>
      </c>
      <c r="M26" s="103"/>
      <c r="N26" s="103"/>
      <c r="O26" s="102"/>
      <c r="P26" s="102"/>
    </row>
    <row r="27" spans="4:16" x14ac:dyDescent="0.25">
      <c r="D27" s="89">
        <v>44598</v>
      </c>
      <c r="E27" s="88">
        <v>1.1455</v>
      </c>
      <c r="F27" s="107">
        <f t="shared" si="0"/>
        <v>4.3668122270737551E-4</v>
      </c>
      <c r="G27" s="106">
        <f t="shared" si="1"/>
        <v>9.5977284611714047E-3</v>
      </c>
      <c r="H27" s="106">
        <f t="shared" si="2"/>
        <v>7.242757660304802E-3</v>
      </c>
      <c r="I27" s="105"/>
      <c r="J27" s="104">
        <f t="shared" si="3"/>
        <v>2.1459042092642423E-2</v>
      </c>
      <c r="K27" s="104">
        <f t="shared" si="4"/>
        <v>3.1381059609000013E-2</v>
      </c>
      <c r="M27" s="103"/>
      <c r="N27" s="103"/>
      <c r="O27" s="102"/>
      <c r="P27" s="102"/>
    </row>
    <row r="28" spans="4:16" x14ac:dyDescent="0.25">
      <c r="D28" s="89">
        <v>44599</v>
      </c>
      <c r="E28" s="88">
        <v>1.1823999999999999</v>
      </c>
      <c r="F28" s="107">
        <f t="shared" si="0"/>
        <v>3.2213007420340403E-2</v>
      </c>
      <c r="G28" s="106">
        <f t="shared" si="1"/>
        <v>1.0976485561318588E-2</v>
      </c>
      <c r="H28" s="106">
        <f t="shared" si="2"/>
        <v>1.2287374389168911E-2</v>
      </c>
      <c r="I28" s="105"/>
      <c r="J28" s="104">
        <f t="shared" si="3"/>
        <v>2.0815270829863151E-2</v>
      </c>
      <c r="K28" s="104">
        <f t="shared" si="4"/>
        <v>2.8242953648100012E-2</v>
      </c>
      <c r="M28" s="103"/>
      <c r="N28" s="103"/>
      <c r="O28" s="102"/>
      <c r="P28" s="102"/>
    </row>
    <row r="29" spans="4:16" x14ac:dyDescent="0.25">
      <c r="D29" s="89">
        <v>44600</v>
      </c>
      <c r="E29" s="88">
        <v>1.1420999999999999</v>
      </c>
      <c r="F29" s="107">
        <f t="shared" si="0"/>
        <v>-3.4083220568335591E-2</v>
      </c>
      <c r="G29" s="106">
        <f t="shared" si="1"/>
        <v>1.2317415148836823E-2</v>
      </c>
      <c r="H29" s="106">
        <f t="shared" si="2"/>
        <v>1.5876026104558568E-2</v>
      </c>
      <c r="I29" s="105"/>
      <c r="J29" s="104">
        <f t="shared" si="3"/>
        <v>2.0190812704967257E-2</v>
      </c>
      <c r="K29" s="104">
        <f t="shared" si="4"/>
        <v>2.5418658283290013E-2</v>
      </c>
      <c r="M29" s="103"/>
      <c r="N29" s="103"/>
      <c r="O29" s="102"/>
      <c r="P29" s="102"/>
    </row>
    <row r="30" spans="4:16" x14ac:dyDescent="0.25">
      <c r="D30" s="89">
        <v>44601</v>
      </c>
      <c r="E30" s="88">
        <v>1.1420999999999999</v>
      </c>
      <c r="F30" s="107">
        <f t="shared" si="0"/>
        <v>0</v>
      </c>
      <c r="G30" s="106">
        <f t="shared" si="1"/>
        <v>1.2131247028658308E-2</v>
      </c>
      <c r="H30" s="106">
        <f t="shared" si="2"/>
        <v>1.5061320804808674E-2</v>
      </c>
      <c r="I30" s="105"/>
      <c r="J30" s="104">
        <f t="shared" si="3"/>
        <v>1.958508832381824E-2</v>
      </c>
      <c r="K30" s="104">
        <f t="shared" si="4"/>
        <v>2.2876792454961013E-2</v>
      </c>
      <c r="M30" s="103"/>
      <c r="N30" s="103"/>
      <c r="O30" s="102"/>
      <c r="P30" s="102"/>
    </row>
    <row r="31" spans="4:16" x14ac:dyDescent="0.25">
      <c r="D31" s="89">
        <v>44602</v>
      </c>
      <c r="E31" s="88">
        <v>1.1413</v>
      </c>
      <c r="F31" s="107">
        <f t="shared" si="0"/>
        <v>-7.0046405743797563E-4</v>
      </c>
      <c r="G31" s="106">
        <f t="shared" si="1"/>
        <v>1.1948508665649197E-2</v>
      </c>
      <c r="H31" s="106">
        <f t="shared" si="2"/>
        <v>1.429014033998276E-2</v>
      </c>
      <c r="I31" s="105"/>
      <c r="J31" s="104">
        <f t="shared" si="3"/>
        <v>1.8997535674103692E-2</v>
      </c>
      <c r="K31" s="104">
        <f t="shared" si="4"/>
        <v>2.0589113209464913E-2</v>
      </c>
      <c r="M31" s="103"/>
      <c r="N31" s="103"/>
      <c r="O31" s="102"/>
      <c r="P31" s="102"/>
    </row>
    <row r="32" spans="4:16" x14ac:dyDescent="0.25">
      <c r="D32" s="89">
        <v>44603</v>
      </c>
      <c r="E32" s="88">
        <v>1.1351</v>
      </c>
      <c r="F32" s="107">
        <f t="shared" si="0"/>
        <v>-5.4324016472443561E-3</v>
      </c>
      <c r="G32" s="106">
        <f t="shared" si="1"/>
        <v>1.1805472594640615E-2</v>
      </c>
      <c r="H32" s="106">
        <f t="shared" si="2"/>
        <v>1.3665225889404853E-2</v>
      </c>
      <c r="I32" s="105"/>
      <c r="J32" s="104">
        <f t="shared" si="3"/>
        <v>1.8427609603880582E-2</v>
      </c>
      <c r="K32" s="104">
        <f t="shared" si="4"/>
        <v>1.8530201888518422E-2</v>
      </c>
      <c r="M32" s="103"/>
      <c r="N32" s="103"/>
      <c r="O32" s="102"/>
      <c r="P32" s="102"/>
    </row>
    <row r="33" spans="4:16" x14ac:dyDescent="0.25">
      <c r="D33" s="89">
        <v>44604</v>
      </c>
      <c r="E33" s="88">
        <v>1.1351</v>
      </c>
      <c r="F33" s="107">
        <f t="shared" si="0"/>
        <v>0</v>
      </c>
      <c r="G33" s="106">
        <f t="shared" si="1"/>
        <v>1.1627042086761633E-2</v>
      </c>
      <c r="H33" s="106">
        <f t="shared" si="2"/>
        <v>1.2963971565365861E-2</v>
      </c>
      <c r="I33" s="105"/>
      <c r="J33" s="104">
        <f t="shared" si="3"/>
        <v>1.7874781315764164E-2</v>
      </c>
      <c r="K33" s="104">
        <f t="shared" si="4"/>
        <v>1.6677181699666581E-2</v>
      </c>
      <c r="M33" s="103"/>
      <c r="N33" s="103"/>
      <c r="O33" s="102"/>
      <c r="P33" s="102"/>
    </row>
    <row r="34" spans="4:16" x14ac:dyDescent="0.25">
      <c r="D34" s="89">
        <v>44605</v>
      </c>
      <c r="E34" s="88">
        <v>1.1367</v>
      </c>
      <c r="F34" s="107">
        <f t="shared" si="0"/>
        <v>1.4095674389921996E-3</v>
      </c>
      <c r="G34" s="106">
        <f t="shared" si="1"/>
        <v>1.1453910723751017E-2</v>
      </c>
      <c r="H34" s="106">
        <f t="shared" si="2"/>
        <v>1.2306778250596694E-2</v>
      </c>
      <c r="I34" s="105"/>
      <c r="J34" s="104">
        <f t="shared" si="3"/>
        <v>1.7338537876291239E-2</v>
      </c>
      <c r="K34" s="104">
        <f t="shared" si="4"/>
        <v>1.5009463529699923E-2</v>
      </c>
      <c r="M34" s="103"/>
      <c r="N34" s="103"/>
      <c r="O34" s="102"/>
      <c r="P34" s="102"/>
    </row>
    <row r="35" spans="4:16" x14ac:dyDescent="0.25">
      <c r="D35" s="89">
        <v>44606</v>
      </c>
      <c r="E35" s="88">
        <v>1.1306</v>
      </c>
      <c r="F35" s="107">
        <f t="shared" si="0"/>
        <v>-5.3664115421835088E-3</v>
      </c>
      <c r="G35" s="106">
        <f t="shared" si="1"/>
        <v>1.1319022039329689E-2</v>
      </c>
      <c r="H35" s="106">
        <f t="shared" si="2"/>
        <v>1.179792138905968E-2</v>
      </c>
      <c r="I35" s="105"/>
      <c r="J35" s="104">
        <f t="shared" si="3"/>
        <v>1.6818381740002501E-2</v>
      </c>
      <c r="K35" s="104">
        <f t="shared" si="4"/>
        <v>1.3508517176729932E-2</v>
      </c>
      <c r="M35" s="103"/>
      <c r="N35" s="103"/>
      <c r="O35" s="102"/>
      <c r="P35" s="102"/>
    </row>
    <row r="36" spans="4:16" x14ac:dyDescent="0.25">
      <c r="D36" s="89">
        <v>44607</v>
      </c>
      <c r="E36" s="88">
        <v>1.1355999999999999</v>
      </c>
      <c r="F36" s="107">
        <f t="shared" si="0"/>
        <v>4.4224305678399901E-3</v>
      </c>
      <c r="G36" s="106">
        <f t="shared" si="1"/>
        <v>1.1174228782911475E-2</v>
      </c>
      <c r="H36" s="106">
        <f t="shared" si="2"/>
        <v>1.1279523190495477E-2</v>
      </c>
      <c r="I36" s="105"/>
      <c r="J36" s="104">
        <f t="shared" si="3"/>
        <v>1.6313830287802426E-2</v>
      </c>
      <c r="K36" s="104">
        <f t="shared" si="4"/>
        <v>1.215766545905694E-2</v>
      </c>
      <c r="M36" s="103"/>
      <c r="N36" s="103"/>
      <c r="O36" s="102"/>
      <c r="P36" s="102"/>
    </row>
    <row r="37" spans="4:16" x14ac:dyDescent="0.25">
      <c r="D37" s="89">
        <v>44608</v>
      </c>
      <c r="E37" s="88">
        <v>1.1374</v>
      </c>
      <c r="F37" s="107">
        <f t="shared" si="0"/>
        <v>1.5850651637900879E-3</v>
      </c>
      <c r="G37" s="106">
        <f t="shared" si="1"/>
        <v>1.1008762881144532E-2</v>
      </c>
      <c r="H37" s="106">
        <f t="shared" si="2"/>
        <v>1.0712428399843744E-2</v>
      </c>
      <c r="I37" s="105"/>
      <c r="J37" s="104">
        <f t="shared" si="3"/>
        <v>1.5824415379168351E-2</v>
      </c>
      <c r="K37" s="104">
        <f t="shared" si="4"/>
        <v>1.0941898913151246E-2</v>
      </c>
      <c r="M37" s="103"/>
      <c r="N37" s="103"/>
      <c r="O37" s="102"/>
      <c r="P37" s="102"/>
    </row>
    <row r="38" spans="4:16" x14ac:dyDescent="0.25">
      <c r="D38" s="89">
        <v>44609</v>
      </c>
      <c r="E38" s="88">
        <v>1.1366000000000001</v>
      </c>
      <c r="F38" s="107">
        <f t="shared" si="0"/>
        <v>-7.0335853701416551E-4</v>
      </c>
      <c r="G38" s="106">
        <f t="shared" si="1"/>
        <v>1.0843058413797069E-2</v>
      </c>
      <c r="H38" s="106">
        <f t="shared" si="2"/>
        <v>1.0165135578178976E-2</v>
      </c>
      <c r="I38" s="105"/>
      <c r="J38" s="104">
        <f t="shared" si="3"/>
        <v>1.53496829177933E-2</v>
      </c>
      <c r="K38" s="104">
        <f t="shared" si="4"/>
        <v>9.8477090218361211E-3</v>
      </c>
      <c r="M38" s="103"/>
      <c r="N38" s="103"/>
      <c r="O38" s="102"/>
      <c r="P38" s="102"/>
    </row>
    <row r="39" spans="4:16" x14ac:dyDescent="0.25">
      <c r="D39" s="89">
        <v>44610</v>
      </c>
      <c r="E39" s="88">
        <v>1.1323000000000001</v>
      </c>
      <c r="F39" s="107">
        <f t="shared" si="0"/>
        <v>-3.7832130916769049E-3</v>
      </c>
      <c r="G39" s="106">
        <f t="shared" si="1"/>
        <v>1.0699258821571521E-2</v>
      </c>
      <c r="H39" s="106">
        <f t="shared" si="2"/>
        <v>9.7174200958992998E-3</v>
      </c>
      <c r="I39" s="105"/>
      <c r="J39" s="104">
        <f t="shared" si="3"/>
        <v>1.4889192430259501E-2</v>
      </c>
      <c r="K39" s="104">
        <f t="shared" si="4"/>
        <v>8.8629381196525091E-3</v>
      </c>
      <c r="M39" s="103"/>
      <c r="N39" s="103"/>
      <c r="O39" s="102"/>
      <c r="P39" s="102"/>
    </row>
    <row r="40" spans="4:16" x14ac:dyDescent="0.25">
      <c r="D40" s="89">
        <v>44611</v>
      </c>
      <c r="E40" s="88">
        <v>1.1322000000000001</v>
      </c>
      <c r="F40" s="107">
        <f t="shared" si="0"/>
        <v>-8.8315817362879959E-5</v>
      </c>
      <c r="G40" s="106">
        <f t="shared" si="1"/>
        <v>1.0537558974523208E-2</v>
      </c>
      <c r="H40" s="106">
        <f t="shared" si="2"/>
        <v>9.218796448372665E-3</v>
      </c>
      <c r="I40" s="105"/>
      <c r="J40" s="104">
        <f t="shared" si="3"/>
        <v>1.4442516657351715E-2</v>
      </c>
      <c r="K40" s="104">
        <f t="shared" si="4"/>
        <v>7.9766443076872591E-3</v>
      </c>
      <c r="M40" s="103"/>
      <c r="N40" s="103"/>
      <c r="O40" s="102"/>
      <c r="P40" s="102"/>
    </row>
    <row r="41" spans="4:16" x14ac:dyDescent="0.25">
      <c r="D41" s="89">
        <v>44612</v>
      </c>
      <c r="E41" s="88">
        <v>1.1315999999999999</v>
      </c>
      <c r="F41" s="107">
        <f t="shared" si="0"/>
        <v>-5.2994170641243237E-4</v>
      </c>
      <c r="G41" s="106">
        <f t="shared" si="1"/>
        <v>1.0378697886231867E-2</v>
      </c>
      <c r="H41" s="106">
        <f t="shared" si="2"/>
        <v>8.7473236468130731E-3</v>
      </c>
      <c r="I41" s="105"/>
      <c r="J41" s="104">
        <f t="shared" si="3"/>
        <v>1.4009241157631164E-2</v>
      </c>
      <c r="K41" s="104">
        <f t="shared" si="4"/>
        <v>7.1789798769185337E-3</v>
      </c>
      <c r="M41" s="103"/>
      <c r="N41" s="103"/>
      <c r="O41" s="102"/>
      <c r="P41" s="102"/>
    </row>
    <row r="42" spans="4:16" x14ac:dyDescent="0.25">
      <c r="D42" s="89">
        <v>44613</v>
      </c>
      <c r="E42" s="88">
        <v>1.1307</v>
      </c>
      <c r="F42" s="107">
        <f t="shared" si="0"/>
        <v>-7.9533404029683713E-4</v>
      </c>
      <c r="G42" s="106">
        <f t="shared" si="1"/>
        <v>1.0222760165744535E-2</v>
      </c>
      <c r="H42" s="106">
        <f t="shared" si="2"/>
        <v>8.3022502676955677E-3</v>
      </c>
      <c r="I42" s="105"/>
      <c r="J42" s="104">
        <f t="shared" si="3"/>
        <v>1.3588963922902228E-2</v>
      </c>
      <c r="K42" s="104">
        <f t="shared" si="4"/>
        <v>6.4610818892266806E-3</v>
      </c>
      <c r="M42" s="103"/>
      <c r="N42" s="103"/>
      <c r="O42" s="102"/>
      <c r="P42" s="102"/>
    </row>
    <row r="43" spans="4:16" x14ac:dyDescent="0.25">
      <c r="D43" s="89">
        <v>44614</v>
      </c>
      <c r="E43" s="88">
        <v>1.133</v>
      </c>
      <c r="F43" s="107">
        <f t="shared" si="0"/>
        <v>2.0341381445122212E-3</v>
      </c>
      <c r="G43" s="106">
        <f t="shared" si="1"/>
        <v>1.0074413738966254E-2</v>
      </c>
      <c r="H43" s="106">
        <f t="shared" si="2"/>
        <v>7.9024297121709323E-3</v>
      </c>
      <c r="I43" s="105"/>
      <c r="J43" s="104">
        <f t="shared" si="3"/>
        <v>1.3181295005215161E-2</v>
      </c>
      <c r="K43" s="104">
        <f t="shared" si="4"/>
        <v>5.8149737003040129E-3</v>
      </c>
      <c r="M43" s="103"/>
      <c r="N43" s="103"/>
      <c r="O43" s="102"/>
      <c r="P43" s="102"/>
    </row>
    <row r="44" spans="4:16" x14ac:dyDescent="0.25">
      <c r="D44" s="89">
        <v>44615</v>
      </c>
      <c r="E44" s="88">
        <v>1.1305000000000001</v>
      </c>
      <c r="F44" s="107">
        <f t="shared" si="0"/>
        <v>-2.2065313327448779E-3</v>
      </c>
      <c r="G44" s="106">
        <f t="shared" si="1"/>
        <v>9.9295045814998938E-3</v>
      </c>
      <c r="H44" s="106">
        <f t="shared" si="2"/>
        <v>7.5293050059391442E-3</v>
      </c>
      <c r="I44" s="105"/>
      <c r="J44" s="104">
        <f t="shared" si="3"/>
        <v>1.2785856155058705E-2</v>
      </c>
      <c r="K44" s="104">
        <f t="shared" si="4"/>
        <v>5.2334763302736113E-3</v>
      </c>
      <c r="M44" s="103"/>
      <c r="N44" s="103"/>
      <c r="O44" s="102"/>
      <c r="P44" s="102"/>
    </row>
  </sheetData>
  <mergeCells count="3">
    <mergeCell ref="G9:H10"/>
    <mergeCell ref="G13:H13"/>
    <mergeCell ref="J13:K1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B6D6A-9781-482B-882D-E158E979FA52}">
  <dimension ref="A1:M267"/>
  <sheetViews>
    <sheetView workbookViewId="0">
      <selection activeCell="J250" sqref="J250"/>
    </sheetView>
  </sheetViews>
  <sheetFormatPr defaultColWidth="8.85546875" defaultRowHeight="12.75" x14ac:dyDescent="0.2"/>
  <cols>
    <col min="1" max="1" width="8.85546875" style="186" customWidth="1"/>
    <col min="2" max="5" width="15.5703125" style="186" customWidth="1"/>
    <col min="6" max="6" width="20.5703125" style="186" customWidth="1"/>
    <col min="7" max="7" width="8.85546875" style="186"/>
    <col min="8" max="11" width="20.5703125" style="186" customWidth="1"/>
    <col min="12" max="16384" width="8.85546875" style="186"/>
  </cols>
  <sheetData>
    <row r="1" spans="1:13" ht="15.75" x14ac:dyDescent="0.25">
      <c r="A1" s="211" t="s">
        <v>0</v>
      </c>
      <c r="B1" s="187"/>
      <c r="C1" s="192"/>
      <c r="D1" s="192"/>
      <c r="E1" s="187"/>
      <c r="F1" s="187"/>
      <c r="G1" s="187"/>
      <c r="H1" s="187"/>
      <c r="I1" s="187"/>
      <c r="J1" s="187"/>
      <c r="K1" s="187"/>
      <c r="L1" s="187"/>
      <c r="M1" s="187"/>
    </row>
    <row r="2" spans="1:13" ht="15.75" x14ac:dyDescent="0.25">
      <c r="A2" s="211" t="s">
        <v>1</v>
      </c>
      <c r="B2" s="187"/>
      <c r="C2" s="192"/>
      <c r="D2" s="192"/>
      <c r="E2" s="187"/>
      <c r="F2" s="187"/>
      <c r="G2" s="187"/>
      <c r="H2" s="187"/>
      <c r="I2" s="187"/>
      <c r="J2" s="187"/>
      <c r="K2" s="187"/>
      <c r="L2" s="187"/>
      <c r="M2" s="187"/>
    </row>
    <row r="3" spans="1:13" ht="15.75" x14ac:dyDescent="0.25">
      <c r="A3" s="211" t="s">
        <v>2</v>
      </c>
      <c r="B3" s="187"/>
      <c r="C3" s="192"/>
      <c r="D3" s="192"/>
      <c r="E3" s="187"/>
      <c r="F3" s="187"/>
      <c r="G3" s="187"/>
      <c r="H3" s="187"/>
      <c r="I3" s="187"/>
      <c r="J3" s="187"/>
      <c r="K3" s="187"/>
      <c r="L3" s="187"/>
      <c r="M3" s="187"/>
    </row>
    <row r="4" spans="1:13" ht="15.75" x14ac:dyDescent="0.25">
      <c r="A4" s="211" t="s">
        <v>3</v>
      </c>
      <c r="B4" s="187"/>
      <c r="C4" s="192"/>
      <c r="D4" s="192"/>
      <c r="E4" s="187"/>
      <c r="F4" s="187"/>
      <c r="G4" s="187"/>
      <c r="H4" s="187"/>
      <c r="I4" s="187"/>
      <c r="J4" s="187"/>
      <c r="K4" s="187"/>
      <c r="L4" s="187"/>
      <c r="M4" s="187"/>
    </row>
    <row r="5" spans="1:13" ht="15.75" x14ac:dyDescent="0.25">
      <c r="A5" s="211" t="s">
        <v>4</v>
      </c>
      <c r="B5" s="187"/>
      <c r="C5" s="192"/>
      <c r="D5" s="192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15.75" x14ac:dyDescent="0.25">
      <c r="A6" s="211" t="s">
        <v>5</v>
      </c>
      <c r="B6" s="187"/>
      <c r="C6" s="192"/>
      <c r="D6" s="192"/>
      <c r="E6" s="187"/>
      <c r="F6" s="187"/>
      <c r="G6" s="187"/>
      <c r="H6" s="187"/>
      <c r="I6" s="187"/>
      <c r="J6" s="187"/>
      <c r="K6" s="187"/>
      <c r="L6" s="187"/>
      <c r="M6" s="187"/>
    </row>
    <row r="7" spans="1:13" ht="15.75" thickBot="1" x14ac:dyDescent="0.3">
      <c r="A7" s="187"/>
      <c r="B7" s="192"/>
      <c r="C7" s="192"/>
      <c r="D7" s="192"/>
      <c r="E7" s="187"/>
      <c r="F7" s="187"/>
      <c r="G7" s="187"/>
      <c r="H7" s="232" t="s">
        <v>225</v>
      </c>
      <c r="I7" s="232"/>
      <c r="J7" s="187"/>
      <c r="K7" s="187"/>
      <c r="L7" s="187"/>
      <c r="M7" s="187"/>
    </row>
    <row r="8" spans="1:13" ht="14.1" customHeight="1" thickTop="1" x14ac:dyDescent="0.25">
      <c r="A8" s="187"/>
      <c r="B8" s="210" t="s">
        <v>224</v>
      </c>
      <c r="C8" s="192"/>
      <c r="D8" s="192"/>
      <c r="E8" s="187"/>
      <c r="F8" s="187"/>
      <c r="H8" s="231" t="s">
        <v>223</v>
      </c>
      <c r="I8" s="231"/>
      <c r="J8" s="187"/>
      <c r="K8" s="187"/>
      <c r="L8" s="187"/>
      <c r="M8" s="187"/>
    </row>
    <row r="9" spans="1:13" ht="15.75" thickBot="1" x14ac:dyDescent="0.3">
      <c r="A9" s="187"/>
      <c r="B9" s="192"/>
      <c r="C9" s="192"/>
      <c r="D9" s="192"/>
      <c r="E9" s="187"/>
      <c r="F9" s="187"/>
      <c r="G9" s="187"/>
      <c r="H9" s="231"/>
      <c r="I9" s="231"/>
      <c r="J9" s="187"/>
      <c r="K9" s="187"/>
      <c r="L9" s="187"/>
      <c r="M9" s="187"/>
    </row>
    <row r="10" spans="1:13" ht="15.75" thickBot="1" x14ac:dyDescent="0.3">
      <c r="A10" s="187"/>
      <c r="B10" s="209" t="s">
        <v>222</v>
      </c>
      <c r="C10" s="208">
        <v>2020</v>
      </c>
      <c r="D10" s="208">
        <v>2021</v>
      </c>
      <c r="E10" s="208">
        <v>2022</v>
      </c>
      <c r="F10" s="187"/>
      <c r="G10" s="207"/>
      <c r="H10" s="207"/>
      <c r="I10" s="206"/>
      <c r="J10" s="187"/>
      <c r="K10" s="187"/>
      <c r="L10" s="187"/>
      <c r="M10" s="187"/>
    </row>
    <row r="11" spans="1:13" ht="19.5" thickBot="1" x14ac:dyDescent="0.35">
      <c r="A11" s="187"/>
      <c r="B11" s="203" t="s">
        <v>221</v>
      </c>
      <c r="C11" s="202">
        <v>1428</v>
      </c>
      <c r="D11" s="202">
        <v>1345</v>
      </c>
      <c r="E11" s="201">
        <v>870</v>
      </c>
      <c r="F11" s="187"/>
      <c r="G11" s="205"/>
      <c r="H11" s="205"/>
      <c r="I11" s="204" t="s">
        <v>220</v>
      </c>
      <c r="J11" s="187"/>
      <c r="K11" s="187"/>
      <c r="L11" s="187"/>
      <c r="M11" s="187"/>
    </row>
    <row r="12" spans="1:13" ht="19.5" thickBot="1" x14ac:dyDescent="0.35">
      <c r="A12" s="187"/>
      <c r="B12" s="203" t="s">
        <v>205</v>
      </c>
      <c r="C12" s="202">
        <v>1458</v>
      </c>
      <c r="D12" s="202">
        <v>1450</v>
      </c>
      <c r="E12" s="201">
        <v>725</v>
      </c>
      <c r="F12" s="187"/>
      <c r="G12" s="200"/>
      <c r="H12" s="199" t="s">
        <v>219</v>
      </c>
      <c r="I12" s="198">
        <f>I255</f>
        <v>1427.1882153812076</v>
      </c>
      <c r="J12" s="187"/>
      <c r="K12" s="187"/>
      <c r="L12" s="187"/>
      <c r="M12" s="187"/>
    </row>
    <row r="13" spans="1:13" ht="19.5" thickBot="1" x14ac:dyDescent="0.35">
      <c r="A13" s="187"/>
      <c r="B13" s="192"/>
      <c r="C13" s="192"/>
      <c r="D13" s="192"/>
      <c r="E13" s="187"/>
      <c r="F13" s="187"/>
      <c r="G13" s="194"/>
      <c r="H13" s="194"/>
      <c r="I13" s="194"/>
      <c r="J13" s="187"/>
      <c r="K13" s="187"/>
      <c r="L13" s="187"/>
      <c r="M13" s="187"/>
    </row>
    <row r="14" spans="1:13" ht="19.5" thickBot="1" x14ac:dyDescent="0.35">
      <c r="A14" s="187"/>
      <c r="B14" s="192"/>
      <c r="C14" s="192"/>
      <c r="D14" s="192"/>
      <c r="E14" s="187"/>
      <c r="F14" s="187"/>
      <c r="G14" s="200"/>
      <c r="H14" s="199" t="s">
        <v>218</v>
      </c>
      <c r="I14" s="198">
        <f>I267</f>
        <v>1461.3356510677625</v>
      </c>
      <c r="J14" s="187"/>
      <c r="K14" s="187"/>
      <c r="L14" s="187"/>
      <c r="M14" s="187"/>
    </row>
    <row r="15" spans="1:13" ht="15" x14ac:dyDescent="0.25">
      <c r="A15" s="187"/>
      <c r="B15" s="192"/>
      <c r="C15" s="192"/>
      <c r="D15" s="192"/>
      <c r="E15" s="187"/>
      <c r="F15" s="187"/>
      <c r="G15" s="193"/>
      <c r="H15" s="187"/>
      <c r="I15" s="187"/>
      <c r="J15" s="187"/>
      <c r="K15" s="187"/>
      <c r="L15" s="187"/>
      <c r="M15" s="187"/>
    </row>
    <row r="16" spans="1:13" ht="15.75" thickBot="1" x14ac:dyDescent="0.3">
      <c r="A16" s="187"/>
      <c r="B16" s="230" t="s">
        <v>217</v>
      </c>
      <c r="C16" s="230"/>
      <c r="D16" s="192"/>
      <c r="E16" s="197"/>
      <c r="F16" s="187"/>
      <c r="G16" s="187"/>
      <c r="H16" s="196" t="s">
        <v>216</v>
      </c>
      <c r="I16" s="187"/>
      <c r="J16" s="187"/>
      <c r="K16" s="187"/>
      <c r="L16" s="187"/>
      <c r="M16" s="187"/>
    </row>
    <row r="17" spans="1:13" ht="15.75" thickTop="1" x14ac:dyDescent="0.25">
      <c r="A17" s="187"/>
      <c r="B17" s="193" t="s">
        <v>215</v>
      </c>
      <c r="C17" s="193" t="s">
        <v>214</v>
      </c>
      <c r="D17" s="192"/>
      <c r="E17" s="195"/>
      <c r="F17" s="187"/>
      <c r="G17" s="187"/>
      <c r="H17" s="187" t="s">
        <v>213</v>
      </c>
      <c r="I17" s="187"/>
      <c r="J17" s="187"/>
      <c r="K17" s="187"/>
      <c r="L17" s="187"/>
      <c r="M17" s="187"/>
    </row>
    <row r="18" spans="1:13" ht="15" x14ac:dyDescent="0.25">
      <c r="A18" s="187"/>
      <c r="B18" s="186">
        <v>1</v>
      </c>
      <c r="C18" s="190">
        <v>695.76197259920741</v>
      </c>
      <c r="D18" s="192"/>
      <c r="E18" s="187"/>
      <c r="F18" s="187"/>
      <c r="G18" s="187"/>
      <c r="H18" s="190">
        <v>-491.7669832727895</v>
      </c>
      <c r="J18" s="187"/>
      <c r="K18" s="187"/>
      <c r="L18" s="187"/>
      <c r="M18" s="187"/>
    </row>
    <row r="19" spans="1:13" ht="18.75" x14ac:dyDescent="0.3">
      <c r="A19" s="187"/>
      <c r="B19" s="186">
        <v>2</v>
      </c>
      <c r="C19" s="190">
        <v>-156.3850863484995</v>
      </c>
      <c r="D19" s="192"/>
      <c r="E19" s="187"/>
      <c r="F19" s="187"/>
      <c r="G19" s="187"/>
      <c r="H19" s="190">
        <v>-491.02960104770364</v>
      </c>
      <c r="J19" s="194"/>
      <c r="K19" s="187"/>
      <c r="L19" s="187"/>
      <c r="M19" s="187"/>
    </row>
    <row r="20" spans="1:13" ht="18.75" x14ac:dyDescent="0.3">
      <c r="A20" s="187"/>
      <c r="B20" s="186">
        <v>3</v>
      </c>
      <c r="C20" s="190">
        <v>1386.860295339209</v>
      </c>
      <c r="D20" s="192"/>
      <c r="E20" s="187"/>
      <c r="F20" s="187"/>
      <c r="G20" s="187"/>
      <c r="H20" s="190">
        <v>-483.83977645253708</v>
      </c>
      <c r="J20" s="194"/>
      <c r="K20" s="187"/>
      <c r="L20" s="187"/>
      <c r="M20" s="187"/>
    </row>
    <row r="21" spans="1:13" ht="15" x14ac:dyDescent="0.25">
      <c r="A21" s="187"/>
      <c r="B21" s="186">
        <v>4</v>
      </c>
      <c r="C21" s="190">
        <v>752.48444810323804</v>
      </c>
      <c r="D21" s="192"/>
      <c r="E21" s="187"/>
      <c r="F21" s="187"/>
      <c r="G21" s="187"/>
      <c r="H21" s="190">
        <v>-477.24384572186204</v>
      </c>
      <c r="J21" s="187"/>
      <c r="K21" s="187"/>
      <c r="L21" s="187"/>
      <c r="M21" s="187"/>
    </row>
    <row r="22" spans="1:13" ht="15" x14ac:dyDescent="0.25">
      <c r="A22" s="187"/>
      <c r="B22" s="186">
        <v>5</v>
      </c>
      <c r="C22" s="190">
        <v>1039.9858865979813</v>
      </c>
      <c r="D22" s="192"/>
      <c r="E22" s="193"/>
      <c r="F22" s="187"/>
      <c r="G22" s="187"/>
      <c r="H22" s="190">
        <v>-472.67507629075931</v>
      </c>
      <c r="J22" s="187"/>
      <c r="K22" s="187"/>
      <c r="L22" s="187"/>
      <c r="M22" s="187"/>
    </row>
    <row r="23" spans="1:13" ht="15" x14ac:dyDescent="0.25">
      <c r="A23" s="187"/>
      <c r="B23" s="186">
        <v>6</v>
      </c>
      <c r="C23" s="190">
        <v>262.67240329239007</v>
      </c>
      <c r="D23" s="192"/>
      <c r="E23" s="187"/>
      <c r="F23" s="187"/>
      <c r="G23" s="187"/>
      <c r="H23" s="190">
        <v>-464.32716663126826</v>
      </c>
      <c r="J23" s="187"/>
      <c r="K23" s="187"/>
      <c r="L23" s="187"/>
      <c r="M23" s="187"/>
    </row>
    <row r="24" spans="1:13" ht="15" x14ac:dyDescent="0.25">
      <c r="A24" s="187"/>
      <c r="B24" s="186">
        <v>7</v>
      </c>
      <c r="C24" s="190">
        <v>1451.2018208272623</v>
      </c>
      <c r="D24" s="192"/>
      <c r="E24" s="187"/>
      <c r="F24" s="187"/>
      <c r="G24" s="187"/>
      <c r="H24" s="190">
        <v>-460.98869194332838</v>
      </c>
      <c r="J24" s="187"/>
      <c r="K24" s="187"/>
      <c r="L24" s="187"/>
      <c r="M24" s="187"/>
    </row>
    <row r="25" spans="1:13" ht="15" x14ac:dyDescent="0.25">
      <c r="A25" s="187"/>
      <c r="B25" s="186">
        <v>8</v>
      </c>
      <c r="C25" s="190">
        <v>92.301010409600394</v>
      </c>
      <c r="D25" s="192"/>
      <c r="E25" s="187"/>
      <c r="F25" s="187"/>
      <c r="G25" s="187"/>
      <c r="H25" s="190">
        <v>-460.29042202672849</v>
      </c>
      <c r="J25" s="187"/>
      <c r="K25" s="187"/>
      <c r="L25" s="187"/>
      <c r="M25" s="187"/>
    </row>
    <row r="26" spans="1:13" ht="15" x14ac:dyDescent="0.25">
      <c r="A26" s="187"/>
      <c r="B26" s="186">
        <v>9</v>
      </c>
      <c r="C26" s="190">
        <v>264.9910710234476</v>
      </c>
      <c r="D26" s="192"/>
      <c r="E26" s="187"/>
      <c r="F26" s="187"/>
      <c r="G26" s="187"/>
      <c r="H26" s="190">
        <v>-447.30748769576121</v>
      </c>
      <c r="J26" s="187"/>
      <c r="K26" s="187"/>
      <c r="L26" s="187"/>
      <c r="M26" s="187"/>
    </row>
    <row r="27" spans="1:13" ht="15" x14ac:dyDescent="0.25">
      <c r="A27" s="187"/>
      <c r="B27" s="186">
        <v>10</v>
      </c>
      <c r="C27" s="190">
        <v>413.23808371704422</v>
      </c>
      <c r="D27" s="192"/>
      <c r="E27" s="187"/>
      <c r="F27" s="187"/>
      <c r="G27" s="187"/>
      <c r="H27" s="190">
        <v>-445.90787375492187</v>
      </c>
      <c r="J27" s="187"/>
      <c r="K27" s="187"/>
      <c r="L27" s="187"/>
      <c r="M27" s="187"/>
    </row>
    <row r="28" spans="1:13" ht="15" x14ac:dyDescent="0.25">
      <c r="A28" s="187"/>
      <c r="B28" s="186">
        <v>11</v>
      </c>
      <c r="C28" s="190">
        <v>-223.58322103434421</v>
      </c>
      <c r="D28" s="192"/>
      <c r="E28" s="187"/>
      <c r="F28" s="187"/>
      <c r="G28" s="187"/>
      <c r="H28" s="190">
        <v>-431.09891389632367</v>
      </c>
      <c r="J28" s="187"/>
      <c r="K28" s="187"/>
      <c r="L28" s="187"/>
      <c r="M28" s="187"/>
    </row>
    <row r="29" spans="1:13" ht="15" x14ac:dyDescent="0.25">
      <c r="A29" s="187"/>
      <c r="B29" s="186">
        <v>12</v>
      </c>
      <c r="C29" s="190">
        <v>1358.9452078203542</v>
      </c>
      <c r="D29" s="192"/>
      <c r="E29" s="187"/>
      <c r="F29" s="187"/>
      <c r="G29" s="187"/>
      <c r="H29" s="190">
        <v>-415.84255048628665</v>
      </c>
      <c r="J29" s="187"/>
      <c r="K29" s="187"/>
      <c r="L29" s="187"/>
      <c r="M29" s="187"/>
    </row>
    <row r="30" spans="1:13" ht="15" x14ac:dyDescent="0.25">
      <c r="A30" s="187"/>
      <c r="B30" s="186">
        <v>13</v>
      </c>
      <c r="C30" s="190">
        <v>524.33342516949688</v>
      </c>
      <c r="D30" s="192"/>
      <c r="E30" s="187"/>
      <c r="F30" s="187"/>
      <c r="G30" s="187"/>
      <c r="H30" s="190">
        <v>-365.53170744366025</v>
      </c>
      <c r="J30" s="187"/>
      <c r="K30" s="187"/>
      <c r="L30" s="187"/>
      <c r="M30" s="187"/>
    </row>
    <row r="31" spans="1:13" ht="15" x14ac:dyDescent="0.25">
      <c r="A31" s="187"/>
      <c r="B31" s="186">
        <v>14</v>
      </c>
      <c r="C31" s="190">
        <v>537.53648284388873</v>
      </c>
      <c r="D31" s="192"/>
      <c r="E31" s="187"/>
      <c r="F31" s="187"/>
      <c r="G31" s="187"/>
      <c r="H31" s="190">
        <v>-362.84336084265715</v>
      </c>
      <c r="J31" s="187"/>
      <c r="K31" s="187"/>
      <c r="L31" s="187"/>
      <c r="M31" s="187"/>
    </row>
    <row r="32" spans="1:13" ht="15" x14ac:dyDescent="0.25">
      <c r="A32" s="187"/>
      <c r="B32" s="186">
        <v>15</v>
      </c>
      <c r="C32" s="190">
        <v>240.33683971082996</v>
      </c>
      <c r="D32" s="192"/>
      <c r="E32" s="187"/>
      <c r="F32" s="187"/>
      <c r="G32" s="187"/>
      <c r="H32" s="190">
        <v>-348.81210350269544</v>
      </c>
      <c r="J32" s="187"/>
      <c r="K32" s="187"/>
      <c r="L32" s="187"/>
      <c r="M32" s="187"/>
    </row>
    <row r="33" spans="1:13" ht="15" x14ac:dyDescent="0.25">
      <c r="A33" s="187"/>
      <c r="B33" s="186">
        <v>16</v>
      </c>
      <c r="C33" s="190">
        <v>-168.93258963911035</v>
      </c>
      <c r="D33" s="192"/>
      <c r="E33" s="187"/>
      <c r="F33" s="187"/>
      <c r="G33" s="187"/>
      <c r="H33" s="190">
        <v>-328.68298907918393</v>
      </c>
      <c r="J33" s="187"/>
      <c r="K33" s="187"/>
      <c r="L33" s="187"/>
      <c r="M33" s="187"/>
    </row>
    <row r="34" spans="1:13" ht="15" x14ac:dyDescent="0.25">
      <c r="A34" s="187"/>
      <c r="B34" s="186">
        <v>17</v>
      </c>
      <c r="C34" s="190">
        <v>1120.1971529925272</v>
      </c>
      <c r="D34" s="192"/>
      <c r="E34" s="187"/>
      <c r="F34" s="187"/>
      <c r="G34" s="187"/>
      <c r="H34" s="190">
        <v>-322.00353410157823</v>
      </c>
      <c r="J34" s="187"/>
      <c r="K34" s="187"/>
      <c r="L34" s="187"/>
      <c r="M34" s="187"/>
    </row>
    <row r="35" spans="1:13" ht="15" x14ac:dyDescent="0.25">
      <c r="A35" s="187"/>
      <c r="B35" s="186">
        <v>18</v>
      </c>
      <c r="C35" s="190">
        <v>329.68712813587172</v>
      </c>
      <c r="D35" s="192"/>
      <c r="E35" s="187"/>
      <c r="F35" s="187"/>
      <c r="G35" s="187"/>
      <c r="H35" s="190">
        <v>-318.63840269447792</v>
      </c>
      <c r="J35" s="187"/>
      <c r="K35" s="187"/>
      <c r="L35" s="187"/>
      <c r="M35" s="187"/>
    </row>
    <row r="36" spans="1:13" ht="15" x14ac:dyDescent="0.25">
      <c r="A36" s="187"/>
      <c r="B36" s="186">
        <v>19</v>
      </c>
      <c r="C36" s="190">
        <v>356.49388797300526</v>
      </c>
      <c r="D36" s="192"/>
      <c r="E36" s="187"/>
      <c r="F36" s="187"/>
      <c r="G36" s="187"/>
      <c r="H36" s="190">
        <v>-304.78773234260348</v>
      </c>
      <c r="J36" s="187"/>
      <c r="K36" s="187"/>
      <c r="L36" s="187"/>
      <c r="M36" s="187"/>
    </row>
    <row r="37" spans="1:13" ht="15" x14ac:dyDescent="0.25">
      <c r="A37" s="187"/>
      <c r="B37" s="186">
        <v>20</v>
      </c>
      <c r="C37" s="190">
        <v>563.16435207972791</v>
      </c>
      <c r="D37" s="192"/>
      <c r="E37" s="187"/>
      <c r="F37" s="187"/>
      <c r="G37" s="187"/>
      <c r="H37" s="190">
        <v>-304.17880291840834</v>
      </c>
      <c r="J37" s="187"/>
      <c r="K37" s="187"/>
      <c r="L37" s="187"/>
      <c r="M37" s="187"/>
    </row>
    <row r="38" spans="1:13" ht="15" x14ac:dyDescent="0.25">
      <c r="A38" s="187"/>
      <c r="B38" s="186">
        <v>21</v>
      </c>
      <c r="C38" s="190">
        <v>528.70245758824694</v>
      </c>
      <c r="D38" s="192"/>
      <c r="E38" s="187"/>
      <c r="F38" s="187"/>
      <c r="G38" s="187"/>
      <c r="H38" s="190">
        <v>-299.71687775132682</v>
      </c>
      <c r="J38" s="187"/>
      <c r="K38" s="187"/>
      <c r="L38" s="187"/>
      <c r="M38" s="187"/>
    </row>
    <row r="39" spans="1:13" ht="15" x14ac:dyDescent="0.25">
      <c r="A39" s="187"/>
      <c r="B39" s="186">
        <v>22</v>
      </c>
      <c r="C39" s="190">
        <v>417.87120967801889</v>
      </c>
      <c r="D39" s="192"/>
      <c r="E39" s="187"/>
      <c r="F39" s="187"/>
      <c r="G39" s="187"/>
      <c r="H39" s="190">
        <v>-297.19646801863405</v>
      </c>
      <c r="J39" s="187"/>
      <c r="K39" s="187"/>
      <c r="L39" s="187"/>
      <c r="M39" s="187"/>
    </row>
    <row r="40" spans="1:13" ht="15" x14ac:dyDescent="0.25">
      <c r="A40" s="187"/>
      <c r="B40" s="186">
        <v>23</v>
      </c>
      <c r="C40" s="190">
        <v>566.82686632277228</v>
      </c>
      <c r="D40" s="192"/>
      <c r="E40" s="187"/>
      <c r="F40" s="187"/>
      <c r="G40" s="187"/>
      <c r="H40" s="190">
        <v>-292.87355333257528</v>
      </c>
      <c r="J40" s="187"/>
      <c r="K40" s="187"/>
      <c r="L40" s="187"/>
      <c r="M40" s="187"/>
    </row>
    <row r="41" spans="1:13" ht="15" x14ac:dyDescent="0.25">
      <c r="A41" s="187"/>
      <c r="B41" s="186">
        <v>24</v>
      </c>
      <c r="C41" s="190">
        <v>503.81756374020142</v>
      </c>
      <c r="D41" s="192"/>
      <c r="E41" s="187"/>
      <c r="F41" s="187"/>
      <c r="G41" s="187"/>
      <c r="H41" s="190">
        <v>-281.73666851972098</v>
      </c>
      <c r="J41" s="187"/>
      <c r="K41" s="187"/>
      <c r="L41" s="187"/>
      <c r="M41" s="187"/>
    </row>
    <row r="42" spans="1:13" ht="15" x14ac:dyDescent="0.25">
      <c r="A42" s="187"/>
      <c r="B42" s="186">
        <v>25</v>
      </c>
      <c r="C42" s="190">
        <v>629.52157117638194</v>
      </c>
      <c r="D42" s="192"/>
      <c r="E42" s="187"/>
      <c r="F42" s="187"/>
      <c r="G42" s="187"/>
      <c r="H42" s="190">
        <v>-277.03789873694905</v>
      </c>
      <c r="J42" s="187"/>
      <c r="K42" s="187"/>
      <c r="L42" s="187"/>
      <c r="M42" s="187"/>
    </row>
    <row r="43" spans="1:13" ht="15" x14ac:dyDescent="0.25">
      <c r="A43" s="187"/>
      <c r="B43" s="186">
        <v>26</v>
      </c>
      <c r="C43" s="190">
        <v>176.38356445307841</v>
      </c>
      <c r="D43" s="192"/>
      <c r="E43" s="187"/>
      <c r="F43" s="187"/>
      <c r="G43" s="187"/>
      <c r="H43" s="190">
        <v>-270.45810615720893</v>
      </c>
      <c r="J43" s="187"/>
      <c r="K43" s="187"/>
      <c r="L43" s="187"/>
      <c r="M43" s="187"/>
    </row>
    <row r="44" spans="1:13" ht="15" x14ac:dyDescent="0.25">
      <c r="A44" s="187"/>
      <c r="B44" s="186">
        <v>27</v>
      </c>
      <c r="C44" s="190">
        <v>-170.29098548205525</v>
      </c>
      <c r="D44" s="192"/>
      <c r="E44" s="187"/>
      <c r="F44" s="187"/>
      <c r="G44" s="187"/>
      <c r="H44" s="190">
        <v>-268.34470372785199</v>
      </c>
      <c r="J44" s="187"/>
      <c r="K44" s="187"/>
      <c r="L44" s="187"/>
      <c r="M44" s="187"/>
    </row>
    <row r="45" spans="1:13" ht="15" x14ac:dyDescent="0.25">
      <c r="A45" s="187"/>
      <c r="B45" s="186">
        <v>28</v>
      </c>
      <c r="C45" s="190">
        <v>1424.8452127622236</v>
      </c>
      <c r="D45" s="192"/>
      <c r="E45" s="187"/>
      <c r="F45" s="187"/>
      <c r="G45" s="187"/>
      <c r="H45" s="190">
        <v>-264.17754523731924</v>
      </c>
      <c r="J45" s="187"/>
      <c r="K45" s="187"/>
      <c r="L45" s="187"/>
      <c r="M45" s="187"/>
    </row>
    <row r="46" spans="1:13" ht="15" x14ac:dyDescent="0.25">
      <c r="A46" s="187"/>
      <c r="B46" s="186">
        <v>29</v>
      </c>
      <c r="C46" s="190">
        <v>-460.29042202672849</v>
      </c>
      <c r="D46" s="192"/>
      <c r="E46" s="187"/>
      <c r="F46" s="187"/>
      <c r="G46" s="187"/>
      <c r="H46" s="190">
        <v>-252.93254521178028</v>
      </c>
      <c r="J46" s="187"/>
      <c r="K46" s="187"/>
      <c r="L46" s="187"/>
      <c r="M46" s="187"/>
    </row>
    <row r="47" spans="1:13" ht="15" x14ac:dyDescent="0.25">
      <c r="A47" s="187"/>
      <c r="B47" s="186">
        <v>30</v>
      </c>
      <c r="C47" s="190">
        <v>623.30698272202358</v>
      </c>
      <c r="D47" s="192"/>
      <c r="E47" s="187"/>
      <c r="F47" s="187"/>
      <c r="G47" s="187"/>
      <c r="H47" s="190">
        <v>-245.24228096402067</v>
      </c>
      <c r="J47" s="187"/>
      <c r="K47" s="187"/>
      <c r="L47" s="187"/>
      <c r="M47" s="187"/>
    </row>
    <row r="48" spans="1:13" ht="15" x14ac:dyDescent="0.25">
      <c r="A48" s="187"/>
      <c r="B48" s="186">
        <v>31</v>
      </c>
      <c r="C48" s="190">
        <v>598.00250285845959</v>
      </c>
      <c r="D48" s="192"/>
      <c r="E48" s="187"/>
      <c r="F48" s="187"/>
      <c r="G48" s="187"/>
      <c r="H48" s="190">
        <v>-231.76503930717558</v>
      </c>
      <c r="J48" s="187"/>
      <c r="K48" s="187"/>
      <c r="L48" s="187"/>
      <c r="M48" s="187"/>
    </row>
    <row r="49" spans="1:13" ht="15" x14ac:dyDescent="0.25">
      <c r="A49" s="187"/>
      <c r="B49" s="186">
        <v>32</v>
      </c>
      <c r="C49" s="190">
        <v>241.24195812818357</v>
      </c>
      <c r="D49" s="192"/>
      <c r="E49" s="187"/>
      <c r="F49" s="187"/>
      <c r="G49" s="187"/>
      <c r="H49" s="190">
        <v>-230.51374227971451</v>
      </c>
      <c r="J49" s="187"/>
      <c r="K49" s="187"/>
      <c r="L49" s="187"/>
      <c r="M49" s="187"/>
    </row>
    <row r="50" spans="1:13" ht="15" x14ac:dyDescent="0.25">
      <c r="A50" s="187"/>
      <c r="B50" s="186">
        <v>33</v>
      </c>
      <c r="C50" s="190">
        <v>1000.1545228290443</v>
      </c>
      <c r="D50" s="192"/>
      <c r="E50" s="187"/>
      <c r="F50" s="187"/>
      <c r="G50" s="187"/>
      <c r="H50" s="190">
        <v>-223.58322103434421</v>
      </c>
      <c r="J50" s="187"/>
      <c r="K50" s="187"/>
      <c r="L50" s="187"/>
      <c r="M50" s="187"/>
    </row>
    <row r="51" spans="1:13" ht="15" x14ac:dyDescent="0.25">
      <c r="A51" s="187"/>
      <c r="B51" s="186">
        <v>34</v>
      </c>
      <c r="C51" s="190">
        <v>1033.533443710452</v>
      </c>
      <c r="D51" s="192"/>
      <c r="E51" s="187"/>
      <c r="F51" s="187"/>
      <c r="G51" s="187"/>
      <c r="H51" s="190">
        <v>-223.55509670716219</v>
      </c>
      <c r="J51" s="187"/>
      <c r="K51" s="187"/>
      <c r="L51" s="187"/>
      <c r="M51" s="187"/>
    </row>
    <row r="52" spans="1:13" ht="15" x14ac:dyDescent="0.25">
      <c r="A52" s="187"/>
      <c r="B52" s="186">
        <v>35</v>
      </c>
      <c r="C52" s="190">
        <v>195.06220025168136</v>
      </c>
      <c r="D52" s="192"/>
      <c r="E52" s="187"/>
      <c r="F52" s="187"/>
      <c r="G52" s="187"/>
      <c r="H52" s="190">
        <v>-209.39125951141386</v>
      </c>
      <c r="J52" s="187"/>
      <c r="K52" s="187"/>
      <c r="L52" s="187"/>
      <c r="M52" s="187"/>
    </row>
    <row r="53" spans="1:13" ht="15" x14ac:dyDescent="0.25">
      <c r="A53" s="187"/>
      <c r="B53" s="186">
        <v>36</v>
      </c>
      <c r="C53" s="190">
        <v>1287.7662160832751</v>
      </c>
      <c r="D53" s="192"/>
      <c r="E53" s="187"/>
      <c r="F53" s="187"/>
      <c r="G53" s="187"/>
      <c r="H53" s="190">
        <v>-191.52904203392109</v>
      </c>
      <c r="J53" s="187"/>
      <c r="K53" s="187"/>
      <c r="L53" s="187"/>
      <c r="M53" s="187"/>
    </row>
    <row r="54" spans="1:13" ht="15" x14ac:dyDescent="0.25">
      <c r="A54" s="187"/>
      <c r="B54" s="186">
        <v>37</v>
      </c>
      <c r="C54" s="190">
        <v>1438.9012420855568</v>
      </c>
      <c r="D54" s="192"/>
      <c r="E54" s="187"/>
      <c r="F54" s="187"/>
      <c r="G54" s="187"/>
      <c r="H54" s="190">
        <v>-182.826071296912</v>
      </c>
      <c r="J54" s="187"/>
      <c r="K54" s="187"/>
      <c r="L54" s="187"/>
      <c r="M54" s="187"/>
    </row>
    <row r="55" spans="1:13" ht="15" x14ac:dyDescent="0.25">
      <c r="A55" s="187"/>
      <c r="B55" s="186">
        <v>38</v>
      </c>
      <c r="C55" s="190">
        <v>324.38712259939985</v>
      </c>
      <c r="D55" s="192"/>
      <c r="E55" s="187"/>
      <c r="F55" s="187"/>
      <c r="G55" s="187"/>
      <c r="H55" s="190">
        <v>-182.23925780950572</v>
      </c>
      <c r="J55" s="187"/>
      <c r="K55" s="187"/>
      <c r="L55" s="187"/>
      <c r="M55" s="187"/>
    </row>
    <row r="56" spans="1:13" ht="15" x14ac:dyDescent="0.25">
      <c r="A56" s="187"/>
      <c r="B56" s="186">
        <v>39</v>
      </c>
      <c r="C56" s="190">
        <v>427.49656434986764</v>
      </c>
      <c r="D56" s="192"/>
      <c r="E56" s="187"/>
      <c r="F56" s="187"/>
      <c r="G56" s="187"/>
      <c r="H56" s="190">
        <v>-181.9576118414243</v>
      </c>
      <c r="J56" s="187"/>
      <c r="K56" s="187"/>
      <c r="L56" s="187"/>
      <c r="M56" s="187"/>
    </row>
    <row r="57" spans="1:13" ht="15" x14ac:dyDescent="0.25">
      <c r="A57" s="187"/>
      <c r="B57" s="186">
        <v>40</v>
      </c>
      <c r="C57" s="190">
        <v>1190.6790477569696</v>
      </c>
      <c r="D57" s="192"/>
      <c r="E57" s="187"/>
      <c r="F57" s="187"/>
      <c r="G57" s="187"/>
      <c r="H57" s="190">
        <v>-170.29098548205525</v>
      </c>
      <c r="J57" s="187"/>
      <c r="K57" s="187"/>
      <c r="L57" s="187"/>
      <c r="M57" s="187"/>
    </row>
    <row r="58" spans="1:13" ht="15" x14ac:dyDescent="0.25">
      <c r="A58" s="187"/>
      <c r="B58" s="186">
        <v>41</v>
      </c>
      <c r="C58" s="190">
        <v>-131.63171616936029</v>
      </c>
      <c r="D58" s="192"/>
      <c r="E58" s="187"/>
      <c r="F58" s="187"/>
      <c r="G58" s="187"/>
      <c r="H58" s="190">
        <v>-168.93258963911035</v>
      </c>
      <c r="J58" s="187"/>
      <c r="K58" s="187"/>
      <c r="L58" s="187"/>
      <c r="M58" s="187"/>
    </row>
    <row r="59" spans="1:13" ht="15" x14ac:dyDescent="0.25">
      <c r="A59" s="187"/>
      <c r="B59" s="186">
        <v>42</v>
      </c>
      <c r="C59" s="190">
        <v>437.00793623126151</v>
      </c>
      <c r="D59" s="192"/>
      <c r="E59" s="187"/>
      <c r="F59" s="187"/>
      <c r="G59" s="187"/>
      <c r="H59" s="190">
        <v>-168.73949062025667</v>
      </c>
      <c r="J59" s="187"/>
      <c r="K59" s="187"/>
      <c r="L59" s="187"/>
      <c r="M59" s="187"/>
    </row>
    <row r="60" spans="1:13" ht="15" x14ac:dyDescent="0.25">
      <c r="A60" s="187"/>
      <c r="B60" s="186">
        <v>43</v>
      </c>
      <c r="C60" s="190">
        <v>221.4209313485776</v>
      </c>
      <c r="D60" s="192"/>
      <c r="E60" s="187"/>
      <c r="F60" s="187"/>
      <c r="G60" s="187"/>
      <c r="H60" s="190">
        <v>-168.09204716032127</v>
      </c>
      <c r="J60" s="187"/>
      <c r="K60" s="187"/>
      <c r="L60" s="187"/>
      <c r="M60" s="187"/>
    </row>
    <row r="61" spans="1:13" ht="15" x14ac:dyDescent="0.25">
      <c r="A61" s="187"/>
      <c r="B61" s="186">
        <v>44</v>
      </c>
      <c r="C61" s="190">
        <v>82.920840769485039</v>
      </c>
      <c r="D61" s="192"/>
      <c r="E61" s="187"/>
      <c r="F61" s="187"/>
      <c r="G61" s="187"/>
      <c r="H61" s="190">
        <v>-167.98643737586326</v>
      </c>
      <c r="J61" s="187"/>
      <c r="K61" s="187"/>
      <c r="L61" s="187"/>
      <c r="M61" s="187"/>
    </row>
    <row r="62" spans="1:13" ht="15" x14ac:dyDescent="0.25">
      <c r="A62" s="187"/>
      <c r="B62" s="186">
        <v>45</v>
      </c>
      <c r="C62" s="190">
        <v>1235.1628498674665</v>
      </c>
      <c r="D62" s="192"/>
      <c r="E62" s="187"/>
      <c r="F62" s="187"/>
      <c r="G62" s="187"/>
      <c r="H62" s="190">
        <v>-160.0375115283407</v>
      </c>
      <c r="J62" s="187"/>
      <c r="K62" s="187"/>
      <c r="L62" s="187"/>
      <c r="M62" s="187"/>
    </row>
    <row r="63" spans="1:13" ht="15" x14ac:dyDescent="0.25">
      <c r="A63" s="187"/>
      <c r="B63" s="186">
        <v>46</v>
      </c>
      <c r="C63" s="190">
        <v>352.94507533367027</v>
      </c>
      <c r="D63" s="192"/>
      <c r="E63" s="187"/>
      <c r="F63" s="187"/>
      <c r="G63" s="187"/>
      <c r="H63" s="190">
        <v>-156.3850863484995</v>
      </c>
      <c r="J63" s="187"/>
      <c r="K63" s="187"/>
      <c r="L63" s="187"/>
      <c r="M63" s="187"/>
    </row>
    <row r="64" spans="1:13" ht="15" x14ac:dyDescent="0.25">
      <c r="A64" s="187"/>
      <c r="B64" s="186">
        <v>47</v>
      </c>
      <c r="C64" s="190">
        <v>-167.98643737586326</v>
      </c>
      <c r="D64" s="192"/>
      <c r="E64" s="187"/>
      <c r="F64" s="187"/>
      <c r="G64" s="187"/>
      <c r="H64" s="190">
        <v>-131.63171616936029</v>
      </c>
      <c r="J64" s="187"/>
      <c r="K64" s="187"/>
      <c r="L64" s="187"/>
      <c r="M64" s="187"/>
    </row>
    <row r="65" spans="1:13" ht="15" x14ac:dyDescent="0.25">
      <c r="A65" s="187"/>
      <c r="B65" s="186">
        <v>48</v>
      </c>
      <c r="C65" s="190">
        <v>1022.4654848509956</v>
      </c>
      <c r="D65" s="192"/>
      <c r="E65" s="187"/>
      <c r="F65" s="187"/>
      <c r="G65" s="187"/>
      <c r="H65" s="190">
        <v>-111.00938254448442</v>
      </c>
      <c r="J65" s="187"/>
      <c r="K65" s="187"/>
      <c r="L65" s="187"/>
      <c r="M65" s="187"/>
    </row>
    <row r="66" spans="1:13" ht="15" x14ac:dyDescent="0.25">
      <c r="A66" s="187"/>
      <c r="B66" s="186">
        <v>49</v>
      </c>
      <c r="C66" s="190">
        <v>561.98403478899354</v>
      </c>
      <c r="D66" s="192"/>
      <c r="E66" s="187"/>
      <c r="F66" s="187"/>
      <c r="G66" s="187"/>
      <c r="H66" s="190">
        <v>-110.37289516929218</v>
      </c>
      <c r="J66" s="187"/>
      <c r="K66" s="187"/>
      <c r="L66" s="187"/>
      <c r="M66" s="187"/>
    </row>
    <row r="67" spans="1:13" ht="15" x14ac:dyDescent="0.25">
      <c r="A67" s="187"/>
      <c r="B67" s="186">
        <v>50</v>
      </c>
      <c r="C67" s="190">
        <v>664.73678590434884</v>
      </c>
      <c r="D67" s="192"/>
      <c r="E67" s="187"/>
      <c r="F67" s="187"/>
      <c r="G67" s="187"/>
      <c r="H67" s="190">
        <v>-91.986603957146599</v>
      </c>
      <c r="J67" s="187"/>
      <c r="K67" s="187"/>
      <c r="L67" s="187"/>
      <c r="M67" s="187"/>
    </row>
    <row r="68" spans="1:13" ht="15" x14ac:dyDescent="0.25">
      <c r="A68" s="187"/>
      <c r="B68" s="186">
        <v>51</v>
      </c>
      <c r="C68" s="190">
        <v>1448.1335797735946</v>
      </c>
      <c r="D68" s="192"/>
      <c r="E68" s="187"/>
      <c r="F68" s="187"/>
      <c r="G68" s="187"/>
      <c r="H68" s="190">
        <v>-89.921623284698853</v>
      </c>
      <c r="J68" s="187"/>
      <c r="K68" s="187"/>
      <c r="L68" s="187"/>
      <c r="M68" s="187"/>
    </row>
    <row r="69" spans="1:13" ht="15" x14ac:dyDescent="0.25">
      <c r="A69" s="187"/>
      <c r="B69" s="186">
        <v>52</v>
      </c>
      <c r="C69" s="190">
        <v>542.66754333301242</v>
      </c>
      <c r="D69" s="192"/>
      <c r="E69" s="187"/>
      <c r="F69" s="187"/>
      <c r="G69" s="187"/>
      <c r="H69" s="190">
        <v>-88.279527750032457</v>
      </c>
      <c r="J69" s="187"/>
      <c r="K69" s="187"/>
      <c r="L69" s="187"/>
      <c r="M69" s="187"/>
    </row>
    <row r="70" spans="1:13" ht="15" x14ac:dyDescent="0.25">
      <c r="A70" s="187"/>
      <c r="B70" s="186">
        <v>53</v>
      </c>
      <c r="C70" s="190">
        <v>272.43811157528762</v>
      </c>
      <c r="D70" s="192"/>
      <c r="E70" s="187"/>
      <c r="F70" s="187"/>
      <c r="G70" s="187"/>
      <c r="H70" s="190">
        <v>-81.63859474988999</v>
      </c>
      <c r="J70" s="187"/>
      <c r="K70" s="187"/>
      <c r="L70" s="187"/>
      <c r="M70" s="187"/>
    </row>
    <row r="71" spans="1:13" ht="15" x14ac:dyDescent="0.25">
      <c r="A71" s="187"/>
      <c r="B71" s="186">
        <v>54</v>
      </c>
      <c r="C71" s="190">
        <v>-168.73949062025667</v>
      </c>
      <c r="D71" s="192"/>
      <c r="E71" s="187"/>
      <c r="F71" s="187"/>
      <c r="G71" s="187"/>
      <c r="H71" s="190">
        <v>-66.691768418883157</v>
      </c>
      <c r="J71" s="187"/>
      <c r="K71" s="187"/>
      <c r="L71" s="187"/>
      <c r="M71" s="187"/>
    </row>
    <row r="72" spans="1:13" ht="15" x14ac:dyDescent="0.25">
      <c r="A72" s="187"/>
      <c r="B72" s="186">
        <v>55</v>
      </c>
      <c r="C72" s="190">
        <v>501.60586333761671</v>
      </c>
      <c r="D72" s="192"/>
      <c r="E72" s="187"/>
      <c r="F72" s="187"/>
      <c r="G72" s="187"/>
      <c r="H72" s="190">
        <v>-60.340460583074673</v>
      </c>
      <c r="J72" s="187"/>
      <c r="K72" s="187"/>
      <c r="L72" s="187"/>
      <c r="M72" s="187"/>
    </row>
    <row r="73" spans="1:13" ht="15" x14ac:dyDescent="0.25">
      <c r="A73" s="187"/>
      <c r="B73" s="186">
        <v>56</v>
      </c>
      <c r="C73" s="190">
        <v>150.32164421308516</v>
      </c>
      <c r="D73" s="192"/>
      <c r="E73" s="187"/>
      <c r="F73" s="187"/>
      <c r="G73" s="187"/>
      <c r="H73" s="190">
        <v>-46.649997408515674</v>
      </c>
      <c r="J73" s="187"/>
      <c r="K73" s="187"/>
      <c r="L73" s="187"/>
      <c r="M73" s="187"/>
    </row>
    <row r="74" spans="1:13" ht="15" x14ac:dyDescent="0.25">
      <c r="A74" s="187"/>
      <c r="B74" s="186">
        <v>57</v>
      </c>
      <c r="C74" s="190">
        <v>1156.7261699528945</v>
      </c>
      <c r="D74" s="192"/>
      <c r="E74" s="187"/>
      <c r="F74" s="187"/>
      <c r="G74" s="187"/>
      <c r="H74" s="190">
        <v>-46.228116963276761</v>
      </c>
      <c r="J74" s="187"/>
      <c r="K74" s="187"/>
      <c r="L74" s="187"/>
      <c r="M74" s="187"/>
    </row>
    <row r="75" spans="1:13" ht="15" x14ac:dyDescent="0.25">
      <c r="A75" s="187"/>
      <c r="B75" s="186">
        <v>58</v>
      </c>
      <c r="C75" s="190">
        <v>252.88813630841537</v>
      </c>
      <c r="D75" s="192"/>
      <c r="E75" s="187"/>
      <c r="F75" s="187"/>
      <c r="G75" s="187"/>
      <c r="H75" s="190">
        <v>-30.987501750131742</v>
      </c>
      <c r="J75" s="187"/>
      <c r="K75" s="187"/>
      <c r="L75" s="187"/>
      <c r="M75" s="187"/>
    </row>
    <row r="76" spans="1:13" ht="15" x14ac:dyDescent="0.25">
      <c r="A76" s="187"/>
      <c r="B76" s="186">
        <v>59</v>
      </c>
      <c r="C76" s="190">
        <v>225.00349542547565</v>
      </c>
      <c r="D76" s="192"/>
      <c r="E76" s="187"/>
      <c r="F76" s="187"/>
      <c r="G76" s="187"/>
      <c r="H76" s="190">
        <v>-26.86631564481786</v>
      </c>
      <c r="J76" s="187"/>
      <c r="K76" s="187"/>
      <c r="L76" s="187"/>
      <c r="M76" s="187"/>
    </row>
    <row r="77" spans="1:13" ht="15" x14ac:dyDescent="0.25">
      <c r="A77" s="187"/>
      <c r="B77" s="186">
        <v>60</v>
      </c>
      <c r="C77" s="190">
        <v>-22.727827487809236</v>
      </c>
      <c r="D77" s="192"/>
      <c r="E77" s="187"/>
      <c r="F77" s="187"/>
      <c r="G77" s="187"/>
      <c r="H77" s="190">
        <v>-22.727827487809236</v>
      </c>
      <c r="J77" s="187"/>
      <c r="K77" s="187"/>
      <c r="L77" s="187"/>
      <c r="M77" s="187"/>
    </row>
    <row r="78" spans="1:13" ht="15" x14ac:dyDescent="0.25">
      <c r="A78" s="187"/>
      <c r="B78" s="186">
        <v>61</v>
      </c>
      <c r="C78" s="190">
        <v>1302.2241199413238</v>
      </c>
      <c r="D78" s="192"/>
      <c r="E78" s="187"/>
      <c r="F78" s="187"/>
      <c r="G78" s="187"/>
      <c r="H78" s="190">
        <v>-18.739354902038031</v>
      </c>
      <c r="J78" s="187"/>
      <c r="K78" s="187"/>
      <c r="L78" s="187"/>
      <c r="M78" s="187"/>
    </row>
    <row r="79" spans="1:13" ht="15" x14ac:dyDescent="0.25">
      <c r="A79" s="187"/>
      <c r="B79" s="186">
        <v>62</v>
      </c>
      <c r="C79" s="190">
        <v>726.43520746012541</v>
      </c>
      <c r="D79" s="192"/>
      <c r="E79" s="187"/>
      <c r="F79" s="187"/>
      <c r="G79" s="187"/>
      <c r="H79" s="190">
        <v>-17.868788597821549</v>
      </c>
      <c r="J79" s="187"/>
      <c r="K79" s="187"/>
      <c r="L79" s="187"/>
      <c r="M79" s="187"/>
    </row>
    <row r="80" spans="1:13" ht="15" x14ac:dyDescent="0.25">
      <c r="A80" s="187"/>
      <c r="B80" s="186">
        <v>63</v>
      </c>
      <c r="C80" s="190">
        <v>536.19145167969123</v>
      </c>
      <c r="D80" s="192"/>
      <c r="E80" s="187"/>
      <c r="F80" s="187"/>
      <c r="G80" s="187"/>
      <c r="H80" s="190">
        <v>-15.992134463921502</v>
      </c>
      <c r="J80" s="187"/>
      <c r="K80" s="187"/>
      <c r="L80" s="187"/>
      <c r="M80" s="187"/>
    </row>
    <row r="81" spans="1:13" ht="15" x14ac:dyDescent="0.25">
      <c r="A81" s="187"/>
      <c r="B81" s="186">
        <v>64</v>
      </c>
      <c r="C81" s="190">
        <v>210.83137722565993</v>
      </c>
      <c r="D81" s="192"/>
      <c r="E81" s="187"/>
      <c r="F81" s="187"/>
      <c r="G81" s="187"/>
      <c r="H81" s="190">
        <v>1.3101880517563131</v>
      </c>
      <c r="J81" s="187"/>
      <c r="K81" s="187"/>
      <c r="L81" s="187"/>
      <c r="M81" s="187"/>
    </row>
    <row r="82" spans="1:13" ht="15" x14ac:dyDescent="0.25">
      <c r="A82" s="187"/>
      <c r="B82" s="186">
        <v>65</v>
      </c>
      <c r="C82" s="190">
        <v>-268.34470372785199</v>
      </c>
      <c r="D82" s="192"/>
      <c r="E82" s="187"/>
      <c r="F82" s="187"/>
      <c r="G82" s="187"/>
      <c r="H82" s="190">
        <v>2.9346147716769337</v>
      </c>
      <c r="J82" s="187"/>
      <c r="K82" s="187"/>
      <c r="L82" s="187"/>
      <c r="M82" s="187"/>
    </row>
    <row r="83" spans="1:13" ht="15" x14ac:dyDescent="0.25">
      <c r="A83" s="187"/>
      <c r="B83" s="186">
        <v>66</v>
      </c>
      <c r="C83" s="190">
        <v>744.31156843531039</v>
      </c>
      <c r="D83" s="192"/>
      <c r="E83" s="187"/>
      <c r="F83" s="187"/>
      <c r="G83" s="187"/>
      <c r="H83" s="190">
        <v>7.1693819879169496</v>
      </c>
      <c r="J83" s="187"/>
      <c r="K83" s="187"/>
      <c r="L83" s="187"/>
      <c r="M83" s="187"/>
    </row>
    <row r="84" spans="1:13" ht="15" x14ac:dyDescent="0.25">
      <c r="A84" s="187"/>
      <c r="B84" s="186">
        <v>67</v>
      </c>
      <c r="C84" s="190">
        <v>905.53466681399323</v>
      </c>
      <c r="D84" s="192"/>
      <c r="E84" s="187"/>
      <c r="F84" s="187"/>
      <c r="G84" s="187"/>
      <c r="H84" s="190">
        <v>17.672508252524494</v>
      </c>
      <c r="J84" s="187"/>
      <c r="K84" s="187"/>
      <c r="L84" s="187"/>
      <c r="M84" s="187"/>
    </row>
    <row r="85" spans="1:13" ht="15" x14ac:dyDescent="0.25">
      <c r="A85" s="187"/>
      <c r="B85" s="186">
        <v>68</v>
      </c>
      <c r="C85" s="190">
        <v>1188.2537465412402</v>
      </c>
      <c r="D85" s="192"/>
      <c r="E85" s="187"/>
      <c r="F85" s="187"/>
      <c r="G85" s="187"/>
      <c r="H85" s="190">
        <v>50.735366254326664</v>
      </c>
      <c r="J85" s="187"/>
      <c r="K85" s="187"/>
      <c r="L85" s="187"/>
      <c r="M85" s="187"/>
    </row>
    <row r="86" spans="1:13" ht="15" x14ac:dyDescent="0.25">
      <c r="A86" s="187"/>
      <c r="B86" s="186">
        <v>69</v>
      </c>
      <c r="C86" s="190">
        <v>1119.3214118057276</v>
      </c>
      <c r="D86" s="192"/>
      <c r="E86" s="187"/>
      <c r="F86" s="187"/>
      <c r="G86" s="187"/>
      <c r="H86" s="190">
        <v>68.41804641719159</v>
      </c>
      <c r="J86" s="187"/>
      <c r="K86" s="187"/>
      <c r="L86" s="187"/>
      <c r="M86" s="187"/>
    </row>
    <row r="87" spans="1:13" ht="15" x14ac:dyDescent="0.25">
      <c r="A87" s="187"/>
      <c r="B87" s="186">
        <v>70</v>
      </c>
      <c r="C87" s="190">
        <v>214.92697551745482</v>
      </c>
      <c r="D87" s="192"/>
      <c r="E87" s="187"/>
      <c r="F87" s="187"/>
      <c r="G87" s="187"/>
      <c r="H87" s="190">
        <v>82.920840769485039</v>
      </c>
      <c r="J87" s="187"/>
      <c r="K87" s="187"/>
      <c r="L87" s="187"/>
      <c r="M87" s="187"/>
    </row>
    <row r="88" spans="1:13" ht="15" x14ac:dyDescent="0.25">
      <c r="A88" s="187"/>
      <c r="B88" s="186">
        <v>71</v>
      </c>
      <c r="C88" s="190">
        <v>-209.39125951141386</v>
      </c>
      <c r="D88" s="192"/>
      <c r="E88" s="187"/>
      <c r="F88" s="187"/>
      <c r="G88" s="187"/>
      <c r="H88" s="190">
        <v>92.301010409600394</v>
      </c>
      <c r="J88" s="187"/>
      <c r="K88" s="187"/>
      <c r="L88" s="187"/>
      <c r="M88" s="187"/>
    </row>
    <row r="89" spans="1:13" ht="15" x14ac:dyDescent="0.25">
      <c r="A89" s="187"/>
      <c r="B89" s="186">
        <v>72</v>
      </c>
      <c r="C89" s="190">
        <v>241.41860513074812</v>
      </c>
      <c r="D89" s="192"/>
      <c r="E89" s="187"/>
      <c r="F89" s="187"/>
      <c r="G89" s="187"/>
      <c r="H89" s="190">
        <v>100.76679280743269</v>
      </c>
      <c r="J89" s="187"/>
      <c r="K89" s="187"/>
      <c r="L89" s="187"/>
      <c r="M89" s="187"/>
    </row>
    <row r="90" spans="1:13" ht="15" x14ac:dyDescent="0.25">
      <c r="A90" s="187"/>
      <c r="B90" s="186">
        <v>73</v>
      </c>
      <c r="C90" s="190">
        <v>451.5124593470789</v>
      </c>
      <c r="D90" s="192"/>
      <c r="E90" s="187"/>
      <c r="F90" s="187"/>
      <c r="G90" s="187"/>
      <c r="H90" s="190">
        <v>104.07480382704966</v>
      </c>
      <c r="J90" s="187"/>
      <c r="K90" s="187"/>
      <c r="L90" s="187"/>
      <c r="M90" s="187"/>
    </row>
    <row r="91" spans="1:13" ht="15" x14ac:dyDescent="0.25">
      <c r="A91" s="187"/>
      <c r="B91" s="186">
        <v>74</v>
      </c>
      <c r="C91" s="190">
        <v>-304.17880291840834</v>
      </c>
      <c r="D91" s="192"/>
      <c r="E91" s="187"/>
      <c r="F91" s="187"/>
      <c r="G91" s="187"/>
      <c r="H91" s="190">
        <v>127.99374699510508</v>
      </c>
      <c r="J91" s="187"/>
      <c r="K91" s="187"/>
      <c r="L91" s="187"/>
      <c r="M91" s="187"/>
    </row>
    <row r="92" spans="1:13" ht="15" x14ac:dyDescent="0.25">
      <c r="A92" s="187"/>
      <c r="B92" s="186">
        <v>75</v>
      </c>
      <c r="C92" s="190">
        <v>1184.7525298358221</v>
      </c>
      <c r="D92" s="192"/>
      <c r="E92" s="187"/>
      <c r="F92" s="187"/>
      <c r="G92" s="187"/>
      <c r="H92" s="190">
        <v>140.3848271758709</v>
      </c>
      <c r="J92" s="187"/>
      <c r="K92" s="187"/>
      <c r="L92" s="187"/>
      <c r="M92" s="187"/>
    </row>
    <row r="93" spans="1:13" ht="15" x14ac:dyDescent="0.25">
      <c r="A93" s="187"/>
      <c r="B93" s="186">
        <v>76</v>
      </c>
      <c r="C93" s="190">
        <v>1073.2305023812703</v>
      </c>
      <c r="D93" s="192"/>
      <c r="E93" s="187"/>
      <c r="F93" s="187"/>
      <c r="G93" s="187"/>
      <c r="H93" s="190">
        <v>144.46484766051685</v>
      </c>
      <c r="J93" s="187"/>
      <c r="K93" s="187"/>
      <c r="L93" s="187"/>
      <c r="M93" s="187"/>
    </row>
    <row r="94" spans="1:13" ht="15" x14ac:dyDescent="0.25">
      <c r="A94" s="187"/>
      <c r="B94" s="186">
        <v>77</v>
      </c>
      <c r="C94" s="190">
        <v>-264.17754523731924</v>
      </c>
      <c r="D94" s="192"/>
      <c r="E94" s="187"/>
      <c r="F94" s="187"/>
      <c r="G94" s="187"/>
      <c r="H94" s="190">
        <v>150.32164421308516</v>
      </c>
      <c r="J94" s="187"/>
      <c r="K94" s="187"/>
      <c r="L94" s="187"/>
      <c r="M94" s="187"/>
    </row>
    <row r="95" spans="1:13" ht="15" x14ac:dyDescent="0.25">
      <c r="A95" s="187"/>
      <c r="B95" s="186">
        <v>78</v>
      </c>
      <c r="C95" s="190">
        <v>-46.228116963276761</v>
      </c>
      <c r="D95" s="192"/>
      <c r="E95" s="187"/>
      <c r="F95" s="187"/>
      <c r="G95" s="187"/>
      <c r="H95" s="190">
        <v>172.55942943075183</v>
      </c>
      <c r="J95" s="187"/>
      <c r="K95" s="187"/>
      <c r="L95" s="187"/>
      <c r="M95" s="187"/>
    </row>
    <row r="96" spans="1:13" ht="15" x14ac:dyDescent="0.25">
      <c r="A96" s="187"/>
      <c r="B96" s="186">
        <v>79</v>
      </c>
      <c r="C96" s="190">
        <v>261.29374530304244</v>
      </c>
      <c r="D96" s="192"/>
      <c r="E96" s="187"/>
      <c r="F96" s="187"/>
      <c r="G96" s="187"/>
      <c r="H96" s="190">
        <v>176.38356445307841</v>
      </c>
      <c r="J96" s="187"/>
      <c r="K96" s="187"/>
      <c r="L96" s="187"/>
      <c r="M96" s="187"/>
    </row>
    <row r="97" spans="1:13" ht="15" x14ac:dyDescent="0.25">
      <c r="A97" s="187"/>
      <c r="B97" s="186">
        <v>80</v>
      </c>
      <c r="C97" s="190">
        <v>-415.84255048628665</v>
      </c>
      <c r="D97" s="192"/>
      <c r="E97" s="187"/>
      <c r="F97" s="187"/>
      <c r="G97" s="187"/>
      <c r="H97" s="190">
        <v>179.74345614988033</v>
      </c>
      <c r="J97" s="187"/>
      <c r="K97" s="187"/>
      <c r="L97" s="187"/>
      <c r="M97" s="187"/>
    </row>
    <row r="98" spans="1:13" ht="15" x14ac:dyDescent="0.25">
      <c r="A98" s="187"/>
      <c r="B98" s="186">
        <v>81</v>
      </c>
      <c r="C98" s="190">
        <v>511.9044332986191</v>
      </c>
      <c r="D98" s="192"/>
      <c r="E98" s="187"/>
      <c r="F98" s="187"/>
      <c r="G98" s="187"/>
      <c r="H98" s="190">
        <v>195.06220025168136</v>
      </c>
      <c r="J98" s="187"/>
      <c r="K98" s="187"/>
      <c r="L98" s="187"/>
      <c r="M98" s="187"/>
    </row>
    <row r="99" spans="1:13" ht="15" x14ac:dyDescent="0.25">
      <c r="A99" s="187"/>
      <c r="B99" s="186">
        <v>82</v>
      </c>
      <c r="C99" s="190">
        <v>-18.739354902038031</v>
      </c>
      <c r="D99" s="192"/>
      <c r="E99" s="187"/>
      <c r="F99" s="187"/>
      <c r="G99" s="187"/>
      <c r="H99" s="190">
        <v>210.83137722565993</v>
      </c>
      <c r="J99" s="187"/>
      <c r="K99" s="187"/>
      <c r="L99" s="187"/>
      <c r="M99" s="187"/>
    </row>
    <row r="100" spans="1:13" ht="15" x14ac:dyDescent="0.25">
      <c r="A100" s="187"/>
      <c r="B100" s="186">
        <v>83</v>
      </c>
      <c r="C100" s="190">
        <v>-231.76503930717558</v>
      </c>
      <c r="D100" s="192"/>
      <c r="E100" s="187"/>
      <c r="F100" s="187"/>
      <c r="G100" s="187"/>
      <c r="H100" s="190">
        <v>214.92697551745482</v>
      </c>
      <c r="J100" s="187"/>
      <c r="K100" s="187"/>
      <c r="L100" s="187"/>
      <c r="M100" s="187"/>
    </row>
    <row r="101" spans="1:13" ht="15" x14ac:dyDescent="0.25">
      <c r="A101" s="187"/>
      <c r="B101" s="186">
        <v>84</v>
      </c>
      <c r="C101" s="190">
        <v>-348.81210350269544</v>
      </c>
      <c r="D101" s="192"/>
      <c r="E101" s="187"/>
      <c r="F101" s="187"/>
      <c r="G101" s="187"/>
      <c r="H101" s="190">
        <v>219.98902767345703</v>
      </c>
      <c r="J101" s="187"/>
      <c r="K101" s="187"/>
      <c r="L101" s="187"/>
      <c r="M101" s="187"/>
    </row>
    <row r="102" spans="1:13" ht="15" x14ac:dyDescent="0.25">
      <c r="A102" s="187"/>
      <c r="B102" s="186">
        <v>85</v>
      </c>
      <c r="C102" s="190">
        <v>513.4456360957638</v>
      </c>
      <c r="D102" s="192"/>
      <c r="E102" s="187"/>
      <c r="F102" s="187"/>
      <c r="G102" s="187"/>
      <c r="H102" s="190">
        <v>221.4209313485776</v>
      </c>
      <c r="J102" s="187"/>
      <c r="K102" s="187"/>
      <c r="L102" s="187"/>
      <c r="M102" s="187"/>
    </row>
    <row r="103" spans="1:13" ht="15" x14ac:dyDescent="0.25">
      <c r="A103" s="187"/>
      <c r="B103" s="186">
        <v>86</v>
      </c>
      <c r="C103" s="190">
        <v>1045.2735826417793</v>
      </c>
      <c r="D103" s="192"/>
      <c r="E103" s="187"/>
      <c r="F103" s="187"/>
      <c r="G103" s="187"/>
      <c r="H103" s="190">
        <v>225.00349542547565</v>
      </c>
      <c r="J103" s="187"/>
      <c r="K103" s="187"/>
      <c r="L103" s="187"/>
      <c r="M103" s="187"/>
    </row>
    <row r="104" spans="1:13" ht="15" x14ac:dyDescent="0.25">
      <c r="A104" s="187"/>
      <c r="B104" s="186">
        <v>87</v>
      </c>
      <c r="C104" s="190">
        <v>-91.986603957146599</v>
      </c>
      <c r="D104" s="192"/>
      <c r="E104" s="187"/>
      <c r="F104" s="187"/>
      <c r="G104" s="187"/>
      <c r="H104" s="190">
        <v>240.33683971082996</v>
      </c>
      <c r="J104" s="187"/>
      <c r="K104" s="187"/>
      <c r="L104" s="187"/>
      <c r="M104" s="187"/>
    </row>
    <row r="105" spans="1:13" ht="15" x14ac:dyDescent="0.25">
      <c r="A105" s="187"/>
      <c r="B105" s="186">
        <v>88</v>
      </c>
      <c r="C105" s="190">
        <v>441.18442453364219</v>
      </c>
      <c r="D105" s="192"/>
      <c r="E105" s="187"/>
      <c r="F105" s="187"/>
      <c r="G105" s="187"/>
      <c r="H105" s="190">
        <v>241.24195812818357</v>
      </c>
      <c r="J105" s="187"/>
      <c r="K105" s="187"/>
      <c r="L105" s="187"/>
      <c r="M105" s="187"/>
    </row>
    <row r="106" spans="1:13" ht="15" x14ac:dyDescent="0.25">
      <c r="A106" s="187"/>
      <c r="B106" s="186">
        <v>89</v>
      </c>
      <c r="C106" s="190">
        <v>-46.649997408515674</v>
      </c>
      <c r="D106" s="192"/>
      <c r="E106" s="187"/>
      <c r="F106" s="187"/>
      <c r="G106" s="187"/>
      <c r="H106" s="190">
        <v>241.41860513074812</v>
      </c>
      <c r="J106" s="187"/>
      <c r="K106" s="187"/>
      <c r="L106" s="187"/>
      <c r="M106" s="187"/>
    </row>
    <row r="107" spans="1:13" ht="15" x14ac:dyDescent="0.25">
      <c r="A107" s="187"/>
      <c r="B107" s="186">
        <v>90</v>
      </c>
      <c r="C107" s="190">
        <v>420.22207087981224</v>
      </c>
      <c r="D107" s="192"/>
      <c r="E107" s="187"/>
      <c r="F107" s="187"/>
      <c r="G107" s="187"/>
      <c r="H107" s="190">
        <v>245.92348071787001</v>
      </c>
      <c r="J107" s="187"/>
      <c r="K107" s="187"/>
      <c r="L107" s="187"/>
      <c r="M107" s="187"/>
    </row>
    <row r="108" spans="1:13" ht="15" x14ac:dyDescent="0.25">
      <c r="A108" s="187"/>
      <c r="B108" s="186">
        <v>91</v>
      </c>
      <c r="C108" s="190">
        <v>503.24167799342194</v>
      </c>
      <c r="D108" s="192"/>
      <c r="E108" s="187"/>
      <c r="F108" s="187"/>
      <c r="G108" s="187"/>
      <c r="H108" s="190">
        <v>252.88813630841537</v>
      </c>
      <c r="J108" s="187"/>
      <c r="K108" s="187"/>
      <c r="L108" s="187"/>
      <c r="M108" s="187"/>
    </row>
    <row r="109" spans="1:13" ht="15" x14ac:dyDescent="0.25">
      <c r="A109" s="187"/>
      <c r="B109" s="186">
        <v>92</v>
      </c>
      <c r="C109" s="190">
        <v>-292.87355333257528</v>
      </c>
      <c r="D109" s="192"/>
      <c r="E109" s="187"/>
      <c r="F109" s="187"/>
      <c r="G109" s="187"/>
      <c r="H109" s="190">
        <v>261.29374530304244</v>
      </c>
      <c r="J109" s="187"/>
      <c r="K109" s="187"/>
      <c r="L109" s="187"/>
      <c r="M109" s="187"/>
    </row>
    <row r="110" spans="1:13" ht="15" x14ac:dyDescent="0.25">
      <c r="A110" s="187"/>
      <c r="B110" s="186">
        <v>93</v>
      </c>
      <c r="C110" s="190">
        <v>-277.03789873694905</v>
      </c>
      <c r="D110" s="192"/>
      <c r="E110" s="187"/>
      <c r="F110" s="187"/>
      <c r="G110" s="187"/>
      <c r="H110" s="190">
        <v>262.67240329239007</v>
      </c>
      <c r="J110" s="187"/>
      <c r="K110" s="187"/>
      <c r="L110" s="187"/>
      <c r="M110" s="187"/>
    </row>
    <row r="111" spans="1:13" ht="15" x14ac:dyDescent="0.25">
      <c r="A111" s="187"/>
      <c r="B111" s="186">
        <v>94</v>
      </c>
      <c r="C111" s="190">
        <v>1231.0518932812276</v>
      </c>
      <c r="D111" s="192"/>
      <c r="E111" s="187"/>
      <c r="F111" s="187"/>
      <c r="G111" s="187"/>
      <c r="H111" s="190">
        <v>264.9910710234476</v>
      </c>
      <c r="J111" s="187"/>
      <c r="K111" s="187"/>
      <c r="L111" s="187"/>
      <c r="M111" s="187"/>
    </row>
    <row r="112" spans="1:13" ht="15" x14ac:dyDescent="0.25">
      <c r="A112" s="187"/>
      <c r="B112" s="186">
        <v>95</v>
      </c>
      <c r="C112" s="190">
        <v>293.01749987345102</v>
      </c>
      <c r="D112" s="192"/>
      <c r="E112" s="187"/>
      <c r="F112" s="187"/>
      <c r="G112" s="187"/>
      <c r="H112" s="190">
        <v>272.43811157528762</v>
      </c>
      <c r="J112" s="187"/>
      <c r="K112" s="187"/>
      <c r="L112" s="187"/>
      <c r="M112" s="187"/>
    </row>
    <row r="113" spans="1:13" ht="15" x14ac:dyDescent="0.25">
      <c r="A113" s="187"/>
      <c r="B113" s="186">
        <v>96</v>
      </c>
      <c r="C113" s="190">
        <v>-30.987501750131742</v>
      </c>
      <c r="D113" s="192"/>
      <c r="E113" s="187"/>
      <c r="F113" s="187"/>
      <c r="G113" s="187"/>
      <c r="H113" s="190">
        <v>290.37159977280771</v>
      </c>
      <c r="J113" s="187"/>
      <c r="K113" s="187"/>
      <c r="L113" s="187"/>
      <c r="M113" s="187"/>
    </row>
    <row r="114" spans="1:13" ht="15" x14ac:dyDescent="0.25">
      <c r="A114" s="187"/>
      <c r="B114" s="186">
        <v>97</v>
      </c>
      <c r="C114" s="190">
        <v>-445.90787375492187</v>
      </c>
      <c r="D114" s="192"/>
      <c r="E114" s="187"/>
      <c r="F114" s="187"/>
      <c r="G114" s="187"/>
      <c r="H114" s="190">
        <v>293.01749987345102</v>
      </c>
      <c r="J114" s="187"/>
      <c r="K114" s="187"/>
      <c r="L114" s="187"/>
      <c r="M114" s="187"/>
    </row>
    <row r="115" spans="1:13" ht="15" x14ac:dyDescent="0.25">
      <c r="A115" s="187"/>
      <c r="B115" s="186">
        <v>98</v>
      </c>
      <c r="C115" s="190">
        <v>-168.09204716032127</v>
      </c>
      <c r="D115" s="192"/>
      <c r="E115" s="187"/>
      <c r="F115" s="187"/>
      <c r="G115" s="187"/>
      <c r="H115" s="190">
        <v>298.08910995507381</v>
      </c>
      <c r="J115" s="187"/>
      <c r="K115" s="187"/>
      <c r="L115" s="187"/>
      <c r="M115" s="187"/>
    </row>
    <row r="116" spans="1:13" ht="15" x14ac:dyDescent="0.25">
      <c r="A116" s="187"/>
      <c r="B116" s="186">
        <v>99</v>
      </c>
      <c r="C116" s="190">
        <v>1221.4650938938855</v>
      </c>
      <c r="D116" s="192"/>
      <c r="E116" s="187"/>
      <c r="F116" s="187"/>
      <c r="G116" s="187"/>
      <c r="H116" s="190">
        <v>306.90723631360379</v>
      </c>
      <c r="J116" s="187"/>
      <c r="K116" s="187"/>
      <c r="L116" s="187"/>
      <c r="M116" s="187"/>
    </row>
    <row r="117" spans="1:13" ht="15" x14ac:dyDescent="0.25">
      <c r="A117" s="187"/>
      <c r="B117" s="186">
        <v>100</v>
      </c>
      <c r="C117" s="190">
        <v>1456.9070342462458</v>
      </c>
      <c r="D117" s="192"/>
      <c r="E117" s="187"/>
      <c r="F117" s="187"/>
      <c r="G117" s="187"/>
      <c r="H117" s="190">
        <v>324.38712259939985</v>
      </c>
      <c r="J117" s="187"/>
      <c r="K117" s="187"/>
      <c r="L117" s="187"/>
      <c r="M117" s="187"/>
    </row>
    <row r="118" spans="1:13" ht="15" x14ac:dyDescent="0.25">
      <c r="A118" s="187"/>
      <c r="B118" s="186">
        <v>101</v>
      </c>
      <c r="C118" s="190">
        <v>-322.00353410157823</v>
      </c>
      <c r="D118" s="192"/>
      <c r="E118" s="187"/>
      <c r="F118" s="187"/>
      <c r="G118" s="187"/>
      <c r="H118" s="190">
        <v>327.45529729119903</v>
      </c>
      <c r="J118" s="187"/>
      <c r="K118" s="187"/>
      <c r="L118" s="187"/>
      <c r="M118" s="187"/>
    </row>
    <row r="119" spans="1:13" ht="15" x14ac:dyDescent="0.25">
      <c r="A119" s="187"/>
      <c r="B119" s="186">
        <v>102</v>
      </c>
      <c r="C119" s="190">
        <v>1055.0867851146793</v>
      </c>
      <c r="D119" s="192"/>
      <c r="E119" s="187"/>
      <c r="F119" s="187"/>
      <c r="G119" s="187"/>
      <c r="H119" s="190">
        <v>329.68712813587172</v>
      </c>
      <c r="J119" s="187"/>
      <c r="K119" s="187"/>
      <c r="L119" s="187"/>
      <c r="M119" s="187"/>
    </row>
    <row r="120" spans="1:13" ht="15" x14ac:dyDescent="0.25">
      <c r="A120" s="187"/>
      <c r="B120" s="186">
        <v>103</v>
      </c>
      <c r="C120" s="190">
        <v>1284.2665342140697</v>
      </c>
      <c r="D120" s="192"/>
      <c r="E120" s="187"/>
      <c r="F120" s="187"/>
      <c r="G120" s="187"/>
      <c r="H120" s="190">
        <v>332.50962869790305</v>
      </c>
      <c r="J120" s="187"/>
      <c r="K120" s="187"/>
      <c r="L120" s="187"/>
      <c r="M120" s="187"/>
    </row>
    <row r="121" spans="1:13" ht="15" x14ac:dyDescent="0.25">
      <c r="A121" s="187"/>
      <c r="B121" s="186">
        <v>104</v>
      </c>
      <c r="C121" s="190">
        <v>68.41804641719159</v>
      </c>
      <c r="D121" s="192"/>
      <c r="E121" s="187"/>
      <c r="F121" s="187"/>
      <c r="G121" s="187"/>
      <c r="H121" s="190">
        <v>340.01198087307557</v>
      </c>
      <c r="J121" s="187"/>
      <c r="K121" s="187"/>
      <c r="L121" s="187"/>
      <c r="M121" s="187"/>
    </row>
    <row r="122" spans="1:13" ht="15" x14ac:dyDescent="0.25">
      <c r="A122" s="187"/>
      <c r="B122" s="186">
        <v>105</v>
      </c>
      <c r="C122" s="190">
        <v>-362.84336084265715</v>
      </c>
      <c r="D122" s="192"/>
      <c r="E122" s="187"/>
      <c r="F122" s="187"/>
      <c r="G122" s="187"/>
      <c r="H122" s="190">
        <v>340.50550001316583</v>
      </c>
      <c r="J122" s="187"/>
      <c r="K122" s="187"/>
      <c r="L122" s="187"/>
      <c r="M122" s="187"/>
    </row>
    <row r="123" spans="1:13" ht="15" x14ac:dyDescent="0.25">
      <c r="A123" s="187"/>
      <c r="B123" s="186">
        <v>106</v>
      </c>
      <c r="C123" s="190">
        <v>850.95398889854914</v>
      </c>
      <c r="D123" s="192"/>
      <c r="E123" s="187"/>
      <c r="F123" s="187"/>
      <c r="G123" s="187"/>
      <c r="H123" s="190">
        <v>351.62817395582897</v>
      </c>
      <c r="J123" s="187"/>
      <c r="K123" s="187"/>
      <c r="L123" s="187"/>
      <c r="M123" s="187"/>
    </row>
    <row r="124" spans="1:13" ht="15" x14ac:dyDescent="0.25">
      <c r="A124" s="187"/>
      <c r="B124" s="186">
        <v>107</v>
      </c>
      <c r="C124" s="190">
        <v>623.86275934947275</v>
      </c>
      <c r="D124" s="192"/>
      <c r="E124" s="187"/>
      <c r="F124" s="187"/>
      <c r="G124" s="187"/>
      <c r="H124" s="190">
        <v>352.94507533367027</v>
      </c>
      <c r="J124" s="187"/>
      <c r="K124" s="187"/>
      <c r="L124" s="187"/>
      <c r="M124" s="187"/>
    </row>
    <row r="125" spans="1:13" ht="15" x14ac:dyDescent="0.25">
      <c r="A125" s="187"/>
      <c r="B125" s="186">
        <v>108</v>
      </c>
      <c r="C125" s="190">
        <v>476.30797679761667</v>
      </c>
      <c r="D125" s="192"/>
      <c r="E125" s="187"/>
      <c r="F125" s="187"/>
      <c r="G125" s="187"/>
      <c r="H125" s="190">
        <v>356.49388797300526</v>
      </c>
      <c r="J125" s="187"/>
      <c r="K125" s="187"/>
      <c r="L125" s="187"/>
      <c r="M125" s="187"/>
    </row>
    <row r="126" spans="1:13" ht="15" x14ac:dyDescent="0.25">
      <c r="A126" s="187"/>
      <c r="B126" s="186">
        <v>109</v>
      </c>
      <c r="C126" s="190">
        <v>-110.37289516929218</v>
      </c>
      <c r="D126" s="192"/>
      <c r="E126" s="187"/>
      <c r="F126" s="187"/>
      <c r="G126" s="187"/>
      <c r="H126" s="190">
        <v>381.40033200956304</v>
      </c>
      <c r="J126" s="187"/>
      <c r="K126" s="187"/>
      <c r="L126" s="187"/>
      <c r="M126" s="187"/>
    </row>
    <row r="127" spans="1:13" ht="15" x14ac:dyDescent="0.25">
      <c r="A127" s="187"/>
      <c r="B127" s="186">
        <v>110</v>
      </c>
      <c r="C127" s="190">
        <v>-365.53170744366025</v>
      </c>
      <c r="D127" s="192"/>
      <c r="E127" s="187"/>
      <c r="F127" s="187"/>
      <c r="G127" s="187"/>
      <c r="H127" s="190">
        <v>386.54525586499767</v>
      </c>
      <c r="J127" s="187"/>
      <c r="K127" s="187"/>
      <c r="L127" s="187"/>
      <c r="M127" s="187"/>
    </row>
    <row r="128" spans="1:13" ht="15" x14ac:dyDescent="0.25">
      <c r="A128" s="187"/>
      <c r="B128" s="186">
        <v>111</v>
      </c>
      <c r="C128" s="190">
        <v>641.93773452196001</v>
      </c>
      <c r="D128" s="192"/>
      <c r="E128" s="187"/>
      <c r="F128" s="187"/>
      <c r="G128" s="187"/>
      <c r="H128" s="190">
        <v>387.91591027155687</v>
      </c>
      <c r="J128" s="187"/>
      <c r="K128" s="187"/>
      <c r="L128" s="187"/>
      <c r="M128" s="187"/>
    </row>
    <row r="129" spans="1:13" ht="15" x14ac:dyDescent="0.25">
      <c r="A129" s="187"/>
      <c r="B129" s="186">
        <v>112</v>
      </c>
      <c r="C129" s="190">
        <v>393.61782249280031</v>
      </c>
      <c r="D129" s="192"/>
      <c r="E129" s="187"/>
      <c r="F129" s="187"/>
      <c r="G129" s="187"/>
      <c r="H129" s="190">
        <v>393.61782249280031</v>
      </c>
      <c r="J129" s="187"/>
      <c r="K129" s="187"/>
      <c r="L129" s="187"/>
      <c r="M129" s="187"/>
    </row>
    <row r="130" spans="1:13" ht="15" x14ac:dyDescent="0.25">
      <c r="A130" s="187"/>
      <c r="B130" s="186">
        <v>113</v>
      </c>
      <c r="C130" s="190">
        <v>1000.4224828770255</v>
      </c>
      <c r="D130" s="192"/>
      <c r="E130" s="187"/>
      <c r="F130" s="187"/>
      <c r="G130" s="187"/>
      <c r="H130" s="190">
        <v>408.61436138358818</v>
      </c>
      <c r="J130" s="187"/>
      <c r="K130" s="187"/>
      <c r="L130" s="187"/>
      <c r="M130" s="187"/>
    </row>
    <row r="131" spans="1:13" ht="15" x14ac:dyDescent="0.25">
      <c r="A131" s="187"/>
      <c r="B131" s="186">
        <v>114</v>
      </c>
      <c r="C131" s="190">
        <v>813.17260450183858</v>
      </c>
      <c r="D131" s="192"/>
      <c r="E131" s="187"/>
      <c r="F131" s="187"/>
      <c r="G131" s="187"/>
      <c r="H131" s="190">
        <v>413.23808371704422</v>
      </c>
      <c r="J131" s="187"/>
      <c r="K131" s="187"/>
      <c r="L131" s="187"/>
      <c r="M131" s="187"/>
    </row>
    <row r="132" spans="1:13" ht="15" x14ac:dyDescent="0.25">
      <c r="A132" s="187"/>
      <c r="B132" s="186">
        <v>115</v>
      </c>
      <c r="C132" s="190">
        <v>-252.93254521178028</v>
      </c>
      <c r="D132" s="192"/>
      <c r="E132" s="187"/>
      <c r="F132" s="187"/>
      <c r="G132" s="187"/>
      <c r="H132" s="190">
        <v>417.87120967801889</v>
      </c>
      <c r="J132" s="187"/>
      <c r="K132" s="187"/>
      <c r="L132" s="187"/>
      <c r="M132" s="187"/>
    </row>
    <row r="133" spans="1:13" ht="15" x14ac:dyDescent="0.25">
      <c r="A133" s="187"/>
      <c r="B133" s="186">
        <v>116</v>
      </c>
      <c r="C133" s="190">
        <v>290.37159977280771</v>
      </c>
      <c r="D133" s="192"/>
      <c r="E133" s="187"/>
      <c r="F133" s="187"/>
      <c r="G133" s="187"/>
      <c r="H133" s="190">
        <v>420.22207087981224</v>
      </c>
      <c r="J133" s="187"/>
      <c r="K133" s="187"/>
      <c r="L133" s="187"/>
      <c r="M133" s="187"/>
    </row>
    <row r="134" spans="1:13" ht="15" x14ac:dyDescent="0.25">
      <c r="A134" s="187"/>
      <c r="B134" s="186">
        <v>117</v>
      </c>
      <c r="C134" s="190">
        <v>695.12166327851219</v>
      </c>
      <c r="D134" s="192"/>
      <c r="E134" s="187"/>
      <c r="F134" s="187"/>
      <c r="G134" s="187"/>
      <c r="H134" s="190">
        <v>423.43277895641427</v>
      </c>
      <c r="J134" s="187"/>
      <c r="K134" s="187"/>
      <c r="L134" s="187"/>
      <c r="M134" s="187"/>
    </row>
    <row r="135" spans="1:13" ht="15" x14ac:dyDescent="0.25">
      <c r="A135" s="187"/>
      <c r="B135" s="186">
        <v>118</v>
      </c>
      <c r="C135" s="190">
        <v>2.9346147716769337</v>
      </c>
      <c r="D135" s="192"/>
      <c r="E135" s="187"/>
      <c r="F135" s="187"/>
      <c r="G135" s="187"/>
      <c r="H135" s="190">
        <v>427.49656434986764</v>
      </c>
      <c r="J135" s="187"/>
      <c r="K135" s="187"/>
      <c r="L135" s="187"/>
      <c r="M135" s="187"/>
    </row>
    <row r="136" spans="1:13" ht="15" x14ac:dyDescent="0.25">
      <c r="A136" s="187"/>
      <c r="B136" s="186">
        <v>119</v>
      </c>
      <c r="C136" s="190">
        <v>1077.3980402978334</v>
      </c>
      <c r="D136" s="192"/>
      <c r="E136" s="187"/>
      <c r="F136" s="187"/>
      <c r="G136" s="187"/>
      <c r="H136" s="190">
        <v>437.00793623126151</v>
      </c>
      <c r="J136" s="187"/>
      <c r="K136" s="187"/>
      <c r="L136" s="187"/>
      <c r="M136" s="187"/>
    </row>
    <row r="137" spans="1:13" ht="15" x14ac:dyDescent="0.25">
      <c r="A137" s="187"/>
      <c r="B137" s="186">
        <v>120</v>
      </c>
      <c r="C137" s="190">
        <v>742.38756103978062</v>
      </c>
      <c r="D137" s="192"/>
      <c r="E137" s="187"/>
      <c r="F137" s="187"/>
      <c r="G137" s="187"/>
      <c r="H137" s="190">
        <v>441.18442453364219</v>
      </c>
      <c r="J137" s="187"/>
      <c r="K137" s="187"/>
      <c r="L137" s="187"/>
      <c r="M137" s="187"/>
    </row>
    <row r="138" spans="1:13" ht="15" x14ac:dyDescent="0.25">
      <c r="A138" s="187"/>
      <c r="B138" s="186">
        <v>121</v>
      </c>
      <c r="C138" s="190">
        <v>968.90490759439967</v>
      </c>
      <c r="D138" s="192"/>
      <c r="E138" s="187"/>
      <c r="F138" s="187"/>
      <c r="G138" s="187"/>
      <c r="H138" s="190">
        <v>451.5124593470789</v>
      </c>
      <c r="J138" s="187"/>
      <c r="K138" s="187"/>
      <c r="L138" s="187"/>
      <c r="M138" s="187"/>
    </row>
    <row r="139" spans="1:13" ht="15" x14ac:dyDescent="0.25">
      <c r="A139" s="187"/>
      <c r="B139" s="186">
        <v>122</v>
      </c>
      <c r="C139" s="190">
        <v>50.735366254326664</v>
      </c>
      <c r="D139" s="192"/>
      <c r="E139" s="187"/>
      <c r="F139" s="187"/>
      <c r="G139" s="187"/>
      <c r="H139" s="190">
        <v>458.93899745348313</v>
      </c>
      <c r="J139" s="187"/>
      <c r="K139" s="187"/>
      <c r="L139" s="187"/>
      <c r="M139" s="187"/>
    </row>
    <row r="140" spans="1:13" ht="15" x14ac:dyDescent="0.25">
      <c r="A140" s="187"/>
      <c r="B140" s="186">
        <v>123</v>
      </c>
      <c r="C140" s="190">
        <v>1060.9934318373976</v>
      </c>
      <c r="D140" s="192"/>
      <c r="E140" s="187"/>
      <c r="F140" s="187"/>
      <c r="G140" s="187"/>
      <c r="H140" s="190">
        <v>476.30797679761667</v>
      </c>
      <c r="J140" s="187"/>
      <c r="K140" s="187"/>
      <c r="L140" s="187"/>
      <c r="M140" s="187"/>
    </row>
    <row r="141" spans="1:13" ht="15" x14ac:dyDescent="0.25">
      <c r="A141" s="187"/>
      <c r="B141" s="186">
        <v>124</v>
      </c>
      <c r="C141" s="190">
        <v>1363.6590009916126</v>
      </c>
      <c r="D141" s="192"/>
      <c r="E141" s="187"/>
      <c r="F141" s="187"/>
      <c r="G141" s="187"/>
      <c r="H141" s="190">
        <v>501.60586333761671</v>
      </c>
      <c r="J141" s="187"/>
      <c r="K141" s="187"/>
      <c r="L141" s="187"/>
      <c r="M141" s="187"/>
    </row>
    <row r="142" spans="1:13" ht="15" x14ac:dyDescent="0.25">
      <c r="A142" s="187"/>
      <c r="B142" s="186">
        <v>125</v>
      </c>
      <c r="C142" s="190">
        <v>458.93899745348313</v>
      </c>
      <c r="D142" s="192"/>
      <c r="E142" s="187"/>
      <c r="F142" s="187"/>
      <c r="G142" s="187"/>
      <c r="H142" s="190">
        <v>501.9389977353726</v>
      </c>
      <c r="J142" s="187"/>
      <c r="K142" s="187"/>
      <c r="L142" s="187"/>
      <c r="M142" s="187"/>
    </row>
    <row r="143" spans="1:13" ht="15" x14ac:dyDescent="0.25">
      <c r="A143" s="187"/>
      <c r="B143" s="186">
        <v>126</v>
      </c>
      <c r="C143" s="190">
        <v>-182.23925780950572</v>
      </c>
      <c r="D143" s="192"/>
      <c r="E143" s="187"/>
      <c r="F143" s="187"/>
      <c r="G143" s="187"/>
      <c r="H143" s="190">
        <v>503.24167799342194</v>
      </c>
      <c r="J143" s="187"/>
      <c r="K143" s="187"/>
      <c r="L143" s="187"/>
      <c r="M143" s="187"/>
    </row>
    <row r="144" spans="1:13" ht="15" x14ac:dyDescent="0.25">
      <c r="A144" s="187"/>
      <c r="B144" s="186">
        <v>127</v>
      </c>
      <c r="C144" s="190">
        <v>682.74377128384367</v>
      </c>
      <c r="D144" s="192"/>
      <c r="E144" s="187"/>
      <c r="F144" s="187"/>
      <c r="G144" s="187"/>
      <c r="H144" s="190">
        <v>503.81756374020142</v>
      </c>
      <c r="J144" s="187"/>
      <c r="K144" s="187"/>
      <c r="L144" s="187"/>
      <c r="M144" s="187"/>
    </row>
    <row r="145" spans="1:13" ht="15" x14ac:dyDescent="0.25">
      <c r="A145" s="187"/>
      <c r="B145" s="186">
        <v>128</v>
      </c>
      <c r="C145" s="190">
        <v>-111.00938254448442</v>
      </c>
      <c r="D145" s="192"/>
      <c r="E145" s="187"/>
      <c r="F145" s="187"/>
      <c r="G145" s="187"/>
      <c r="H145" s="190">
        <v>511.9044332986191</v>
      </c>
      <c r="J145" s="187"/>
      <c r="K145" s="187"/>
      <c r="L145" s="187"/>
      <c r="M145" s="187"/>
    </row>
    <row r="146" spans="1:13" ht="15" x14ac:dyDescent="0.25">
      <c r="A146" s="187"/>
      <c r="B146" s="186">
        <v>129</v>
      </c>
      <c r="C146" s="190">
        <v>1418.1007820226391</v>
      </c>
      <c r="D146" s="192"/>
      <c r="E146" s="187"/>
      <c r="F146" s="187"/>
      <c r="G146" s="187"/>
      <c r="H146" s="190">
        <v>513.4456360957638</v>
      </c>
      <c r="J146" s="187"/>
      <c r="K146" s="187"/>
      <c r="L146" s="187"/>
      <c r="M146" s="187"/>
    </row>
    <row r="147" spans="1:13" ht="15" x14ac:dyDescent="0.25">
      <c r="A147" s="187"/>
      <c r="B147" s="186">
        <v>130</v>
      </c>
      <c r="C147" s="190">
        <v>172.55942943075183</v>
      </c>
      <c r="D147" s="192"/>
      <c r="E147" s="187"/>
      <c r="F147" s="187"/>
      <c r="G147" s="187"/>
      <c r="H147" s="190">
        <v>514.80064040032016</v>
      </c>
      <c r="J147" s="187"/>
      <c r="K147" s="187"/>
      <c r="L147" s="187"/>
      <c r="M147" s="187"/>
    </row>
    <row r="148" spans="1:13" ht="15" x14ac:dyDescent="0.25">
      <c r="A148" s="187"/>
      <c r="B148" s="186">
        <v>131</v>
      </c>
      <c r="C148" s="190">
        <v>956.23375156523548</v>
      </c>
      <c r="D148" s="192"/>
      <c r="E148" s="187"/>
      <c r="F148" s="187"/>
      <c r="G148" s="187"/>
      <c r="H148" s="190">
        <v>524.33342516949688</v>
      </c>
      <c r="J148" s="187"/>
      <c r="K148" s="187"/>
      <c r="L148" s="187"/>
      <c r="M148" s="187"/>
    </row>
    <row r="149" spans="1:13" ht="15" x14ac:dyDescent="0.25">
      <c r="A149" s="187"/>
      <c r="B149" s="186">
        <v>132</v>
      </c>
      <c r="C149" s="190">
        <v>753.55426580761423</v>
      </c>
      <c r="D149" s="192"/>
      <c r="E149" s="187"/>
      <c r="F149" s="187"/>
      <c r="G149" s="187"/>
      <c r="H149" s="190">
        <v>528.70245758824694</v>
      </c>
      <c r="J149" s="187"/>
      <c r="K149" s="187"/>
      <c r="L149" s="187"/>
      <c r="M149" s="187"/>
    </row>
    <row r="150" spans="1:13" ht="15" x14ac:dyDescent="0.25">
      <c r="A150" s="187"/>
      <c r="B150" s="186">
        <v>133</v>
      </c>
      <c r="C150" s="190">
        <v>1483.1572798538079</v>
      </c>
      <c r="D150" s="192"/>
      <c r="E150" s="187"/>
      <c r="F150" s="187"/>
      <c r="G150" s="187"/>
      <c r="H150" s="190">
        <v>536.19145167969123</v>
      </c>
      <c r="J150" s="187"/>
      <c r="K150" s="187"/>
      <c r="L150" s="187"/>
      <c r="M150" s="187"/>
    </row>
    <row r="151" spans="1:13" ht="15" x14ac:dyDescent="0.25">
      <c r="A151" s="187"/>
      <c r="B151" s="186">
        <v>134</v>
      </c>
      <c r="C151" s="190">
        <v>1485.5608878812675</v>
      </c>
      <c r="D151" s="192"/>
      <c r="E151" s="187"/>
      <c r="F151" s="187"/>
      <c r="G151" s="187"/>
      <c r="H151" s="190">
        <v>537.53648284388873</v>
      </c>
      <c r="J151" s="187"/>
      <c r="K151" s="187"/>
      <c r="L151" s="187"/>
      <c r="M151" s="187"/>
    </row>
    <row r="152" spans="1:13" ht="15" x14ac:dyDescent="0.25">
      <c r="A152" s="187"/>
      <c r="B152" s="186">
        <v>135</v>
      </c>
      <c r="C152" s="190">
        <v>1460.8686056862516</v>
      </c>
      <c r="D152" s="192"/>
      <c r="E152" s="187"/>
      <c r="F152" s="187"/>
      <c r="G152" s="187"/>
      <c r="H152" s="190">
        <v>542.66754333301242</v>
      </c>
      <c r="J152" s="187"/>
      <c r="K152" s="187"/>
      <c r="L152" s="187"/>
      <c r="M152" s="187"/>
    </row>
    <row r="153" spans="1:13" ht="15" x14ac:dyDescent="0.25">
      <c r="A153" s="187"/>
      <c r="B153" s="186">
        <v>136</v>
      </c>
      <c r="C153" s="190">
        <v>960.60137209453796</v>
      </c>
      <c r="D153" s="192"/>
      <c r="E153" s="187"/>
      <c r="F153" s="187"/>
      <c r="G153" s="187"/>
      <c r="H153" s="190">
        <v>555.46120472926577</v>
      </c>
      <c r="J153" s="187"/>
      <c r="K153" s="187"/>
      <c r="L153" s="187"/>
      <c r="M153" s="187"/>
    </row>
    <row r="154" spans="1:13" ht="15" x14ac:dyDescent="0.25">
      <c r="A154" s="187"/>
      <c r="B154" s="186">
        <v>137</v>
      </c>
      <c r="C154" s="190">
        <v>-181.9576118414243</v>
      </c>
      <c r="D154" s="192"/>
      <c r="E154" s="187"/>
      <c r="F154" s="187"/>
      <c r="G154" s="187"/>
      <c r="H154" s="190">
        <v>556.45214779174535</v>
      </c>
      <c r="J154" s="187"/>
      <c r="K154" s="187"/>
      <c r="L154" s="187"/>
      <c r="M154" s="187"/>
    </row>
    <row r="155" spans="1:13" ht="15" x14ac:dyDescent="0.25">
      <c r="A155" s="187"/>
      <c r="B155" s="186">
        <v>138</v>
      </c>
      <c r="C155" s="190">
        <v>-491.02960104770364</v>
      </c>
      <c r="D155" s="192"/>
      <c r="E155" s="187"/>
      <c r="F155" s="187"/>
      <c r="G155" s="187"/>
      <c r="H155" s="190">
        <v>561.98403478899354</v>
      </c>
      <c r="J155" s="187"/>
      <c r="K155" s="187"/>
      <c r="L155" s="187"/>
      <c r="M155" s="187"/>
    </row>
    <row r="156" spans="1:13" ht="15" x14ac:dyDescent="0.25">
      <c r="A156" s="187"/>
      <c r="B156" s="186">
        <v>139</v>
      </c>
      <c r="C156" s="190">
        <v>1114.4843142212687</v>
      </c>
      <c r="D156" s="192"/>
      <c r="E156" s="187"/>
      <c r="F156" s="187"/>
      <c r="G156" s="187"/>
      <c r="H156" s="190">
        <v>562.64149688996872</v>
      </c>
      <c r="J156" s="187"/>
      <c r="K156" s="187"/>
      <c r="L156" s="187"/>
      <c r="M156" s="187"/>
    </row>
    <row r="157" spans="1:13" ht="15" x14ac:dyDescent="0.25">
      <c r="A157" s="187"/>
      <c r="B157" s="186">
        <v>140</v>
      </c>
      <c r="C157" s="190">
        <v>1271.7593077623399</v>
      </c>
      <c r="D157" s="192"/>
      <c r="E157" s="187"/>
      <c r="F157" s="187"/>
      <c r="G157" s="187"/>
      <c r="H157" s="190">
        <v>563.16435207972791</v>
      </c>
      <c r="J157" s="187"/>
      <c r="K157" s="187"/>
      <c r="L157" s="187"/>
      <c r="M157" s="187"/>
    </row>
    <row r="158" spans="1:13" ht="15" x14ac:dyDescent="0.25">
      <c r="A158" s="187"/>
      <c r="B158" s="186">
        <v>141</v>
      </c>
      <c r="C158" s="190">
        <v>907.97139415316337</v>
      </c>
      <c r="D158" s="192"/>
      <c r="E158" s="187"/>
      <c r="F158" s="187"/>
      <c r="G158" s="187"/>
      <c r="H158" s="190">
        <v>566.82686632277228</v>
      </c>
      <c r="J158" s="187"/>
      <c r="K158" s="187"/>
      <c r="L158" s="187"/>
      <c r="M158" s="187"/>
    </row>
    <row r="159" spans="1:13" ht="15" x14ac:dyDescent="0.25">
      <c r="A159" s="187"/>
      <c r="B159" s="186">
        <v>142</v>
      </c>
      <c r="C159" s="190">
        <v>676.63264095446812</v>
      </c>
      <c r="D159" s="192"/>
      <c r="E159" s="187"/>
      <c r="F159" s="187"/>
      <c r="G159" s="187"/>
      <c r="H159" s="190">
        <v>567.84291683034849</v>
      </c>
      <c r="J159" s="187"/>
      <c r="K159" s="187"/>
      <c r="L159" s="187"/>
      <c r="M159" s="187"/>
    </row>
    <row r="160" spans="1:13" ht="15" x14ac:dyDescent="0.25">
      <c r="A160" s="187"/>
      <c r="B160" s="186">
        <v>143</v>
      </c>
      <c r="C160" s="190">
        <v>100.76679280743269</v>
      </c>
      <c r="D160" s="192"/>
      <c r="E160" s="187"/>
      <c r="F160" s="187"/>
      <c r="G160" s="187"/>
      <c r="H160" s="190">
        <v>568.8902587051582</v>
      </c>
      <c r="J160" s="187"/>
      <c r="K160" s="187"/>
      <c r="L160" s="187"/>
      <c r="M160" s="187"/>
    </row>
    <row r="161" spans="1:13" ht="15" x14ac:dyDescent="0.25">
      <c r="A161" s="187"/>
      <c r="B161" s="186">
        <v>144</v>
      </c>
      <c r="C161" s="190">
        <v>298.08910995507381</v>
      </c>
      <c r="D161" s="192"/>
      <c r="E161" s="187"/>
      <c r="F161" s="187"/>
      <c r="G161" s="187"/>
      <c r="H161" s="190">
        <v>571.14821476818452</v>
      </c>
      <c r="J161" s="187"/>
      <c r="K161" s="187"/>
      <c r="L161" s="187"/>
      <c r="M161" s="187"/>
    </row>
    <row r="162" spans="1:13" ht="15" x14ac:dyDescent="0.25">
      <c r="A162" s="187"/>
      <c r="B162" s="186">
        <v>145</v>
      </c>
      <c r="C162" s="190">
        <v>841.03077765568969</v>
      </c>
      <c r="D162" s="192"/>
      <c r="E162" s="187"/>
      <c r="F162" s="187"/>
      <c r="G162" s="187"/>
      <c r="H162" s="190">
        <v>584.32409871038931</v>
      </c>
      <c r="J162" s="187"/>
      <c r="K162" s="187"/>
      <c r="L162" s="187"/>
      <c r="M162" s="187"/>
    </row>
    <row r="163" spans="1:13" ht="15" x14ac:dyDescent="0.25">
      <c r="A163" s="187"/>
      <c r="B163" s="186">
        <v>146</v>
      </c>
      <c r="C163" s="190">
        <v>-491.7669832727895</v>
      </c>
      <c r="D163" s="192"/>
      <c r="E163" s="187"/>
      <c r="F163" s="187"/>
      <c r="G163" s="187"/>
      <c r="H163" s="190">
        <v>598.00250285845959</v>
      </c>
      <c r="J163" s="187"/>
      <c r="K163" s="187"/>
      <c r="L163" s="187"/>
      <c r="M163" s="187"/>
    </row>
    <row r="164" spans="1:13" ht="15" x14ac:dyDescent="0.25">
      <c r="A164" s="187"/>
      <c r="B164" s="186">
        <v>147</v>
      </c>
      <c r="C164" s="190">
        <v>17.672508252524494</v>
      </c>
      <c r="D164" s="192"/>
      <c r="E164" s="187"/>
      <c r="F164" s="187"/>
      <c r="G164" s="187"/>
      <c r="H164" s="190">
        <v>602.1819738489537</v>
      </c>
      <c r="J164" s="187"/>
      <c r="K164" s="187"/>
      <c r="L164" s="187"/>
      <c r="M164" s="187"/>
    </row>
    <row r="165" spans="1:13" ht="15" x14ac:dyDescent="0.25">
      <c r="A165" s="187"/>
      <c r="B165" s="186">
        <v>148</v>
      </c>
      <c r="C165" s="190">
        <v>381.40033200956304</v>
      </c>
      <c r="D165" s="192"/>
      <c r="E165" s="187"/>
      <c r="F165" s="187"/>
      <c r="G165" s="187"/>
      <c r="H165" s="190">
        <v>612.78992863063036</v>
      </c>
      <c r="J165" s="187"/>
      <c r="K165" s="187"/>
      <c r="L165" s="187"/>
      <c r="M165" s="187"/>
    </row>
    <row r="166" spans="1:13" ht="15" x14ac:dyDescent="0.25">
      <c r="A166" s="187"/>
      <c r="B166" s="186">
        <v>149</v>
      </c>
      <c r="C166" s="190">
        <v>1222.1491689631466</v>
      </c>
      <c r="D166" s="192"/>
      <c r="E166" s="187"/>
      <c r="F166" s="187"/>
      <c r="G166" s="187"/>
      <c r="H166" s="190">
        <v>623.30698272202358</v>
      </c>
      <c r="J166" s="187"/>
      <c r="K166" s="187"/>
      <c r="L166" s="187"/>
      <c r="M166" s="187"/>
    </row>
    <row r="167" spans="1:13" ht="15" x14ac:dyDescent="0.25">
      <c r="A167" s="187"/>
      <c r="B167" s="186">
        <v>150</v>
      </c>
      <c r="C167" s="190">
        <v>-281.73666851972098</v>
      </c>
      <c r="D167" s="192"/>
      <c r="E167" s="187"/>
      <c r="F167" s="187"/>
      <c r="G167" s="187"/>
      <c r="H167" s="190">
        <v>623.86275934947275</v>
      </c>
      <c r="J167" s="187"/>
      <c r="K167" s="187"/>
      <c r="L167" s="187"/>
      <c r="M167" s="187"/>
    </row>
    <row r="168" spans="1:13" ht="15" x14ac:dyDescent="0.25">
      <c r="A168" s="187"/>
      <c r="B168" s="186">
        <v>151</v>
      </c>
      <c r="C168" s="190">
        <v>-299.71687775132682</v>
      </c>
      <c r="D168" s="192"/>
      <c r="E168" s="187"/>
      <c r="F168" s="187"/>
      <c r="G168" s="187"/>
      <c r="H168" s="190">
        <v>629.52157117638194</v>
      </c>
      <c r="J168" s="187"/>
      <c r="K168" s="187"/>
      <c r="L168" s="187"/>
      <c r="M168" s="187"/>
    </row>
    <row r="169" spans="1:13" ht="15" x14ac:dyDescent="0.25">
      <c r="A169" s="187"/>
      <c r="B169" s="186">
        <v>152</v>
      </c>
      <c r="C169" s="190">
        <v>1015.2266598394176</v>
      </c>
      <c r="D169" s="192"/>
      <c r="E169" s="187"/>
      <c r="F169" s="187"/>
      <c r="G169" s="187"/>
      <c r="H169" s="190">
        <v>641.93773452196001</v>
      </c>
      <c r="J169" s="187"/>
      <c r="K169" s="187"/>
      <c r="L169" s="187"/>
      <c r="M169" s="187"/>
    </row>
    <row r="170" spans="1:13" ht="15" x14ac:dyDescent="0.25">
      <c r="A170" s="187"/>
      <c r="B170" s="186">
        <v>153</v>
      </c>
      <c r="C170" s="190">
        <v>-483.83977645253708</v>
      </c>
      <c r="D170" s="192"/>
      <c r="E170" s="187"/>
      <c r="F170" s="187"/>
      <c r="G170" s="187"/>
      <c r="H170" s="190">
        <v>664.73678590434884</v>
      </c>
      <c r="J170" s="187"/>
      <c r="K170" s="187"/>
      <c r="L170" s="187"/>
      <c r="M170" s="187"/>
    </row>
    <row r="171" spans="1:13" ht="15" x14ac:dyDescent="0.25">
      <c r="A171" s="187"/>
      <c r="B171" s="186">
        <v>154</v>
      </c>
      <c r="C171" s="190">
        <v>501.9389977353726</v>
      </c>
      <c r="D171" s="192"/>
      <c r="E171" s="187"/>
      <c r="F171" s="187"/>
      <c r="G171" s="187"/>
      <c r="H171" s="190">
        <v>676.63264095446812</v>
      </c>
      <c r="J171" s="187"/>
      <c r="K171" s="187"/>
      <c r="L171" s="187"/>
      <c r="M171" s="187"/>
    </row>
    <row r="172" spans="1:13" ht="15" x14ac:dyDescent="0.25">
      <c r="A172" s="187"/>
      <c r="B172" s="186">
        <v>155</v>
      </c>
      <c r="C172" s="190">
        <v>813.34486705776885</v>
      </c>
      <c r="D172" s="192"/>
      <c r="E172" s="187"/>
      <c r="F172" s="187"/>
      <c r="G172" s="187"/>
      <c r="H172" s="190">
        <v>682.74377128384367</v>
      </c>
      <c r="J172" s="187"/>
      <c r="K172" s="187"/>
      <c r="L172" s="187"/>
      <c r="M172" s="187"/>
    </row>
    <row r="173" spans="1:13" ht="15" x14ac:dyDescent="0.25">
      <c r="A173" s="187"/>
      <c r="B173" s="186">
        <v>156</v>
      </c>
      <c r="C173" s="190">
        <v>144.46484766051685</v>
      </c>
      <c r="D173" s="192"/>
      <c r="E173" s="187"/>
      <c r="F173" s="187"/>
      <c r="G173" s="187"/>
      <c r="H173" s="190">
        <v>695.12166327851219</v>
      </c>
      <c r="J173" s="187"/>
      <c r="K173" s="187"/>
      <c r="L173" s="187"/>
      <c r="M173" s="187"/>
    </row>
    <row r="174" spans="1:13" ht="15" x14ac:dyDescent="0.25">
      <c r="A174" s="187"/>
      <c r="B174" s="186">
        <v>157</v>
      </c>
      <c r="C174" s="190">
        <v>1242.2497436136989</v>
      </c>
      <c r="D174" s="192"/>
      <c r="E174" s="187"/>
      <c r="F174" s="187"/>
      <c r="G174" s="187"/>
      <c r="H174" s="190">
        <v>695.76197259920741</v>
      </c>
      <c r="J174" s="187"/>
      <c r="K174" s="187"/>
      <c r="L174" s="187"/>
      <c r="M174" s="187"/>
    </row>
    <row r="175" spans="1:13" ht="15" x14ac:dyDescent="0.25">
      <c r="A175" s="187"/>
      <c r="B175" s="186">
        <v>158</v>
      </c>
      <c r="C175" s="190">
        <v>179.74345614988033</v>
      </c>
      <c r="D175" s="192"/>
      <c r="E175" s="187"/>
      <c r="F175" s="187"/>
      <c r="G175" s="187"/>
      <c r="H175" s="190">
        <v>712.85337341293439</v>
      </c>
      <c r="J175" s="187"/>
      <c r="K175" s="187"/>
      <c r="L175" s="187"/>
      <c r="M175" s="187"/>
    </row>
    <row r="176" spans="1:13" ht="15" x14ac:dyDescent="0.25">
      <c r="A176" s="187"/>
      <c r="B176" s="186">
        <v>159</v>
      </c>
      <c r="C176" s="190">
        <v>1417.7316633141099</v>
      </c>
      <c r="D176" s="192"/>
      <c r="E176" s="187"/>
      <c r="F176" s="187"/>
      <c r="G176" s="187"/>
      <c r="H176" s="190">
        <v>726.43520746012541</v>
      </c>
      <c r="J176" s="187"/>
      <c r="K176" s="187"/>
      <c r="L176" s="187"/>
      <c r="M176" s="187"/>
    </row>
    <row r="177" spans="1:13" ht="15" x14ac:dyDescent="0.25">
      <c r="A177" s="187"/>
      <c r="B177" s="186">
        <v>160</v>
      </c>
      <c r="C177" s="190">
        <v>-191.52904203392109</v>
      </c>
      <c r="D177" s="192"/>
      <c r="E177" s="187"/>
      <c r="F177" s="187"/>
      <c r="G177" s="187"/>
      <c r="H177" s="190">
        <v>729.40242772974739</v>
      </c>
      <c r="J177" s="187"/>
      <c r="K177" s="187"/>
      <c r="L177" s="187"/>
      <c r="M177" s="187"/>
    </row>
    <row r="178" spans="1:13" ht="15" x14ac:dyDescent="0.25">
      <c r="A178" s="187"/>
      <c r="B178" s="186">
        <v>161</v>
      </c>
      <c r="C178" s="190">
        <v>1125.5199514843946</v>
      </c>
      <c r="D178" s="192"/>
      <c r="E178" s="187"/>
      <c r="F178" s="187"/>
      <c r="G178" s="187"/>
      <c r="H178" s="190">
        <v>742.38756103978062</v>
      </c>
      <c r="J178" s="187"/>
      <c r="K178" s="187"/>
      <c r="L178" s="187"/>
      <c r="M178" s="187"/>
    </row>
    <row r="179" spans="1:13" ht="15" x14ac:dyDescent="0.25">
      <c r="A179" s="187"/>
      <c r="B179" s="186">
        <v>162</v>
      </c>
      <c r="C179" s="190">
        <v>-88.279527750032457</v>
      </c>
      <c r="D179" s="192"/>
      <c r="E179" s="187"/>
      <c r="F179" s="187"/>
      <c r="G179" s="187"/>
      <c r="H179" s="190">
        <v>744.31156843531039</v>
      </c>
      <c r="J179" s="187"/>
      <c r="K179" s="187"/>
      <c r="L179" s="187"/>
      <c r="M179" s="187"/>
    </row>
    <row r="180" spans="1:13" ht="15" x14ac:dyDescent="0.25">
      <c r="A180" s="187"/>
      <c r="B180" s="186">
        <v>163</v>
      </c>
      <c r="C180" s="190">
        <v>1060.6456170645363</v>
      </c>
      <c r="D180" s="192"/>
      <c r="E180" s="187"/>
      <c r="F180" s="187"/>
      <c r="G180" s="187"/>
      <c r="H180" s="190">
        <v>752.48444810323804</v>
      </c>
      <c r="J180" s="187"/>
      <c r="K180" s="187"/>
      <c r="L180" s="187"/>
      <c r="M180" s="187"/>
    </row>
    <row r="181" spans="1:13" ht="15" x14ac:dyDescent="0.25">
      <c r="A181" s="187"/>
      <c r="B181" s="186">
        <v>164</v>
      </c>
      <c r="C181" s="190">
        <v>-26.86631564481786</v>
      </c>
      <c r="D181" s="192"/>
      <c r="E181" s="187"/>
      <c r="F181" s="187"/>
      <c r="G181" s="187"/>
      <c r="H181" s="190">
        <v>753.55426580761423</v>
      </c>
      <c r="J181" s="187"/>
      <c r="K181" s="187"/>
      <c r="L181" s="187"/>
      <c r="M181" s="187"/>
    </row>
    <row r="182" spans="1:13" ht="15" x14ac:dyDescent="0.25">
      <c r="A182" s="187"/>
      <c r="B182" s="186">
        <v>165</v>
      </c>
      <c r="C182" s="190">
        <v>612.78992863063036</v>
      </c>
      <c r="D182" s="192"/>
      <c r="E182" s="187"/>
      <c r="F182" s="187"/>
      <c r="G182" s="187"/>
      <c r="H182" s="190">
        <v>758.73341250700582</v>
      </c>
      <c r="J182" s="187"/>
      <c r="K182" s="187"/>
      <c r="L182" s="187"/>
      <c r="M182" s="187"/>
    </row>
    <row r="183" spans="1:13" ht="15" x14ac:dyDescent="0.25">
      <c r="A183" s="187"/>
      <c r="B183" s="186">
        <v>166</v>
      </c>
      <c r="C183" s="190">
        <v>562.64149688996872</v>
      </c>
      <c r="D183" s="192"/>
      <c r="E183" s="187"/>
      <c r="F183" s="187"/>
      <c r="G183" s="187"/>
      <c r="H183" s="190">
        <v>795.82246916121835</v>
      </c>
      <c r="J183" s="187"/>
      <c r="K183" s="187"/>
      <c r="L183" s="187"/>
      <c r="M183" s="187"/>
    </row>
    <row r="184" spans="1:13" ht="15" x14ac:dyDescent="0.25">
      <c r="A184" s="187"/>
      <c r="B184" s="186">
        <v>167</v>
      </c>
      <c r="C184" s="190">
        <v>332.50962869790305</v>
      </c>
      <c r="D184" s="192"/>
      <c r="E184" s="187"/>
      <c r="F184" s="187"/>
      <c r="G184" s="187"/>
      <c r="H184" s="190">
        <v>813.17260450183858</v>
      </c>
      <c r="J184" s="187"/>
      <c r="K184" s="187"/>
      <c r="L184" s="187"/>
      <c r="M184" s="187"/>
    </row>
    <row r="185" spans="1:13" ht="15" x14ac:dyDescent="0.25">
      <c r="A185" s="187"/>
      <c r="B185" s="186">
        <v>168</v>
      </c>
      <c r="C185" s="190">
        <v>-464.32716663126826</v>
      </c>
      <c r="D185" s="192"/>
      <c r="E185" s="187"/>
      <c r="F185" s="187"/>
      <c r="G185" s="187"/>
      <c r="H185" s="190">
        <v>813.34486705776885</v>
      </c>
      <c r="J185" s="187"/>
      <c r="K185" s="187"/>
      <c r="L185" s="187"/>
      <c r="M185" s="187"/>
    </row>
    <row r="186" spans="1:13" ht="15" x14ac:dyDescent="0.25">
      <c r="A186" s="187"/>
      <c r="B186" s="186">
        <v>169</v>
      </c>
      <c r="C186" s="190">
        <v>219.98902767345703</v>
      </c>
      <c r="D186" s="192"/>
      <c r="E186" s="187"/>
      <c r="F186" s="187"/>
      <c r="G186" s="187"/>
      <c r="H186" s="190">
        <v>813.58619058614067</v>
      </c>
      <c r="J186" s="187"/>
      <c r="K186" s="187"/>
      <c r="L186" s="187"/>
      <c r="M186" s="187"/>
    </row>
    <row r="187" spans="1:13" ht="15" x14ac:dyDescent="0.25">
      <c r="A187" s="187"/>
      <c r="B187" s="186">
        <v>170</v>
      </c>
      <c r="C187" s="190">
        <v>386.54525586499767</v>
      </c>
      <c r="D187" s="192"/>
      <c r="E187" s="187"/>
      <c r="F187" s="187"/>
      <c r="G187" s="187"/>
      <c r="H187" s="190">
        <v>828.92170629240127</v>
      </c>
      <c r="J187" s="187"/>
      <c r="K187" s="187"/>
      <c r="L187" s="187"/>
      <c r="M187" s="187"/>
    </row>
    <row r="188" spans="1:13" ht="15" x14ac:dyDescent="0.25">
      <c r="A188" s="187"/>
      <c r="B188" s="186">
        <v>171</v>
      </c>
      <c r="C188" s="190">
        <v>351.62817395582897</v>
      </c>
      <c r="D188" s="192"/>
      <c r="E188" s="187"/>
      <c r="F188" s="187"/>
      <c r="G188" s="187"/>
      <c r="H188" s="190">
        <v>840.77842623357924</v>
      </c>
      <c r="J188" s="187"/>
      <c r="K188" s="187"/>
      <c r="L188" s="187"/>
      <c r="M188" s="187"/>
    </row>
    <row r="189" spans="1:13" ht="15" x14ac:dyDescent="0.25">
      <c r="A189" s="187"/>
      <c r="B189" s="186">
        <v>172</v>
      </c>
      <c r="C189" s="190">
        <v>-304.78773234260348</v>
      </c>
      <c r="D189" s="192"/>
      <c r="E189" s="187"/>
      <c r="F189" s="187"/>
      <c r="G189" s="187"/>
      <c r="H189" s="190">
        <v>841.03077765568969</v>
      </c>
      <c r="J189" s="187"/>
      <c r="K189" s="187"/>
      <c r="L189" s="187"/>
      <c r="M189" s="187"/>
    </row>
    <row r="190" spans="1:13" ht="15" x14ac:dyDescent="0.25">
      <c r="A190" s="187"/>
      <c r="B190" s="186">
        <v>173</v>
      </c>
      <c r="C190" s="190">
        <v>140.3848271758709</v>
      </c>
      <c r="D190" s="192"/>
      <c r="E190" s="187"/>
      <c r="F190" s="187"/>
      <c r="G190" s="187"/>
      <c r="H190" s="190">
        <v>850.95398889854914</v>
      </c>
      <c r="J190" s="187"/>
      <c r="K190" s="187"/>
      <c r="L190" s="187"/>
      <c r="M190" s="187"/>
    </row>
    <row r="191" spans="1:13" ht="15" x14ac:dyDescent="0.25">
      <c r="A191" s="187"/>
      <c r="B191" s="186">
        <v>174</v>
      </c>
      <c r="C191" s="190">
        <v>408.61436138358818</v>
      </c>
      <c r="D191" s="192"/>
      <c r="E191" s="187"/>
      <c r="F191" s="187"/>
      <c r="G191" s="187"/>
      <c r="H191" s="190">
        <v>856.77623329554103</v>
      </c>
      <c r="J191" s="187"/>
      <c r="K191" s="187"/>
      <c r="L191" s="187"/>
      <c r="M191" s="187"/>
    </row>
    <row r="192" spans="1:13" ht="15" x14ac:dyDescent="0.25">
      <c r="A192" s="187"/>
      <c r="B192" s="186">
        <v>175</v>
      </c>
      <c r="C192" s="190">
        <v>327.45529729119903</v>
      </c>
      <c r="D192" s="192"/>
      <c r="E192" s="187"/>
      <c r="F192" s="187"/>
      <c r="G192" s="187"/>
      <c r="H192" s="190">
        <v>883.72264012908613</v>
      </c>
      <c r="J192" s="187"/>
      <c r="K192" s="187"/>
      <c r="L192" s="187"/>
      <c r="M192" s="187"/>
    </row>
    <row r="193" spans="1:13" ht="15" x14ac:dyDescent="0.25">
      <c r="A193" s="187"/>
      <c r="B193" s="186">
        <v>176</v>
      </c>
      <c r="C193" s="190">
        <v>-245.24228096402067</v>
      </c>
      <c r="D193" s="192"/>
      <c r="E193" s="187"/>
      <c r="F193" s="187"/>
      <c r="G193" s="187"/>
      <c r="H193" s="190">
        <v>905.53466681399323</v>
      </c>
      <c r="J193" s="187"/>
      <c r="K193" s="187"/>
      <c r="L193" s="187"/>
      <c r="M193" s="187"/>
    </row>
    <row r="194" spans="1:13" ht="15" x14ac:dyDescent="0.25">
      <c r="A194" s="187"/>
      <c r="B194" s="186">
        <v>177</v>
      </c>
      <c r="C194" s="190">
        <v>856.77623329554103</v>
      </c>
      <c r="D194" s="192"/>
      <c r="E194" s="187"/>
      <c r="F194" s="187"/>
      <c r="G194" s="187"/>
      <c r="H194" s="190">
        <v>907.97139415316337</v>
      </c>
      <c r="J194" s="187"/>
      <c r="K194" s="187"/>
      <c r="L194" s="187"/>
      <c r="M194" s="187"/>
    </row>
    <row r="195" spans="1:13" ht="15" x14ac:dyDescent="0.25">
      <c r="A195" s="187"/>
      <c r="B195" s="186">
        <v>178</v>
      </c>
      <c r="C195" s="190">
        <v>1167.4878930440686</v>
      </c>
      <c r="D195" s="192"/>
      <c r="E195" s="187"/>
      <c r="F195" s="187"/>
      <c r="G195" s="187"/>
      <c r="H195" s="190">
        <v>913.99574579955151</v>
      </c>
      <c r="J195" s="187"/>
      <c r="K195" s="187"/>
      <c r="L195" s="187"/>
      <c r="M195" s="187"/>
    </row>
    <row r="196" spans="1:13" ht="15" x14ac:dyDescent="0.25">
      <c r="A196" s="187"/>
      <c r="B196" s="186">
        <v>179</v>
      </c>
      <c r="C196" s="190">
        <v>828.92170629240127</v>
      </c>
      <c r="D196" s="192"/>
      <c r="E196" s="187"/>
      <c r="F196" s="187"/>
      <c r="G196" s="187"/>
      <c r="H196" s="190">
        <v>919.62782944044579</v>
      </c>
      <c r="J196" s="187"/>
      <c r="K196" s="187"/>
      <c r="L196" s="187"/>
      <c r="M196" s="187"/>
    </row>
    <row r="197" spans="1:13" ht="15" x14ac:dyDescent="0.25">
      <c r="A197" s="187"/>
      <c r="B197" s="186">
        <v>180</v>
      </c>
      <c r="C197" s="190">
        <v>245.92348071787001</v>
      </c>
      <c r="D197" s="192"/>
      <c r="E197" s="187"/>
      <c r="F197" s="187"/>
      <c r="G197" s="187"/>
      <c r="H197" s="190">
        <v>940.16996856504488</v>
      </c>
      <c r="J197" s="187"/>
      <c r="K197" s="187"/>
      <c r="L197" s="187"/>
      <c r="M197" s="187"/>
    </row>
    <row r="198" spans="1:13" ht="15" x14ac:dyDescent="0.25">
      <c r="A198" s="187"/>
      <c r="B198" s="186">
        <v>181</v>
      </c>
      <c r="C198" s="190">
        <v>1429.5312180001915</v>
      </c>
      <c r="D198" s="192"/>
      <c r="E198" s="187"/>
      <c r="F198" s="187"/>
      <c r="G198" s="187"/>
      <c r="H198" s="190">
        <v>942.17075534022774</v>
      </c>
      <c r="J198" s="187"/>
      <c r="K198" s="187"/>
      <c r="L198" s="187"/>
      <c r="M198" s="187"/>
    </row>
    <row r="199" spans="1:13" ht="15" x14ac:dyDescent="0.25">
      <c r="A199" s="187"/>
      <c r="B199" s="186">
        <v>182</v>
      </c>
      <c r="C199" s="190">
        <v>729.40242772974739</v>
      </c>
      <c r="D199" s="192"/>
      <c r="E199" s="187"/>
      <c r="F199" s="187"/>
      <c r="G199" s="187"/>
      <c r="H199" s="190">
        <v>956.23375156523548</v>
      </c>
      <c r="J199" s="187"/>
      <c r="K199" s="187"/>
      <c r="L199" s="187"/>
      <c r="M199" s="187"/>
    </row>
    <row r="200" spans="1:13" ht="15" x14ac:dyDescent="0.25">
      <c r="A200" s="187"/>
      <c r="B200" s="186">
        <v>183</v>
      </c>
      <c r="C200" s="190">
        <v>1017.6680367998661</v>
      </c>
      <c r="D200" s="192"/>
      <c r="E200" s="187"/>
      <c r="F200" s="187"/>
      <c r="G200" s="187"/>
      <c r="H200" s="190">
        <v>958.53435213298098</v>
      </c>
      <c r="J200" s="187"/>
      <c r="K200" s="187"/>
      <c r="L200" s="187"/>
      <c r="M200" s="187"/>
    </row>
    <row r="201" spans="1:13" ht="15" x14ac:dyDescent="0.25">
      <c r="A201" s="187"/>
      <c r="B201" s="186">
        <v>184</v>
      </c>
      <c r="C201" s="190">
        <v>7.1693819879169496</v>
      </c>
      <c r="D201" s="192"/>
      <c r="E201" s="187"/>
      <c r="F201" s="187"/>
      <c r="G201" s="187"/>
      <c r="H201" s="190">
        <v>960.60137209453796</v>
      </c>
      <c r="J201" s="187"/>
      <c r="K201" s="187"/>
      <c r="L201" s="187"/>
      <c r="M201" s="187"/>
    </row>
    <row r="202" spans="1:13" ht="15" x14ac:dyDescent="0.25">
      <c r="A202" s="187"/>
      <c r="B202" s="186">
        <v>185</v>
      </c>
      <c r="C202" s="190">
        <v>127.99374699510508</v>
      </c>
      <c r="D202" s="192"/>
      <c r="E202" s="187"/>
      <c r="F202" s="187"/>
      <c r="G202" s="187"/>
      <c r="H202" s="190">
        <v>967.9982785554048</v>
      </c>
      <c r="J202" s="187"/>
      <c r="K202" s="187"/>
      <c r="L202" s="187"/>
      <c r="M202" s="187"/>
    </row>
    <row r="203" spans="1:13" ht="15" x14ac:dyDescent="0.25">
      <c r="A203" s="187"/>
      <c r="B203" s="186">
        <v>186</v>
      </c>
      <c r="C203" s="190">
        <v>1351.2918402595024</v>
      </c>
      <c r="D203" s="192"/>
      <c r="E203" s="187"/>
      <c r="F203" s="187"/>
      <c r="G203" s="187"/>
      <c r="H203" s="190">
        <v>968.90490759439967</v>
      </c>
      <c r="J203" s="187"/>
      <c r="K203" s="187"/>
      <c r="L203" s="187"/>
      <c r="M203" s="187"/>
    </row>
    <row r="204" spans="1:13" ht="15" x14ac:dyDescent="0.25">
      <c r="A204" s="187"/>
      <c r="B204" s="186">
        <v>187</v>
      </c>
      <c r="C204" s="190">
        <v>813.58619058614067</v>
      </c>
      <c r="D204" s="192"/>
      <c r="E204" s="187"/>
      <c r="F204" s="187"/>
      <c r="G204" s="187"/>
      <c r="H204" s="190">
        <v>1000.1545228290443</v>
      </c>
      <c r="J204" s="187"/>
      <c r="K204" s="187"/>
      <c r="L204" s="187"/>
      <c r="M204" s="187"/>
    </row>
    <row r="205" spans="1:13" ht="15" x14ac:dyDescent="0.25">
      <c r="A205" s="187"/>
      <c r="B205" s="186">
        <v>188</v>
      </c>
      <c r="C205" s="190">
        <v>1.3101880517563131</v>
      </c>
      <c r="D205" s="192"/>
      <c r="E205" s="187"/>
      <c r="F205" s="187"/>
      <c r="G205" s="187"/>
      <c r="H205" s="190">
        <v>1000.4224828770255</v>
      </c>
      <c r="J205" s="187"/>
      <c r="K205" s="187"/>
      <c r="L205" s="187"/>
      <c r="M205" s="187"/>
    </row>
    <row r="206" spans="1:13" ht="15" x14ac:dyDescent="0.25">
      <c r="A206" s="187"/>
      <c r="B206" s="186">
        <v>189</v>
      </c>
      <c r="C206" s="190">
        <v>1388.4974817869336</v>
      </c>
      <c r="D206" s="192"/>
      <c r="E206" s="187"/>
      <c r="F206" s="187"/>
      <c r="G206" s="187"/>
      <c r="H206" s="190">
        <v>1015.2266598394176</v>
      </c>
      <c r="J206" s="187"/>
      <c r="K206" s="187"/>
      <c r="L206" s="187"/>
      <c r="M206" s="187"/>
    </row>
    <row r="207" spans="1:13" ht="15" x14ac:dyDescent="0.25">
      <c r="A207" s="187"/>
      <c r="B207" s="186">
        <v>190</v>
      </c>
      <c r="C207" s="190">
        <v>913.99574579955151</v>
      </c>
      <c r="D207" s="192"/>
      <c r="E207" s="187"/>
      <c r="F207" s="187"/>
      <c r="G207" s="187"/>
      <c r="H207" s="190">
        <v>1017.6680367998661</v>
      </c>
      <c r="J207" s="187"/>
      <c r="K207" s="187"/>
      <c r="L207" s="187"/>
      <c r="M207" s="187"/>
    </row>
    <row r="208" spans="1:13" ht="15" x14ac:dyDescent="0.25">
      <c r="A208" s="187"/>
      <c r="B208" s="186">
        <v>191</v>
      </c>
      <c r="C208" s="190">
        <v>940.16996856504488</v>
      </c>
      <c r="D208" s="192"/>
      <c r="E208" s="187"/>
      <c r="F208" s="187"/>
      <c r="G208" s="187"/>
      <c r="H208" s="190">
        <v>1022.4654848509956</v>
      </c>
      <c r="J208" s="187"/>
      <c r="K208" s="187"/>
      <c r="L208" s="187"/>
      <c r="M208" s="187"/>
    </row>
    <row r="209" spans="1:13" ht="15" x14ac:dyDescent="0.25">
      <c r="A209" s="187"/>
      <c r="B209" s="186">
        <v>192</v>
      </c>
      <c r="C209" s="190">
        <v>-182.826071296912</v>
      </c>
      <c r="D209" s="192"/>
      <c r="E209" s="187"/>
      <c r="F209" s="187"/>
      <c r="G209" s="187"/>
      <c r="H209" s="190">
        <v>1033.533443710452</v>
      </c>
      <c r="J209" s="187"/>
      <c r="K209" s="187"/>
      <c r="L209" s="187"/>
      <c r="M209" s="187"/>
    </row>
    <row r="210" spans="1:13" ht="15" x14ac:dyDescent="0.25">
      <c r="A210" s="187"/>
      <c r="B210" s="186">
        <v>193</v>
      </c>
      <c r="C210" s="190">
        <v>919.62782944044579</v>
      </c>
      <c r="D210" s="192"/>
      <c r="E210" s="187"/>
      <c r="F210" s="187"/>
      <c r="G210" s="187"/>
      <c r="H210" s="190">
        <v>1039.9858865979813</v>
      </c>
      <c r="J210" s="187"/>
      <c r="K210" s="187"/>
      <c r="L210" s="187"/>
      <c r="M210" s="187"/>
    </row>
    <row r="211" spans="1:13" ht="15" x14ac:dyDescent="0.25">
      <c r="A211" s="187"/>
      <c r="B211" s="186">
        <v>194</v>
      </c>
      <c r="C211" s="190">
        <v>1077.7529717305442</v>
      </c>
      <c r="D211" s="192"/>
      <c r="E211" s="187"/>
      <c r="F211" s="187"/>
      <c r="G211" s="187"/>
      <c r="H211" s="190">
        <v>1045.2735826417793</v>
      </c>
      <c r="J211" s="187"/>
      <c r="K211" s="187"/>
      <c r="L211" s="187"/>
      <c r="M211" s="187"/>
    </row>
    <row r="212" spans="1:13" ht="15" x14ac:dyDescent="0.25">
      <c r="A212" s="187"/>
      <c r="B212" s="186">
        <v>195</v>
      </c>
      <c r="C212" s="190">
        <v>1478.9856810678125</v>
      </c>
      <c r="D212" s="192"/>
      <c r="E212" s="187"/>
      <c r="F212" s="187"/>
      <c r="G212" s="187"/>
      <c r="H212" s="190">
        <v>1053.7009577812205</v>
      </c>
      <c r="J212" s="187"/>
      <c r="K212" s="187"/>
      <c r="L212" s="187"/>
      <c r="M212" s="187"/>
    </row>
    <row r="213" spans="1:13" ht="15" x14ac:dyDescent="0.25">
      <c r="A213" s="187"/>
      <c r="B213" s="186">
        <v>196</v>
      </c>
      <c r="C213" s="190">
        <v>514.80064040032016</v>
      </c>
      <c r="D213" s="192"/>
      <c r="E213" s="187"/>
      <c r="F213" s="187"/>
      <c r="G213" s="187"/>
      <c r="H213" s="190">
        <v>1055.0867851146793</v>
      </c>
      <c r="J213" s="187"/>
      <c r="K213" s="187"/>
      <c r="L213" s="187"/>
      <c r="M213" s="187"/>
    </row>
    <row r="214" spans="1:13" ht="15" x14ac:dyDescent="0.25">
      <c r="A214" s="187"/>
      <c r="B214" s="186">
        <v>197</v>
      </c>
      <c r="C214" s="190">
        <v>-270.45810615720893</v>
      </c>
      <c r="D214" s="192"/>
      <c r="E214" s="187"/>
      <c r="F214" s="187"/>
      <c r="G214" s="187"/>
      <c r="H214" s="190">
        <v>1058.7562887179647</v>
      </c>
      <c r="J214" s="187"/>
      <c r="K214" s="187"/>
      <c r="L214" s="187"/>
      <c r="M214" s="187"/>
    </row>
    <row r="215" spans="1:13" ht="15" x14ac:dyDescent="0.25">
      <c r="A215" s="187"/>
      <c r="B215" s="186">
        <v>198</v>
      </c>
      <c r="C215" s="190">
        <v>-60.340460583074673</v>
      </c>
      <c r="D215" s="192"/>
      <c r="E215" s="187"/>
      <c r="F215" s="187"/>
      <c r="G215" s="187"/>
      <c r="H215" s="190">
        <v>1060.6456170645363</v>
      </c>
      <c r="J215" s="187"/>
      <c r="K215" s="187"/>
      <c r="L215" s="187"/>
      <c r="M215" s="187"/>
    </row>
    <row r="216" spans="1:13" ht="15" x14ac:dyDescent="0.25">
      <c r="A216" s="187"/>
      <c r="B216" s="186">
        <v>199</v>
      </c>
      <c r="C216" s="190">
        <v>1236.9743143974749</v>
      </c>
      <c r="D216" s="192"/>
      <c r="E216" s="187"/>
      <c r="F216" s="187"/>
      <c r="G216" s="187"/>
      <c r="H216" s="190">
        <v>1060.9934318373976</v>
      </c>
      <c r="J216" s="187"/>
      <c r="K216" s="187"/>
      <c r="L216" s="187"/>
      <c r="M216" s="187"/>
    </row>
    <row r="217" spans="1:13" ht="15" x14ac:dyDescent="0.25">
      <c r="A217" s="187"/>
      <c r="B217" s="186">
        <v>200</v>
      </c>
      <c r="C217" s="190">
        <v>958.53435213298098</v>
      </c>
      <c r="D217" s="192"/>
      <c r="E217" s="187"/>
      <c r="F217" s="187"/>
      <c r="G217" s="187"/>
      <c r="H217" s="190">
        <v>1073.2305023812703</v>
      </c>
      <c r="J217" s="187"/>
      <c r="K217" s="187"/>
      <c r="L217" s="187"/>
      <c r="M217" s="187"/>
    </row>
    <row r="218" spans="1:13" ht="15" x14ac:dyDescent="0.25">
      <c r="A218" s="187"/>
      <c r="B218" s="186">
        <v>201</v>
      </c>
      <c r="C218" s="190">
        <v>883.72264012908613</v>
      </c>
      <c r="D218" s="192"/>
      <c r="E218" s="187"/>
      <c r="F218" s="187"/>
      <c r="G218" s="187"/>
      <c r="H218" s="190">
        <v>1077.3980402978334</v>
      </c>
      <c r="J218" s="187"/>
      <c r="K218" s="187"/>
      <c r="L218" s="187"/>
      <c r="M218" s="187"/>
    </row>
    <row r="219" spans="1:13" ht="15" x14ac:dyDescent="0.25">
      <c r="A219" s="187"/>
      <c r="B219" s="186">
        <v>202</v>
      </c>
      <c r="C219" s="190">
        <v>-89.921623284698853</v>
      </c>
      <c r="D219" s="192"/>
      <c r="E219" s="187"/>
      <c r="F219" s="187"/>
      <c r="G219" s="187"/>
      <c r="H219" s="190">
        <v>1077.7529717305442</v>
      </c>
      <c r="J219" s="187"/>
      <c r="K219" s="187"/>
      <c r="L219" s="187"/>
      <c r="M219" s="187"/>
    </row>
    <row r="220" spans="1:13" ht="15" x14ac:dyDescent="0.25">
      <c r="A220" s="187"/>
      <c r="B220" s="186">
        <v>203</v>
      </c>
      <c r="C220" s="190">
        <v>-230.51374227971451</v>
      </c>
      <c r="D220" s="192"/>
      <c r="E220" s="187"/>
      <c r="F220" s="187"/>
      <c r="G220" s="187"/>
      <c r="H220" s="190">
        <v>1114.4843142212687</v>
      </c>
      <c r="J220" s="187"/>
      <c r="K220" s="187"/>
      <c r="L220" s="187"/>
      <c r="M220" s="187"/>
    </row>
    <row r="221" spans="1:13" ht="15" x14ac:dyDescent="0.25">
      <c r="A221" s="187"/>
      <c r="B221" s="186">
        <v>204</v>
      </c>
      <c r="C221" s="190">
        <v>340.50550001316583</v>
      </c>
      <c r="D221" s="192"/>
      <c r="E221" s="187"/>
      <c r="F221" s="187"/>
      <c r="G221" s="187"/>
      <c r="H221" s="190">
        <v>1119.3214118057276</v>
      </c>
      <c r="J221" s="187"/>
      <c r="K221" s="187"/>
      <c r="L221" s="187"/>
      <c r="M221" s="187"/>
    </row>
    <row r="222" spans="1:13" ht="15" x14ac:dyDescent="0.25">
      <c r="A222" s="187"/>
      <c r="B222" s="186">
        <v>205</v>
      </c>
      <c r="C222" s="190">
        <v>795.82246916121835</v>
      </c>
      <c r="D222" s="192"/>
      <c r="E222" s="187"/>
      <c r="F222" s="187"/>
      <c r="G222" s="187"/>
      <c r="H222" s="190">
        <v>1120.1971529925272</v>
      </c>
      <c r="J222" s="187"/>
      <c r="K222" s="187"/>
      <c r="L222" s="187"/>
      <c r="M222" s="187"/>
    </row>
    <row r="223" spans="1:13" ht="15" x14ac:dyDescent="0.25">
      <c r="A223" s="187"/>
      <c r="B223" s="186">
        <v>206</v>
      </c>
      <c r="C223" s="190">
        <v>-15.992134463921502</v>
      </c>
      <c r="D223" s="192"/>
      <c r="E223" s="187"/>
      <c r="F223" s="187"/>
      <c r="G223" s="187"/>
      <c r="H223" s="190">
        <v>1125.5199514843946</v>
      </c>
      <c r="J223" s="187"/>
      <c r="K223" s="187"/>
      <c r="L223" s="187"/>
      <c r="M223" s="187"/>
    </row>
    <row r="224" spans="1:13" ht="15" x14ac:dyDescent="0.25">
      <c r="A224" s="187"/>
      <c r="B224" s="186">
        <v>207</v>
      </c>
      <c r="C224" s="190">
        <v>-17.868788597821549</v>
      </c>
      <c r="D224" s="192"/>
      <c r="E224" s="187"/>
      <c r="F224" s="187"/>
      <c r="G224" s="187"/>
      <c r="H224" s="190">
        <v>1146.8171793096365</v>
      </c>
      <c r="J224" s="187"/>
      <c r="K224" s="187"/>
      <c r="L224" s="187"/>
      <c r="M224" s="187"/>
    </row>
    <row r="225" spans="1:13" ht="15" x14ac:dyDescent="0.25">
      <c r="A225" s="187"/>
      <c r="B225" s="186">
        <v>208</v>
      </c>
      <c r="C225" s="190">
        <v>1053.7009577812205</v>
      </c>
      <c r="D225" s="192"/>
      <c r="E225" s="187"/>
      <c r="F225" s="187"/>
      <c r="G225" s="187"/>
      <c r="H225" s="190">
        <v>1156.7261699528945</v>
      </c>
      <c r="J225" s="187"/>
      <c r="K225" s="187"/>
      <c r="L225" s="187"/>
      <c r="M225" s="187"/>
    </row>
    <row r="226" spans="1:13" ht="15" x14ac:dyDescent="0.25">
      <c r="A226" s="187"/>
      <c r="B226" s="186">
        <v>209</v>
      </c>
      <c r="C226" s="190">
        <v>1410.5647371605996</v>
      </c>
      <c r="D226" s="192"/>
      <c r="E226" s="187"/>
      <c r="F226" s="187"/>
      <c r="G226" s="187"/>
      <c r="H226" s="190">
        <v>1167.4878930440686</v>
      </c>
      <c r="J226" s="187"/>
      <c r="K226" s="187"/>
      <c r="L226" s="187"/>
      <c r="M226" s="187"/>
    </row>
    <row r="227" spans="1:13" ht="15" x14ac:dyDescent="0.25">
      <c r="A227" s="187"/>
      <c r="B227" s="186">
        <v>210</v>
      </c>
      <c r="C227" s="190">
        <v>-472.67507629075931</v>
      </c>
      <c r="D227" s="192"/>
      <c r="E227" s="187"/>
      <c r="F227" s="187"/>
      <c r="G227" s="187"/>
      <c r="H227" s="190">
        <v>1184.7525298358221</v>
      </c>
      <c r="J227" s="187"/>
      <c r="K227" s="187"/>
      <c r="L227" s="187"/>
      <c r="M227" s="187"/>
    </row>
    <row r="228" spans="1:13" ht="15" x14ac:dyDescent="0.25">
      <c r="A228" s="187"/>
      <c r="B228" s="186">
        <v>211</v>
      </c>
      <c r="C228" s="190">
        <v>568.8902587051582</v>
      </c>
      <c r="D228" s="192"/>
      <c r="E228" s="187"/>
      <c r="F228" s="187"/>
      <c r="G228" s="187"/>
      <c r="H228" s="190">
        <v>1186.6852656806695</v>
      </c>
      <c r="J228" s="187"/>
      <c r="K228" s="187"/>
      <c r="L228" s="187"/>
      <c r="M228" s="187"/>
    </row>
    <row r="229" spans="1:13" ht="15" x14ac:dyDescent="0.25">
      <c r="A229" s="187"/>
      <c r="B229" s="186">
        <v>212</v>
      </c>
      <c r="C229" s="190">
        <v>-431.09891389632367</v>
      </c>
      <c r="D229" s="192"/>
      <c r="E229" s="187"/>
      <c r="F229" s="187"/>
      <c r="G229" s="187"/>
      <c r="H229" s="190">
        <v>1188.2537465412402</v>
      </c>
      <c r="J229" s="187"/>
      <c r="K229" s="187"/>
      <c r="L229" s="187"/>
      <c r="M229" s="187"/>
    </row>
    <row r="230" spans="1:13" ht="15" x14ac:dyDescent="0.25">
      <c r="A230" s="187"/>
      <c r="B230" s="186">
        <v>213</v>
      </c>
      <c r="C230" s="190">
        <v>584.32409871038931</v>
      </c>
      <c r="D230" s="192"/>
      <c r="E230" s="187"/>
      <c r="F230" s="187"/>
      <c r="G230" s="187"/>
      <c r="H230" s="190">
        <v>1190.6790477569696</v>
      </c>
      <c r="J230" s="187"/>
      <c r="K230" s="187"/>
      <c r="L230" s="187"/>
      <c r="M230" s="187"/>
    </row>
    <row r="231" spans="1:13" ht="15" x14ac:dyDescent="0.25">
      <c r="A231" s="187"/>
      <c r="B231" s="186">
        <v>214</v>
      </c>
      <c r="C231" s="190">
        <v>1324.4630734048819</v>
      </c>
      <c r="D231" s="192"/>
      <c r="E231" s="187"/>
      <c r="F231" s="187"/>
      <c r="G231" s="187"/>
      <c r="H231" s="190">
        <v>1221.4650938938855</v>
      </c>
      <c r="J231" s="187"/>
      <c r="K231" s="187"/>
      <c r="L231" s="187"/>
      <c r="M231" s="187"/>
    </row>
    <row r="232" spans="1:13" ht="15" x14ac:dyDescent="0.25">
      <c r="A232" s="187"/>
      <c r="B232" s="186">
        <v>215</v>
      </c>
      <c r="C232" s="190">
        <v>1237.6578293311661</v>
      </c>
      <c r="D232" s="192"/>
      <c r="E232" s="187"/>
      <c r="F232" s="187"/>
      <c r="G232" s="187"/>
      <c r="H232" s="190">
        <v>1222.1491689631466</v>
      </c>
      <c r="J232" s="187"/>
      <c r="K232" s="187"/>
      <c r="L232" s="187"/>
      <c r="M232" s="187"/>
    </row>
    <row r="233" spans="1:13" ht="15" x14ac:dyDescent="0.25">
      <c r="A233" s="187"/>
      <c r="B233" s="186">
        <v>216</v>
      </c>
      <c r="C233" s="190">
        <v>-460.98869194332838</v>
      </c>
      <c r="D233" s="192"/>
      <c r="E233" s="187"/>
      <c r="F233" s="187"/>
      <c r="G233" s="187"/>
      <c r="H233" s="190">
        <v>1231.0518932812276</v>
      </c>
      <c r="J233" s="187"/>
      <c r="K233" s="187"/>
      <c r="L233" s="187"/>
      <c r="M233" s="187"/>
    </row>
    <row r="234" spans="1:13" ht="15" x14ac:dyDescent="0.25">
      <c r="A234" s="187"/>
      <c r="B234" s="186">
        <v>217</v>
      </c>
      <c r="C234" s="190">
        <v>104.07480382704966</v>
      </c>
      <c r="D234" s="192"/>
      <c r="E234" s="187"/>
      <c r="F234" s="187"/>
      <c r="G234" s="187"/>
      <c r="H234" s="190">
        <v>1235.1628498674665</v>
      </c>
      <c r="J234" s="187"/>
      <c r="K234" s="187"/>
      <c r="L234" s="187"/>
      <c r="M234" s="187"/>
    </row>
    <row r="235" spans="1:13" ht="15" x14ac:dyDescent="0.25">
      <c r="A235" s="187"/>
      <c r="B235" s="186">
        <v>218</v>
      </c>
      <c r="C235" s="190">
        <v>-447.30748769576121</v>
      </c>
      <c r="D235" s="192"/>
      <c r="E235" s="187"/>
      <c r="F235" s="187"/>
      <c r="G235" s="187"/>
      <c r="H235" s="190">
        <v>1236.9743143974749</v>
      </c>
      <c r="J235" s="187"/>
      <c r="K235" s="187"/>
      <c r="L235" s="187"/>
      <c r="M235" s="187"/>
    </row>
    <row r="236" spans="1:13" ht="15" x14ac:dyDescent="0.25">
      <c r="A236" s="187"/>
      <c r="B236" s="186">
        <v>219</v>
      </c>
      <c r="C236" s="190">
        <v>1476.7426907952529</v>
      </c>
      <c r="D236" s="192"/>
      <c r="E236" s="187"/>
      <c r="F236" s="187"/>
      <c r="G236" s="187"/>
      <c r="H236" s="190">
        <v>1237.6578293311661</v>
      </c>
      <c r="J236" s="187"/>
      <c r="K236" s="187"/>
      <c r="L236" s="187"/>
      <c r="M236" s="187"/>
    </row>
    <row r="237" spans="1:13" ht="15" x14ac:dyDescent="0.25">
      <c r="A237" s="187"/>
      <c r="B237" s="186">
        <v>220</v>
      </c>
      <c r="C237" s="190">
        <v>-66.691768418883157</v>
      </c>
      <c r="D237" s="192"/>
      <c r="E237" s="187"/>
      <c r="F237" s="187"/>
      <c r="G237" s="187"/>
      <c r="H237" s="190">
        <v>1242.2497436136989</v>
      </c>
      <c r="J237" s="187"/>
      <c r="K237" s="187"/>
      <c r="L237" s="187"/>
      <c r="M237" s="187"/>
    </row>
    <row r="238" spans="1:13" ht="15" x14ac:dyDescent="0.25">
      <c r="A238" s="187"/>
      <c r="B238" s="186">
        <v>221</v>
      </c>
      <c r="C238" s="190">
        <v>555.46120472926577</v>
      </c>
      <c r="D238" s="192"/>
      <c r="E238" s="187"/>
      <c r="F238" s="187"/>
      <c r="G238" s="187"/>
      <c r="H238" s="190">
        <v>1271.7593077623399</v>
      </c>
      <c r="J238" s="187"/>
      <c r="K238" s="187"/>
      <c r="L238" s="187"/>
      <c r="M238" s="187"/>
    </row>
    <row r="239" spans="1:13" ht="15" x14ac:dyDescent="0.25">
      <c r="A239" s="187"/>
      <c r="B239" s="186">
        <v>222</v>
      </c>
      <c r="C239" s="190">
        <v>1322.2157713194501</v>
      </c>
      <c r="D239" s="192"/>
      <c r="E239" s="187"/>
      <c r="F239" s="187"/>
      <c r="G239" s="187"/>
      <c r="H239" s="190">
        <v>1284.2665342140697</v>
      </c>
      <c r="J239" s="187"/>
      <c r="K239" s="187"/>
      <c r="L239" s="187"/>
      <c r="M239" s="187"/>
    </row>
    <row r="240" spans="1:13" ht="15" x14ac:dyDescent="0.25">
      <c r="A240" s="187"/>
      <c r="B240" s="186">
        <v>223</v>
      </c>
      <c r="C240" s="190">
        <v>306.90723631360379</v>
      </c>
      <c r="D240" s="192"/>
      <c r="E240" s="187"/>
      <c r="F240" s="187"/>
      <c r="G240" s="187"/>
      <c r="H240" s="190">
        <v>1287.7662160832751</v>
      </c>
      <c r="J240" s="187"/>
      <c r="K240" s="187"/>
      <c r="L240" s="187"/>
      <c r="M240" s="187"/>
    </row>
    <row r="241" spans="1:13" ht="15" x14ac:dyDescent="0.25">
      <c r="A241" s="187"/>
      <c r="B241" s="186">
        <v>224</v>
      </c>
      <c r="C241" s="190">
        <v>1481.6899531754691</v>
      </c>
      <c r="D241" s="192"/>
      <c r="E241" s="187"/>
      <c r="F241" s="187"/>
      <c r="G241" s="187"/>
      <c r="H241" s="190">
        <v>1302.2241199413238</v>
      </c>
      <c r="J241" s="187"/>
      <c r="K241" s="187"/>
      <c r="L241" s="187"/>
      <c r="M241" s="187"/>
    </row>
    <row r="242" spans="1:13" ht="15" x14ac:dyDescent="0.25">
      <c r="A242" s="187"/>
      <c r="B242" s="186">
        <v>225</v>
      </c>
      <c r="C242" s="190">
        <v>-477.24384572186204</v>
      </c>
      <c r="D242" s="192"/>
      <c r="E242" s="187"/>
      <c r="F242" s="187"/>
      <c r="G242" s="187"/>
      <c r="H242" s="190">
        <v>1322.2157713194501</v>
      </c>
      <c r="J242" s="187"/>
      <c r="K242" s="187"/>
      <c r="L242" s="187"/>
      <c r="M242" s="187"/>
    </row>
    <row r="243" spans="1:13" ht="15" x14ac:dyDescent="0.25">
      <c r="A243" s="187"/>
      <c r="B243" s="186">
        <v>226</v>
      </c>
      <c r="C243" s="190">
        <v>1444.3478194204392</v>
      </c>
      <c r="D243" s="192"/>
      <c r="E243" s="187"/>
      <c r="F243" s="187"/>
      <c r="G243" s="187"/>
      <c r="H243" s="190">
        <v>1324.4630734048819</v>
      </c>
      <c r="J243" s="187"/>
      <c r="K243" s="187"/>
      <c r="L243" s="187"/>
      <c r="M243" s="187"/>
    </row>
    <row r="244" spans="1:13" ht="15" x14ac:dyDescent="0.25">
      <c r="A244" s="187"/>
      <c r="B244" s="186">
        <v>227</v>
      </c>
      <c r="C244" s="190">
        <v>840.77842623357924</v>
      </c>
      <c r="D244" s="192"/>
      <c r="E244" s="187"/>
      <c r="F244" s="187"/>
      <c r="G244" s="187"/>
      <c r="H244" s="190">
        <v>1351.2918402595024</v>
      </c>
      <c r="J244" s="187"/>
      <c r="K244" s="187"/>
      <c r="L244" s="187"/>
      <c r="M244" s="187"/>
    </row>
    <row r="245" spans="1:13" ht="15" x14ac:dyDescent="0.25">
      <c r="A245" s="187"/>
      <c r="B245" s="186">
        <v>228</v>
      </c>
      <c r="C245" s="190">
        <v>-160.0375115283407</v>
      </c>
      <c r="D245" s="192"/>
      <c r="E245" s="187"/>
      <c r="F245" s="187"/>
      <c r="G245" s="187"/>
      <c r="H245" s="190">
        <v>1352.4054371661521</v>
      </c>
      <c r="J245" s="187"/>
      <c r="K245" s="187"/>
      <c r="L245" s="187"/>
      <c r="M245" s="187"/>
    </row>
    <row r="246" spans="1:13" ht="15" x14ac:dyDescent="0.25">
      <c r="A246" s="187"/>
      <c r="B246" s="186">
        <v>229</v>
      </c>
      <c r="C246" s="190">
        <v>340.01198087307557</v>
      </c>
      <c r="D246" s="192"/>
      <c r="E246" s="187"/>
      <c r="F246" s="187"/>
      <c r="G246" s="187"/>
      <c r="H246" s="190">
        <v>1358.9452078203542</v>
      </c>
      <c r="J246" s="187"/>
      <c r="K246" s="187"/>
      <c r="L246" s="187"/>
      <c r="M246" s="187"/>
    </row>
    <row r="247" spans="1:13" ht="15" x14ac:dyDescent="0.25">
      <c r="A247" s="187"/>
      <c r="B247" s="186">
        <v>230</v>
      </c>
      <c r="C247" s="190">
        <v>-81.63859474988999</v>
      </c>
      <c r="D247" s="192"/>
      <c r="E247" s="187"/>
      <c r="F247" s="187"/>
      <c r="G247" s="187"/>
      <c r="H247" s="190">
        <v>1363.6590009916126</v>
      </c>
      <c r="J247" s="187"/>
      <c r="K247" s="187"/>
      <c r="L247" s="187"/>
      <c r="M247" s="187"/>
    </row>
    <row r="248" spans="1:13" ht="15" x14ac:dyDescent="0.25">
      <c r="A248" s="187"/>
      <c r="B248" s="186">
        <v>231</v>
      </c>
      <c r="C248" s="190">
        <v>1404.8710721867344</v>
      </c>
      <c r="D248" s="192"/>
      <c r="E248" s="187"/>
      <c r="F248" s="187"/>
      <c r="G248" s="187"/>
      <c r="H248" s="190">
        <v>1382.1542566268329</v>
      </c>
      <c r="J248" s="187"/>
      <c r="K248" s="187"/>
      <c r="L248" s="187"/>
      <c r="M248" s="187"/>
    </row>
    <row r="249" spans="1:13" ht="15" x14ac:dyDescent="0.25">
      <c r="A249" s="187"/>
      <c r="B249" s="186">
        <v>232</v>
      </c>
      <c r="C249" s="190">
        <v>571.14821476818452</v>
      </c>
      <c r="D249" s="192"/>
      <c r="E249" s="187"/>
      <c r="F249" s="187"/>
      <c r="G249" s="187"/>
      <c r="H249" s="190">
        <v>1386.860295339209</v>
      </c>
      <c r="J249" s="187"/>
      <c r="K249" s="187"/>
      <c r="L249" s="187"/>
      <c r="M249" s="187"/>
    </row>
    <row r="250" spans="1:13" ht="15" x14ac:dyDescent="0.25">
      <c r="A250" s="187"/>
      <c r="B250" s="186">
        <v>233</v>
      </c>
      <c r="C250" s="190">
        <v>-223.55509670716219</v>
      </c>
      <c r="D250" s="192"/>
      <c r="E250" s="187"/>
      <c r="F250" s="187"/>
      <c r="G250" s="187"/>
      <c r="H250" s="190">
        <v>1388.4974817869336</v>
      </c>
      <c r="J250" s="187"/>
      <c r="K250" s="187"/>
      <c r="L250" s="187"/>
      <c r="M250" s="187"/>
    </row>
    <row r="251" spans="1:13" ht="15" x14ac:dyDescent="0.25">
      <c r="A251" s="187"/>
      <c r="B251" s="186">
        <v>234</v>
      </c>
      <c r="C251" s="190">
        <v>556.45214779174535</v>
      </c>
      <c r="D251" s="192"/>
      <c r="E251" s="187"/>
      <c r="F251" s="187"/>
      <c r="G251" s="187"/>
      <c r="H251" s="190">
        <v>1404.8710721867344</v>
      </c>
      <c r="J251" s="187"/>
      <c r="K251" s="187"/>
      <c r="L251" s="187"/>
      <c r="M251" s="187"/>
    </row>
    <row r="252" spans="1:13" ht="15" x14ac:dyDescent="0.25">
      <c r="A252" s="187"/>
      <c r="B252" s="186">
        <v>235</v>
      </c>
      <c r="C252" s="190">
        <v>1058.7562887179647</v>
      </c>
      <c r="D252" s="192"/>
      <c r="E252" s="187"/>
      <c r="F252" s="187"/>
      <c r="G252" s="187"/>
      <c r="H252" s="190">
        <v>1410.5647371605996</v>
      </c>
      <c r="J252" s="188" t="s">
        <v>212</v>
      </c>
      <c r="K252" s="188">
        <v>250</v>
      </c>
      <c r="L252" s="187"/>
      <c r="M252" s="187"/>
    </row>
    <row r="253" spans="1:13" ht="15" x14ac:dyDescent="0.25">
      <c r="A253" s="187"/>
      <c r="B253" s="186">
        <v>236</v>
      </c>
      <c r="C253" s="190">
        <v>-318.63840269447792</v>
      </c>
      <c r="D253" s="192"/>
      <c r="E253" s="187"/>
      <c r="F253" s="187"/>
      <c r="G253" s="187"/>
      <c r="H253" s="190">
        <v>1417.7316633141099</v>
      </c>
      <c r="J253" s="188" t="s">
        <v>211</v>
      </c>
      <c r="K253" s="188">
        <f>0.05*250</f>
        <v>12.5</v>
      </c>
      <c r="L253" s="187"/>
      <c r="M253" s="187"/>
    </row>
    <row r="254" spans="1:13" ht="15" x14ac:dyDescent="0.25">
      <c r="A254" s="187"/>
      <c r="B254" s="186">
        <v>237</v>
      </c>
      <c r="C254" s="190">
        <v>712.85337341293439</v>
      </c>
      <c r="D254" s="192"/>
      <c r="E254" s="187"/>
      <c r="F254" s="187"/>
      <c r="G254" s="187"/>
      <c r="H254" s="190">
        <v>1418.1007820226391</v>
      </c>
      <c r="J254" s="187"/>
      <c r="K254" s="188" t="s">
        <v>210</v>
      </c>
      <c r="L254" s="187"/>
      <c r="M254" s="187"/>
    </row>
    <row r="255" spans="1:13" ht="15" x14ac:dyDescent="0.25">
      <c r="A255" s="187"/>
      <c r="B255" s="186">
        <v>238</v>
      </c>
      <c r="C255" s="190">
        <v>387.91591027155687</v>
      </c>
      <c r="D255" s="186">
        <f>AVERAGE(C255:C256)</f>
        <v>870.16067371885447</v>
      </c>
      <c r="E255" s="229">
        <v>0.05</v>
      </c>
      <c r="F255" s="187"/>
      <c r="G255" s="187"/>
      <c r="H255" s="190">
        <v>1424.8452127622236</v>
      </c>
      <c r="I255" s="189">
        <f>AVERAGE(H255:H256)</f>
        <v>1427.1882153812076</v>
      </c>
      <c r="J255" s="187" t="s">
        <v>209</v>
      </c>
      <c r="K255" s="187"/>
      <c r="L255" s="187"/>
      <c r="M255" s="187"/>
    </row>
    <row r="256" spans="1:13" ht="15" x14ac:dyDescent="0.25">
      <c r="A256" s="187"/>
      <c r="B256" s="186">
        <v>239</v>
      </c>
      <c r="C256" s="190">
        <v>1352.4054371661521</v>
      </c>
      <c r="E256" s="229"/>
      <c r="F256" s="187"/>
      <c r="G256" s="187"/>
      <c r="H256" s="190">
        <v>1429.5312180001915</v>
      </c>
      <c r="J256" s="187"/>
      <c r="K256" s="187" t="s">
        <v>208</v>
      </c>
      <c r="L256" s="191">
        <f>+H256</f>
        <v>1429.5312180001915</v>
      </c>
      <c r="M256" s="187"/>
    </row>
    <row r="257" spans="1:13" ht="15" x14ac:dyDescent="0.25">
      <c r="A257" s="187"/>
      <c r="B257" s="186">
        <v>240</v>
      </c>
      <c r="C257" s="190">
        <v>758.73341250700582</v>
      </c>
      <c r="F257" s="187"/>
      <c r="G257" s="187"/>
      <c r="H257" s="190">
        <v>1438.9012420855568</v>
      </c>
      <c r="J257" s="187"/>
      <c r="K257" s="187" t="s">
        <v>207</v>
      </c>
      <c r="L257" s="191">
        <f>+H255</f>
        <v>1424.8452127622236</v>
      </c>
      <c r="M257" s="187"/>
    </row>
    <row r="258" spans="1:13" ht="15" x14ac:dyDescent="0.25">
      <c r="A258" s="187"/>
      <c r="B258" s="186">
        <v>241</v>
      </c>
      <c r="C258" s="190">
        <v>967.9982785554048</v>
      </c>
      <c r="F258" s="187"/>
      <c r="G258" s="187"/>
      <c r="H258" s="190">
        <v>1444.3478194204392</v>
      </c>
      <c r="J258" s="187"/>
      <c r="K258" s="187"/>
      <c r="L258" s="187"/>
      <c r="M258" s="187"/>
    </row>
    <row r="259" spans="1:13" ht="15" x14ac:dyDescent="0.25">
      <c r="A259" s="187"/>
      <c r="B259" s="186">
        <v>242</v>
      </c>
      <c r="C259" s="190">
        <v>-297.19646801863405</v>
      </c>
      <c r="F259" s="187"/>
      <c r="G259" s="187"/>
      <c r="H259" s="190">
        <v>1448.1335797735946</v>
      </c>
      <c r="J259" s="187"/>
      <c r="K259" s="187"/>
      <c r="L259" s="187"/>
      <c r="M259" s="187"/>
    </row>
    <row r="260" spans="1:13" ht="15" x14ac:dyDescent="0.25">
      <c r="A260" s="187"/>
      <c r="B260" s="186">
        <v>243</v>
      </c>
      <c r="C260" s="190">
        <v>942.17075534022774</v>
      </c>
      <c r="F260" s="187"/>
      <c r="G260" s="187"/>
      <c r="H260" s="190">
        <v>1451.2018208272623</v>
      </c>
      <c r="J260" s="187"/>
      <c r="K260" s="187" t="s">
        <v>206</v>
      </c>
      <c r="L260" s="187"/>
      <c r="M260" s="187"/>
    </row>
    <row r="261" spans="1:13" ht="15" x14ac:dyDescent="0.25">
      <c r="A261" s="187"/>
      <c r="B261" s="186">
        <v>244</v>
      </c>
      <c r="C261" s="190">
        <v>423.43277895641427</v>
      </c>
      <c r="F261" s="187"/>
      <c r="G261" s="187"/>
      <c r="H261" s="190">
        <v>1456.9070342462458</v>
      </c>
      <c r="J261" s="187"/>
      <c r="K261" s="187"/>
      <c r="L261" s="191">
        <v>1459</v>
      </c>
      <c r="M261" s="187"/>
    </row>
    <row r="262" spans="1:13" ht="15" x14ac:dyDescent="0.25">
      <c r="A262" s="187"/>
      <c r="B262" s="186">
        <v>245</v>
      </c>
      <c r="C262" s="190">
        <v>1186.6852656806695</v>
      </c>
      <c r="F262" s="187"/>
      <c r="G262" s="187"/>
      <c r="H262" s="190">
        <v>1460.8686056862516</v>
      </c>
      <c r="J262" s="187"/>
      <c r="K262" s="187"/>
      <c r="L262" s="187"/>
      <c r="M262" s="187"/>
    </row>
    <row r="263" spans="1:13" ht="15" x14ac:dyDescent="0.25">
      <c r="A263" s="187"/>
      <c r="B263" s="186">
        <v>246</v>
      </c>
      <c r="C263" s="190">
        <v>602.1819738489537</v>
      </c>
      <c r="F263" s="187"/>
      <c r="G263" s="187"/>
      <c r="H263" s="190">
        <v>1476.7426907952529</v>
      </c>
      <c r="J263" s="187"/>
      <c r="K263" s="187"/>
      <c r="L263" s="187"/>
      <c r="M263" s="187"/>
    </row>
    <row r="264" spans="1:13" ht="15" x14ac:dyDescent="0.25">
      <c r="A264" s="187"/>
      <c r="B264" s="186">
        <v>247</v>
      </c>
      <c r="C264" s="190">
        <v>567.84291683034849</v>
      </c>
      <c r="F264" s="187"/>
      <c r="G264" s="187"/>
      <c r="H264" s="190">
        <v>1478.9856810678125</v>
      </c>
      <c r="J264" s="187"/>
      <c r="K264" s="187"/>
      <c r="L264" s="187"/>
      <c r="M264" s="187"/>
    </row>
    <row r="265" spans="1:13" ht="15" x14ac:dyDescent="0.25">
      <c r="A265" s="187"/>
      <c r="B265" s="186">
        <v>248</v>
      </c>
      <c r="C265" s="190">
        <v>1382.1542566268329</v>
      </c>
      <c r="D265" s="186">
        <f>(C265+C266)/2</f>
        <v>526.73563377382447</v>
      </c>
      <c r="F265" s="187"/>
      <c r="G265" s="187"/>
      <c r="H265" s="190">
        <v>1481.6899531754691</v>
      </c>
      <c r="J265" s="187"/>
      <c r="K265" s="187"/>
      <c r="L265" s="187"/>
      <c r="M265" s="187"/>
    </row>
    <row r="266" spans="1:13" ht="15" x14ac:dyDescent="0.25">
      <c r="A266" s="187"/>
      <c r="B266" s="186">
        <v>249</v>
      </c>
      <c r="C266" s="190">
        <v>-328.68298907918393</v>
      </c>
      <c r="F266" s="187"/>
      <c r="G266" s="187"/>
      <c r="H266" s="190">
        <v>1483.1572798538079</v>
      </c>
      <c r="J266" s="187"/>
      <c r="K266" s="187"/>
      <c r="L266" s="187"/>
      <c r="M266" s="187"/>
    </row>
    <row r="267" spans="1:13" ht="15" x14ac:dyDescent="0.25">
      <c r="A267" s="187"/>
      <c r="B267" s="186">
        <v>250</v>
      </c>
      <c r="C267" s="190">
        <v>1146.8171793096365</v>
      </c>
      <c r="D267" s="186">
        <f>AVERAGE(C256:C267)</f>
        <v>725.37856647698561</v>
      </c>
      <c r="E267" s="186" t="s">
        <v>205</v>
      </c>
      <c r="F267" s="187"/>
      <c r="G267" s="187"/>
      <c r="H267" s="190">
        <v>1485.5608878812675</v>
      </c>
      <c r="I267" s="189">
        <f>AVERAGE(H256:H267)</f>
        <v>1461.3356510677625</v>
      </c>
      <c r="J267" s="187" t="s">
        <v>205</v>
      </c>
      <c r="K267" s="188" t="s">
        <v>204</v>
      </c>
      <c r="L267" s="187"/>
      <c r="M267" s="187"/>
    </row>
  </sheetData>
  <mergeCells count="4">
    <mergeCell ref="E255:E256"/>
    <mergeCell ref="B16:C16"/>
    <mergeCell ref="H8:I9"/>
    <mergeCell ref="H7:I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22494-0B99-484E-9E2F-5E3E6D95320F}">
  <sheetPr>
    <tabColor theme="7" tint="0.39997558519241921"/>
  </sheetPr>
  <dimension ref="A1:AZ27"/>
  <sheetViews>
    <sheetView workbookViewId="0">
      <selection activeCell="F22" sqref="F22"/>
    </sheetView>
  </sheetViews>
  <sheetFormatPr defaultColWidth="11.42578125" defaultRowHeight="15" x14ac:dyDescent="0.25"/>
  <cols>
    <col min="1" max="1" width="61.28515625" style="122" customWidth="1"/>
    <col min="2" max="3" width="9.7109375" style="123" customWidth="1"/>
    <col min="4" max="4" width="9.7109375" style="122" customWidth="1"/>
    <col min="5" max="16384" width="11.42578125" style="122"/>
  </cols>
  <sheetData>
    <row r="1" spans="1:52" x14ac:dyDescent="0.25">
      <c r="A1" s="136"/>
    </row>
    <row r="2" spans="1:52" s="135" customFormat="1" ht="14.25" x14ac:dyDescent="0.2">
      <c r="A2" s="212" t="s">
        <v>87</v>
      </c>
      <c r="B2" s="213"/>
      <c r="C2" s="213"/>
      <c r="D2" s="213"/>
    </row>
    <row r="3" spans="1:52" s="135" customFormat="1" ht="14.25" x14ac:dyDescent="0.2">
      <c r="A3" s="213" t="s">
        <v>86</v>
      </c>
      <c r="B3" s="213"/>
      <c r="C3" s="213"/>
      <c r="D3" s="213"/>
    </row>
    <row r="4" spans="1:52" x14ac:dyDescent="0.25">
      <c r="A4" s="214"/>
      <c r="B4" s="214"/>
      <c r="C4" s="214"/>
      <c r="D4" s="214"/>
    </row>
    <row r="5" spans="1:52" ht="15.75" thickBot="1" x14ac:dyDescent="0.3">
      <c r="A5" s="134" t="s">
        <v>85</v>
      </c>
      <c r="B5" s="133">
        <v>2022</v>
      </c>
      <c r="C5" s="133">
        <v>2021</v>
      </c>
      <c r="D5" s="133">
        <v>2020</v>
      </c>
      <c r="AZ5" s="132"/>
    </row>
    <row r="6" spans="1:52" ht="15.75" thickBot="1" x14ac:dyDescent="0.3">
      <c r="A6" s="131" t="s">
        <v>84</v>
      </c>
      <c r="B6" s="130">
        <v>692.86486500000001</v>
      </c>
      <c r="C6" s="130">
        <v>701.81081099999994</v>
      </c>
      <c r="D6" s="130">
        <v>675.70270300000004</v>
      </c>
      <c r="AZ6" s="132"/>
    </row>
    <row r="7" spans="1:52" x14ac:dyDescent="0.25">
      <c r="A7" s="131" t="s">
        <v>83</v>
      </c>
      <c r="B7" s="130">
        <v>295.378378</v>
      </c>
      <c r="C7" s="130">
        <v>272.59459500000003</v>
      </c>
      <c r="D7" s="130">
        <v>289.97297300000002</v>
      </c>
    </row>
    <row r="8" spans="1:52" s="127" customFormat="1" ht="14.25" x14ac:dyDescent="0.2">
      <c r="A8" s="129" t="s">
        <v>82</v>
      </c>
      <c r="B8" s="128">
        <v>397.48648700000001</v>
      </c>
      <c r="C8" s="128">
        <v>429.21621599999992</v>
      </c>
      <c r="D8" s="128">
        <v>385.72973000000002</v>
      </c>
    </row>
    <row r="9" spans="1:52" x14ac:dyDescent="0.25">
      <c r="A9" s="131" t="s">
        <v>81</v>
      </c>
      <c r="B9" s="130">
        <v>37.378377999999998</v>
      </c>
      <c r="C9" s="130">
        <v>25.837838000000001</v>
      </c>
      <c r="D9" s="130">
        <v>30.648648999999999</v>
      </c>
    </row>
    <row r="10" spans="1:52" s="127" customFormat="1" ht="14.25" x14ac:dyDescent="0.2">
      <c r="A10" s="129" t="s">
        <v>80</v>
      </c>
      <c r="B10" s="128">
        <v>360.10810900000001</v>
      </c>
      <c r="C10" s="128">
        <v>403.37837799999994</v>
      </c>
      <c r="D10" s="128">
        <v>355.08108100000004</v>
      </c>
    </row>
    <row r="11" spans="1:52" x14ac:dyDescent="0.25">
      <c r="A11" s="131" t="s">
        <v>79</v>
      </c>
      <c r="B11" s="130">
        <v>317.40540499999997</v>
      </c>
      <c r="C11" s="130">
        <v>345</v>
      </c>
      <c r="D11" s="130">
        <v>335.378378</v>
      </c>
    </row>
    <row r="12" spans="1:52" ht="30" x14ac:dyDescent="0.25">
      <c r="A12" s="131" t="s">
        <v>78</v>
      </c>
      <c r="B12" s="130">
        <v>37.864865000000002</v>
      </c>
      <c r="C12" s="130">
        <v>103.837838</v>
      </c>
      <c r="D12" s="130">
        <v>116.189189</v>
      </c>
    </row>
    <row r="13" spans="1:52" x14ac:dyDescent="0.25">
      <c r="A13" s="131" t="s">
        <v>77</v>
      </c>
      <c r="B13" s="130">
        <v>17.648648999999999</v>
      </c>
      <c r="C13" s="130">
        <v>5.4864860000000002</v>
      </c>
      <c r="D13" s="130">
        <v>6.5405410000000002</v>
      </c>
    </row>
    <row r="14" spans="1:52" x14ac:dyDescent="0.25">
      <c r="A14" s="131" t="s">
        <v>76</v>
      </c>
      <c r="B14" s="130">
        <v>12.297297</v>
      </c>
      <c r="C14" s="130">
        <v>4.4324320000000004</v>
      </c>
      <c r="D14" s="130">
        <v>16.72973</v>
      </c>
    </row>
    <row r="15" spans="1:52" x14ac:dyDescent="0.25">
      <c r="A15" s="131" t="s">
        <v>75</v>
      </c>
      <c r="B15" s="130">
        <v>28.459458999999999</v>
      </c>
      <c r="C15" s="130">
        <v>18.081081000000001</v>
      </c>
      <c r="D15" s="130">
        <v>2.9189189999999998</v>
      </c>
    </row>
    <row r="16" spans="1:52" s="127" customFormat="1" ht="14.25" x14ac:dyDescent="0.2">
      <c r="A16" s="129" t="s">
        <v>74</v>
      </c>
      <c r="B16" s="128">
        <v>413.67567499999996</v>
      </c>
      <c r="C16" s="128">
        <v>476.83783700000004</v>
      </c>
      <c r="D16" s="128">
        <v>477.75675700000005</v>
      </c>
    </row>
    <row r="17" spans="1:4" x14ac:dyDescent="0.25">
      <c r="A17" s="131" t="s">
        <v>73</v>
      </c>
      <c r="B17" s="130">
        <v>320.91891900000002</v>
      </c>
      <c r="C17" s="130">
        <v>359.27026999999998</v>
      </c>
      <c r="D17" s="130">
        <v>338.16216200000002</v>
      </c>
    </row>
    <row r="18" spans="1:4" x14ac:dyDescent="0.25">
      <c r="A18" s="131" t="s">
        <v>72</v>
      </c>
      <c r="B18" s="130">
        <v>427.78378400000003</v>
      </c>
      <c r="C18" s="130">
        <v>510.48648600000001</v>
      </c>
      <c r="D18" s="130">
        <v>403.86486500000001</v>
      </c>
    </row>
    <row r="19" spans="1:4" x14ac:dyDescent="0.25">
      <c r="A19" s="131" t="s">
        <v>71</v>
      </c>
      <c r="B19" s="130">
        <v>33.945945999999999</v>
      </c>
      <c r="C19" s="130">
        <v>156.10810799999999</v>
      </c>
      <c r="D19" s="130">
        <v>3</v>
      </c>
    </row>
    <row r="20" spans="1:4" x14ac:dyDescent="0.25">
      <c r="A20" s="131" t="s">
        <v>70</v>
      </c>
      <c r="B20" s="130">
        <v>13.081080999999999</v>
      </c>
      <c r="C20" s="130">
        <v>19.189188999999999</v>
      </c>
      <c r="D20" s="130">
        <v>3.594595</v>
      </c>
    </row>
    <row r="21" spans="1:4" s="127" customFormat="1" ht="14.25" x14ac:dyDescent="0.2">
      <c r="A21" s="129" t="s">
        <v>69</v>
      </c>
      <c r="B21" s="128">
        <v>795.72973000000013</v>
      </c>
      <c r="C21" s="128">
        <v>1045.0540529999998</v>
      </c>
      <c r="D21" s="128">
        <v>748.62162200000012</v>
      </c>
    </row>
    <row r="22" spans="1:4" s="127" customFormat="1" ht="14.25" x14ac:dyDescent="0.2">
      <c r="A22" s="129" t="s">
        <v>68</v>
      </c>
      <c r="B22" s="128">
        <v>-21.945946000000163</v>
      </c>
      <c r="C22" s="128">
        <v>-164.83783799999992</v>
      </c>
      <c r="D22" s="128">
        <v>84.216216000000031</v>
      </c>
    </row>
    <row r="23" spans="1:4" s="127" customFormat="1" ht="14.25" x14ac:dyDescent="0.2">
      <c r="A23" s="129" t="s">
        <v>67</v>
      </c>
      <c r="B23" s="128">
        <v>14.756757</v>
      </c>
      <c r="C23" s="128">
        <v>18.243243</v>
      </c>
      <c r="D23" s="128">
        <v>38.513514000000001</v>
      </c>
    </row>
    <row r="24" spans="1:4" s="127" customFormat="1" ht="14.25" x14ac:dyDescent="0.2">
      <c r="A24" s="129" t="s">
        <v>66</v>
      </c>
      <c r="B24" s="128">
        <v>-36.702703000000163</v>
      </c>
      <c r="C24" s="128">
        <v>-183.08108099999993</v>
      </c>
      <c r="D24" s="128">
        <v>45.702702000000031</v>
      </c>
    </row>
    <row r="25" spans="1:4" x14ac:dyDescent="0.25">
      <c r="A25" s="125"/>
      <c r="B25" s="126"/>
      <c r="C25" s="126"/>
      <c r="D25" s="125"/>
    </row>
    <row r="26" spans="1:4" x14ac:dyDescent="0.25">
      <c r="D26" s="123"/>
    </row>
    <row r="27" spans="1:4" x14ac:dyDescent="0.25">
      <c r="B27" s="124" t="s">
        <v>65</v>
      </c>
    </row>
  </sheetData>
  <mergeCells count="3">
    <mergeCell ref="A2:D2"/>
    <mergeCell ref="A3:D3"/>
    <mergeCell ref="A4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3BDC7-385C-499A-8C60-F6D4D98A4A85}">
  <sheetPr>
    <tabColor theme="7" tint="0.39997558519241921"/>
  </sheetPr>
  <dimension ref="A1:AFU61"/>
  <sheetViews>
    <sheetView workbookViewId="0">
      <selection activeCell="F22" sqref="F22"/>
    </sheetView>
  </sheetViews>
  <sheetFormatPr defaultColWidth="9.28515625" defaultRowHeight="15" x14ac:dyDescent="0.25"/>
  <cols>
    <col min="1" max="1" width="62.28515625" style="122" customWidth="1"/>
    <col min="2" max="2" width="11.7109375" style="137" customWidth="1"/>
    <col min="3" max="3" width="12" style="137" customWidth="1"/>
    <col min="4" max="16384" width="9.28515625" style="122"/>
  </cols>
  <sheetData>
    <row r="1" spans="1:853" s="127" customFormat="1" ht="14.25" x14ac:dyDescent="0.2"/>
    <row r="2" spans="1:853" ht="18" customHeight="1" x14ac:dyDescent="0.25">
      <c r="A2" s="215" t="s">
        <v>87</v>
      </c>
      <c r="B2" s="215"/>
      <c r="C2" s="215"/>
    </row>
    <row r="3" spans="1:853" x14ac:dyDescent="0.25">
      <c r="A3" s="215" t="s">
        <v>137</v>
      </c>
      <c r="B3" s="215"/>
      <c r="C3" s="215"/>
    </row>
    <row r="4" spans="1:853" x14ac:dyDescent="0.25">
      <c r="A4" s="216"/>
      <c r="B4" s="216"/>
      <c r="C4" s="216"/>
    </row>
    <row r="5" spans="1:853" ht="29.25" x14ac:dyDescent="0.25">
      <c r="A5" s="134" t="s">
        <v>85</v>
      </c>
      <c r="B5" s="149" t="s">
        <v>136</v>
      </c>
      <c r="C5" s="149" t="s">
        <v>135</v>
      </c>
    </row>
    <row r="6" spans="1:853" s="148" customFormat="1" x14ac:dyDescent="0.25">
      <c r="A6" s="129" t="s">
        <v>134</v>
      </c>
      <c r="B6" s="142"/>
      <c r="C6" s="14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  <c r="HA6" s="122"/>
      <c r="HB6" s="122"/>
      <c r="HC6" s="122"/>
      <c r="HD6" s="122"/>
      <c r="HE6" s="122"/>
      <c r="HF6" s="122"/>
      <c r="HG6" s="122"/>
      <c r="HH6" s="122"/>
      <c r="HI6" s="122"/>
      <c r="HJ6" s="122"/>
      <c r="HK6" s="122"/>
      <c r="HL6" s="122"/>
      <c r="HM6" s="122"/>
      <c r="HN6" s="122"/>
      <c r="HO6" s="122"/>
      <c r="HP6" s="122"/>
      <c r="HQ6" s="122"/>
      <c r="HR6" s="122"/>
      <c r="HS6" s="122"/>
      <c r="HT6" s="122"/>
      <c r="HU6" s="122"/>
      <c r="HV6" s="122"/>
      <c r="HW6" s="122"/>
      <c r="HX6" s="122"/>
      <c r="HY6" s="122"/>
      <c r="HZ6" s="122"/>
      <c r="IA6" s="122"/>
      <c r="IB6" s="122"/>
      <c r="IC6" s="122"/>
      <c r="ID6" s="122"/>
      <c r="IE6" s="122"/>
      <c r="IF6" s="122"/>
      <c r="IG6" s="122"/>
      <c r="IH6" s="122"/>
      <c r="II6" s="122"/>
      <c r="IJ6" s="122"/>
      <c r="IK6" s="122"/>
      <c r="IL6" s="122"/>
      <c r="IM6" s="122"/>
      <c r="IN6" s="122"/>
      <c r="IO6" s="122"/>
      <c r="IP6" s="122"/>
      <c r="IQ6" s="122"/>
      <c r="IR6" s="122"/>
      <c r="IS6" s="122"/>
      <c r="IT6" s="122"/>
      <c r="IU6" s="122"/>
      <c r="IV6" s="122"/>
      <c r="IW6" s="122"/>
      <c r="IX6" s="122"/>
      <c r="IY6" s="122"/>
      <c r="IZ6" s="122"/>
      <c r="JA6" s="122"/>
      <c r="JB6" s="122"/>
      <c r="JC6" s="122"/>
      <c r="JD6" s="122"/>
      <c r="JE6" s="122"/>
      <c r="JF6" s="122"/>
      <c r="JG6" s="122"/>
      <c r="JH6" s="122"/>
      <c r="JI6" s="122"/>
      <c r="JJ6" s="122"/>
      <c r="JK6" s="122"/>
      <c r="JL6" s="122"/>
      <c r="JM6" s="122"/>
      <c r="JN6" s="122"/>
      <c r="JO6" s="122"/>
      <c r="JP6" s="122"/>
      <c r="JQ6" s="122"/>
      <c r="JR6" s="122"/>
      <c r="JS6" s="122"/>
      <c r="JT6" s="122"/>
      <c r="JU6" s="122"/>
      <c r="JV6" s="122"/>
      <c r="JW6" s="122"/>
      <c r="JX6" s="122"/>
      <c r="JY6" s="122"/>
      <c r="JZ6" s="122"/>
      <c r="KA6" s="122"/>
      <c r="KB6" s="122"/>
      <c r="KC6" s="122"/>
      <c r="KD6" s="122"/>
      <c r="KE6" s="122"/>
      <c r="KF6" s="122"/>
      <c r="KG6" s="122"/>
      <c r="KH6" s="122"/>
      <c r="KI6" s="122"/>
      <c r="KJ6" s="122"/>
      <c r="KK6" s="122"/>
      <c r="KL6" s="122"/>
      <c r="KM6" s="122"/>
      <c r="KN6" s="122"/>
      <c r="KO6" s="122"/>
      <c r="KP6" s="122"/>
      <c r="KQ6" s="122"/>
      <c r="KR6" s="122"/>
      <c r="KS6" s="122"/>
      <c r="KT6" s="122"/>
      <c r="KU6" s="122"/>
      <c r="KV6" s="122"/>
      <c r="KW6" s="122"/>
      <c r="KX6" s="122"/>
      <c r="KY6" s="122"/>
      <c r="KZ6" s="122"/>
      <c r="LA6" s="122"/>
      <c r="LB6" s="122"/>
      <c r="LC6" s="122"/>
      <c r="LD6" s="122"/>
      <c r="LE6" s="122"/>
      <c r="LF6" s="122"/>
      <c r="LG6" s="122"/>
      <c r="LH6" s="122"/>
      <c r="LI6" s="122"/>
      <c r="LJ6" s="122"/>
      <c r="LK6" s="122"/>
      <c r="LL6" s="122"/>
      <c r="LM6" s="122"/>
      <c r="LN6" s="122"/>
      <c r="LO6" s="122"/>
      <c r="LP6" s="122"/>
      <c r="LQ6" s="122"/>
      <c r="LR6" s="122"/>
      <c r="LS6" s="122"/>
      <c r="LT6" s="122"/>
      <c r="LU6" s="122"/>
      <c r="LV6" s="122"/>
      <c r="LW6" s="122"/>
      <c r="LX6" s="122"/>
      <c r="LY6" s="122"/>
      <c r="LZ6" s="122"/>
      <c r="MA6" s="122"/>
      <c r="MB6" s="122"/>
      <c r="MC6" s="122"/>
      <c r="MD6" s="122"/>
      <c r="ME6" s="122"/>
      <c r="MF6" s="122"/>
      <c r="MG6" s="122"/>
      <c r="MH6" s="122"/>
      <c r="MI6" s="122"/>
      <c r="MJ6" s="122"/>
      <c r="MK6" s="122"/>
      <c r="ML6" s="122"/>
      <c r="MM6" s="122"/>
      <c r="MN6" s="122"/>
      <c r="MO6" s="122"/>
      <c r="MP6" s="122"/>
      <c r="MQ6" s="122"/>
      <c r="MR6" s="122"/>
      <c r="MS6" s="122"/>
      <c r="MT6" s="122"/>
      <c r="MU6" s="122"/>
      <c r="MV6" s="122"/>
      <c r="MW6" s="122"/>
      <c r="MX6" s="122"/>
      <c r="MY6" s="122"/>
      <c r="MZ6" s="122"/>
      <c r="NA6" s="122"/>
      <c r="NB6" s="122"/>
      <c r="NC6" s="122"/>
      <c r="ND6" s="122"/>
      <c r="NE6" s="122"/>
      <c r="NF6" s="122"/>
      <c r="NG6" s="122"/>
      <c r="NH6" s="122"/>
      <c r="NI6" s="122"/>
      <c r="NJ6" s="122"/>
      <c r="NK6" s="122"/>
      <c r="NL6" s="122"/>
      <c r="NM6" s="122"/>
      <c r="NN6" s="122"/>
      <c r="NO6" s="122"/>
      <c r="NP6" s="122"/>
      <c r="NQ6" s="122"/>
      <c r="NR6" s="122"/>
      <c r="NS6" s="122"/>
      <c r="NT6" s="122"/>
      <c r="NU6" s="122"/>
      <c r="NV6" s="122"/>
      <c r="NW6" s="122"/>
      <c r="NX6" s="122"/>
      <c r="NY6" s="122"/>
      <c r="NZ6" s="122"/>
      <c r="OA6" s="122"/>
      <c r="OB6" s="122"/>
      <c r="OC6" s="122"/>
      <c r="OD6" s="122"/>
      <c r="OE6" s="122"/>
      <c r="OF6" s="122"/>
      <c r="OG6" s="122"/>
      <c r="OH6" s="122"/>
      <c r="OI6" s="122"/>
      <c r="OJ6" s="122"/>
      <c r="OK6" s="122"/>
      <c r="OL6" s="122"/>
      <c r="OM6" s="122"/>
      <c r="ON6" s="122"/>
      <c r="OO6" s="122"/>
      <c r="OP6" s="122"/>
      <c r="OQ6" s="122"/>
      <c r="OR6" s="122"/>
      <c r="OS6" s="122"/>
      <c r="OT6" s="122"/>
      <c r="OU6" s="122"/>
      <c r="OV6" s="122"/>
      <c r="OW6" s="122"/>
      <c r="OX6" s="122"/>
      <c r="OY6" s="122"/>
      <c r="OZ6" s="122"/>
      <c r="PA6" s="122"/>
      <c r="PB6" s="122"/>
      <c r="PC6" s="122"/>
      <c r="PD6" s="122"/>
      <c r="PE6" s="122"/>
      <c r="PF6" s="122"/>
      <c r="PG6" s="122"/>
      <c r="PH6" s="122"/>
      <c r="PI6" s="122"/>
      <c r="PJ6" s="122"/>
      <c r="PK6" s="122"/>
      <c r="PL6" s="122"/>
      <c r="PM6" s="122"/>
      <c r="PN6" s="122"/>
      <c r="PO6" s="122"/>
      <c r="PP6" s="122"/>
      <c r="PQ6" s="122"/>
      <c r="PR6" s="122"/>
      <c r="PS6" s="122"/>
      <c r="PT6" s="122"/>
      <c r="PU6" s="122"/>
      <c r="PV6" s="122"/>
      <c r="PW6" s="122"/>
      <c r="PX6" s="122"/>
      <c r="PY6" s="122"/>
      <c r="PZ6" s="122"/>
      <c r="QA6" s="122"/>
      <c r="QB6" s="122"/>
      <c r="QC6" s="122"/>
      <c r="QD6" s="122"/>
      <c r="QE6" s="122"/>
      <c r="QF6" s="122"/>
      <c r="QG6" s="122"/>
      <c r="QH6" s="122"/>
      <c r="QI6" s="122"/>
      <c r="QJ6" s="122"/>
      <c r="QK6" s="122"/>
      <c r="QL6" s="122"/>
      <c r="QM6" s="122"/>
      <c r="QN6" s="122"/>
      <c r="QO6" s="122"/>
      <c r="QP6" s="122"/>
      <c r="QQ6" s="122"/>
      <c r="QR6" s="122"/>
      <c r="QS6" s="122"/>
      <c r="QT6" s="122"/>
      <c r="QU6" s="122"/>
      <c r="QV6" s="122"/>
      <c r="QW6" s="122"/>
      <c r="QX6" s="122"/>
      <c r="QY6" s="122"/>
      <c r="QZ6" s="122"/>
      <c r="RA6" s="122"/>
      <c r="RB6" s="122"/>
      <c r="RC6" s="122"/>
      <c r="RD6" s="122"/>
      <c r="RE6" s="122"/>
      <c r="RF6" s="122"/>
      <c r="RG6" s="122"/>
      <c r="RH6" s="122"/>
      <c r="RI6" s="122"/>
      <c r="RJ6" s="122"/>
      <c r="RK6" s="122"/>
      <c r="RL6" s="122"/>
      <c r="RM6" s="122"/>
      <c r="RN6" s="122"/>
      <c r="RO6" s="122"/>
      <c r="RP6" s="122"/>
      <c r="RQ6" s="122"/>
      <c r="RR6" s="122"/>
      <c r="RS6" s="122"/>
      <c r="RT6" s="122"/>
      <c r="RU6" s="122"/>
      <c r="RV6" s="122"/>
      <c r="RW6" s="122"/>
      <c r="RX6" s="122"/>
      <c r="RY6" s="122"/>
      <c r="RZ6" s="122"/>
      <c r="SA6" s="122"/>
      <c r="SB6" s="122"/>
      <c r="SC6" s="122"/>
      <c r="SD6" s="122"/>
      <c r="SE6" s="122"/>
      <c r="SF6" s="122"/>
      <c r="SG6" s="122"/>
      <c r="SH6" s="122"/>
      <c r="SI6" s="122"/>
      <c r="SJ6" s="122"/>
      <c r="SK6" s="122"/>
      <c r="SL6" s="122"/>
      <c r="SM6" s="122"/>
      <c r="SN6" s="122"/>
      <c r="SO6" s="122"/>
      <c r="SP6" s="122"/>
      <c r="SQ6" s="122"/>
      <c r="SR6" s="122"/>
      <c r="SS6" s="122"/>
      <c r="ST6" s="122"/>
      <c r="SU6" s="122"/>
      <c r="SV6" s="122"/>
      <c r="SW6" s="122"/>
      <c r="SX6" s="122"/>
      <c r="SY6" s="122"/>
      <c r="SZ6" s="122"/>
      <c r="TA6" s="122"/>
      <c r="TB6" s="122"/>
      <c r="TC6" s="122"/>
      <c r="TD6" s="122"/>
      <c r="TE6" s="122"/>
      <c r="TF6" s="122"/>
      <c r="TG6" s="122"/>
      <c r="TH6" s="122"/>
      <c r="TI6" s="122"/>
      <c r="TJ6" s="122"/>
      <c r="TK6" s="122"/>
      <c r="TL6" s="122"/>
      <c r="TM6" s="122"/>
      <c r="TN6" s="122"/>
      <c r="TO6" s="122"/>
      <c r="TP6" s="122"/>
      <c r="TQ6" s="122"/>
      <c r="TR6" s="122"/>
      <c r="TS6" s="122"/>
      <c r="TT6" s="122"/>
      <c r="TU6" s="122"/>
      <c r="TV6" s="122"/>
      <c r="TW6" s="122"/>
      <c r="TX6" s="122"/>
      <c r="TY6" s="122"/>
      <c r="TZ6" s="122"/>
      <c r="UA6" s="122"/>
      <c r="UB6" s="122"/>
      <c r="UC6" s="122"/>
      <c r="UD6" s="122"/>
      <c r="UE6" s="122"/>
      <c r="UF6" s="122"/>
      <c r="UG6" s="122"/>
      <c r="UH6" s="122"/>
      <c r="UI6" s="122"/>
      <c r="UJ6" s="122"/>
      <c r="UK6" s="122"/>
      <c r="UL6" s="122"/>
      <c r="UM6" s="122"/>
      <c r="UN6" s="122"/>
      <c r="UO6" s="122"/>
      <c r="UP6" s="122"/>
      <c r="UQ6" s="122"/>
      <c r="UR6" s="122"/>
      <c r="US6" s="122"/>
      <c r="UT6" s="122"/>
      <c r="UU6" s="122"/>
      <c r="UV6" s="122"/>
      <c r="UW6" s="122"/>
      <c r="UX6" s="122"/>
      <c r="UY6" s="122"/>
      <c r="UZ6" s="122"/>
      <c r="VA6" s="122"/>
      <c r="VB6" s="122"/>
      <c r="VC6" s="122"/>
      <c r="VD6" s="122"/>
      <c r="VE6" s="122"/>
      <c r="VF6" s="122"/>
      <c r="VG6" s="122"/>
      <c r="VH6" s="122"/>
      <c r="VI6" s="122"/>
      <c r="VJ6" s="122"/>
      <c r="VK6" s="122"/>
      <c r="VL6" s="122"/>
      <c r="VM6" s="122"/>
      <c r="VN6" s="122"/>
      <c r="VO6" s="122"/>
      <c r="VP6" s="122"/>
      <c r="VQ6" s="122"/>
      <c r="VR6" s="122"/>
      <c r="VS6" s="122"/>
      <c r="VT6" s="122"/>
      <c r="VU6" s="122"/>
      <c r="VV6" s="122"/>
      <c r="VW6" s="122"/>
      <c r="VX6" s="122"/>
      <c r="VY6" s="122"/>
      <c r="VZ6" s="122"/>
      <c r="WA6" s="122"/>
      <c r="WB6" s="122"/>
      <c r="WC6" s="122"/>
      <c r="WD6" s="122"/>
      <c r="WE6" s="122"/>
      <c r="WF6" s="122"/>
      <c r="WG6" s="122"/>
      <c r="WH6" s="122"/>
      <c r="WI6" s="122"/>
      <c r="WJ6" s="122"/>
      <c r="WK6" s="122"/>
      <c r="WL6" s="122"/>
      <c r="WM6" s="122"/>
      <c r="WN6" s="122"/>
      <c r="WO6" s="122"/>
      <c r="WP6" s="122"/>
      <c r="WQ6" s="122"/>
      <c r="WR6" s="122"/>
      <c r="WS6" s="122"/>
      <c r="WT6" s="122"/>
      <c r="WU6" s="122"/>
      <c r="WV6" s="122"/>
      <c r="WW6" s="122"/>
      <c r="WX6" s="122"/>
      <c r="WY6" s="122"/>
      <c r="WZ6" s="122"/>
      <c r="XA6" s="122"/>
      <c r="XB6" s="122"/>
      <c r="XC6" s="122"/>
      <c r="XD6" s="122"/>
      <c r="XE6" s="122"/>
      <c r="XF6" s="122"/>
      <c r="XG6" s="122"/>
      <c r="XH6" s="122"/>
      <c r="XI6" s="122"/>
      <c r="XJ6" s="122"/>
      <c r="XK6" s="122"/>
      <c r="XL6" s="122"/>
      <c r="XM6" s="122"/>
      <c r="XN6" s="122"/>
      <c r="XO6" s="122"/>
      <c r="XP6" s="122"/>
      <c r="XQ6" s="122"/>
      <c r="XR6" s="122"/>
      <c r="XS6" s="122"/>
      <c r="XT6" s="122"/>
      <c r="XU6" s="122"/>
      <c r="XV6" s="122"/>
      <c r="XW6" s="122"/>
      <c r="XX6" s="122"/>
      <c r="XY6" s="122"/>
      <c r="XZ6" s="122"/>
      <c r="YA6" s="122"/>
      <c r="YB6" s="122"/>
      <c r="YC6" s="122"/>
      <c r="YD6" s="122"/>
      <c r="YE6" s="122"/>
      <c r="YF6" s="122"/>
      <c r="YG6" s="122"/>
      <c r="YH6" s="122"/>
      <c r="YI6" s="122"/>
      <c r="YJ6" s="122"/>
      <c r="YK6" s="122"/>
      <c r="YL6" s="122"/>
      <c r="YM6" s="122"/>
      <c r="YN6" s="122"/>
      <c r="YO6" s="122"/>
      <c r="YP6" s="122"/>
      <c r="YQ6" s="122"/>
      <c r="YR6" s="122"/>
      <c r="YS6" s="122"/>
      <c r="YT6" s="122"/>
      <c r="YU6" s="122"/>
      <c r="YV6" s="122"/>
      <c r="YW6" s="122"/>
      <c r="YX6" s="122"/>
      <c r="YY6" s="122"/>
      <c r="YZ6" s="122"/>
      <c r="ZA6" s="122"/>
      <c r="ZB6" s="122"/>
      <c r="ZC6" s="122"/>
      <c r="ZD6" s="122"/>
      <c r="ZE6" s="122"/>
      <c r="ZF6" s="122"/>
      <c r="ZG6" s="122"/>
      <c r="ZH6" s="122"/>
      <c r="ZI6" s="122"/>
      <c r="ZJ6" s="122"/>
      <c r="ZK6" s="122"/>
      <c r="ZL6" s="122"/>
      <c r="ZM6" s="122"/>
      <c r="ZN6" s="122"/>
      <c r="ZO6" s="122"/>
      <c r="ZP6" s="122"/>
      <c r="ZQ6" s="122"/>
      <c r="ZR6" s="122"/>
      <c r="ZS6" s="122"/>
      <c r="ZT6" s="122"/>
      <c r="ZU6" s="122"/>
      <c r="ZV6" s="122"/>
      <c r="ZW6" s="122"/>
      <c r="ZX6" s="122"/>
      <c r="ZY6" s="122"/>
      <c r="ZZ6" s="122"/>
      <c r="AAA6" s="122"/>
      <c r="AAB6" s="122"/>
      <c r="AAC6" s="122"/>
      <c r="AAD6" s="122"/>
      <c r="AAE6" s="122"/>
      <c r="AAF6" s="122"/>
      <c r="AAG6" s="122"/>
      <c r="AAH6" s="122"/>
      <c r="AAI6" s="122"/>
      <c r="AAJ6" s="122"/>
      <c r="AAK6" s="122"/>
      <c r="AAL6" s="122"/>
      <c r="AAM6" s="122"/>
      <c r="AAN6" s="122"/>
      <c r="AAO6" s="122"/>
      <c r="AAP6" s="122"/>
      <c r="AAQ6" s="122"/>
      <c r="AAR6" s="122"/>
      <c r="AAS6" s="122"/>
      <c r="AAT6" s="122"/>
      <c r="AAU6" s="122"/>
      <c r="AAV6" s="122"/>
      <c r="AAW6" s="122"/>
      <c r="AAX6" s="122"/>
      <c r="AAY6" s="122"/>
      <c r="AAZ6" s="122"/>
      <c r="ABA6" s="122"/>
      <c r="ABB6" s="122"/>
      <c r="ABC6" s="122"/>
      <c r="ABD6" s="122"/>
      <c r="ABE6" s="122"/>
      <c r="ABF6" s="122"/>
      <c r="ABG6" s="122"/>
      <c r="ABH6" s="122"/>
      <c r="ABI6" s="122"/>
      <c r="ABJ6" s="122"/>
      <c r="ABK6" s="122"/>
      <c r="ABL6" s="122"/>
      <c r="ABM6" s="122"/>
      <c r="ABN6" s="122"/>
      <c r="ABO6" s="122"/>
      <c r="ABP6" s="122"/>
      <c r="ABQ6" s="122"/>
      <c r="ABR6" s="122"/>
      <c r="ABS6" s="122"/>
      <c r="ABT6" s="122"/>
      <c r="ABU6" s="122"/>
      <c r="ABV6" s="122"/>
      <c r="ABW6" s="122"/>
      <c r="ABX6" s="122"/>
      <c r="ABY6" s="122"/>
      <c r="ABZ6" s="122"/>
      <c r="ACA6" s="122"/>
      <c r="ACB6" s="122"/>
      <c r="ACC6" s="122"/>
      <c r="ACD6" s="122"/>
      <c r="ACE6" s="122"/>
      <c r="ACF6" s="122"/>
      <c r="ACG6" s="122"/>
      <c r="ACH6" s="122"/>
      <c r="ACI6" s="122"/>
      <c r="ACJ6" s="122"/>
      <c r="ACK6" s="122"/>
      <c r="ACL6" s="122"/>
      <c r="ACM6" s="122"/>
      <c r="ACN6" s="122"/>
      <c r="ACO6" s="122"/>
      <c r="ACP6" s="122"/>
      <c r="ACQ6" s="122"/>
      <c r="ACR6" s="122"/>
      <c r="ACS6" s="122"/>
      <c r="ACT6" s="122"/>
      <c r="ACU6" s="122"/>
      <c r="ACV6" s="122"/>
      <c r="ACW6" s="122"/>
      <c r="ACX6" s="122"/>
      <c r="ACY6" s="122"/>
      <c r="ACZ6" s="122"/>
      <c r="ADA6" s="122"/>
      <c r="ADB6" s="122"/>
      <c r="ADC6" s="122"/>
      <c r="ADD6" s="122"/>
      <c r="ADE6" s="122"/>
      <c r="ADF6" s="122"/>
      <c r="ADG6" s="122"/>
      <c r="ADH6" s="122"/>
      <c r="ADI6" s="122"/>
      <c r="ADJ6" s="122"/>
      <c r="ADK6" s="122"/>
      <c r="ADL6" s="122"/>
      <c r="ADM6" s="122"/>
      <c r="ADN6" s="122"/>
      <c r="ADO6" s="122"/>
      <c r="ADP6" s="122"/>
      <c r="ADQ6" s="122"/>
      <c r="ADR6" s="122"/>
      <c r="ADS6" s="122"/>
      <c r="ADT6" s="122"/>
      <c r="ADU6" s="122"/>
      <c r="ADV6" s="122"/>
      <c r="ADW6" s="122"/>
      <c r="ADX6" s="122"/>
      <c r="ADY6" s="122"/>
      <c r="ADZ6" s="122"/>
      <c r="AEA6" s="122"/>
      <c r="AEB6" s="122"/>
      <c r="AEC6" s="122"/>
      <c r="AED6" s="122"/>
      <c r="AEE6" s="122"/>
      <c r="AEF6" s="122"/>
      <c r="AEG6" s="122"/>
      <c r="AEH6" s="122"/>
      <c r="AEI6" s="122"/>
      <c r="AEJ6" s="122"/>
      <c r="AEK6" s="122"/>
      <c r="AEL6" s="122"/>
      <c r="AEM6" s="122"/>
      <c r="AEN6" s="122"/>
      <c r="AEO6" s="122"/>
      <c r="AEP6" s="122"/>
      <c r="AEQ6" s="122"/>
      <c r="AER6" s="122"/>
      <c r="AES6" s="122"/>
      <c r="AET6" s="122"/>
      <c r="AEU6" s="122"/>
      <c r="AEV6" s="122"/>
      <c r="AEW6" s="122"/>
      <c r="AEX6" s="122"/>
      <c r="AEY6" s="122"/>
      <c r="AEZ6" s="122"/>
      <c r="AFA6" s="122"/>
      <c r="AFB6" s="122"/>
      <c r="AFC6" s="122"/>
      <c r="AFD6" s="122"/>
      <c r="AFE6" s="122"/>
      <c r="AFF6" s="122"/>
      <c r="AFG6" s="122"/>
      <c r="AFH6" s="122"/>
      <c r="AFI6" s="122"/>
      <c r="AFJ6" s="122"/>
      <c r="AFK6" s="122"/>
      <c r="AFL6" s="122"/>
      <c r="AFM6" s="122"/>
      <c r="AFN6" s="122"/>
      <c r="AFO6" s="122"/>
      <c r="AFP6" s="122"/>
      <c r="AFQ6" s="122"/>
      <c r="AFR6" s="122"/>
      <c r="AFS6" s="122"/>
      <c r="AFT6" s="122"/>
      <c r="AFU6" s="122"/>
    </row>
    <row r="7" spans="1:853" x14ac:dyDescent="0.25">
      <c r="A7" s="142" t="s">
        <v>133</v>
      </c>
      <c r="B7" s="141">
        <v>4901.72973</v>
      </c>
      <c r="C7" s="141">
        <v>2620</v>
      </c>
    </row>
    <row r="8" spans="1:853" x14ac:dyDescent="0.25">
      <c r="A8" s="142" t="s">
        <v>132</v>
      </c>
      <c r="B8" s="141">
        <v>313.67567600000001</v>
      </c>
      <c r="C8" s="141">
        <v>347.08108099999998</v>
      </c>
    </row>
    <row r="9" spans="1:853" x14ac:dyDescent="0.25">
      <c r="A9" s="142" t="s">
        <v>131</v>
      </c>
      <c r="B9" s="141">
        <v>440.189189</v>
      </c>
      <c r="C9" s="141">
        <v>606.91891899999996</v>
      </c>
    </row>
    <row r="10" spans="1:853" x14ac:dyDescent="0.25">
      <c r="A10" s="142" t="s">
        <v>130</v>
      </c>
      <c r="B10" s="141">
        <v>542.72973000000002</v>
      </c>
      <c r="C10" s="141">
        <v>906.94594600000005</v>
      </c>
    </row>
    <row r="11" spans="1:853" x14ac:dyDescent="0.25">
      <c r="A11" s="142" t="s">
        <v>129</v>
      </c>
      <c r="B11" s="141"/>
      <c r="C11" s="141"/>
    </row>
    <row r="12" spans="1:853" x14ac:dyDescent="0.25">
      <c r="A12" s="142" t="s">
        <v>128</v>
      </c>
      <c r="B12" s="141">
        <v>4622.8108110000003</v>
      </c>
      <c r="C12" s="141">
        <v>5298.2432429999999</v>
      </c>
    </row>
    <row r="13" spans="1:853" x14ac:dyDescent="0.25">
      <c r="A13" s="142" t="s">
        <v>127</v>
      </c>
      <c r="B13" s="141">
        <v>13112.162162000001</v>
      </c>
      <c r="C13" s="141">
        <v>13934.972973</v>
      </c>
    </row>
    <row r="14" spans="1:853" ht="17.25" x14ac:dyDescent="0.4">
      <c r="A14" s="142" t="s">
        <v>126</v>
      </c>
      <c r="B14" s="145">
        <v>2367.2162159999998</v>
      </c>
      <c r="C14" s="145">
        <v>2952.7837840000002</v>
      </c>
    </row>
    <row r="15" spans="1:853" x14ac:dyDescent="0.25">
      <c r="A15" s="142" t="s">
        <v>125</v>
      </c>
      <c r="B15" s="141">
        <v>20102.189189000001</v>
      </c>
      <c r="C15" s="141">
        <v>22186</v>
      </c>
    </row>
    <row r="16" spans="1:853" x14ac:dyDescent="0.25">
      <c r="A16" s="142" t="s">
        <v>124</v>
      </c>
      <c r="B16" s="141">
        <v>1519.6756760000001</v>
      </c>
      <c r="C16" s="141">
        <v>1988.72973</v>
      </c>
    </row>
    <row r="17" spans="1:853" x14ac:dyDescent="0.25">
      <c r="A17" s="142" t="s">
        <v>123</v>
      </c>
      <c r="B17" s="141">
        <v>27.756757</v>
      </c>
      <c r="C17" s="141">
        <v>27.378378000000001</v>
      </c>
    </row>
    <row r="18" spans="1:853" x14ac:dyDescent="0.25">
      <c r="A18" s="142" t="s">
        <v>122</v>
      </c>
      <c r="B18" s="141">
        <v>11051.594595</v>
      </c>
      <c r="C18" s="141">
        <v>11560.783783999999</v>
      </c>
    </row>
    <row r="19" spans="1:853" x14ac:dyDescent="0.25">
      <c r="A19" s="142" t="s">
        <v>121</v>
      </c>
      <c r="B19" s="141">
        <v>86.648649000000006</v>
      </c>
      <c r="C19" s="141">
        <v>0</v>
      </c>
    </row>
    <row r="20" spans="1:853" x14ac:dyDescent="0.25">
      <c r="A20" s="142" t="s">
        <v>120</v>
      </c>
      <c r="B20" s="141">
        <v>75.783783999999997</v>
      </c>
      <c r="C20" s="141">
        <v>76.918919000000002</v>
      </c>
    </row>
    <row r="21" spans="1:853" x14ac:dyDescent="0.25">
      <c r="A21" s="142" t="s">
        <v>119</v>
      </c>
      <c r="B21" s="141">
        <v>242.75675699999999</v>
      </c>
      <c r="C21" s="141">
        <v>272.378378</v>
      </c>
    </row>
    <row r="22" spans="1:853" x14ac:dyDescent="0.25">
      <c r="A22" s="142" t="s">
        <v>118</v>
      </c>
      <c r="B22" s="141">
        <v>3406.6216220000001</v>
      </c>
      <c r="C22" s="141">
        <v>3192.8918920000001</v>
      </c>
    </row>
    <row r="23" spans="1:853" x14ac:dyDescent="0.25">
      <c r="A23" s="142" t="s">
        <v>117</v>
      </c>
      <c r="B23" s="141">
        <v>42.135134999999998</v>
      </c>
      <c r="C23" s="141">
        <v>34.729730000000004</v>
      </c>
    </row>
    <row r="24" spans="1:853" s="143" customFormat="1" ht="15.75" thickBot="1" x14ac:dyDescent="0.3">
      <c r="A24" s="142" t="s">
        <v>116</v>
      </c>
      <c r="B24" s="147">
        <v>234.216216</v>
      </c>
      <c r="C24" s="147">
        <v>209.783784</v>
      </c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2"/>
      <c r="CA24" s="122"/>
      <c r="CB24" s="122"/>
      <c r="CC24" s="122"/>
      <c r="CD24" s="122"/>
      <c r="CE24" s="122"/>
      <c r="CF24" s="122"/>
      <c r="CG24" s="122"/>
      <c r="CH24" s="122"/>
      <c r="CI24" s="122"/>
      <c r="CJ24" s="122"/>
      <c r="CK24" s="122"/>
      <c r="CL24" s="122"/>
      <c r="CM24" s="122"/>
      <c r="CN24" s="122"/>
      <c r="CO24" s="122"/>
      <c r="CP24" s="122"/>
      <c r="CQ24" s="122"/>
      <c r="CR24" s="122"/>
      <c r="CS24" s="122"/>
      <c r="CT24" s="122"/>
      <c r="CU24" s="122"/>
      <c r="CV24" s="122"/>
      <c r="CW24" s="122"/>
      <c r="CX24" s="122"/>
      <c r="CY24" s="122"/>
      <c r="CZ24" s="122"/>
      <c r="DA24" s="122"/>
      <c r="DB24" s="122"/>
      <c r="DC24" s="122"/>
      <c r="DD24" s="122"/>
      <c r="DE24" s="122"/>
      <c r="DF24" s="122"/>
      <c r="DG24" s="122"/>
      <c r="DH24" s="122"/>
      <c r="DI24" s="122"/>
      <c r="DJ24" s="122"/>
      <c r="DK24" s="122"/>
      <c r="DL24" s="122"/>
      <c r="DM24" s="122"/>
      <c r="DN24" s="122"/>
      <c r="DO24" s="122"/>
      <c r="DP24" s="122"/>
      <c r="DQ24" s="122"/>
      <c r="DR24" s="122"/>
      <c r="DS24" s="122"/>
      <c r="DT24" s="122"/>
      <c r="DU24" s="122"/>
      <c r="DV24" s="122"/>
      <c r="DW24" s="122"/>
      <c r="DX24" s="122"/>
      <c r="DY24" s="122"/>
      <c r="DZ24" s="122"/>
      <c r="EA24" s="122"/>
      <c r="EB24" s="122"/>
      <c r="EC24" s="122"/>
      <c r="ED24" s="122"/>
      <c r="EE24" s="122"/>
      <c r="EF24" s="122"/>
      <c r="EG24" s="122"/>
      <c r="EH24" s="122"/>
      <c r="EI24" s="122"/>
      <c r="EJ24" s="122"/>
      <c r="EK24" s="122"/>
      <c r="EL24" s="122"/>
      <c r="EM24" s="122"/>
      <c r="EN24" s="122"/>
      <c r="EO24" s="122"/>
      <c r="EP24" s="122"/>
      <c r="EQ24" s="122"/>
      <c r="ER24" s="122"/>
      <c r="ES24" s="122"/>
      <c r="ET24" s="122"/>
      <c r="EU24" s="122"/>
      <c r="EV24" s="122"/>
      <c r="EW24" s="122"/>
      <c r="EX24" s="122"/>
      <c r="EY24" s="122"/>
      <c r="EZ24" s="122"/>
      <c r="FA24" s="122"/>
      <c r="FB24" s="122"/>
      <c r="FC24" s="122"/>
      <c r="FD24" s="122"/>
      <c r="FE24" s="122"/>
      <c r="FF24" s="122"/>
      <c r="FG24" s="122"/>
      <c r="FH24" s="122"/>
      <c r="FI24" s="122"/>
      <c r="FJ24" s="122"/>
      <c r="FK24" s="122"/>
      <c r="FL24" s="122"/>
      <c r="FM24" s="122"/>
      <c r="FN24" s="122"/>
      <c r="FO24" s="122"/>
      <c r="FP24" s="122"/>
      <c r="FQ24" s="122"/>
      <c r="FR24" s="122"/>
      <c r="FS24" s="122"/>
      <c r="FT24" s="122"/>
      <c r="FU24" s="122"/>
      <c r="FV24" s="122"/>
      <c r="FW24" s="122"/>
      <c r="FX24" s="122"/>
      <c r="FY24" s="122"/>
      <c r="FZ24" s="122"/>
      <c r="GA24" s="122"/>
      <c r="GB24" s="122"/>
      <c r="GC24" s="122"/>
      <c r="GD24" s="122"/>
      <c r="GE24" s="122"/>
      <c r="GF24" s="122"/>
      <c r="GG24" s="122"/>
      <c r="GH24" s="122"/>
      <c r="GI24" s="122"/>
      <c r="GJ24" s="122"/>
      <c r="GK24" s="122"/>
      <c r="GL24" s="122"/>
      <c r="GM24" s="122"/>
      <c r="GN24" s="122"/>
      <c r="GO24" s="122"/>
      <c r="GP24" s="122"/>
      <c r="GQ24" s="122"/>
      <c r="GR24" s="122"/>
      <c r="GS24" s="122"/>
      <c r="GT24" s="122"/>
      <c r="GU24" s="122"/>
      <c r="GV24" s="122"/>
      <c r="GW24" s="122"/>
      <c r="GX24" s="122"/>
      <c r="GY24" s="122"/>
      <c r="GZ24" s="122"/>
      <c r="HA24" s="122"/>
      <c r="HB24" s="122"/>
      <c r="HC24" s="122"/>
      <c r="HD24" s="122"/>
      <c r="HE24" s="122"/>
      <c r="HF24" s="122"/>
      <c r="HG24" s="122"/>
      <c r="HH24" s="122"/>
      <c r="HI24" s="122"/>
      <c r="HJ24" s="122"/>
      <c r="HK24" s="122"/>
      <c r="HL24" s="122"/>
      <c r="HM24" s="122"/>
      <c r="HN24" s="122"/>
      <c r="HO24" s="122"/>
      <c r="HP24" s="122"/>
      <c r="HQ24" s="122"/>
      <c r="HR24" s="122"/>
      <c r="HS24" s="122"/>
      <c r="HT24" s="122"/>
      <c r="HU24" s="122"/>
      <c r="HV24" s="122"/>
      <c r="HW24" s="122"/>
      <c r="HX24" s="122"/>
      <c r="HY24" s="122"/>
      <c r="HZ24" s="122"/>
      <c r="IA24" s="122"/>
      <c r="IB24" s="122"/>
      <c r="IC24" s="122"/>
      <c r="ID24" s="122"/>
      <c r="IE24" s="122"/>
      <c r="IF24" s="122"/>
      <c r="IG24" s="122"/>
      <c r="IH24" s="122"/>
      <c r="II24" s="122"/>
      <c r="IJ24" s="122"/>
      <c r="IK24" s="122"/>
      <c r="IL24" s="122"/>
      <c r="IM24" s="122"/>
      <c r="IN24" s="122"/>
      <c r="IO24" s="122"/>
      <c r="IP24" s="122"/>
      <c r="IQ24" s="122"/>
      <c r="IR24" s="122"/>
      <c r="IS24" s="122"/>
      <c r="IT24" s="122"/>
      <c r="IU24" s="122"/>
      <c r="IV24" s="122"/>
      <c r="IW24" s="122"/>
      <c r="IX24" s="122"/>
      <c r="IY24" s="122"/>
      <c r="IZ24" s="122"/>
      <c r="JA24" s="122"/>
      <c r="JB24" s="122"/>
      <c r="JC24" s="122"/>
      <c r="JD24" s="122"/>
      <c r="JE24" s="122"/>
      <c r="JF24" s="122"/>
      <c r="JG24" s="122"/>
      <c r="JH24" s="122"/>
      <c r="JI24" s="122"/>
      <c r="JJ24" s="122"/>
      <c r="JK24" s="122"/>
      <c r="JL24" s="122"/>
      <c r="JM24" s="122"/>
      <c r="JN24" s="122"/>
      <c r="JO24" s="122"/>
      <c r="JP24" s="122"/>
      <c r="JQ24" s="122"/>
      <c r="JR24" s="122"/>
      <c r="JS24" s="122"/>
      <c r="JT24" s="122"/>
      <c r="JU24" s="122"/>
      <c r="JV24" s="122"/>
      <c r="JW24" s="122"/>
      <c r="JX24" s="122"/>
      <c r="JY24" s="122"/>
      <c r="JZ24" s="122"/>
      <c r="KA24" s="122"/>
      <c r="KB24" s="122"/>
      <c r="KC24" s="122"/>
      <c r="KD24" s="122"/>
      <c r="KE24" s="122"/>
      <c r="KF24" s="122"/>
      <c r="KG24" s="122"/>
      <c r="KH24" s="122"/>
      <c r="KI24" s="122"/>
      <c r="KJ24" s="122"/>
      <c r="KK24" s="122"/>
      <c r="KL24" s="122"/>
      <c r="KM24" s="122"/>
      <c r="KN24" s="122"/>
      <c r="KO24" s="122"/>
      <c r="KP24" s="122"/>
      <c r="KQ24" s="122"/>
      <c r="KR24" s="122"/>
      <c r="KS24" s="122"/>
      <c r="KT24" s="122"/>
      <c r="KU24" s="122"/>
      <c r="KV24" s="122"/>
      <c r="KW24" s="122"/>
      <c r="KX24" s="122"/>
      <c r="KY24" s="122"/>
      <c r="KZ24" s="122"/>
      <c r="LA24" s="122"/>
      <c r="LB24" s="122"/>
      <c r="LC24" s="122"/>
      <c r="LD24" s="122"/>
      <c r="LE24" s="122"/>
      <c r="LF24" s="122"/>
      <c r="LG24" s="122"/>
      <c r="LH24" s="122"/>
      <c r="LI24" s="122"/>
      <c r="LJ24" s="122"/>
      <c r="LK24" s="122"/>
      <c r="LL24" s="122"/>
      <c r="LM24" s="122"/>
      <c r="LN24" s="122"/>
      <c r="LO24" s="122"/>
      <c r="LP24" s="122"/>
      <c r="LQ24" s="122"/>
      <c r="LR24" s="122"/>
      <c r="LS24" s="122"/>
      <c r="LT24" s="122"/>
      <c r="LU24" s="122"/>
      <c r="LV24" s="122"/>
      <c r="LW24" s="122"/>
      <c r="LX24" s="122"/>
      <c r="LY24" s="122"/>
      <c r="LZ24" s="122"/>
      <c r="MA24" s="122"/>
      <c r="MB24" s="122"/>
      <c r="MC24" s="122"/>
      <c r="MD24" s="122"/>
      <c r="ME24" s="122"/>
      <c r="MF24" s="122"/>
      <c r="MG24" s="122"/>
      <c r="MH24" s="122"/>
      <c r="MI24" s="122"/>
      <c r="MJ24" s="122"/>
      <c r="MK24" s="122"/>
      <c r="ML24" s="122"/>
      <c r="MM24" s="122"/>
      <c r="MN24" s="122"/>
      <c r="MO24" s="122"/>
      <c r="MP24" s="122"/>
      <c r="MQ24" s="122"/>
      <c r="MR24" s="122"/>
      <c r="MS24" s="122"/>
      <c r="MT24" s="122"/>
      <c r="MU24" s="122"/>
      <c r="MV24" s="122"/>
      <c r="MW24" s="122"/>
      <c r="MX24" s="122"/>
      <c r="MY24" s="122"/>
      <c r="MZ24" s="122"/>
      <c r="NA24" s="122"/>
      <c r="NB24" s="122"/>
      <c r="NC24" s="122"/>
      <c r="ND24" s="122"/>
      <c r="NE24" s="122"/>
      <c r="NF24" s="122"/>
      <c r="NG24" s="122"/>
      <c r="NH24" s="122"/>
      <c r="NI24" s="122"/>
      <c r="NJ24" s="122"/>
      <c r="NK24" s="122"/>
      <c r="NL24" s="122"/>
      <c r="NM24" s="122"/>
      <c r="NN24" s="122"/>
      <c r="NO24" s="122"/>
      <c r="NP24" s="122"/>
      <c r="NQ24" s="122"/>
      <c r="NR24" s="122"/>
      <c r="NS24" s="122"/>
      <c r="NT24" s="122"/>
      <c r="NU24" s="122"/>
      <c r="NV24" s="122"/>
      <c r="NW24" s="122"/>
      <c r="NX24" s="122"/>
      <c r="NY24" s="122"/>
      <c r="NZ24" s="122"/>
      <c r="OA24" s="122"/>
      <c r="OB24" s="122"/>
      <c r="OC24" s="122"/>
      <c r="OD24" s="122"/>
      <c r="OE24" s="122"/>
      <c r="OF24" s="122"/>
      <c r="OG24" s="122"/>
      <c r="OH24" s="122"/>
      <c r="OI24" s="122"/>
      <c r="OJ24" s="122"/>
      <c r="OK24" s="122"/>
      <c r="OL24" s="122"/>
      <c r="OM24" s="122"/>
      <c r="ON24" s="122"/>
      <c r="OO24" s="122"/>
      <c r="OP24" s="122"/>
      <c r="OQ24" s="122"/>
      <c r="OR24" s="122"/>
      <c r="OS24" s="122"/>
      <c r="OT24" s="122"/>
      <c r="OU24" s="122"/>
      <c r="OV24" s="122"/>
      <c r="OW24" s="122"/>
      <c r="OX24" s="122"/>
      <c r="OY24" s="122"/>
      <c r="OZ24" s="122"/>
      <c r="PA24" s="122"/>
      <c r="PB24" s="122"/>
      <c r="PC24" s="122"/>
      <c r="PD24" s="122"/>
      <c r="PE24" s="122"/>
      <c r="PF24" s="122"/>
      <c r="PG24" s="122"/>
      <c r="PH24" s="122"/>
      <c r="PI24" s="122"/>
      <c r="PJ24" s="122"/>
      <c r="PK24" s="122"/>
      <c r="PL24" s="122"/>
      <c r="PM24" s="122"/>
      <c r="PN24" s="122"/>
      <c r="PO24" s="122"/>
      <c r="PP24" s="122"/>
      <c r="PQ24" s="122"/>
      <c r="PR24" s="122"/>
      <c r="PS24" s="122"/>
      <c r="PT24" s="122"/>
      <c r="PU24" s="122"/>
      <c r="PV24" s="122"/>
      <c r="PW24" s="122"/>
      <c r="PX24" s="122"/>
      <c r="PY24" s="122"/>
      <c r="PZ24" s="122"/>
      <c r="QA24" s="122"/>
      <c r="QB24" s="122"/>
      <c r="QC24" s="122"/>
      <c r="QD24" s="122"/>
      <c r="QE24" s="122"/>
      <c r="QF24" s="122"/>
      <c r="QG24" s="122"/>
      <c r="QH24" s="122"/>
      <c r="QI24" s="122"/>
      <c r="QJ24" s="122"/>
      <c r="QK24" s="122"/>
      <c r="QL24" s="122"/>
      <c r="QM24" s="122"/>
      <c r="QN24" s="122"/>
      <c r="QO24" s="122"/>
      <c r="QP24" s="122"/>
      <c r="QQ24" s="122"/>
      <c r="QR24" s="122"/>
      <c r="QS24" s="122"/>
      <c r="QT24" s="122"/>
      <c r="QU24" s="122"/>
      <c r="QV24" s="122"/>
      <c r="QW24" s="122"/>
      <c r="QX24" s="122"/>
      <c r="QY24" s="122"/>
      <c r="QZ24" s="122"/>
      <c r="RA24" s="122"/>
      <c r="RB24" s="122"/>
      <c r="RC24" s="122"/>
      <c r="RD24" s="122"/>
      <c r="RE24" s="122"/>
      <c r="RF24" s="122"/>
      <c r="RG24" s="122"/>
      <c r="RH24" s="122"/>
      <c r="RI24" s="122"/>
      <c r="RJ24" s="122"/>
      <c r="RK24" s="122"/>
      <c r="RL24" s="122"/>
      <c r="RM24" s="122"/>
      <c r="RN24" s="122"/>
      <c r="RO24" s="122"/>
      <c r="RP24" s="122"/>
      <c r="RQ24" s="122"/>
      <c r="RR24" s="122"/>
      <c r="RS24" s="122"/>
      <c r="RT24" s="122"/>
      <c r="RU24" s="122"/>
      <c r="RV24" s="122"/>
      <c r="RW24" s="122"/>
      <c r="RX24" s="122"/>
      <c r="RY24" s="122"/>
      <c r="RZ24" s="122"/>
      <c r="SA24" s="122"/>
      <c r="SB24" s="122"/>
      <c r="SC24" s="122"/>
      <c r="SD24" s="122"/>
      <c r="SE24" s="122"/>
      <c r="SF24" s="122"/>
      <c r="SG24" s="122"/>
      <c r="SH24" s="122"/>
      <c r="SI24" s="122"/>
      <c r="SJ24" s="122"/>
      <c r="SK24" s="122"/>
      <c r="SL24" s="122"/>
      <c r="SM24" s="122"/>
      <c r="SN24" s="122"/>
      <c r="SO24" s="122"/>
      <c r="SP24" s="122"/>
      <c r="SQ24" s="122"/>
      <c r="SR24" s="122"/>
      <c r="SS24" s="122"/>
      <c r="ST24" s="122"/>
      <c r="SU24" s="122"/>
      <c r="SV24" s="122"/>
      <c r="SW24" s="122"/>
      <c r="SX24" s="122"/>
      <c r="SY24" s="122"/>
      <c r="SZ24" s="122"/>
      <c r="TA24" s="122"/>
      <c r="TB24" s="122"/>
      <c r="TC24" s="122"/>
      <c r="TD24" s="122"/>
      <c r="TE24" s="122"/>
      <c r="TF24" s="122"/>
      <c r="TG24" s="122"/>
      <c r="TH24" s="122"/>
      <c r="TI24" s="122"/>
      <c r="TJ24" s="122"/>
      <c r="TK24" s="122"/>
      <c r="TL24" s="122"/>
      <c r="TM24" s="122"/>
      <c r="TN24" s="122"/>
      <c r="TO24" s="122"/>
      <c r="TP24" s="122"/>
      <c r="TQ24" s="122"/>
      <c r="TR24" s="122"/>
      <c r="TS24" s="122"/>
      <c r="TT24" s="122"/>
      <c r="TU24" s="122"/>
      <c r="TV24" s="122"/>
      <c r="TW24" s="122"/>
      <c r="TX24" s="122"/>
      <c r="TY24" s="122"/>
      <c r="TZ24" s="122"/>
      <c r="UA24" s="122"/>
      <c r="UB24" s="122"/>
      <c r="UC24" s="122"/>
      <c r="UD24" s="122"/>
      <c r="UE24" s="122"/>
      <c r="UF24" s="122"/>
      <c r="UG24" s="122"/>
      <c r="UH24" s="122"/>
      <c r="UI24" s="122"/>
      <c r="UJ24" s="122"/>
      <c r="UK24" s="122"/>
      <c r="UL24" s="122"/>
      <c r="UM24" s="122"/>
      <c r="UN24" s="122"/>
      <c r="UO24" s="122"/>
      <c r="UP24" s="122"/>
      <c r="UQ24" s="122"/>
      <c r="UR24" s="122"/>
      <c r="US24" s="122"/>
      <c r="UT24" s="122"/>
      <c r="UU24" s="122"/>
      <c r="UV24" s="122"/>
      <c r="UW24" s="122"/>
      <c r="UX24" s="122"/>
      <c r="UY24" s="122"/>
      <c r="UZ24" s="122"/>
      <c r="VA24" s="122"/>
      <c r="VB24" s="122"/>
      <c r="VC24" s="122"/>
      <c r="VD24" s="122"/>
      <c r="VE24" s="122"/>
      <c r="VF24" s="122"/>
      <c r="VG24" s="122"/>
      <c r="VH24" s="122"/>
      <c r="VI24" s="122"/>
      <c r="VJ24" s="122"/>
      <c r="VK24" s="122"/>
      <c r="VL24" s="122"/>
      <c r="VM24" s="122"/>
      <c r="VN24" s="122"/>
      <c r="VO24" s="122"/>
      <c r="VP24" s="122"/>
      <c r="VQ24" s="122"/>
      <c r="VR24" s="122"/>
      <c r="VS24" s="122"/>
      <c r="VT24" s="122"/>
      <c r="VU24" s="122"/>
      <c r="VV24" s="122"/>
      <c r="VW24" s="122"/>
      <c r="VX24" s="122"/>
      <c r="VY24" s="122"/>
      <c r="VZ24" s="122"/>
      <c r="WA24" s="122"/>
      <c r="WB24" s="122"/>
      <c r="WC24" s="122"/>
      <c r="WD24" s="122"/>
      <c r="WE24" s="122"/>
      <c r="WF24" s="122"/>
      <c r="WG24" s="122"/>
      <c r="WH24" s="122"/>
      <c r="WI24" s="122"/>
      <c r="WJ24" s="122"/>
      <c r="WK24" s="122"/>
      <c r="WL24" s="122"/>
      <c r="WM24" s="122"/>
      <c r="WN24" s="122"/>
      <c r="WO24" s="122"/>
      <c r="WP24" s="122"/>
      <c r="WQ24" s="122"/>
      <c r="WR24" s="122"/>
      <c r="WS24" s="122"/>
      <c r="WT24" s="122"/>
      <c r="WU24" s="122"/>
      <c r="WV24" s="122"/>
      <c r="WW24" s="122"/>
      <c r="WX24" s="122"/>
      <c r="WY24" s="122"/>
      <c r="WZ24" s="122"/>
      <c r="XA24" s="122"/>
      <c r="XB24" s="122"/>
      <c r="XC24" s="122"/>
      <c r="XD24" s="122"/>
      <c r="XE24" s="122"/>
      <c r="XF24" s="122"/>
      <c r="XG24" s="122"/>
      <c r="XH24" s="122"/>
      <c r="XI24" s="122"/>
      <c r="XJ24" s="122"/>
      <c r="XK24" s="122"/>
      <c r="XL24" s="122"/>
      <c r="XM24" s="122"/>
      <c r="XN24" s="122"/>
      <c r="XO24" s="122"/>
      <c r="XP24" s="122"/>
      <c r="XQ24" s="122"/>
      <c r="XR24" s="122"/>
      <c r="XS24" s="122"/>
      <c r="XT24" s="122"/>
      <c r="XU24" s="122"/>
      <c r="XV24" s="122"/>
      <c r="XW24" s="122"/>
      <c r="XX24" s="122"/>
      <c r="XY24" s="122"/>
      <c r="XZ24" s="122"/>
      <c r="YA24" s="122"/>
      <c r="YB24" s="122"/>
      <c r="YC24" s="122"/>
      <c r="YD24" s="122"/>
      <c r="YE24" s="122"/>
      <c r="YF24" s="122"/>
      <c r="YG24" s="122"/>
      <c r="YH24" s="122"/>
      <c r="YI24" s="122"/>
      <c r="YJ24" s="122"/>
      <c r="YK24" s="122"/>
      <c r="YL24" s="122"/>
      <c r="YM24" s="122"/>
      <c r="YN24" s="122"/>
      <c r="YO24" s="122"/>
      <c r="YP24" s="122"/>
      <c r="YQ24" s="122"/>
      <c r="YR24" s="122"/>
      <c r="YS24" s="122"/>
      <c r="YT24" s="122"/>
      <c r="YU24" s="122"/>
      <c r="YV24" s="122"/>
      <c r="YW24" s="122"/>
      <c r="YX24" s="122"/>
      <c r="YY24" s="122"/>
      <c r="YZ24" s="122"/>
      <c r="ZA24" s="122"/>
      <c r="ZB24" s="122"/>
      <c r="ZC24" s="122"/>
      <c r="ZD24" s="122"/>
      <c r="ZE24" s="122"/>
      <c r="ZF24" s="122"/>
      <c r="ZG24" s="122"/>
      <c r="ZH24" s="122"/>
      <c r="ZI24" s="122"/>
      <c r="ZJ24" s="122"/>
      <c r="ZK24" s="122"/>
      <c r="ZL24" s="122"/>
      <c r="ZM24" s="122"/>
      <c r="ZN24" s="122"/>
      <c r="ZO24" s="122"/>
      <c r="ZP24" s="122"/>
      <c r="ZQ24" s="122"/>
      <c r="ZR24" s="122"/>
      <c r="ZS24" s="122"/>
      <c r="ZT24" s="122"/>
      <c r="ZU24" s="122"/>
      <c r="ZV24" s="122"/>
      <c r="ZW24" s="122"/>
      <c r="ZX24" s="122"/>
      <c r="ZY24" s="122"/>
      <c r="ZZ24" s="122"/>
      <c r="AAA24" s="122"/>
      <c r="AAB24" s="122"/>
      <c r="AAC24" s="122"/>
      <c r="AAD24" s="122"/>
      <c r="AAE24" s="122"/>
      <c r="AAF24" s="122"/>
      <c r="AAG24" s="122"/>
      <c r="AAH24" s="122"/>
      <c r="AAI24" s="122"/>
      <c r="AAJ24" s="122"/>
      <c r="AAK24" s="122"/>
      <c r="AAL24" s="122"/>
      <c r="AAM24" s="122"/>
      <c r="AAN24" s="122"/>
      <c r="AAO24" s="122"/>
      <c r="AAP24" s="122"/>
      <c r="AAQ24" s="122"/>
      <c r="AAR24" s="122"/>
      <c r="AAS24" s="122"/>
      <c r="AAT24" s="122"/>
      <c r="AAU24" s="122"/>
      <c r="AAV24" s="122"/>
      <c r="AAW24" s="122"/>
      <c r="AAX24" s="122"/>
      <c r="AAY24" s="122"/>
      <c r="AAZ24" s="122"/>
      <c r="ABA24" s="122"/>
      <c r="ABB24" s="122"/>
      <c r="ABC24" s="122"/>
      <c r="ABD24" s="122"/>
      <c r="ABE24" s="122"/>
      <c r="ABF24" s="122"/>
      <c r="ABG24" s="122"/>
      <c r="ABH24" s="122"/>
      <c r="ABI24" s="122"/>
      <c r="ABJ24" s="122"/>
      <c r="ABK24" s="122"/>
      <c r="ABL24" s="122"/>
      <c r="ABM24" s="122"/>
      <c r="ABN24" s="122"/>
      <c r="ABO24" s="122"/>
      <c r="ABP24" s="122"/>
      <c r="ABQ24" s="122"/>
      <c r="ABR24" s="122"/>
      <c r="ABS24" s="122"/>
      <c r="ABT24" s="122"/>
      <c r="ABU24" s="122"/>
      <c r="ABV24" s="122"/>
      <c r="ABW24" s="122"/>
      <c r="ABX24" s="122"/>
      <c r="ABY24" s="122"/>
      <c r="ABZ24" s="122"/>
      <c r="ACA24" s="122"/>
      <c r="ACB24" s="122"/>
      <c r="ACC24" s="122"/>
      <c r="ACD24" s="122"/>
      <c r="ACE24" s="122"/>
      <c r="ACF24" s="122"/>
      <c r="ACG24" s="122"/>
      <c r="ACH24" s="122"/>
      <c r="ACI24" s="122"/>
      <c r="ACJ24" s="122"/>
      <c r="ACK24" s="122"/>
      <c r="ACL24" s="122"/>
      <c r="ACM24" s="122"/>
      <c r="ACN24" s="122"/>
      <c r="ACO24" s="122"/>
      <c r="ACP24" s="122"/>
      <c r="ACQ24" s="122"/>
      <c r="ACR24" s="122"/>
      <c r="ACS24" s="122"/>
      <c r="ACT24" s="122"/>
      <c r="ACU24" s="122"/>
      <c r="ACV24" s="122"/>
      <c r="ACW24" s="122"/>
      <c r="ACX24" s="122"/>
      <c r="ACY24" s="122"/>
      <c r="ACZ24" s="122"/>
      <c r="ADA24" s="122"/>
      <c r="ADB24" s="122"/>
      <c r="ADC24" s="122"/>
      <c r="ADD24" s="122"/>
      <c r="ADE24" s="122"/>
      <c r="ADF24" s="122"/>
      <c r="ADG24" s="122"/>
      <c r="ADH24" s="122"/>
      <c r="ADI24" s="122"/>
      <c r="ADJ24" s="122"/>
      <c r="ADK24" s="122"/>
      <c r="ADL24" s="122"/>
      <c r="ADM24" s="122"/>
      <c r="ADN24" s="122"/>
      <c r="ADO24" s="122"/>
      <c r="ADP24" s="122"/>
      <c r="ADQ24" s="122"/>
      <c r="ADR24" s="122"/>
      <c r="ADS24" s="122"/>
      <c r="ADT24" s="122"/>
      <c r="ADU24" s="122"/>
      <c r="ADV24" s="122"/>
      <c r="ADW24" s="122"/>
      <c r="ADX24" s="122"/>
      <c r="ADY24" s="122"/>
      <c r="ADZ24" s="122"/>
      <c r="AEA24" s="122"/>
      <c r="AEB24" s="122"/>
      <c r="AEC24" s="122"/>
      <c r="AED24" s="122"/>
      <c r="AEE24" s="122"/>
      <c r="AEF24" s="122"/>
      <c r="AEG24" s="122"/>
      <c r="AEH24" s="122"/>
      <c r="AEI24" s="122"/>
      <c r="AEJ24" s="122"/>
      <c r="AEK24" s="122"/>
      <c r="AEL24" s="122"/>
      <c r="AEM24" s="122"/>
      <c r="AEN24" s="122"/>
      <c r="AEO24" s="122"/>
      <c r="AEP24" s="122"/>
      <c r="AEQ24" s="122"/>
      <c r="AER24" s="122"/>
      <c r="AES24" s="122"/>
      <c r="AET24" s="122"/>
      <c r="AEU24" s="122"/>
      <c r="AEV24" s="122"/>
      <c r="AEW24" s="122"/>
      <c r="AEX24" s="122"/>
      <c r="AEY24" s="122"/>
      <c r="AEZ24" s="122"/>
      <c r="AFA24" s="122"/>
      <c r="AFB24" s="122"/>
      <c r="AFC24" s="122"/>
      <c r="AFD24" s="122"/>
      <c r="AFE24" s="122"/>
      <c r="AFF24" s="122"/>
      <c r="AFG24" s="122"/>
      <c r="AFH24" s="122"/>
      <c r="AFI24" s="122"/>
      <c r="AFJ24" s="122"/>
      <c r="AFK24" s="122"/>
      <c r="AFL24" s="122"/>
      <c r="AFM24" s="122"/>
      <c r="AFN24" s="122"/>
      <c r="AFO24" s="122"/>
      <c r="AFP24" s="122"/>
      <c r="AFQ24" s="122"/>
      <c r="AFR24" s="122"/>
      <c r="AFS24" s="122"/>
      <c r="AFT24" s="122"/>
      <c r="AFU24" s="122"/>
    </row>
    <row r="25" spans="1:853" s="143" customFormat="1" ht="15.75" thickBot="1" x14ac:dyDescent="0.3">
      <c r="A25" s="140" t="s">
        <v>115</v>
      </c>
      <c r="B25" s="146">
        <v>42987.702705000003</v>
      </c>
      <c r="C25" s="146">
        <v>44030.540541000009</v>
      </c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2"/>
      <c r="BP25" s="122"/>
      <c r="BQ25" s="122"/>
      <c r="BR25" s="122"/>
      <c r="BS25" s="122"/>
      <c r="BT25" s="122"/>
      <c r="BU25" s="122"/>
      <c r="BV25" s="122"/>
      <c r="BW25" s="122"/>
      <c r="BX25" s="122"/>
      <c r="BY25" s="122"/>
      <c r="BZ25" s="122"/>
      <c r="CA25" s="122"/>
      <c r="CB25" s="122"/>
      <c r="CC25" s="122"/>
      <c r="CD25" s="122"/>
      <c r="CE25" s="122"/>
      <c r="CF25" s="122"/>
      <c r="CG25" s="122"/>
      <c r="CH25" s="122"/>
      <c r="CI25" s="122"/>
      <c r="CJ25" s="122"/>
      <c r="CK25" s="122"/>
      <c r="CL25" s="122"/>
      <c r="CM25" s="122"/>
      <c r="CN25" s="122"/>
      <c r="CO25" s="122"/>
      <c r="CP25" s="122"/>
      <c r="CQ25" s="122"/>
      <c r="CR25" s="122"/>
      <c r="CS25" s="122"/>
      <c r="CT25" s="122"/>
      <c r="CU25" s="122"/>
      <c r="CV25" s="122"/>
      <c r="CW25" s="122"/>
      <c r="CX25" s="122"/>
      <c r="CY25" s="122"/>
      <c r="CZ25" s="122"/>
      <c r="DA25" s="122"/>
      <c r="DB25" s="122"/>
      <c r="DC25" s="122"/>
      <c r="DD25" s="122"/>
      <c r="DE25" s="122"/>
      <c r="DF25" s="122"/>
      <c r="DG25" s="122"/>
      <c r="DH25" s="122"/>
      <c r="DI25" s="122"/>
      <c r="DJ25" s="122"/>
      <c r="DK25" s="122"/>
      <c r="DL25" s="122"/>
      <c r="DM25" s="122"/>
      <c r="DN25" s="122"/>
      <c r="DO25" s="122"/>
      <c r="DP25" s="122"/>
      <c r="DQ25" s="122"/>
      <c r="DR25" s="122"/>
      <c r="DS25" s="122"/>
      <c r="DT25" s="122"/>
      <c r="DU25" s="122"/>
      <c r="DV25" s="122"/>
      <c r="DW25" s="122"/>
      <c r="DX25" s="122"/>
      <c r="DY25" s="122"/>
      <c r="DZ25" s="122"/>
      <c r="EA25" s="122"/>
      <c r="EB25" s="122"/>
      <c r="EC25" s="122"/>
      <c r="ED25" s="122"/>
      <c r="EE25" s="122"/>
      <c r="EF25" s="122"/>
      <c r="EG25" s="122"/>
      <c r="EH25" s="122"/>
      <c r="EI25" s="122"/>
      <c r="EJ25" s="122"/>
      <c r="EK25" s="122"/>
      <c r="EL25" s="122"/>
      <c r="EM25" s="122"/>
      <c r="EN25" s="122"/>
      <c r="EO25" s="122"/>
      <c r="EP25" s="122"/>
      <c r="EQ25" s="122"/>
      <c r="ER25" s="122"/>
      <c r="ES25" s="122"/>
      <c r="ET25" s="122"/>
      <c r="EU25" s="122"/>
      <c r="EV25" s="122"/>
      <c r="EW25" s="122"/>
      <c r="EX25" s="122"/>
      <c r="EY25" s="122"/>
      <c r="EZ25" s="122"/>
      <c r="FA25" s="122"/>
      <c r="FB25" s="122"/>
      <c r="FC25" s="122"/>
      <c r="FD25" s="122"/>
      <c r="FE25" s="122"/>
      <c r="FF25" s="122"/>
      <c r="FG25" s="122"/>
      <c r="FH25" s="122"/>
      <c r="FI25" s="122"/>
      <c r="FJ25" s="122"/>
      <c r="FK25" s="122"/>
      <c r="FL25" s="122"/>
      <c r="FM25" s="122"/>
      <c r="FN25" s="122"/>
      <c r="FO25" s="122"/>
      <c r="FP25" s="122"/>
      <c r="FQ25" s="122"/>
      <c r="FR25" s="122"/>
      <c r="FS25" s="122"/>
      <c r="FT25" s="122"/>
      <c r="FU25" s="122"/>
      <c r="FV25" s="122"/>
      <c r="FW25" s="122"/>
      <c r="FX25" s="122"/>
      <c r="FY25" s="122"/>
      <c r="FZ25" s="122"/>
      <c r="GA25" s="122"/>
      <c r="GB25" s="122"/>
      <c r="GC25" s="122"/>
      <c r="GD25" s="122"/>
      <c r="GE25" s="122"/>
      <c r="GF25" s="122"/>
      <c r="GG25" s="122"/>
      <c r="GH25" s="122"/>
      <c r="GI25" s="122"/>
      <c r="GJ25" s="122"/>
      <c r="GK25" s="122"/>
      <c r="GL25" s="122"/>
      <c r="GM25" s="122"/>
      <c r="GN25" s="122"/>
      <c r="GO25" s="122"/>
      <c r="GP25" s="122"/>
      <c r="GQ25" s="122"/>
      <c r="GR25" s="122"/>
      <c r="GS25" s="122"/>
      <c r="GT25" s="122"/>
      <c r="GU25" s="122"/>
      <c r="GV25" s="122"/>
      <c r="GW25" s="122"/>
      <c r="GX25" s="122"/>
      <c r="GY25" s="122"/>
      <c r="GZ25" s="122"/>
      <c r="HA25" s="122"/>
      <c r="HB25" s="122"/>
      <c r="HC25" s="122"/>
      <c r="HD25" s="122"/>
      <c r="HE25" s="122"/>
      <c r="HF25" s="122"/>
      <c r="HG25" s="122"/>
      <c r="HH25" s="122"/>
      <c r="HI25" s="122"/>
      <c r="HJ25" s="122"/>
      <c r="HK25" s="122"/>
      <c r="HL25" s="122"/>
      <c r="HM25" s="122"/>
      <c r="HN25" s="122"/>
      <c r="HO25" s="122"/>
      <c r="HP25" s="122"/>
      <c r="HQ25" s="122"/>
      <c r="HR25" s="122"/>
      <c r="HS25" s="122"/>
      <c r="HT25" s="122"/>
      <c r="HU25" s="122"/>
      <c r="HV25" s="122"/>
      <c r="HW25" s="122"/>
      <c r="HX25" s="122"/>
      <c r="HY25" s="122"/>
      <c r="HZ25" s="122"/>
      <c r="IA25" s="122"/>
      <c r="IB25" s="122"/>
      <c r="IC25" s="122"/>
      <c r="ID25" s="122"/>
      <c r="IE25" s="122"/>
      <c r="IF25" s="122"/>
      <c r="IG25" s="122"/>
      <c r="IH25" s="122"/>
      <c r="II25" s="122"/>
      <c r="IJ25" s="122"/>
      <c r="IK25" s="122"/>
      <c r="IL25" s="122"/>
      <c r="IM25" s="122"/>
      <c r="IN25" s="122"/>
      <c r="IO25" s="122"/>
      <c r="IP25" s="122"/>
      <c r="IQ25" s="122"/>
      <c r="IR25" s="122"/>
      <c r="IS25" s="122"/>
      <c r="IT25" s="122"/>
      <c r="IU25" s="122"/>
      <c r="IV25" s="122"/>
      <c r="IW25" s="122"/>
      <c r="IX25" s="122"/>
      <c r="IY25" s="122"/>
      <c r="IZ25" s="122"/>
      <c r="JA25" s="122"/>
      <c r="JB25" s="122"/>
      <c r="JC25" s="122"/>
      <c r="JD25" s="122"/>
      <c r="JE25" s="122"/>
      <c r="JF25" s="122"/>
      <c r="JG25" s="122"/>
      <c r="JH25" s="122"/>
      <c r="JI25" s="122"/>
      <c r="JJ25" s="122"/>
      <c r="JK25" s="122"/>
      <c r="JL25" s="122"/>
      <c r="JM25" s="122"/>
      <c r="JN25" s="122"/>
      <c r="JO25" s="122"/>
      <c r="JP25" s="122"/>
      <c r="JQ25" s="122"/>
      <c r="JR25" s="122"/>
      <c r="JS25" s="122"/>
      <c r="JT25" s="122"/>
      <c r="JU25" s="122"/>
      <c r="JV25" s="122"/>
      <c r="JW25" s="122"/>
      <c r="JX25" s="122"/>
      <c r="JY25" s="122"/>
      <c r="JZ25" s="122"/>
      <c r="KA25" s="122"/>
      <c r="KB25" s="122"/>
      <c r="KC25" s="122"/>
      <c r="KD25" s="122"/>
      <c r="KE25" s="122"/>
      <c r="KF25" s="122"/>
      <c r="KG25" s="122"/>
      <c r="KH25" s="122"/>
      <c r="KI25" s="122"/>
      <c r="KJ25" s="122"/>
      <c r="KK25" s="122"/>
      <c r="KL25" s="122"/>
      <c r="KM25" s="122"/>
      <c r="KN25" s="122"/>
      <c r="KO25" s="122"/>
      <c r="KP25" s="122"/>
      <c r="KQ25" s="122"/>
      <c r="KR25" s="122"/>
      <c r="KS25" s="122"/>
      <c r="KT25" s="122"/>
      <c r="KU25" s="122"/>
      <c r="KV25" s="122"/>
      <c r="KW25" s="122"/>
      <c r="KX25" s="122"/>
      <c r="KY25" s="122"/>
      <c r="KZ25" s="122"/>
      <c r="LA25" s="122"/>
      <c r="LB25" s="122"/>
      <c r="LC25" s="122"/>
      <c r="LD25" s="122"/>
      <c r="LE25" s="122"/>
      <c r="LF25" s="122"/>
      <c r="LG25" s="122"/>
      <c r="LH25" s="122"/>
      <c r="LI25" s="122"/>
      <c r="LJ25" s="122"/>
      <c r="LK25" s="122"/>
      <c r="LL25" s="122"/>
      <c r="LM25" s="122"/>
      <c r="LN25" s="122"/>
      <c r="LO25" s="122"/>
      <c r="LP25" s="122"/>
      <c r="LQ25" s="122"/>
      <c r="LR25" s="122"/>
      <c r="LS25" s="122"/>
      <c r="LT25" s="122"/>
      <c r="LU25" s="122"/>
      <c r="LV25" s="122"/>
      <c r="LW25" s="122"/>
      <c r="LX25" s="122"/>
      <c r="LY25" s="122"/>
      <c r="LZ25" s="122"/>
      <c r="MA25" s="122"/>
      <c r="MB25" s="122"/>
      <c r="MC25" s="122"/>
      <c r="MD25" s="122"/>
      <c r="ME25" s="122"/>
      <c r="MF25" s="122"/>
      <c r="MG25" s="122"/>
      <c r="MH25" s="122"/>
      <c r="MI25" s="122"/>
      <c r="MJ25" s="122"/>
      <c r="MK25" s="122"/>
      <c r="ML25" s="122"/>
      <c r="MM25" s="122"/>
      <c r="MN25" s="122"/>
      <c r="MO25" s="122"/>
      <c r="MP25" s="122"/>
      <c r="MQ25" s="122"/>
      <c r="MR25" s="122"/>
      <c r="MS25" s="122"/>
      <c r="MT25" s="122"/>
      <c r="MU25" s="122"/>
      <c r="MV25" s="122"/>
      <c r="MW25" s="122"/>
      <c r="MX25" s="122"/>
      <c r="MY25" s="122"/>
      <c r="MZ25" s="122"/>
      <c r="NA25" s="122"/>
      <c r="NB25" s="122"/>
      <c r="NC25" s="122"/>
      <c r="ND25" s="122"/>
      <c r="NE25" s="122"/>
      <c r="NF25" s="122"/>
      <c r="NG25" s="122"/>
      <c r="NH25" s="122"/>
      <c r="NI25" s="122"/>
      <c r="NJ25" s="122"/>
      <c r="NK25" s="122"/>
      <c r="NL25" s="122"/>
      <c r="NM25" s="122"/>
      <c r="NN25" s="122"/>
      <c r="NO25" s="122"/>
      <c r="NP25" s="122"/>
      <c r="NQ25" s="122"/>
      <c r="NR25" s="122"/>
      <c r="NS25" s="122"/>
      <c r="NT25" s="122"/>
      <c r="NU25" s="122"/>
      <c r="NV25" s="122"/>
      <c r="NW25" s="122"/>
      <c r="NX25" s="122"/>
      <c r="NY25" s="122"/>
      <c r="NZ25" s="122"/>
      <c r="OA25" s="122"/>
      <c r="OB25" s="122"/>
      <c r="OC25" s="122"/>
      <c r="OD25" s="122"/>
      <c r="OE25" s="122"/>
      <c r="OF25" s="122"/>
      <c r="OG25" s="122"/>
      <c r="OH25" s="122"/>
      <c r="OI25" s="122"/>
      <c r="OJ25" s="122"/>
      <c r="OK25" s="122"/>
      <c r="OL25" s="122"/>
      <c r="OM25" s="122"/>
      <c r="ON25" s="122"/>
      <c r="OO25" s="122"/>
      <c r="OP25" s="122"/>
      <c r="OQ25" s="122"/>
      <c r="OR25" s="122"/>
      <c r="OS25" s="122"/>
      <c r="OT25" s="122"/>
      <c r="OU25" s="122"/>
      <c r="OV25" s="122"/>
      <c r="OW25" s="122"/>
      <c r="OX25" s="122"/>
      <c r="OY25" s="122"/>
      <c r="OZ25" s="122"/>
      <c r="PA25" s="122"/>
      <c r="PB25" s="122"/>
      <c r="PC25" s="122"/>
      <c r="PD25" s="122"/>
      <c r="PE25" s="122"/>
      <c r="PF25" s="122"/>
      <c r="PG25" s="122"/>
      <c r="PH25" s="122"/>
      <c r="PI25" s="122"/>
      <c r="PJ25" s="122"/>
      <c r="PK25" s="122"/>
      <c r="PL25" s="122"/>
      <c r="PM25" s="122"/>
      <c r="PN25" s="122"/>
      <c r="PO25" s="122"/>
      <c r="PP25" s="122"/>
      <c r="PQ25" s="122"/>
      <c r="PR25" s="122"/>
      <c r="PS25" s="122"/>
      <c r="PT25" s="122"/>
      <c r="PU25" s="122"/>
      <c r="PV25" s="122"/>
      <c r="PW25" s="122"/>
      <c r="PX25" s="122"/>
      <c r="PY25" s="122"/>
      <c r="PZ25" s="122"/>
      <c r="QA25" s="122"/>
      <c r="QB25" s="122"/>
      <c r="QC25" s="122"/>
      <c r="QD25" s="122"/>
      <c r="QE25" s="122"/>
      <c r="QF25" s="122"/>
      <c r="QG25" s="122"/>
      <c r="QH25" s="122"/>
      <c r="QI25" s="122"/>
      <c r="QJ25" s="122"/>
      <c r="QK25" s="122"/>
      <c r="QL25" s="122"/>
      <c r="QM25" s="122"/>
      <c r="QN25" s="122"/>
      <c r="QO25" s="122"/>
      <c r="QP25" s="122"/>
      <c r="QQ25" s="122"/>
      <c r="QR25" s="122"/>
      <c r="QS25" s="122"/>
      <c r="QT25" s="122"/>
      <c r="QU25" s="122"/>
      <c r="QV25" s="122"/>
      <c r="QW25" s="122"/>
      <c r="QX25" s="122"/>
      <c r="QY25" s="122"/>
      <c r="QZ25" s="122"/>
      <c r="RA25" s="122"/>
      <c r="RB25" s="122"/>
      <c r="RC25" s="122"/>
      <c r="RD25" s="122"/>
      <c r="RE25" s="122"/>
      <c r="RF25" s="122"/>
      <c r="RG25" s="122"/>
      <c r="RH25" s="122"/>
      <c r="RI25" s="122"/>
      <c r="RJ25" s="122"/>
      <c r="RK25" s="122"/>
      <c r="RL25" s="122"/>
      <c r="RM25" s="122"/>
      <c r="RN25" s="122"/>
      <c r="RO25" s="122"/>
      <c r="RP25" s="122"/>
      <c r="RQ25" s="122"/>
      <c r="RR25" s="122"/>
      <c r="RS25" s="122"/>
      <c r="RT25" s="122"/>
      <c r="RU25" s="122"/>
      <c r="RV25" s="122"/>
      <c r="RW25" s="122"/>
      <c r="RX25" s="122"/>
      <c r="RY25" s="122"/>
      <c r="RZ25" s="122"/>
      <c r="SA25" s="122"/>
      <c r="SB25" s="122"/>
      <c r="SC25" s="122"/>
      <c r="SD25" s="122"/>
      <c r="SE25" s="122"/>
      <c r="SF25" s="122"/>
      <c r="SG25" s="122"/>
      <c r="SH25" s="122"/>
      <c r="SI25" s="122"/>
      <c r="SJ25" s="122"/>
      <c r="SK25" s="122"/>
      <c r="SL25" s="122"/>
      <c r="SM25" s="122"/>
      <c r="SN25" s="122"/>
      <c r="SO25" s="122"/>
      <c r="SP25" s="122"/>
      <c r="SQ25" s="122"/>
      <c r="SR25" s="122"/>
      <c r="SS25" s="122"/>
      <c r="ST25" s="122"/>
      <c r="SU25" s="122"/>
      <c r="SV25" s="122"/>
      <c r="SW25" s="122"/>
      <c r="SX25" s="122"/>
      <c r="SY25" s="122"/>
      <c r="SZ25" s="122"/>
      <c r="TA25" s="122"/>
      <c r="TB25" s="122"/>
      <c r="TC25" s="122"/>
      <c r="TD25" s="122"/>
      <c r="TE25" s="122"/>
      <c r="TF25" s="122"/>
      <c r="TG25" s="122"/>
      <c r="TH25" s="122"/>
      <c r="TI25" s="122"/>
      <c r="TJ25" s="122"/>
      <c r="TK25" s="122"/>
      <c r="TL25" s="122"/>
      <c r="TM25" s="122"/>
      <c r="TN25" s="122"/>
      <c r="TO25" s="122"/>
      <c r="TP25" s="122"/>
      <c r="TQ25" s="122"/>
      <c r="TR25" s="122"/>
      <c r="TS25" s="122"/>
      <c r="TT25" s="122"/>
      <c r="TU25" s="122"/>
      <c r="TV25" s="122"/>
      <c r="TW25" s="122"/>
      <c r="TX25" s="122"/>
      <c r="TY25" s="122"/>
      <c r="TZ25" s="122"/>
      <c r="UA25" s="122"/>
      <c r="UB25" s="122"/>
      <c r="UC25" s="122"/>
      <c r="UD25" s="122"/>
      <c r="UE25" s="122"/>
      <c r="UF25" s="122"/>
      <c r="UG25" s="122"/>
      <c r="UH25" s="122"/>
      <c r="UI25" s="122"/>
      <c r="UJ25" s="122"/>
      <c r="UK25" s="122"/>
      <c r="UL25" s="122"/>
      <c r="UM25" s="122"/>
      <c r="UN25" s="122"/>
      <c r="UO25" s="122"/>
      <c r="UP25" s="122"/>
      <c r="UQ25" s="122"/>
      <c r="UR25" s="122"/>
      <c r="US25" s="122"/>
      <c r="UT25" s="122"/>
      <c r="UU25" s="122"/>
      <c r="UV25" s="122"/>
      <c r="UW25" s="122"/>
      <c r="UX25" s="122"/>
      <c r="UY25" s="122"/>
      <c r="UZ25" s="122"/>
      <c r="VA25" s="122"/>
      <c r="VB25" s="122"/>
      <c r="VC25" s="122"/>
      <c r="VD25" s="122"/>
      <c r="VE25" s="122"/>
      <c r="VF25" s="122"/>
      <c r="VG25" s="122"/>
      <c r="VH25" s="122"/>
      <c r="VI25" s="122"/>
      <c r="VJ25" s="122"/>
      <c r="VK25" s="122"/>
      <c r="VL25" s="122"/>
      <c r="VM25" s="122"/>
      <c r="VN25" s="122"/>
      <c r="VO25" s="122"/>
      <c r="VP25" s="122"/>
      <c r="VQ25" s="122"/>
      <c r="VR25" s="122"/>
      <c r="VS25" s="122"/>
      <c r="VT25" s="122"/>
      <c r="VU25" s="122"/>
      <c r="VV25" s="122"/>
      <c r="VW25" s="122"/>
      <c r="VX25" s="122"/>
      <c r="VY25" s="122"/>
      <c r="VZ25" s="122"/>
      <c r="WA25" s="122"/>
      <c r="WB25" s="122"/>
      <c r="WC25" s="122"/>
      <c r="WD25" s="122"/>
      <c r="WE25" s="122"/>
      <c r="WF25" s="122"/>
      <c r="WG25" s="122"/>
      <c r="WH25" s="122"/>
      <c r="WI25" s="122"/>
      <c r="WJ25" s="122"/>
      <c r="WK25" s="122"/>
      <c r="WL25" s="122"/>
      <c r="WM25" s="122"/>
      <c r="WN25" s="122"/>
      <c r="WO25" s="122"/>
      <c r="WP25" s="122"/>
      <c r="WQ25" s="122"/>
      <c r="WR25" s="122"/>
      <c r="WS25" s="122"/>
      <c r="WT25" s="122"/>
      <c r="WU25" s="122"/>
      <c r="WV25" s="122"/>
      <c r="WW25" s="122"/>
      <c r="WX25" s="122"/>
      <c r="WY25" s="122"/>
      <c r="WZ25" s="122"/>
      <c r="XA25" s="122"/>
      <c r="XB25" s="122"/>
      <c r="XC25" s="122"/>
      <c r="XD25" s="122"/>
      <c r="XE25" s="122"/>
      <c r="XF25" s="122"/>
      <c r="XG25" s="122"/>
      <c r="XH25" s="122"/>
      <c r="XI25" s="122"/>
      <c r="XJ25" s="122"/>
      <c r="XK25" s="122"/>
      <c r="XL25" s="122"/>
      <c r="XM25" s="122"/>
      <c r="XN25" s="122"/>
      <c r="XO25" s="122"/>
      <c r="XP25" s="122"/>
      <c r="XQ25" s="122"/>
      <c r="XR25" s="122"/>
      <c r="XS25" s="122"/>
      <c r="XT25" s="122"/>
      <c r="XU25" s="122"/>
      <c r="XV25" s="122"/>
      <c r="XW25" s="122"/>
      <c r="XX25" s="122"/>
      <c r="XY25" s="122"/>
      <c r="XZ25" s="122"/>
      <c r="YA25" s="122"/>
      <c r="YB25" s="122"/>
      <c r="YC25" s="122"/>
      <c r="YD25" s="122"/>
      <c r="YE25" s="122"/>
      <c r="YF25" s="122"/>
      <c r="YG25" s="122"/>
      <c r="YH25" s="122"/>
      <c r="YI25" s="122"/>
      <c r="YJ25" s="122"/>
      <c r="YK25" s="122"/>
      <c r="YL25" s="122"/>
      <c r="YM25" s="122"/>
      <c r="YN25" s="122"/>
      <c r="YO25" s="122"/>
      <c r="YP25" s="122"/>
      <c r="YQ25" s="122"/>
      <c r="YR25" s="122"/>
      <c r="YS25" s="122"/>
      <c r="YT25" s="122"/>
      <c r="YU25" s="122"/>
      <c r="YV25" s="122"/>
      <c r="YW25" s="122"/>
      <c r="YX25" s="122"/>
      <c r="YY25" s="122"/>
      <c r="YZ25" s="122"/>
      <c r="ZA25" s="122"/>
      <c r="ZB25" s="122"/>
      <c r="ZC25" s="122"/>
      <c r="ZD25" s="122"/>
      <c r="ZE25" s="122"/>
      <c r="ZF25" s="122"/>
      <c r="ZG25" s="122"/>
      <c r="ZH25" s="122"/>
      <c r="ZI25" s="122"/>
      <c r="ZJ25" s="122"/>
      <c r="ZK25" s="122"/>
      <c r="ZL25" s="122"/>
      <c r="ZM25" s="122"/>
      <c r="ZN25" s="122"/>
      <c r="ZO25" s="122"/>
      <c r="ZP25" s="122"/>
      <c r="ZQ25" s="122"/>
      <c r="ZR25" s="122"/>
      <c r="ZS25" s="122"/>
      <c r="ZT25" s="122"/>
      <c r="ZU25" s="122"/>
      <c r="ZV25" s="122"/>
      <c r="ZW25" s="122"/>
      <c r="ZX25" s="122"/>
      <c r="ZY25" s="122"/>
      <c r="ZZ25" s="122"/>
      <c r="AAA25" s="122"/>
      <c r="AAB25" s="122"/>
      <c r="AAC25" s="122"/>
      <c r="AAD25" s="122"/>
      <c r="AAE25" s="122"/>
      <c r="AAF25" s="122"/>
      <c r="AAG25" s="122"/>
      <c r="AAH25" s="122"/>
      <c r="AAI25" s="122"/>
      <c r="AAJ25" s="122"/>
      <c r="AAK25" s="122"/>
      <c r="AAL25" s="122"/>
      <c r="AAM25" s="122"/>
      <c r="AAN25" s="122"/>
      <c r="AAO25" s="122"/>
      <c r="AAP25" s="122"/>
      <c r="AAQ25" s="122"/>
      <c r="AAR25" s="122"/>
      <c r="AAS25" s="122"/>
      <c r="AAT25" s="122"/>
      <c r="AAU25" s="122"/>
      <c r="AAV25" s="122"/>
      <c r="AAW25" s="122"/>
      <c r="AAX25" s="122"/>
      <c r="AAY25" s="122"/>
      <c r="AAZ25" s="122"/>
      <c r="ABA25" s="122"/>
      <c r="ABB25" s="122"/>
      <c r="ABC25" s="122"/>
      <c r="ABD25" s="122"/>
      <c r="ABE25" s="122"/>
      <c r="ABF25" s="122"/>
      <c r="ABG25" s="122"/>
      <c r="ABH25" s="122"/>
      <c r="ABI25" s="122"/>
      <c r="ABJ25" s="122"/>
      <c r="ABK25" s="122"/>
      <c r="ABL25" s="122"/>
      <c r="ABM25" s="122"/>
      <c r="ABN25" s="122"/>
      <c r="ABO25" s="122"/>
      <c r="ABP25" s="122"/>
      <c r="ABQ25" s="122"/>
      <c r="ABR25" s="122"/>
      <c r="ABS25" s="122"/>
      <c r="ABT25" s="122"/>
      <c r="ABU25" s="122"/>
      <c r="ABV25" s="122"/>
      <c r="ABW25" s="122"/>
      <c r="ABX25" s="122"/>
      <c r="ABY25" s="122"/>
      <c r="ABZ25" s="122"/>
      <c r="ACA25" s="122"/>
      <c r="ACB25" s="122"/>
      <c r="ACC25" s="122"/>
      <c r="ACD25" s="122"/>
      <c r="ACE25" s="122"/>
      <c r="ACF25" s="122"/>
      <c r="ACG25" s="122"/>
      <c r="ACH25" s="122"/>
      <c r="ACI25" s="122"/>
      <c r="ACJ25" s="122"/>
      <c r="ACK25" s="122"/>
      <c r="ACL25" s="122"/>
      <c r="ACM25" s="122"/>
      <c r="ACN25" s="122"/>
      <c r="ACO25" s="122"/>
      <c r="ACP25" s="122"/>
      <c r="ACQ25" s="122"/>
      <c r="ACR25" s="122"/>
      <c r="ACS25" s="122"/>
      <c r="ACT25" s="122"/>
      <c r="ACU25" s="122"/>
      <c r="ACV25" s="122"/>
      <c r="ACW25" s="122"/>
      <c r="ACX25" s="122"/>
      <c r="ACY25" s="122"/>
      <c r="ACZ25" s="122"/>
      <c r="ADA25" s="122"/>
      <c r="ADB25" s="122"/>
      <c r="ADC25" s="122"/>
      <c r="ADD25" s="122"/>
      <c r="ADE25" s="122"/>
      <c r="ADF25" s="122"/>
      <c r="ADG25" s="122"/>
      <c r="ADH25" s="122"/>
      <c r="ADI25" s="122"/>
      <c r="ADJ25" s="122"/>
      <c r="ADK25" s="122"/>
      <c r="ADL25" s="122"/>
      <c r="ADM25" s="122"/>
      <c r="ADN25" s="122"/>
      <c r="ADO25" s="122"/>
      <c r="ADP25" s="122"/>
      <c r="ADQ25" s="122"/>
      <c r="ADR25" s="122"/>
      <c r="ADS25" s="122"/>
      <c r="ADT25" s="122"/>
      <c r="ADU25" s="122"/>
      <c r="ADV25" s="122"/>
      <c r="ADW25" s="122"/>
      <c r="ADX25" s="122"/>
      <c r="ADY25" s="122"/>
      <c r="ADZ25" s="122"/>
      <c r="AEA25" s="122"/>
      <c r="AEB25" s="122"/>
      <c r="AEC25" s="122"/>
      <c r="AED25" s="122"/>
      <c r="AEE25" s="122"/>
      <c r="AEF25" s="122"/>
      <c r="AEG25" s="122"/>
      <c r="AEH25" s="122"/>
      <c r="AEI25" s="122"/>
      <c r="AEJ25" s="122"/>
      <c r="AEK25" s="122"/>
      <c r="AEL25" s="122"/>
      <c r="AEM25" s="122"/>
      <c r="AEN25" s="122"/>
      <c r="AEO25" s="122"/>
      <c r="AEP25" s="122"/>
      <c r="AEQ25" s="122"/>
      <c r="AER25" s="122"/>
      <c r="AES25" s="122"/>
      <c r="AET25" s="122"/>
      <c r="AEU25" s="122"/>
      <c r="AEV25" s="122"/>
      <c r="AEW25" s="122"/>
      <c r="AEX25" s="122"/>
      <c r="AEY25" s="122"/>
      <c r="AEZ25" s="122"/>
      <c r="AFA25" s="122"/>
      <c r="AFB25" s="122"/>
      <c r="AFC25" s="122"/>
      <c r="AFD25" s="122"/>
      <c r="AFE25" s="122"/>
      <c r="AFF25" s="122"/>
      <c r="AFG25" s="122"/>
      <c r="AFH25" s="122"/>
      <c r="AFI25" s="122"/>
      <c r="AFJ25" s="122"/>
      <c r="AFK25" s="122"/>
      <c r="AFL25" s="122"/>
      <c r="AFM25" s="122"/>
      <c r="AFN25" s="122"/>
      <c r="AFO25" s="122"/>
      <c r="AFP25" s="122"/>
      <c r="AFQ25" s="122"/>
      <c r="AFR25" s="122"/>
      <c r="AFS25" s="122"/>
      <c r="AFT25" s="122"/>
      <c r="AFU25" s="122"/>
    </row>
    <row r="26" spans="1:853" x14ac:dyDescent="0.25">
      <c r="A26" s="140"/>
      <c r="B26" s="141"/>
      <c r="C26" s="141"/>
    </row>
    <row r="27" spans="1:853" x14ac:dyDescent="0.25">
      <c r="A27" s="140" t="s">
        <v>114</v>
      </c>
      <c r="B27" s="141"/>
      <c r="C27" s="141"/>
    </row>
    <row r="28" spans="1:853" x14ac:dyDescent="0.25">
      <c r="A28" s="142" t="s">
        <v>113</v>
      </c>
      <c r="B28" s="141">
        <v>14870.378377999999</v>
      </c>
      <c r="C28" s="141">
        <v>15323.621622000001</v>
      </c>
    </row>
    <row r="29" spans="1:853" x14ac:dyDescent="0.25">
      <c r="A29" s="142" t="s">
        <v>112</v>
      </c>
      <c r="B29" s="141">
        <v>695.67567599999995</v>
      </c>
      <c r="C29" s="141">
        <v>264.94594599999999</v>
      </c>
    </row>
    <row r="30" spans="1:853" x14ac:dyDescent="0.25">
      <c r="A30" s="142" t="s">
        <v>111</v>
      </c>
      <c r="B30" s="141">
        <v>97.243243000000007</v>
      </c>
      <c r="C30" s="141">
        <v>88.378377999999998</v>
      </c>
    </row>
    <row r="31" spans="1:853" x14ac:dyDescent="0.25">
      <c r="A31" s="142" t="s">
        <v>110</v>
      </c>
      <c r="B31" s="141"/>
      <c r="C31" s="141"/>
    </row>
    <row r="32" spans="1:853" x14ac:dyDescent="0.25">
      <c r="A32" s="142" t="s">
        <v>109</v>
      </c>
      <c r="B32" s="141">
        <v>1541.3243239999999</v>
      </c>
      <c r="C32" s="141">
        <v>1413.6216219999999</v>
      </c>
    </row>
    <row r="33" spans="1:853" x14ac:dyDescent="0.25">
      <c r="A33" s="142" t="s">
        <v>108</v>
      </c>
      <c r="B33" s="141">
        <v>12536.702703000001</v>
      </c>
      <c r="C33" s="141">
        <v>13353.405405</v>
      </c>
    </row>
    <row r="34" spans="1:853" x14ac:dyDescent="0.25">
      <c r="A34" s="142" t="s">
        <v>107</v>
      </c>
      <c r="B34" s="141">
        <v>1634.918919</v>
      </c>
      <c r="C34" s="141">
        <v>1212.216216</v>
      </c>
    </row>
    <row r="35" spans="1:853" ht="17.25" x14ac:dyDescent="0.4">
      <c r="A35" s="142" t="s">
        <v>106</v>
      </c>
      <c r="B35" s="145">
        <v>16</v>
      </c>
      <c r="C35" s="145">
        <v>230.32432399999999</v>
      </c>
    </row>
    <row r="36" spans="1:853" x14ac:dyDescent="0.25">
      <c r="A36" s="142" t="s">
        <v>105</v>
      </c>
      <c r="B36" s="141">
        <v>15728.945946</v>
      </c>
      <c r="C36" s="141">
        <v>16209.567567</v>
      </c>
    </row>
    <row r="37" spans="1:853" x14ac:dyDescent="0.25">
      <c r="A37" s="142" t="s">
        <v>104</v>
      </c>
      <c r="B37" s="141">
        <v>467.43243200000001</v>
      </c>
      <c r="C37" s="141">
        <v>757.02702699999998</v>
      </c>
    </row>
    <row r="38" spans="1:853" x14ac:dyDescent="0.25">
      <c r="A38" s="142" t="s">
        <v>103</v>
      </c>
      <c r="B38" s="141">
        <v>4201.0810810000003</v>
      </c>
      <c r="C38" s="141">
        <v>4729.8648649999996</v>
      </c>
    </row>
    <row r="39" spans="1:853" x14ac:dyDescent="0.25">
      <c r="A39" s="142" t="s">
        <v>102</v>
      </c>
      <c r="B39" s="141">
        <v>296.56756799999999</v>
      </c>
      <c r="C39" s="141">
        <v>248.837838</v>
      </c>
    </row>
    <row r="40" spans="1:853" x14ac:dyDescent="0.25">
      <c r="A40" s="142" t="s">
        <v>101</v>
      </c>
      <c r="B40" s="141">
        <v>35.918919000000002</v>
      </c>
      <c r="C40" s="141">
        <v>45.918919000000002</v>
      </c>
    </row>
    <row r="41" spans="1:853" x14ac:dyDescent="0.25">
      <c r="A41" s="142" t="s">
        <v>100</v>
      </c>
      <c r="B41" s="141">
        <v>13.135135</v>
      </c>
      <c r="C41" s="141">
        <v>20.162161999999999</v>
      </c>
    </row>
    <row r="42" spans="1:853" x14ac:dyDescent="0.25">
      <c r="A42" s="142" t="s">
        <v>99</v>
      </c>
      <c r="B42" s="141">
        <v>4657.1891889999997</v>
      </c>
      <c r="C42" s="141">
        <v>4324.7567570000001</v>
      </c>
    </row>
    <row r="43" spans="1:853" x14ac:dyDescent="0.25">
      <c r="A43" s="142" t="s">
        <v>98</v>
      </c>
      <c r="B43" s="141">
        <v>172.24324300000001</v>
      </c>
      <c r="C43" s="141">
        <v>189.72972999999999</v>
      </c>
    </row>
    <row r="44" spans="1:853" s="144" customFormat="1" thickBot="1" x14ac:dyDescent="0.25">
      <c r="A44" s="140" t="s">
        <v>97</v>
      </c>
      <c r="B44" s="139">
        <v>41235.810809999988</v>
      </c>
      <c r="C44" s="139">
        <v>42202.810810999996</v>
      </c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7"/>
      <c r="AR44" s="127"/>
      <c r="AS44" s="127"/>
      <c r="AT44" s="127"/>
      <c r="AU44" s="127"/>
      <c r="AV44" s="127"/>
      <c r="AW44" s="127"/>
      <c r="AX44" s="127"/>
      <c r="AY44" s="127"/>
      <c r="AZ44" s="127"/>
      <c r="BA44" s="127"/>
      <c r="BB44" s="127"/>
      <c r="BC44" s="127"/>
      <c r="BD44" s="127"/>
      <c r="BE44" s="127"/>
      <c r="BF44" s="127"/>
      <c r="BG44" s="127"/>
      <c r="BH44" s="127"/>
      <c r="BI44" s="127"/>
      <c r="BJ44" s="127"/>
      <c r="BK44" s="127"/>
      <c r="BL44" s="127"/>
      <c r="BM44" s="127"/>
      <c r="BN44" s="127"/>
      <c r="BO44" s="127"/>
      <c r="BP44" s="127"/>
      <c r="BQ44" s="127"/>
      <c r="BR44" s="127"/>
      <c r="BS44" s="127"/>
      <c r="BT44" s="127"/>
      <c r="BU44" s="127"/>
      <c r="BV44" s="127"/>
      <c r="BW44" s="127"/>
      <c r="BX44" s="127"/>
      <c r="BY44" s="127"/>
      <c r="BZ44" s="127"/>
      <c r="CA44" s="127"/>
      <c r="CB44" s="127"/>
      <c r="CC44" s="127"/>
      <c r="CD44" s="127"/>
      <c r="CE44" s="127"/>
      <c r="CF44" s="127"/>
      <c r="CG44" s="127"/>
      <c r="CH44" s="127"/>
      <c r="CI44" s="127"/>
      <c r="CJ44" s="127"/>
      <c r="CK44" s="127"/>
      <c r="CL44" s="127"/>
      <c r="CM44" s="127"/>
      <c r="CN44" s="127"/>
      <c r="CO44" s="127"/>
      <c r="CP44" s="127"/>
      <c r="CQ44" s="127"/>
      <c r="CR44" s="127"/>
      <c r="CS44" s="127"/>
      <c r="CT44" s="127"/>
      <c r="CU44" s="127"/>
      <c r="CV44" s="127"/>
      <c r="CW44" s="127"/>
      <c r="CX44" s="127"/>
      <c r="CY44" s="127"/>
      <c r="CZ44" s="127"/>
      <c r="DA44" s="127"/>
      <c r="DB44" s="127"/>
      <c r="DC44" s="127"/>
      <c r="DD44" s="127"/>
      <c r="DE44" s="127"/>
      <c r="DF44" s="127"/>
      <c r="DG44" s="127"/>
      <c r="DH44" s="127"/>
      <c r="DI44" s="127"/>
      <c r="DJ44" s="127"/>
      <c r="DK44" s="127"/>
      <c r="DL44" s="127"/>
      <c r="DM44" s="127"/>
      <c r="DN44" s="127"/>
      <c r="DO44" s="127"/>
      <c r="DP44" s="127"/>
      <c r="DQ44" s="127"/>
      <c r="DR44" s="127"/>
      <c r="DS44" s="127"/>
      <c r="DT44" s="127"/>
      <c r="DU44" s="127"/>
      <c r="DV44" s="127"/>
      <c r="DW44" s="127"/>
      <c r="DX44" s="127"/>
      <c r="DY44" s="127"/>
      <c r="DZ44" s="127"/>
      <c r="EA44" s="127"/>
      <c r="EB44" s="127"/>
      <c r="EC44" s="127"/>
      <c r="ED44" s="127"/>
      <c r="EE44" s="127"/>
      <c r="EF44" s="127"/>
      <c r="EG44" s="127"/>
      <c r="EH44" s="127"/>
      <c r="EI44" s="127"/>
      <c r="EJ44" s="127"/>
      <c r="EK44" s="127"/>
      <c r="EL44" s="127"/>
      <c r="EM44" s="127"/>
      <c r="EN44" s="127"/>
      <c r="EO44" s="127"/>
      <c r="EP44" s="127"/>
      <c r="EQ44" s="127"/>
      <c r="ER44" s="127"/>
      <c r="ES44" s="127"/>
      <c r="ET44" s="127"/>
      <c r="EU44" s="127"/>
      <c r="EV44" s="127"/>
      <c r="EW44" s="127"/>
      <c r="EX44" s="127"/>
      <c r="EY44" s="127"/>
      <c r="EZ44" s="127"/>
      <c r="FA44" s="127"/>
      <c r="FB44" s="127"/>
      <c r="FC44" s="127"/>
      <c r="FD44" s="127"/>
      <c r="FE44" s="127"/>
      <c r="FF44" s="127"/>
      <c r="FG44" s="127"/>
      <c r="FH44" s="127"/>
      <c r="FI44" s="127"/>
      <c r="FJ44" s="127"/>
      <c r="FK44" s="127"/>
      <c r="FL44" s="127"/>
      <c r="FM44" s="127"/>
      <c r="FN44" s="127"/>
      <c r="FO44" s="127"/>
      <c r="FP44" s="127"/>
      <c r="FQ44" s="127"/>
      <c r="FR44" s="127"/>
      <c r="FS44" s="127"/>
      <c r="FT44" s="127"/>
      <c r="FU44" s="127"/>
      <c r="FV44" s="127"/>
      <c r="FW44" s="127"/>
      <c r="FX44" s="127"/>
      <c r="FY44" s="127"/>
      <c r="FZ44" s="127"/>
      <c r="GA44" s="127"/>
      <c r="GB44" s="127"/>
      <c r="GC44" s="127"/>
      <c r="GD44" s="127"/>
      <c r="GE44" s="127"/>
      <c r="GF44" s="127"/>
      <c r="GG44" s="127"/>
      <c r="GH44" s="127"/>
      <c r="GI44" s="127"/>
      <c r="GJ44" s="127"/>
      <c r="GK44" s="127"/>
      <c r="GL44" s="127"/>
      <c r="GM44" s="127"/>
      <c r="GN44" s="127"/>
      <c r="GO44" s="127"/>
      <c r="GP44" s="127"/>
      <c r="GQ44" s="127"/>
      <c r="GR44" s="127"/>
      <c r="GS44" s="127"/>
      <c r="GT44" s="127"/>
      <c r="GU44" s="127"/>
      <c r="GV44" s="127"/>
      <c r="GW44" s="127"/>
      <c r="GX44" s="127"/>
      <c r="GY44" s="127"/>
      <c r="GZ44" s="127"/>
      <c r="HA44" s="127"/>
      <c r="HB44" s="127"/>
      <c r="HC44" s="127"/>
      <c r="HD44" s="127"/>
      <c r="HE44" s="127"/>
      <c r="HF44" s="127"/>
      <c r="HG44" s="127"/>
      <c r="HH44" s="127"/>
      <c r="HI44" s="127"/>
      <c r="HJ44" s="127"/>
      <c r="HK44" s="127"/>
      <c r="HL44" s="127"/>
      <c r="HM44" s="127"/>
      <c r="HN44" s="127"/>
      <c r="HO44" s="127"/>
      <c r="HP44" s="127"/>
      <c r="HQ44" s="127"/>
      <c r="HR44" s="127"/>
      <c r="HS44" s="127"/>
      <c r="HT44" s="127"/>
      <c r="HU44" s="127"/>
      <c r="HV44" s="127"/>
      <c r="HW44" s="127"/>
      <c r="HX44" s="127"/>
      <c r="HY44" s="127"/>
      <c r="HZ44" s="127"/>
      <c r="IA44" s="127"/>
      <c r="IB44" s="127"/>
      <c r="IC44" s="127"/>
      <c r="ID44" s="127"/>
      <c r="IE44" s="127"/>
      <c r="IF44" s="127"/>
      <c r="IG44" s="127"/>
      <c r="IH44" s="127"/>
      <c r="II44" s="127"/>
      <c r="IJ44" s="127"/>
      <c r="IK44" s="127"/>
      <c r="IL44" s="127"/>
      <c r="IM44" s="127"/>
      <c r="IN44" s="127"/>
      <c r="IO44" s="127"/>
      <c r="IP44" s="127"/>
      <c r="IQ44" s="127"/>
      <c r="IR44" s="127"/>
      <c r="IS44" s="127"/>
      <c r="IT44" s="127"/>
      <c r="IU44" s="127"/>
      <c r="IV44" s="127"/>
      <c r="IW44" s="127"/>
      <c r="IX44" s="127"/>
      <c r="IY44" s="127"/>
      <c r="IZ44" s="127"/>
      <c r="JA44" s="127"/>
      <c r="JB44" s="127"/>
      <c r="JC44" s="127"/>
      <c r="JD44" s="127"/>
      <c r="JE44" s="127"/>
      <c r="JF44" s="127"/>
      <c r="JG44" s="127"/>
      <c r="JH44" s="127"/>
      <c r="JI44" s="127"/>
      <c r="JJ44" s="127"/>
      <c r="JK44" s="127"/>
      <c r="JL44" s="127"/>
      <c r="JM44" s="127"/>
      <c r="JN44" s="127"/>
      <c r="JO44" s="127"/>
      <c r="JP44" s="127"/>
      <c r="JQ44" s="127"/>
      <c r="JR44" s="127"/>
      <c r="JS44" s="127"/>
      <c r="JT44" s="127"/>
      <c r="JU44" s="127"/>
      <c r="JV44" s="127"/>
      <c r="JW44" s="127"/>
      <c r="JX44" s="127"/>
      <c r="JY44" s="127"/>
      <c r="JZ44" s="127"/>
      <c r="KA44" s="127"/>
      <c r="KB44" s="127"/>
      <c r="KC44" s="127"/>
      <c r="KD44" s="127"/>
      <c r="KE44" s="127"/>
      <c r="KF44" s="127"/>
      <c r="KG44" s="127"/>
      <c r="KH44" s="127"/>
      <c r="KI44" s="127"/>
      <c r="KJ44" s="127"/>
      <c r="KK44" s="127"/>
      <c r="KL44" s="127"/>
      <c r="KM44" s="127"/>
      <c r="KN44" s="127"/>
      <c r="KO44" s="127"/>
      <c r="KP44" s="127"/>
      <c r="KQ44" s="127"/>
      <c r="KR44" s="127"/>
      <c r="KS44" s="127"/>
      <c r="KT44" s="127"/>
      <c r="KU44" s="127"/>
      <c r="KV44" s="127"/>
      <c r="KW44" s="127"/>
      <c r="KX44" s="127"/>
      <c r="KY44" s="127"/>
      <c r="KZ44" s="127"/>
      <c r="LA44" s="127"/>
      <c r="LB44" s="127"/>
      <c r="LC44" s="127"/>
      <c r="LD44" s="127"/>
      <c r="LE44" s="127"/>
      <c r="LF44" s="127"/>
      <c r="LG44" s="127"/>
      <c r="LH44" s="127"/>
      <c r="LI44" s="127"/>
      <c r="LJ44" s="127"/>
      <c r="LK44" s="127"/>
      <c r="LL44" s="127"/>
      <c r="LM44" s="127"/>
      <c r="LN44" s="127"/>
      <c r="LO44" s="127"/>
      <c r="LP44" s="127"/>
      <c r="LQ44" s="127"/>
      <c r="LR44" s="127"/>
      <c r="LS44" s="127"/>
      <c r="LT44" s="127"/>
      <c r="LU44" s="127"/>
      <c r="LV44" s="127"/>
      <c r="LW44" s="127"/>
      <c r="LX44" s="127"/>
      <c r="LY44" s="127"/>
      <c r="LZ44" s="127"/>
      <c r="MA44" s="127"/>
      <c r="MB44" s="127"/>
      <c r="MC44" s="127"/>
      <c r="MD44" s="127"/>
      <c r="ME44" s="127"/>
      <c r="MF44" s="127"/>
      <c r="MG44" s="127"/>
      <c r="MH44" s="127"/>
      <c r="MI44" s="127"/>
      <c r="MJ44" s="127"/>
      <c r="MK44" s="127"/>
      <c r="ML44" s="127"/>
      <c r="MM44" s="127"/>
      <c r="MN44" s="127"/>
      <c r="MO44" s="127"/>
      <c r="MP44" s="127"/>
      <c r="MQ44" s="127"/>
      <c r="MR44" s="127"/>
      <c r="MS44" s="127"/>
      <c r="MT44" s="127"/>
      <c r="MU44" s="127"/>
      <c r="MV44" s="127"/>
      <c r="MW44" s="127"/>
      <c r="MX44" s="127"/>
      <c r="MY44" s="127"/>
      <c r="MZ44" s="127"/>
      <c r="NA44" s="127"/>
      <c r="NB44" s="127"/>
      <c r="NC44" s="127"/>
      <c r="ND44" s="127"/>
      <c r="NE44" s="127"/>
      <c r="NF44" s="127"/>
      <c r="NG44" s="127"/>
      <c r="NH44" s="127"/>
      <c r="NI44" s="127"/>
      <c r="NJ44" s="127"/>
      <c r="NK44" s="127"/>
      <c r="NL44" s="127"/>
      <c r="NM44" s="127"/>
      <c r="NN44" s="127"/>
      <c r="NO44" s="127"/>
      <c r="NP44" s="127"/>
      <c r="NQ44" s="127"/>
      <c r="NR44" s="127"/>
      <c r="NS44" s="127"/>
      <c r="NT44" s="127"/>
      <c r="NU44" s="127"/>
      <c r="NV44" s="127"/>
      <c r="NW44" s="127"/>
      <c r="NX44" s="127"/>
      <c r="NY44" s="127"/>
      <c r="NZ44" s="127"/>
      <c r="OA44" s="127"/>
      <c r="OB44" s="127"/>
      <c r="OC44" s="127"/>
      <c r="OD44" s="127"/>
      <c r="OE44" s="127"/>
      <c r="OF44" s="127"/>
      <c r="OG44" s="127"/>
      <c r="OH44" s="127"/>
      <c r="OI44" s="127"/>
      <c r="OJ44" s="127"/>
      <c r="OK44" s="127"/>
      <c r="OL44" s="127"/>
      <c r="OM44" s="127"/>
      <c r="ON44" s="127"/>
      <c r="OO44" s="127"/>
      <c r="OP44" s="127"/>
      <c r="OQ44" s="127"/>
      <c r="OR44" s="127"/>
      <c r="OS44" s="127"/>
      <c r="OT44" s="127"/>
      <c r="OU44" s="127"/>
      <c r="OV44" s="127"/>
      <c r="OW44" s="127"/>
      <c r="OX44" s="127"/>
      <c r="OY44" s="127"/>
      <c r="OZ44" s="127"/>
      <c r="PA44" s="127"/>
      <c r="PB44" s="127"/>
      <c r="PC44" s="127"/>
      <c r="PD44" s="127"/>
      <c r="PE44" s="127"/>
      <c r="PF44" s="127"/>
      <c r="PG44" s="127"/>
      <c r="PH44" s="127"/>
      <c r="PI44" s="127"/>
      <c r="PJ44" s="127"/>
      <c r="PK44" s="127"/>
      <c r="PL44" s="127"/>
      <c r="PM44" s="127"/>
      <c r="PN44" s="127"/>
      <c r="PO44" s="127"/>
      <c r="PP44" s="127"/>
      <c r="PQ44" s="127"/>
      <c r="PR44" s="127"/>
      <c r="PS44" s="127"/>
      <c r="PT44" s="127"/>
      <c r="PU44" s="127"/>
      <c r="PV44" s="127"/>
      <c r="PW44" s="127"/>
      <c r="PX44" s="127"/>
      <c r="PY44" s="127"/>
      <c r="PZ44" s="127"/>
      <c r="QA44" s="127"/>
      <c r="QB44" s="127"/>
      <c r="QC44" s="127"/>
      <c r="QD44" s="127"/>
      <c r="QE44" s="127"/>
      <c r="QF44" s="127"/>
      <c r="QG44" s="127"/>
      <c r="QH44" s="127"/>
      <c r="QI44" s="127"/>
      <c r="QJ44" s="127"/>
      <c r="QK44" s="127"/>
      <c r="QL44" s="127"/>
      <c r="QM44" s="127"/>
      <c r="QN44" s="127"/>
      <c r="QO44" s="127"/>
      <c r="QP44" s="127"/>
      <c r="QQ44" s="127"/>
      <c r="QR44" s="127"/>
      <c r="QS44" s="127"/>
      <c r="QT44" s="127"/>
      <c r="QU44" s="127"/>
      <c r="QV44" s="127"/>
      <c r="QW44" s="127"/>
      <c r="QX44" s="127"/>
      <c r="QY44" s="127"/>
      <c r="QZ44" s="127"/>
      <c r="RA44" s="127"/>
      <c r="RB44" s="127"/>
      <c r="RC44" s="127"/>
      <c r="RD44" s="127"/>
      <c r="RE44" s="127"/>
      <c r="RF44" s="127"/>
      <c r="RG44" s="127"/>
      <c r="RH44" s="127"/>
      <c r="RI44" s="127"/>
      <c r="RJ44" s="127"/>
      <c r="RK44" s="127"/>
      <c r="RL44" s="127"/>
      <c r="RM44" s="127"/>
      <c r="RN44" s="127"/>
      <c r="RO44" s="127"/>
      <c r="RP44" s="127"/>
      <c r="RQ44" s="127"/>
      <c r="RR44" s="127"/>
      <c r="RS44" s="127"/>
      <c r="RT44" s="127"/>
      <c r="RU44" s="127"/>
      <c r="RV44" s="127"/>
      <c r="RW44" s="127"/>
      <c r="RX44" s="127"/>
      <c r="RY44" s="127"/>
      <c r="RZ44" s="127"/>
      <c r="SA44" s="127"/>
      <c r="SB44" s="127"/>
      <c r="SC44" s="127"/>
      <c r="SD44" s="127"/>
      <c r="SE44" s="127"/>
      <c r="SF44" s="127"/>
      <c r="SG44" s="127"/>
      <c r="SH44" s="127"/>
      <c r="SI44" s="127"/>
      <c r="SJ44" s="127"/>
      <c r="SK44" s="127"/>
      <c r="SL44" s="127"/>
      <c r="SM44" s="127"/>
      <c r="SN44" s="127"/>
      <c r="SO44" s="127"/>
      <c r="SP44" s="127"/>
      <c r="SQ44" s="127"/>
      <c r="SR44" s="127"/>
      <c r="SS44" s="127"/>
      <c r="ST44" s="127"/>
      <c r="SU44" s="127"/>
      <c r="SV44" s="127"/>
      <c r="SW44" s="127"/>
      <c r="SX44" s="127"/>
      <c r="SY44" s="127"/>
      <c r="SZ44" s="127"/>
      <c r="TA44" s="127"/>
      <c r="TB44" s="127"/>
      <c r="TC44" s="127"/>
      <c r="TD44" s="127"/>
      <c r="TE44" s="127"/>
      <c r="TF44" s="127"/>
      <c r="TG44" s="127"/>
      <c r="TH44" s="127"/>
      <c r="TI44" s="127"/>
      <c r="TJ44" s="127"/>
      <c r="TK44" s="127"/>
      <c r="TL44" s="127"/>
      <c r="TM44" s="127"/>
      <c r="TN44" s="127"/>
      <c r="TO44" s="127"/>
      <c r="TP44" s="127"/>
      <c r="TQ44" s="127"/>
      <c r="TR44" s="127"/>
      <c r="TS44" s="127"/>
      <c r="TT44" s="127"/>
      <c r="TU44" s="127"/>
      <c r="TV44" s="127"/>
      <c r="TW44" s="127"/>
      <c r="TX44" s="127"/>
      <c r="TY44" s="127"/>
      <c r="TZ44" s="127"/>
      <c r="UA44" s="127"/>
      <c r="UB44" s="127"/>
      <c r="UC44" s="127"/>
      <c r="UD44" s="127"/>
      <c r="UE44" s="127"/>
      <c r="UF44" s="127"/>
      <c r="UG44" s="127"/>
      <c r="UH44" s="127"/>
      <c r="UI44" s="127"/>
      <c r="UJ44" s="127"/>
      <c r="UK44" s="127"/>
      <c r="UL44" s="127"/>
      <c r="UM44" s="127"/>
      <c r="UN44" s="127"/>
      <c r="UO44" s="127"/>
      <c r="UP44" s="127"/>
      <c r="UQ44" s="127"/>
      <c r="UR44" s="127"/>
      <c r="US44" s="127"/>
      <c r="UT44" s="127"/>
      <c r="UU44" s="127"/>
      <c r="UV44" s="127"/>
      <c r="UW44" s="127"/>
      <c r="UX44" s="127"/>
      <c r="UY44" s="127"/>
      <c r="UZ44" s="127"/>
      <c r="VA44" s="127"/>
      <c r="VB44" s="127"/>
      <c r="VC44" s="127"/>
      <c r="VD44" s="127"/>
      <c r="VE44" s="127"/>
      <c r="VF44" s="127"/>
      <c r="VG44" s="127"/>
      <c r="VH44" s="127"/>
      <c r="VI44" s="127"/>
      <c r="VJ44" s="127"/>
      <c r="VK44" s="127"/>
      <c r="VL44" s="127"/>
      <c r="VM44" s="127"/>
      <c r="VN44" s="127"/>
      <c r="VO44" s="127"/>
      <c r="VP44" s="127"/>
      <c r="VQ44" s="127"/>
      <c r="VR44" s="127"/>
      <c r="VS44" s="127"/>
      <c r="VT44" s="127"/>
      <c r="VU44" s="127"/>
      <c r="VV44" s="127"/>
      <c r="VW44" s="127"/>
      <c r="VX44" s="127"/>
      <c r="VY44" s="127"/>
      <c r="VZ44" s="127"/>
      <c r="WA44" s="127"/>
      <c r="WB44" s="127"/>
      <c r="WC44" s="127"/>
      <c r="WD44" s="127"/>
      <c r="WE44" s="127"/>
      <c r="WF44" s="127"/>
      <c r="WG44" s="127"/>
      <c r="WH44" s="127"/>
      <c r="WI44" s="127"/>
      <c r="WJ44" s="127"/>
      <c r="WK44" s="127"/>
      <c r="WL44" s="127"/>
      <c r="WM44" s="127"/>
      <c r="WN44" s="127"/>
      <c r="WO44" s="127"/>
      <c r="WP44" s="127"/>
      <c r="WQ44" s="127"/>
      <c r="WR44" s="127"/>
      <c r="WS44" s="127"/>
      <c r="WT44" s="127"/>
      <c r="WU44" s="127"/>
      <c r="WV44" s="127"/>
      <c r="WW44" s="127"/>
      <c r="WX44" s="127"/>
      <c r="WY44" s="127"/>
      <c r="WZ44" s="127"/>
      <c r="XA44" s="127"/>
      <c r="XB44" s="127"/>
      <c r="XC44" s="127"/>
      <c r="XD44" s="127"/>
      <c r="XE44" s="127"/>
      <c r="XF44" s="127"/>
      <c r="XG44" s="127"/>
      <c r="XH44" s="127"/>
      <c r="XI44" s="127"/>
      <c r="XJ44" s="127"/>
      <c r="XK44" s="127"/>
      <c r="XL44" s="127"/>
      <c r="XM44" s="127"/>
      <c r="XN44" s="127"/>
      <c r="XO44" s="127"/>
      <c r="XP44" s="127"/>
      <c r="XQ44" s="127"/>
      <c r="XR44" s="127"/>
      <c r="XS44" s="127"/>
      <c r="XT44" s="127"/>
      <c r="XU44" s="127"/>
      <c r="XV44" s="127"/>
      <c r="XW44" s="127"/>
      <c r="XX44" s="127"/>
      <c r="XY44" s="127"/>
      <c r="XZ44" s="127"/>
      <c r="YA44" s="127"/>
      <c r="YB44" s="127"/>
      <c r="YC44" s="127"/>
      <c r="YD44" s="127"/>
      <c r="YE44" s="127"/>
      <c r="YF44" s="127"/>
      <c r="YG44" s="127"/>
      <c r="YH44" s="127"/>
      <c r="YI44" s="127"/>
      <c r="YJ44" s="127"/>
      <c r="YK44" s="127"/>
      <c r="YL44" s="127"/>
      <c r="YM44" s="127"/>
      <c r="YN44" s="127"/>
      <c r="YO44" s="127"/>
      <c r="YP44" s="127"/>
      <c r="YQ44" s="127"/>
      <c r="YR44" s="127"/>
      <c r="YS44" s="127"/>
      <c r="YT44" s="127"/>
      <c r="YU44" s="127"/>
      <c r="YV44" s="127"/>
      <c r="YW44" s="127"/>
      <c r="YX44" s="127"/>
      <c r="YY44" s="127"/>
      <c r="YZ44" s="127"/>
      <c r="ZA44" s="127"/>
      <c r="ZB44" s="127"/>
      <c r="ZC44" s="127"/>
      <c r="ZD44" s="127"/>
      <c r="ZE44" s="127"/>
      <c r="ZF44" s="127"/>
      <c r="ZG44" s="127"/>
      <c r="ZH44" s="127"/>
      <c r="ZI44" s="127"/>
      <c r="ZJ44" s="127"/>
      <c r="ZK44" s="127"/>
      <c r="ZL44" s="127"/>
      <c r="ZM44" s="127"/>
      <c r="ZN44" s="127"/>
      <c r="ZO44" s="127"/>
      <c r="ZP44" s="127"/>
      <c r="ZQ44" s="127"/>
      <c r="ZR44" s="127"/>
      <c r="ZS44" s="127"/>
      <c r="ZT44" s="127"/>
      <c r="ZU44" s="127"/>
      <c r="ZV44" s="127"/>
      <c r="ZW44" s="127"/>
      <c r="ZX44" s="127"/>
      <c r="ZY44" s="127"/>
      <c r="ZZ44" s="127"/>
      <c r="AAA44" s="127"/>
      <c r="AAB44" s="127"/>
      <c r="AAC44" s="127"/>
      <c r="AAD44" s="127"/>
      <c r="AAE44" s="127"/>
      <c r="AAF44" s="127"/>
      <c r="AAG44" s="127"/>
      <c r="AAH44" s="127"/>
      <c r="AAI44" s="127"/>
      <c r="AAJ44" s="127"/>
      <c r="AAK44" s="127"/>
      <c r="AAL44" s="127"/>
      <c r="AAM44" s="127"/>
      <c r="AAN44" s="127"/>
      <c r="AAO44" s="127"/>
      <c r="AAP44" s="127"/>
      <c r="AAQ44" s="127"/>
      <c r="AAR44" s="127"/>
      <c r="AAS44" s="127"/>
      <c r="AAT44" s="127"/>
      <c r="AAU44" s="127"/>
      <c r="AAV44" s="127"/>
      <c r="AAW44" s="127"/>
      <c r="AAX44" s="127"/>
      <c r="AAY44" s="127"/>
      <c r="AAZ44" s="127"/>
      <c r="ABA44" s="127"/>
      <c r="ABB44" s="127"/>
      <c r="ABC44" s="127"/>
      <c r="ABD44" s="127"/>
      <c r="ABE44" s="127"/>
      <c r="ABF44" s="127"/>
      <c r="ABG44" s="127"/>
      <c r="ABH44" s="127"/>
      <c r="ABI44" s="127"/>
      <c r="ABJ44" s="127"/>
      <c r="ABK44" s="127"/>
      <c r="ABL44" s="127"/>
      <c r="ABM44" s="127"/>
      <c r="ABN44" s="127"/>
      <c r="ABO44" s="127"/>
      <c r="ABP44" s="127"/>
      <c r="ABQ44" s="127"/>
      <c r="ABR44" s="127"/>
      <c r="ABS44" s="127"/>
      <c r="ABT44" s="127"/>
      <c r="ABU44" s="127"/>
      <c r="ABV44" s="127"/>
      <c r="ABW44" s="127"/>
      <c r="ABX44" s="127"/>
      <c r="ABY44" s="127"/>
      <c r="ABZ44" s="127"/>
      <c r="ACA44" s="127"/>
      <c r="ACB44" s="127"/>
      <c r="ACC44" s="127"/>
      <c r="ACD44" s="127"/>
      <c r="ACE44" s="127"/>
      <c r="ACF44" s="127"/>
      <c r="ACG44" s="127"/>
      <c r="ACH44" s="127"/>
      <c r="ACI44" s="127"/>
      <c r="ACJ44" s="127"/>
      <c r="ACK44" s="127"/>
      <c r="ACL44" s="127"/>
      <c r="ACM44" s="127"/>
      <c r="ACN44" s="127"/>
      <c r="ACO44" s="127"/>
      <c r="ACP44" s="127"/>
      <c r="ACQ44" s="127"/>
      <c r="ACR44" s="127"/>
      <c r="ACS44" s="127"/>
      <c r="ACT44" s="127"/>
      <c r="ACU44" s="127"/>
      <c r="ACV44" s="127"/>
      <c r="ACW44" s="127"/>
      <c r="ACX44" s="127"/>
      <c r="ACY44" s="127"/>
      <c r="ACZ44" s="127"/>
      <c r="ADA44" s="127"/>
      <c r="ADB44" s="127"/>
      <c r="ADC44" s="127"/>
      <c r="ADD44" s="127"/>
      <c r="ADE44" s="127"/>
      <c r="ADF44" s="127"/>
      <c r="ADG44" s="127"/>
      <c r="ADH44" s="127"/>
      <c r="ADI44" s="127"/>
      <c r="ADJ44" s="127"/>
      <c r="ADK44" s="127"/>
      <c r="ADL44" s="127"/>
      <c r="ADM44" s="127"/>
      <c r="ADN44" s="127"/>
      <c r="ADO44" s="127"/>
      <c r="ADP44" s="127"/>
      <c r="ADQ44" s="127"/>
      <c r="ADR44" s="127"/>
      <c r="ADS44" s="127"/>
      <c r="ADT44" s="127"/>
      <c r="ADU44" s="127"/>
      <c r="ADV44" s="127"/>
      <c r="ADW44" s="127"/>
      <c r="ADX44" s="127"/>
      <c r="ADY44" s="127"/>
      <c r="ADZ44" s="127"/>
      <c r="AEA44" s="127"/>
      <c r="AEB44" s="127"/>
      <c r="AEC44" s="127"/>
      <c r="AED44" s="127"/>
      <c r="AEE44" s="127"/>
      <c r="AEF44" s="127"/>
      <c r="AEG44" s="127"/>
      <c r="AEH44" s="127"/>
      <c r="AEI44" s="127"/>
      <c r="AEJ44" s="127"/>
      <c r="AEK44" s="127"/>
      <c r="AEL44" s="127"/>
      <c r="AEM44" s="127"/>
      <c r="AEN44" s="127"/>
      <c r="AEO44" s="127"/>
      <c r="AEP44" s="127"/>
      <c r="AEQ44" s="127"/>
      <c r="AER44" s="127"/>
      <c r="AES44" s="127"/>
      <c r="AET44" s="127"/>
      <c r="AEU44" s="127"/>
      <c r="AEV44" s="127"/>
      <c r="AEW44" s="127"/>
      <c r="AEX44" s="127"/>
      <c r="AEY44" s="127"/>
      <c r="AEZ44" s="127"/>
      <c r="AFA44" s="127"/>
      <c r="AFB44" s="127"/>
      <c r="AFC44" s="127"/>
      <c r="AFD44" s="127"/>
      <c r="AFE44" s="127"/>
      <c r="AFF44" s="127"/>
      <c r="AFG44" s="127"/>
      <c r="AFH44" s="127"/>
      <c r="AFI44" s="127"/>
      <c r="AFJ44" s="127"/>
      <c r="AFK44" s="127"/>
      <c r="AFL44" s="127"/>
      <c r="AFM44" s="127"/>
      <c r="AFN44" s="127"/>
      <c r="AFO44" s="127"/>
      <c r="AFP44" s="127"/>
      <c r="AFQ44" s="127"/>
      <c r="AFR44" s="127"/>
      <c r="AFS44" s="127"/>
      <c r="AFT44" s="127"/>
      <c r="AFU44" s="127"/>
    </row>
    <row r="45" spans="1:853" x14ac:dyDescent="0.25">
      <c r="A45" s="142" t="s">
        <v>96</v>
      </c>
      <c r="B45" s="141">
        <v>95.432432000000006</v>
      </c>
      <c r="C45" s="141">
        <v>95.432432000000006</v>
      </c>
    </row>
    <row r="46" spans="1:853" x14ac:dyDescent="0.25">
      <c r="A46" s="142" t="s">
        <v>95</v>
      </c>
      <c r="B46" s="141">
        <v>912.56756800000005</v>
      </c>
      <c r="C46" s="141">
        <v>907.35135100000002</v>
      </c>
    </row>
    <row r="47" spans="1:853" x14ac:dyDescent="0.25">
      <c r="A47" s="142" t="s">
        <v>94</v>
      </c>
      <c r="B47" s="141">
        <v>513.16216199999997</v>
      </c>
      <c r="C47" s="141">
        <v>572.48648600000001</v>
      </c>
    </row>
    <row r="48" spans="1:853" s="144" customFormat="1" ht="15.75" thickBot="1" x14ac:dyDescent="0.3">
      <c r="A48" s="142" t="s">
        <v>93</v>
      </c>
      <c r="B48" s="141">
        <v>95.945946000000006</v>
      </c>
      <c r="C48" s="141">
        <v>119.027027</v>
      </c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7"/>
      <c r="AR48" s="127"/>
      <c r="AS48" s="127"/>
      <c r="AT48" s="127"/>
      <c r="AU48" s="127"/>
      <c r="AV48" s="127"/>
      <c r="AW48" s="127"/>
      <c r="AX48" s="127"/>
      <c r="AY48" s="127"/>
      <c r="AZ48" s="127"/>
      <c r="BA48" s="127"/>
      <c r="BB48" s="127"/>
      <c r="BC48" s="127"/>
      <c r="BD48" s="127"/>
      <c r="BE48" s="127"/>
      <c r="BF48" s="127"/>
      <c r="BG48" s="127"/>
      <c r="BH48" s="127"/>
      <c r="BI48" s="127"/>
      <c r="BJ48" s="127"/>
      <c r="BK48" s="127"/>
      <c r="BL48" s="127"/>
      <c r="BM48" s="127"/>
      <c r="BN48" s="127"/>
      <c r="BO48" s="127"/>
      <c r="BP48" s="127"/>
      <c r="BQ48" s="127"/>
      <c r="BR48" s="127"/>
      <c r="BS48" s="127"/>
      <c r="BT48" s="127"/>
      <c r="BU48" s="127"/>
      <c r="BV48" s="127"/>
      <c r="BW48" s="127"/>
      <c r="BX48" s="127"/>
      <c r="BY48" s="127"/>
      <c r="BZ48" s="127"/>
      <c r="CA48" s="127"/>
      <c r="CB48" s="127"/>
      <c r="CC48" s="127"/>
      <c r="CD48" s="127"/>
      <c r="CE48" s="127"/>
      <c r="CF48" s="127"/>
      <c r="CG48" s="127"/>
      <c r="CH48" s="127"/>
      <c r="CI48" s="127"/>
      <c r="CJ48" s="127"/>
      <c r="CK48" s="127"/>
      <c r="CL48" s="127"/>
      <c r="CM48" s="127"/>
      <c r="CN48" s="127"/>
      <c r="CO48" s="127"/>
      <c r="CP48" s="127"/>
      <c r="CQ48" s="127"/>
      <c r="CR48" s="127"/>
      <c r="CS48" s="127"/>
      <c r="CT48" s="127"/>
      <c r="CU48" s="127"/>
      <c r="CV48" s="127"/>
      <c r="CW48" s="127"/>
      <c r="CX48" s="127"/>
      <c r="CY48" s="127"/>
      <c r="CZ48" s="127"/>
      <c r="DA48" s="127"/>
      <c r="DB48" s="127"/>
      <c r="DC48" s="127"/>
      <c r="DD48" s="127"/>
      <c r="DE48" s="127"/>
      <c r="DF48" s="127"/>
      <c r="DG48" s="127"/>
      <c r="DH48" s="127"/>
      <c r="DI48" s="127"/>
      <c r="DJ48" s="127"/>
      <c r="DK48" s="127"/>
      <c r="DL48" s="127"/>
      <c r="DM48" s="127"/>
      <c r="DN48" s="127"/>
      <c r="DO48" s="127"/>
      <c r="DP48" s="127"/>
      <c r="DQ48" s="127"/>
      <c r="DR48" s="127"/>
      <c r="DS48" s="127"/>
      <c r="DT48" s="127"/>
      <c r="DU48" s="127"/>
      <c r="DV48" s="127"/>
      <c r="DW48" s="127"/>
      <c r="DX48" s="127"/>
      <c r="DY48" s="127"/>
      <c r="DZ48" s="127"/>
      <c r="EA48" s="127"/>
      <c r="EB48" s="127"/>
      <c r="EC48" s="127"/>
      <c r="ED48" s="127"/>
      <c r="EE48" s="127"/>
      <c r="EF48" s="127"/>
      <c r="EG48" s="127"/>
      <c r="EH48" s="127"/>
      <c r="EI48" s="127"/>
      <c r="EJ48" s="127"/>
      <c r="EK48" s="127"/>
      <c r="EL48" s="127"/>
      <c r="EM48" s="127"/>
      <c r="EN48" s="127"/>
      <c r="EO48" s="127"/>
      <c r="EP48" s="127"/>
      <c r="EQ48" s="127"/>
      <c r="ER48" s="127"/>
      <c r="ES48" s="127"/>
      <c r="ET48" s="127"/>
      <c r="EU48" s="127"/>
      <c r="EV48" s="127"/>
      <c r="EW48" s="127"/>
      <c r="EX48" s="127"/>
      <c r="EY48" s="127"/>
      <c r="EZ48" s="127"/>
      <c r="FA48" s="127"/>
      <c r="FB48" s="127"/>
      <c r="FC48" s="127"/>
      <c r="FD48" s="127"/>
      <c r="FE48" s="127"/>
      <c r="FF48" s="127"/>
      <c r="FG48" s="127"/>
      <c r="FH48" s="127"/>
      <c r="FI48" s="127"/>
      <c r="FJ48" s="127"/>
      <c r="FK48" s="127"/>
      <c r="FL48" s="127"/>
      <c r="FM48" s="127"/>
      <c r="FN48" s="127"/>
      <c r="FO48" s="127"/>
      <c r="FP48" s="127"/>
      <c r="FQ48" s="127"/>
      <c r="FR48" s="127"/>
      <c r="FS48" s="127"/>
      <c r="FT48" s="127"/>
      <c r="FU48" s="127"/>
      <c r="FV48" s="127"/>
      <c r="FW48" s="127"/>
      <c r="FX48" s="127"/>
      <c r="FY48" s="127"/>
      <c r="FZ48" s="127"/>
      <c r="GA48" s="127"/>
      <c r="GB48" s="127"/>
      <c r="GC48" s="127"/>
      <c r="GD48" s="127"/>
      <c r="GE48" s="127"/>
      <c r="GF48" s="127"/>
      <c r="GG48" s="127"/>
      <c r="GH48" s="127"/>
      <c r="GI48" s="127"/>
      <c r="GJ48" s="127"/>
      <c r="GK48" s="127"/>
      <c r="GL48" s="127"/>
      <c r="GM48" s="127"/>
      <c r="GN48" s="127"/>
      <c r="GO48" s="127"/>
      <c r="GP48" s="127"/>
      <c r="GQ48" s="127"/>
      <c r="GR48" s="127"/>
      <c r="GS48" s="127"/>
      <c r="GT48" s="127"/>
      <c r="GU48" s="127"/>
      <c r="GV48" s="127"/>
      <c r="GW48" s="127"/>
      <c r="GX48" s="127"/>
      <c r="GY48" s="127"/>
      <c r="GZ48" s="127"/>
      <c r="HA48" s="127"/>
      <c r="HB48" s="127"/>
      <c r="HC48" s="127"/>
      <c r="HD48" s="127"/>
      <c r="HE48" s="127"/>
      <c r="HF48" s="127"/>
      <c r="HG48" s="127"/>
      <c r="HH48" s="127"/>
      <c r="HI48" s="127"/>
      <c r="HJ48" s="127"/>
      <c r="HK48" s="127"/>
      <c r="HL48" s="127"/>
      <c r="HM48" s="127"/>
      <c r="HN48" s="127"/>
      <c r="HO48" s="127"/>
      <c r="HP48" s="127"/>
      <c r="HQ48" s="127"/>
      <c r="HR48" s="127"/>
      <c r="HS48" s="127"/>
      <c r="HT48" s="127"/>
      <c r="HU48" s="127"/>
      <c r="HV48" s="127"/>
      <c r="HW48" s="127"/>
      <c r="HX48" s="127"/>
      <c r="HY48" s="127"/>
      <c r="HZ48" s="127"/>
      <c r="IA48" s="127"/>
      <c r="IB48" s="127"/>
      <c r="IC48" s="127"/>
      <c r="ID48" s="127"/>
      <c r="IE48" s="127"/>
      <c r="IF48" s="127"/>
      <c r="IG48" s="127"/>
      <c r="IH48" s="127"/>
      <c r="II48" s="127"/>
      <c r="IJ48" s="127"/>
      <c r="IK48" s="127"/>
      <c r="IL48" s="127"/>
      <c r="IM48" s="127"/>
      <c r="IN48" s="127"/>
      <c r="IO48" s="127"/>
      <c r="IP48" s="127"/>
      <c r="IQ48" s="127"/>
      <c r="IR48" s="127"/>
      <c r="IS48" s="127"/>
      <c r="IT48" s="127"/>
      <c r="IU48" s="127"/>
      <c r="IV48" s="127"/>
      <c r="IW48" s="127"/>
      <c r="IX48" s="127"/>
      <c r="IY48" s="127"/>
      <c r="IZ48" s="127"/>
      <c r="JA48" s="127"/>
      <c r="JB48" s="127"/>
      <c r="JC48" s="127"/>
      <c r="JD48" s="127"/>
      <c r="JE48" s="127"/>
      <c r="JF48" s="127"/>
      <c r="JG48" s="127"/>
      <c r="JH48" s="127"/>
      <c r="JI48" s="127"/>
      <c r="JJ48" s="127"/>
      <c r="JK48" s="127"/>
      <c r="JL48" s="127"/>
      <c r="JM48" s="127"/>
      <c r="JN48" s="127"/>
      <c r="JO48" s="127"/>
      <c r="JP48" s="127"/>
      <c r="JQ48" s="127"/>
      <c r="JR48" s="127"/>
      <c r="JS48" s="127"/>
      <c r="JT48" s="127"/>
      <c r="JU48" s="127"/>
      <c r="JV48" s="127"/>
      <c r="JW48" s="127"/>
      <c r="JX48" s="127"/>
      <c r="JY48" s="127"/>
      <c r="JZ48" s="127"/>
      <c r="KA48" s="127"/>
      <c r="KB48" s="127"/>
      <c r="KC48" s="127"/>
      <c r="KD48" s="127"/>
      <c r="KE48" s="127"/>
      <c r="KF48" s="127"/>
      <c r="KG48" s="127"/>
      <c r="KH48" s="127"/>
      <c r="KI48" s="127"/>
      <c r="KJ48" s="127"/>
      <c r="KK48" s="127"/>
      <c r="KL48" s="127"/>
      <c r="KM48" s="127"/>
      <c r="KN48" s="127"/>
      <c r="KO48" s="127"/>
      <c r="KP48" s="127"/>
      <c r="KQ48" s="127"/>
      <c r="KR48" s="127"/>
      <c r="KS48" s="127"/>
      <c r="KT48" s="127"/>
      <c r="KU48" s="127"/>
      <c r="KV48" s="127"/>
      <c r="KW48" s="127"/>
      <c r="KX48" s="127"/>
      <c r="KY48" s="127"/>
      <c r="KZ48" s="127"/>
      <c r="LA48" s="127"/>
      <c r="LB48" s="127"/>
      <c r="LC48" s="127"/>
      <c r="LD48" s="127"/>
      <c r="LE48" s="127"/>
      <c r="LF48" s="127"/>
      <c r="LG48" s="127"/>
      <c r="LH48" s="127"/>
      <c r="LI48" s="127"/>
      <c r="LJ48" s="127"/>
      <c r="LK48" s="127"/>
      <c r="LL48" s="127"/>
      <c r="LM48" s="127"/>
      <c r="LN48" s="127"/>
      <c r="LO48" s="127"/>
      <c r="LP48" s="127"/>
      <c r="LQ48" s="127"/>
      <c r="LR48" s="127"/>
      <c r="LS48" s="127"/>
      <c r="LT48" s="127"/>
      <c r="LU48" s="127"/>
      <c r="LV48" s="127"/>
      <c r="LW48" s="127"/>
      <c r="LX48" s="127"/>
      <c r="LY48" s="127"/>
      <c r="LZ48" s="127"/>
      <c r="MA48" s="127"/>
      <c r="MB48" s="127"/>
      <c r="MC48" s="127"/>
      <c r="MD48" s="127"/>
      <c r="ME48" s="127"/>
      <c r="MF48" s="127"/>
      <c r="MG48" s="127"/>
      <c r="MH48" s="127"/>
      <c r="MI48" s="127"/>
      <c r="MJ48" s="127"/>
      <c r="MK48" s="127"/>
      <c r="ML48" s="127"/>
      <c r="MM48" s="127"/>
      <c r="MN48" s="127"/>
      <c r="MO48" s="127"/>
      <c r="MP48" s="127"/>
      <c r="MQ48" s="127"/>
      <c r="MR48" s="127"/>
      <c r="MS48" s="127"/>
      <c r="MT48" s="127"/>
      <c r="MU48" s="127"/>
      <c r="MV48" s="127"/>
      <c r="MW48" s="127"/>
      <c r="MX48" s="127"/>
      <c r="MY48" s="127"/>
      <c r="MZ48" s="127"/>
      <c r="NA48" s="127"/>
      <c r="NB48" s="127"/>
      <c r="NC48" s="127"/>
      <c r="ND48" s="127"/>
      <c r="NE48" s="127"/>
      <c r="NF48" s="127"/>
      <c r="NG48" s="127"/>
      <c r="NH48" s="127"/>
      <c r="NI48" s="127"/>
      <c r="NJ48" s="127"/>
      <c r="NK48" s="127"/>
      <c r="NL48" s="127"/>
      <c r="NM48" s="127"/>
      <c r="NN48" s="127"/>
      <c r="NO48" s="127"/>
      <c r="NP48" s="127"/>
      <c r="NQ48" s="127"/>
      <c r="NR48" s="127"/>
      <c r="NS48" s="127"/>
      <c r="NT48" s="127"/>
      <c r="NU48" s="127"/>
      <c r="NV48" s="127"/>
      <c r="NW48" s="127"/>
      <c r="NX48" s="127"/>
      <c r="NY48" s="127"/>
      <c r="NZ48" s="127"/>
      <c r="OA48" s="127"/>
      <c r="OB48" s="127"/>
      <c r="OC48" s="127"/>
      <c r="OD48" s="127"/>
      <c r="OE48" s="127"/>
      <c r="OF48" s="127"/>
      <c r="OG48" s="127"/>
      <c r="OH48" s="127"/>
      <c r="OI48" s="127"/>
      <c r="OJ48" s="127"/>
      <c r="OK48" s="127"/>
      <c r="OL48" s="127"/>
      <c r="OM48" s="127"/>
      <c r="ON48" s="127"/>
      <c r="OO48" s="127"/>
      <c r="OP48" s="127"/>
      <c r="OQ48" s="127"/>
      <c r="OR48" s="127"/>
      <c r="OS48" s="127"/>
      <c r="OT48" s="127"/>
      <c r="OU48" s="127"/>
      <c r="OV48" s="127"/>
      <c r="OW48" s="127"/>
      <c r="OX48" s="127"/>
      <c r="OY48" s="127"/>
      <c r="OZ48" s="127"/>
      <c r="PA48" s="127"/>
      <c r="PB48" s="127"/>
      <c r="PC48" s="127"/>
      <c r="PD48" s="127"/>
      <c r="PE48" s="127"/>
      <c r="PF48" s="127"/>
      <c r="PG48" s="127"/>
      <c r="PH48" s="127"/>
      <c r="PI48" s="127"/>
      <c r="PJ48" s="127"/>
      <c r="PK48" s="127"/>
      <c r="PL48" s="127"/>
      <c r="PM48" s="127"/>
      <c r="PN48" s="127"/>
      <c r="PO48" s="127"/>
      <c r="PP48" s="127"/>
      <c r="PQ48" s="127"/>
      <c r="PR48" s="127"/>
      <c r="PS48" s="127"/>
      <c r="PT48" s="127"/>
      <c r="PU48" s="127"/>
      <c r="PV48" s="127"/>
      <c r="PW48" s="127"/>
      <c r="PX48" s="127"/>
      <c r="PY48" s="127"/>
      <c r="PZ48" s="127"/>
      <c r="QA48" s="127"/>
      <c r="QB48" s="127"/>
      <c r="QC48" s="127"/>
      <c r="QD48" s="127"/>
      <c r="QE48" s="127"/>
      <c r="QF48" s="127"/>
      <c r="QG48" s="127"/>
      <c r="QH48" s="127"/>
      <c r="QI48" s="127"/>
      <c r="QJ48" s="127"/>
      <c r="QK48" s="127"/>
      <c r="QL48" s="127"/>
      <c r="QM48" s="127"/>
      <c r="QN48" s="127"/>
      <c r="QO48" s="127"/>
      <c r="QP48" s="127"/>
      <c r="QQ48" s="127"/>
      <c r="QR48" s="127"/>
      <c r="QS48" s="127"/>
      <c r="QT48" s="127"/>
      <c r="QU48" s="127"/>
      <c r="QV48" s="127"/>
      <c r="QW48" s="127"/>
      <c r="QX48" s="127"/>
      <c r="QY48" s="127"/>
      <c r="QZ48" s="127"/>
      <c r="RA48" s="127"/>
      <c r="RB48" s="127"/>
      <c r="RC48" s="127"/>
      <c r="RD48" s="127"/>
      <c r="RE48" s="127"/>
      <c r="RF48" s="127"/>
      <c r="RG48" s="127"/>
      <c r="RH48" s="127"/>
      <c r="RI48" s="127"/>
      <c r="RJ48" s="127"/>
      <c r="RK48" s="127"/>
      <c r="RL48" s="127"/>
      <c r="RM48" s="127"/>
      <c r="RN48" s="127"/>
      <c r="RO48" s="127"/>
      <c r="RP48" s="127"/>
      <c r="RQ48" s="127"/>
      <c r="RR48" s="127"/>
      <c r="RS48" s="127"/>
      <c r="RT48" s="127"/>
      <c r="RU48" s="127"/>
      <c r="RV48" s="127"/>
      <c r="RW48" s="127"/>
      <c r="RX48" s="127"/>
      <c r="RY48" s="127"/>
      <c r="RZ48" s="127"/>
      <c r="SA48" s="127"/>
      <c r="SB48" s="127"/>
      <c r="SC48" s="127"/>
      <c r="SD48" s="127"/>
      <c r="SE48" s="127"/>
      <c r="SF48" s="127"/>
      <c r="SG48" s="127"/>
      <c r="SH48" s="127"/>
      <c r="SI48" s="127"/>
      <c r="SJ48" s="127"/>
      <c r="SK48" s="127"/>
      <c r="SL48" s="127"/>
      <c r="SM48" s="127"/>
      <c r="SN48" s="127"/>
      <c r="SO48" s="127"/>
      <c r="SP48" s="127"/>
      <c r="SQ48" s="127"/>
      <c r="SR48" s="127"/>
      <c r="SS48" s="127"/>
      <c r="ST48" s="127"/>
      <c r="SU48" s="127"/>
      <c r="SV48" s="127"/>
      <c r="SW48" s="127"/>
      <c r="SX48" s="127"/>
      <c r="SY48" s="127"/>
      <c r="SZ48" s="127"/>
      <c r="TA48" s="127"/>
      <c r="TB48" s="127"/>
      <c r="TC48" s="127"/>
      <c r="TD48" s="127"/>
      <c r="TE48" s="127"/>
      <c r="TF48" s="127"/>
      <c r="TG48" s="127"/>
      <c r="TH48" s="127"/>
      <c r="TI48" s="127"/>
      <c r="TJ48" s="127"/>
      <c r="TK48" s="127"/>
      <c r="TL48" s="127"/>
      <c r="TM48" s="127"/>
      <c r="TN48" s="127"/>
      <c r="TO48" s="127"/>
      <c r="TP48" s="127"/>
      <c r="TQ48" s="127"/>
      <c r="TR48" s="127"/>
      <c r="TS48" s="127"/>
      <c r="TT48" s="127"/>
      <c r="TU48" s="127"/>
      <c r="TV48" s="127"/>
      <c r="TW48" s="127"/>
      <c r="TX48" s="127"/>
      <c r="TY48" s="127"/>
      <c r="TZ48" s="127"/>
      <c r="UA48" s="127"/>
      <c r="UB48" s="127"/>
      <c r="UC48" s="127"/>
      <c r="UD48" s="127"/>
      <c r="UE48" s="127"/>
      <c r="UF48" s="127"/>
      <c r="UG48" s="127"/>
      <c r="UH48" s="127"/>
      <c r="UI48" s="127"/>
      <c r="UJ48" s="127"/>
      <c r="UK48" s="127"/>
      <c r="UL48" s="127"/>
      <c r="UM48" s="127"/>
      <c r="UN48" s="127"/>
      <c r="UO48" s="127"/>
      <c r="UP48" s="127"/>
      <c r="UQ48" s="127"/>
      <c r="UR48" s="127"/>
      <c r="US48" s="127"/>
      <c r="UT48" s="127"/>
      <c r="UU48" s="127"/>
      <c r="UV48" s="127"/>
      <c r="UW48" s="127"/>
      <c r="UX48" s="127"/>
      <c r="UY48" s="127"/>
      <c r="UZ48" s="127"/>
      <c r="VA48" s="127"/>
      <c r="VB48" s="127"/>
      <c r="VC48" s="127"/>
      <c r="VD48" s="127"/>
      <c r="VE48" s="127"/>
      <c r="VF48" s="127"/>
      <c r="VG48" s="127"/>
      <c r="VH48" s="127"/>
      <c r="VI48" s="127"/>
      <c r="VJ48" s="127"/>
      <c r="VK48" s="127"/>
      <c r="VL48" s="127"/>
      <c r="VM48" s="127"/>
      <c r="VN48" s="127"/>
      <c r="VO48" s="127"/>
      <c r="VP48" s="127"/>
      <c r="VQ48" s="127"/>
      <c r="VR48" s="127"/>
      <c r="VS48" s="127"/>
      <c r="VT48" s="127"/>
      <c r="VU48" s="127"/>
      <c r="VV48" s="127"/>
      <c r="VW48" s="127"/>
      <c r="VX48" s="127"/>
      <c r="VY48" s="127"/>
      <c r="VZ48" s="127"/>
      <c r="WA48" s="127"/>
      <c r="WB48" s="127"/>
      <c r="WC48" s="127"/>
      <c r="WD48" s="127"/>
      <c r="WE48" s="127"/>
      <c r="WF48" s="127"/>
      <c r="WG48" s="127"/>
      <c r="WH48" s="127"/>
      <c r="WI48" s="127"/>
      <c r="WJ48" s="127"/>
      <c r="WK48" s="127"/>
      <c r="WL48" s="127"/>
      <c r="WM48" s="127"/>
      <c r="WN48" s="127"/>
      <c r="WO48" s="127"/>
      <c r="WP48" s="127"/>
      <c r="WQ48" s="127"/>
      <c r="WR48" s="127"/>
      <c r="WS48" s="127"/>
      <c r="WT48" s="127"/>
      <c r="WU48" s="127"/>
      <c r="WV48" s="127"/>
      <c r="WW48" s="127"/>
      <c r="WX48" s="127"/>
      <c r="WY48" s="127"/>
      <c r="WZ48" s="127"/>
      <c r="XA48" s="127"/>
      <c r="XB48" s="127"/>
      <c r="XC48" s="127"/>
      <c r="XD48" s="127"/>
      <c r="XE48" s="127"/>
      <c r="XF48" s="127"/>
      <c r="XG48" s="127"/>
      <c r="XH48" s="127"/>
      <c r="XI48" s="127"/>
      <c r="XJ48" s="127"/>
      <c r="XK48" s="127"/>
      <c r="XL48" s="127"/>
      <c r="XM48" s="127"/>
      <c r="XN48" s="127"/>
      <c r="XO48" s="127"/>
      <c r="XP48" s="127"/>
      <c r="XQ48" s="127"/>
      <c r="XR48" s="127"/>
      <c r="XS48" s="127"/>
      <c r="XT48" s="127"/>
      <c r="XU48" s="127"/>
      <c r="XV48" s="127"/>
      <c r="XW48" s="127"/>
      <c r="XX48" s="127"/>
      <c r="XY48" s="127"/>
      <c r="XZ48" s="127"/>
      <c r="YA48" s="127"/>
      <c r="YB48" s="127"/>
      <c r="YC48" s="127"/>
      <c r="YD48" s="127"/>
      <c r="YE48" s="127"/>
      <c r="YF48" s="127"/>
      <c r="YG48" s="127"/>
      <c r="YH48" s="127"/>
      <c r="YI48" s="127"/>
      <c r="YJ48" s="127"/>
      <c r="YK48" s="127"/>
      <c r="YL48" s="127"/>
      <c r="YM48" s="127"/>
      <c r="YN48" s="127"/>
      <c r="YO48" s="127"/>
      <c r="YP48" s="127"/>
      <c r="YQ48" s="127"/>
      <c r="YR48" s="127"/>
      <c r="YS48" s="127"/>
      <c r="YT48" s="127"/>
      <c r="YU48" s="127"/>
      <c r="YV48" s="127"/>
      <c r="YW48" s="127"/>
      <c r="YX48" s="127"/>
      <c r="YY48" s="127"/>
      <c r="YZ48" s="127"/>
      <c r="ZA48" s="127"/>
      <c r="ZB48" s="127"/>
      <c r="ZC48" s="127"/>
      <c r="ZD48" s="127"/>
      <c r="ZE48" s="127"/>
      <c r="ZF48" s="127"/>
      <c r="ZG48" s="127"/>
      <c r="ZH48" s="127"/>
      <c r="ZI48" s="127"/>
      <c r="ZJ48" s="127"/>
      <c r="ZK48" s="127"/>
      <c r="ZL48" s="127"/>
      <c r="ZM48" s="127"/>
      <c r="ZN48" s="127"/>
      <c r="ZO48" s="127"/>
      <c r="ZP48" s="127"/>
      <c r="ZQ48" s="127"/>
      <c r="ZR48" s="127"/>
      <c r="ZS48" s="127"/>
      <c r="ZT48" s="127"/>
      <c r="ZU48" s="127"/>
      <c r="ZV48" s="127"/>
      <c r="ZW48" s="127"/>
      <c r="ZX48" s="127"/>
      <c r="ZY48" s="127"/>
      <c r="ZZ48" s="127"/>
      <c r="AAA48" s="127"/>
      <c r="AAB48" s="127"/>
      <c r="AAC48" s="127"/>
      <c r="AAD48" s="127"/>
      <c r="AAE48" s="127"/>
      <c r="AAF48" s="127"/>
      <c r="AAG48" s="127"/>
      <c r="AAH48" s="127"/>
      <c r="AAI48" s="127"/>
      <c r="AAJ48" s="127"/>
      <c r="AAK48" s="127"/>
      <c r="AAL48" s="127"/>
      <c r="AAM48" s="127"/>
      <c r="AAN48" s="127"/>
      <c r="AAO48" s="127"/>
      <c r="AAP48" s="127"/>
      <c r="AAQ48" s="127"/>
      <c r="AAR48" s="127"/>
      <c r="AAS48" s="127"/>
      <c r="AAT48" s="127"/>
      <c r="AAU48" s="127"/>
      <c r="AAV48" s="127"/>
      <c r="AAW48" s="127"/>
      <c r="AAX48" s="127"/>
      <c r="AAY48" s="127"/>
      <c r="AAZ48" s="127"/>
      <c r="ABA48" s="127"/>
      <c r="ABB48" s="127"/>
      <c r="ABC48" s="127"/>
      <c r="ABD48" s="127"/>
      <c r="ABE48" s="127"/>
      <c r="ABF48" s="127"/>
      <c r="ABG48" s="127"/>
      <c r="ABH48" s="127"/>
      <c r="ABI48" s="127"/>
      <c r="ABJ48" s="127"/>
      <c r="ABK48" s="127"/>
      <c r="ABL48" s="127"/>
      <c r="ABM48" s="127"/>
      <c r="ABN48" s="127"/>
      <c r="ABO48" s="127"/>
      <c r="ABP48" s="127"/>
      <c r="ABQ48" s="127"/>
      <c r="ABR48" s="127"/>
      <c r="ABS48" s="127"/>
      <c r="ABT48" s="127"/>
      <c r="ABU48" s="127"/>
      <c r="ABV48" s="127"/>
      <c r="ABW48" s="127"/>
      <c r="ABX48" s="127"/>
      <c r="ABY48" s="127"/>
      <c r="ABZ48" s="127"/>
      <c r="ACA48" s="127"/>
      <c r="ACB48" s="127"/>
      <c r="ACC48" s="127"/>
      <c r="ACD48" s="127"/>
      <c r="ACE48" s="127"/>
      <c r="ACF48" s="127"/>
      <c r="ACG48" s="127"/>
      <c r="ACH48" s="127"/>
      <c r="ACI48" s="127"/>
      <c r="ACJ48" s="127"/>
      <c r="ACK48" s="127"/>
      <c r="ACL48" s="127"/>
      <c r="ACM48" s="127"/>
      <c r="ACN48" s="127"/>
      <c r="ACO48" s="127"/>
      <c r="ACP48" s="127"/>
      <c r="ACQ48" s="127"/>
      <c r="ACR48" s="127"/>
      <c r="ACS48" s="127"/>
      <c r="ACT48" s="127"/>
      <c r="ACU48" s="127"/>
      <c r="ACV48" s="127"/>
      <c r="ACW48" s="127"/>
      <c r="ACX48" s="127"/>
      <c r="ACY48" s="127"/>
      <c r="ACZ48" s="127"/>
      <c r="ADA48" s="127"/>
      <c r="ADB48" s="127"/>
      <c r="ADC48" s="127"/>
      <c r="ADD48" s="127"/>
      <c r="ADE48" s="127"/>
      <c r="ADF48" s="127"/>
      <c r="ADG48" s="127"/>
      <c r="ADH48" s="127"/>
      <c r="ADI48" s="127"/>
      <c r="ADJ48" s="127"/>
      <c r="ADK48" s="127"/>
      <c r="ADL48" s="127"/>
      <c r="ADM48" s="127"/>
      <c r="ADN48" s="127"/>
      <c r="ADO48" s="127"/>
      <c r="ADP48" s="127"/>
      <c r="ADQ48" s="127"/>
      <c r="ADR48" s="127"/>
      <c r="ADS48" s="127"/>
      <c r="ADT48" s="127"/>
      <c r="ADU48" s="127"/>
      <c r="ADV48" s="127"/>
      <c r="ADW48" s="127"/>
      <c r="ADX48" s="127"/>
      <c r="ADY48" s="127"/>
      <c r="ADZ48" s="127"/>
      <c r="AEA48" s="127"/>
      <c r="AEB48" s="127"/>
      <c r="AEC48" s="127"/>
      <c r="AED48" s="127"/>
      <c r="AEE48" s="127"/>
      <c r="AEF48" s="127"/>
      <c r="AEG48" s="127"/>
      <c r="AEH48" s="127"/>
      <c r="AEI48" s="127"/>
      <c r="AEJ48" s="127"/>
      <c r="AEK48" s="127"/>
      <c r="AEL48" s="127"/>
      <c r="AEM48" s="127"/>
      <c r="AEN48" s="127"/>
      <c r="AEO48" s="127"/>
      <c r="AEP48" s="127"/>
      <c r="AEQ48" s="127"/>
      <c r="AER48" s="127"/>
      <c r="AES48" s="127"/>
      <c r="AET48" s="127"/>
      <c r="AEU48" s="127"/>
      <c r="AEV48" s="127"/>
      <c r="AEW48" s="127"/>
      <c r="AEX48" s="127"/>
      <c r="AEY48" s="127"/>
      <c r="AEZ48" s="127"/>
      <c r="AFA48" s="127"/>
      <c r="AFB48" s="127"/>
      <c r="AFC48" s="127"/>
      <c r="AFD48" s="127"/>
      <c r="AFE48" s="127"/>
      <c r="AFF48" s="127"/>
      <c r="AFG48" s="127"/>
      <c r="AFH48" s="127"/>
      <c r="AFI48" s="127"/>
      <c r="AFJ48" s="127"/>
      <c r="AFK48" s="127"/>
      <c r="AFL48" s="127"/>
      <c r="AFM48" s="127"/>
      <c r="AFN48" s="127"/>
      <c r="AFO48" s="127"/>
      <c r="AFP48" s="127"/>
      <c r="AFQ48" s="127"/>
      <c r="AFR48" s="127"/>
      <c r="AFS48" s="127"/>
      <c r="AFT48" s="127"/>
      <c r="AFU48" s="127"/>
    </row>
    <row r="49" spans="1:853" s="143" customFormat="1" ht="15.75" thickBot="1" x14ac:dyDescent="0.3">
      <c r="A49" s="140" t="s">
        <v>92</v>
      </c>
      <c r="B49" s="139">
        <v>1617.1081080000001</v>
      </c>
      <c r="C49" s="139">
        <v>1694.2972960000002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  <c r="BR49" s="122"/>
      <c r="BS49" s="122"/>
      <c r="BT49" s="122"/>
      <c r="BU49" s="122"/>
      <c r="BV49" s="122"/>
      <c r="BW49" s="122"/>
      <c r="BX49" s="122"/>
      <c r="BY49" s="122"/>
      <c r="BZ49" s="122"/>
      <c r="CA49" s="122"/>
      <c r="CB49" s="122"/>
      <c r="CC49" s="122"/>
      <c r="CD49" s="122"/>
      <c r="CE49" s="122"/>
      <c r="CF49" s="122"/>
      <c r="CG49" s="122"/>
      <c r="CH49" s="122"/>
      <c r="CI49" s="122"/>
      <c r="CJ49" s="122"/>
      <c r="CK49" s="122"/>
      <c r="CL49" s="122"/>
      <c r="CM49" s="122"/>
      <c r="CN49" s="122"/>
      <c r="CO49" s="122"/>
      <c r="CP49" s="122"/>
      <c r="CQ49" s="122"/>
      <c r="CR49" s="122"/>
      <c r="CS49" s="122"/>
      <c r="CT49" s="122"/>
      <c r="CU49" s="122"/>
      <c r="CV49" s="122"/>
      <c r="CW49" s="122"/>
      <c r="CX49" s="122"/>
      <c r="CY49" s="122"/>
      <c r="CZ49" s="122"/>
      <c r="DA49" s="122"/>
      <c r="DB49" s="122"/>
      <c r="DC49" s="122"/>
      <c r="DD49" s="122"/>
      <c r="DE49" s="122"/>
      <c r="DF49" s="122"/>
      <c r="DG49" s="122"/>
      <c r="DH49" s="122"/>
      <c r="DI49" s="122"/>
      <c r="DJ49" s="122"/>
      <c r="DK49" s="122"/>
      <c r="DL49" s="122"/>
      <c r="DM49" s="122"/>
      <c r="DN49" s="122"/>
      <c r="DO49" s="122"/>
      <c r="DP49" s="122"/>
      <c r="DQ49" s="122"/>
      <c r="DR49" s="122"/>
      <c r="DS49" s="122"/>
      <c r="DT49" s="122"/>
      <c r="DU49" s="122"/>
      <c r="DV49" s="122"/>
      <c r="DW49" s="122"/>
      <c r="DX49" s="122"/>
      <c r="DY49" s="122"/>
      <c r="DZ49" s="122"/>
      <c r="EA49" s="122"/>
      <c r="EB49" s="122"/>
      <c r="EC49" s="122"/>
      <c r="ED49" s="122"/>
      <c r="EE49" s="122"/>
      <c r="EF49" s="122"/>
      <c r="EG49" s="122"/>
      <c r="EH49" s="122"/>
      <c r="EI49" s="122"/>
      <c r="EJ49" s="122"/>
      <c r="EK49" s="122"/>
      <c r="EL49" s="122"/>
      <c r="EM49" s="122"/>
      <c r="EN49" s="122"/>
      <c r="EO49" s="122"/>
      <c r="EP49" s="122"/>
      <c r="EQ49" s="122"/>
      <c r="ER49" s="122"/>
      <c r="ES49" s="122"/>
      <c r="ET49" s="122"/>
      <c r="EU49" s="122"/>
      <c r="EV49" s="122"/>
      <c r="EW49" s="122"/>
      <c r="EX49" s="122"/>
      <c r="EY49" s="122"/>
      <c r="EZ49" s="122"/>
      <c r="FA49" s="122"/>
      <c r="FB49" s="122"/>
      <c r="FC49" s="122"/>
      <c r="FD49" s="122"/>
      <c r="FE49" s="122"/>
      <c r="FF49" s="122"/>
      <c r="FG49" s="122"/>
      <c r="FH49" s="122"/>
      <c r="FI49" s="122"/>
      <c r="FJ49" s="122"/>
      <c r="FK49" s="122"/>
      <c r="FL49" s="122"/>
      <c r="FM49" s="122"/>
      <c r="FN49" s="122"/>
      <c r="FO49" s="122"/>
      <c r="FP49" s="122"/>
      <c r="FQ49" s="122"/>
      <c r="FR49" s="122"/>
      <c r="FS49" s="122"/>
      <c r="FT49" s="122"/>
      <c r="FU49" s="122"/>
      <c r="FV49" s="122"/>
      <c r="FW49" s="122"/>
      <c r="FX49" s="122"/>
      <c r="FY49" s="122"/>
      <c r="FZ49" s="122"/>
      <c r="GA49" s="122"/>
      <c r="GB49" s="122"/>
      <c r="GC49" s="122"/>
      <c r="GD49" s="122"/>
      <c r="GE49" s="122"/>
      <c r="GF49" s="122"/>
      <c r="GG49" s="122"/>
      <c r="GH49" s="122"/>
      <c r="GI49" s="122"/>
      <c r="GJ49" s="122"/>
      <c r="GK49" s="122"/>
      <c r="GL49" s="122"/>
      <c r="GM49" s="122"/>
      <c r="GN49" s="122"/>
      <c r="GO49" s="122"/>
      <c r="GP49" s="122"/>
      <c r="GQ49" s="122"/>
      <c r="GR49" s="122"/>
      <c r="GS49" s="122"/>
      <c r="GT49" s="122"/>
      <c r="GU49" s="122"/>
      <c r="GV49" s="122"/>
      <c r="GW49" s="122"/>
      <c r="GX49" s="122"/>
      <c r="GY49" s="122"/>
      <c r="GZ49" s="122"/>
      <c r="HA49" s="122"/>
      <c r="HB49" s="122"/>
      <c r="HC49" s="122"/>
      <c r="HD49" s="122"/>
      <c r="HE49" s="122"/>
      <c r="HF49" s="122"/>
      <c r="HG49" s="122"/>
      <c r="HH49" s="122"/>
      <c r="HI49" s="122"/>
      <c r="HJ49" s="122"/>
      <c r="HK49" s="122"/>
      <c r="HL49" s="122"/>
      <c r="HM49" s="122"/>
      <c r="HN49" s="122"/>
      <c r="HO49" s="122"/>
      <c r="HP49" s="122"/>
      <c r="HQ49" s="122"/>
      <c r="HR49" s="122"/>
      <c r="HS49" s="122"/>
      <c r="HT49" s="122"/>
      <c r="HU49" s="122"/>
      <c r="HV49" s="122"/>
      <c r="HW49" s="122"/>
      <c r="HX49" s="122"/>
      <c r="HY49" s="122"/>
      <c r="HZ49" s="122"/>
      <c r="IA49" s="122"/>
      <c r="IB49" s="122"/>
      <c r="IC49" s="122"/>
      <c r="ID49" s="122"/>
      <c r="IE49" s="122"/>
      <c r="IF49" s="122"/>
      <c r="IG49" s="122"/>
      <c r="IH49" s="122"/>
      <c r="II49" s="122"/>
      <c r="IJ49" s="122"/>
      <c r="IK49" s="122"/>
      <c r="IL49" s="122"/>
      <c r="IM49" s="122"/>
      <c r="IN49" s="122"/>
      <c r="IO49" s="122"/>
      <c r="IP49" s="122"/>
      <c r="IQ49" s="122"/>
      <c r="IR49" s="122"/>
      <c r="IS49" s="122"/>
      <c r="IT49" s="122"/>
      <c r="IU49" s="122"/>
      <c r="IV49" s="122"/>
      <c r="IW49" s="122"/>
      <c r="IX49" s="122"/>
      <c r="IY49" s="122"/>
      <c r="IZ49" s="122"/>
      <c r="JA49" s="122"/>
      <c r="JB49" s="122"/>
      <c r="JC49" s="122"/>
      <c r="JD49" s="122"/>
      <c r="JE49" s="122"/>
      <c r="JF49" s="122"/>
      <c r="JG49" s="122"/>
      <c r="JH49" s="122"/>
      <c r="JI49" s="122"/>
      <c r="JJ49" s="122"/>
      <c r="JK49" s="122"/>
      <c r="JL49" s="122"/>
      <c r="JM49" s="122"/>
      <c r="JN49" s="122"/>
      <c r="JO49" s="122"/>
      <c r="JP49" s="122"/>
      <c r="JQ49" s="122"/>
      <c r="JR49" s="122"/>
      <c r="JS49" s="122"/>
      <c r="JT49" s="122"/>
      <c r="JU49" s="122"/>
      <c r="JV49" s="122"/>
      <c r="JW49" s="122"/>
      <c r="JX49" s="122"/>
      <c r="JY49" s="122"/>
      <c r="JZ49" s="122"/>
      <c r="KA49" s="122"/>
      <c r="KB49" s="122"/>
      <c r="KC49" s="122"/>
      <c r="KD49" s="122"/>
      <c r="KE49" s="122"/>
      <c r="KF49" s="122"/>
      <c r="KG49" s="122"/>
      <c r="KH49" s="122"/>
      <c r="KI49" s="122"/>
      <c r="KJ49" s="122"/>
      <c r="KK49" s="122"/>
      <c r="KL49" s="122"/>
      <c r="KM49" s="122"/>
      <c r="KN49" s="122"/>
      <c r="KO49" s="122"/>
      <c r="KP49" s="122"/>
      <c r="KQ49" s="122"/>
      <c r="KR49" s="122"/>
      <c r="KS49" s="122"/>
      <c r="KT49" s="122"/>
      <c r="KU49" s="122"/>
      <c r="KV49" s="122"/>
      <c r="KW49" s="122"/>
      <c r="KX49" s="122"/>
      <c r="KY49" s="122"/>
      <c r="KZ49" s="122"/>
      <c r="LA49" s="122"/>
      <c r="LB49" s="122"/>
      <c r="LC49" s="122"/>
      <c r="LD49" s="122"/>
      <c r="LE49" s="122"/>
      <c r="LF49" s="122"/>
      <c r="LG49" s="122"/>
      <c r="LH49" s="122"/>
      <c r="LI49" s="122"/>
      <c r="LJ49" s="122"/>
      <c r="LK49" s="122"/>
      <c r="LL49" s="122"/>
      <c r="LM49" s="122"/>
      <c r="LN49" s="122"/>
      <c r="LO49" s="122"/>
      <c r="LP49" s="122"/>
      <c r="LQ49" s="122"/>
      <c r="LR49" s="122"/>
      <c r="LS49" s="122"/>
      <c r="LT49" s="122"/>
      <c r="LU49" s="122"/>
      <c r="LV49" s="122"/>
      <c r="LW49" s="122"/>
      <c r="LX49" s="122"/>
      <c r="LY49" s="122"/>
      <c r="LZ49" s="122"/>
      <c r="MA49" s="122"/>
      <c r="MB49" s="122"/>
      <c r="MC49" s="122"/>
      <c r="MD49" s="122"/>
      <c r="ME49" s="122"/>
      <c r="MF49" s="122"/>
      <c r="MG49" s="122"/>
      <c r="MH49" s="122"/>
      <c r="MI49" s="122"/>
      <c r="MJ49" s="122"/>
      <c r="MK49" s="122"/>
      <c r="ML49" s="122"/>
      <c r="MM49" s="122"/>
      <c r="MN49" s="122"/>
      <c r="MO49" s="122"/>
      <c r="MP49" s="122"/>
      <c r="MQ49" s="122"/>
      <c r="MR49" s="122"/>
      <c r="MS49" s="122"/>
      <c r="MT49" s="122"/>
      <c r="MU49" s="122"/>
      <c r="MV49" s="122"/>
      <c r="MW49" s="122"/>
      <c r="MX49" s="122"/>
      <c r="MY49" s="122"/>
      <c r="MZ49" s="122"/>
      <c r="NA49" s="122"/>
      <c r="NB49" s="122"/>
      <c r="NC49" s="122"/>
      <c r="ND49" s="122"/>
      <c r="NE49" s="122"/>
      <c r="NF49" s="122"/>
      <c r="NG49" s="122"/>
      <c r="NH49" s="122"/>
      <c r="NI49" s="122"/>
      <c r="NJ49" s="122"/>
      <c r="NK49" s="122"/>
      <c r="NL49" s="122"/>
      <c r="NM49" s="122"/>
      <c r="NN49" s="122"/>
      <c r="NO49" s="122"/>
      <c r="NP49" s="122"/>
      <c r="NQ49" s="122"/>
      <c r="NR49" s="122"/>
      <c r="NS49" s="122"/>
      <c r="NT49" s="122"/>
      <c r="NU49" s="122"/>
      <c r="NV49" s="122"/>
      <c r="NW49" s="122"/>
      <c r="NX49" s="122"/>
      <c r="NY49" s="122"/>
      <c r="NZ49" s="122"/>
      <c r="OA49" s="122"/>
      <c r="OB49" s="122"/>
      <c r="OC49" s="122"/>
      <c r="OD49" s="122"/>
      <c r="OE49" s="122"/>
      <c r="OF49" s="122"/>
      <c r="OG49" s="122"/>
      <c r="OH49" s="122"/>
      <c r="OI49" s="122"/>
      <c r="OJ49" s="122"/>
      <c r="OK49" s="122"/>
      <c r="OL49" s="122"/>
      <c r="OM49" s="122"/>
      <c r="ON49" s="122"/>
      <c r="OO49" s="122"/>
      <c r="OP49" s="122"/>
      <c r="OQ49" s="122"/>
      <c r="OR49" s="122"/>
      <c r="OS49" s="122"/>
      <c r="OT49" s="122"/>
      <c r="OU49" s="122"/>
      <c r="OV49" s="122"/>
      <c r="OW49" s="122"/>
      <c r="OX49" s="122"/>
      <c r="OY49" s="122"/>
      <c r="OZ49" s="122"/>
      <c r="PA49" s="122"/>
      <c r="PB49" s="122"/>
      <c r="PC49" s="122"/>
      <c r="PD49" s="122"/>
      <c r="PE49" s="122"/>
      <c r="PF49" s="122"/>
      <c r="PG49" s="122"/>
      <c r="PH49" s="122"/>
      <c r="PI49" s="122"/>
      <c r="PJ49" s="122"/>
      <c r="PK49" s="122"/>
      <c r="PL49" s="122"/>
      <c r="PM49" s="122"/>
      <c r="PN49" s="122"/>
      <c r="PO49" s="122"/>
      <c r="PP49" s="122"/>
      <c r="PQ49" s="122"/>
      <c r="PR49" s="122"/>
      <c r="PS49" s="122"/>
      <c r="PT49" s="122"/>
      <c r="PU49" s="122"/>
      <c r="PV49" s="122"/>
      <c r="PW49" s="122"/>
      <c r="PX49" s="122"/>
      <c r="PY49" s="122"/>
      <c r="PZ49" s="122"/>
      <c r="QA49" s="122"/>
      <c r="QB49" s="122"/>
      <c r="QC49" s="122"/>
      <c r="QD49" s="122"/>
      <c r="QE49" s="122"/>
      <c r="QF49" s="122"/>
      <c r="QG49" s="122"/>
      <c r="QH49" s="122"/>
      <c r="QI49" s="122"/>
      <c r="QJ49" s="122"/>
      <c r="QK49" s="122"/>
      <c r="QL49" s="122"/>
      <c r="QM49" s="122"/>
      <c r="QN49" s="122"/>
      <c r="QO49" s="122"/>
      <c r="QP49" s="122"/>
      <c r="QQ49" s="122"/>
      <c r="QR49" s="122"/>
      <c r="QS49" s="122"/>
      <c r="QT49" s="122"/>
      <c r="QU49" s="122"/>
      <c r="QV49" s="122"/>
      <c r="QW49" s="122"/>
      <c r="QX49" s="122"/>
      <c r="QY49" s="122"/>
      <c r="QZ49" s="122"/>
      <c r="RA49" s="122"/>
      <c r="RB49" s="122"/>
      <c r="RC49" s="122"/>
      <c r="RD49" s="122"/>
      <c r="RE49" s="122"/>
      <c r="RF49" s="122"/>
      <c r="RG49" s="122"/>
      <c r="RH49" s="122"/>
      <c r="RI49" s="122"/>
      <c r="RJ49" s="122"/>
      <c r="RK49" s="122"/>
      <c r="RL49" s="122"/>
      <c r="RM49" s="122"/>
      <c r="RN49" s="122"/>
      <c r="RO49" s="122"/>
      <c r="RP49" s="122"/>
      <c r="RQ49" s="122"/>
      <c r="RR49" s="122"/>
      <c r="RS49" s="122"/>
      <c r="RT49" s="122"/>
      <c r="RU49" s="122"/>
      <c r="RV49" s="122"/>
      <c r="RW49" s="122"/>
      <c r="RX49" s="122"/>
      <c r="RY49" s="122"/>
      <c r="RZ49" s="122"/>
      <c r="SA49" s="122"/>
      <c r="SB49" s="122"/>
      <c r="SC49" s="122"/>
      <c r="SD49" s="122"/>
      <c r="SE49" s="122"/>
      <c r="SF49" s="122"/>
      <c r="SG49" s="122"/>
      <c r="SH49" s="122"/>
      <c r="SI49" s="122"/>
      <c r="SJ49" s="122"/>
      <c r="SK49" s="122"/>
      <c r="SL49" s="122"/>
      <c r="SM49" s="122"/>
      <c r="SN49" s="122"/>
      <c r="SO49" s="122"/>
      <c r="SP49" s="122"/>
      <c r="SQ49" s="122"/>
      <c r="SR49" s="122"/>
      <c r="SS49" s="122"/>
      <c r="ST49" s="122"/>
      <c r="SU49" s="122"/>
      <c r="SV49" s="122"/>
      <c r="SW49" s="122"/>
      <c r="SX49" s="122"/>
      <c r="SY49" s="122"/>
      <c r="SZ49" s="122"/>
      <c r="TA49" s="122"/>
      <c r="TB49" s="122"/>
      <c r="TC49" s="122"/>
      <c r="TD49" s="122"/>
      <c r="TE49" s="122"/>
      <c r="TF49" s="122"/>
      <c r="TG49" s="122"/>
      <c r="TH49" s="122"/>
      <c r="TI49" s="122"/>
      <c r="TJ49" s="122"/>
      <c r="TK49" s="122"/>
      <c r="TL49" s="122"/>
      <c r="TM49" s="122"/>
      <c r="TN49" s="122"/>
      <c r="TO49" s="122"/>
      <c r="TP49" s="122"/>
      <c r="TQ49" s="122"/>
      <c r="TR49" s="122"/>
      <c r="TS49" s="122"/>
      <c r="TT49" s="122"/>
      <c r="TU49" s="122"/>
      <c r="TV49" s="122"/>
      <c r="TW49" s="122"/>
      <c r="TX49" s="122"/>
      <c r="TY49" s="122"/>
      <c r="TZ49" s="122"/>
      <c r="UA49" s="122"/>
      <c r="UB49" s="122"/>
      <c r="UC49" s="122"/>
      <c r="UD49" s="122"/>
      <c r="UE49" s="122"/>
      <c r="UF49" s="122"/>
      <c r="UG49" s="122"/>
      <c r="UH49" s="122"/>
      <c r="UI49" s="122"/>
      <c r="UJ49" s="122"/>
      <c r="UK49" s="122"/>
      <c r="UL49" s="122"/>
      <c r="UM49" s="122"/>
      <c r="UN49" s="122"/>
      <c r="UO49" s="122"/>
      <c r="UP49" s="122"/>
      <c r="UQ49" s="122"/>
      <c r="UR49" s="122"/>
      <c r="US49" s="122"/>
      <c r="UT49" s="122"/>
      <c r="UU49" s="122"/>
      <c r="UV49" s="122"/>
      <c r="UW49" s="122"/>
      <c r="UX49" s="122"/>
      <c r="UY49" s="122"/>
      <c r="UZ49" s="122"/>
      <c r="VA49" s="122"/>
      <c r="VB49" s="122"/>
      <c r="VC49" s="122"/>
      <c r="VD49" s="122"/>
      <c r="VE49" s="122"/>
      <c r="VF49" s="122"/>
      <c r="VG49" s="122"/>
      <c r="VH49" s="122"/>
      <c r="VI49" s="122"/>
      <c r="VJ49" s="122"/>
      <c r="VK49" s="122"/>
      <c r="VL49" s="122"/>
      <c r="VM49" s="122"/>
      <c r="VN49" s="122"/>
      <c r="VO49" s="122"/>
      <c r="VP49" s="122"/>
      <c r="VQ49" s="122"/>
      <c r="VR49" s="122"/>
      <c r="VS49" s="122"/>
      <c r="VT49" s="122"/>
      <c r="VU49" s="122"/>
      <c r="VV49" s="122"/>
      <c r="VW49" s="122"/>
      <c r="VX49" s="122"/>
      <c r="VY49" s="122"/>
      <c r="VZ49" s="122"/>
      <c r="WA49" s="122"/>
      <c r="WB49" s="122"/>
      <c r="WC49" s="122"/>
      <c r="WD49" s="122"/>
      <c r="WE49" s="122"/>
      <c r="WF49" s="122"/>
      <c r="WG49" s="122"/>
      <c r="WH49" s="122"/>
      <c r="WI49" s="122"/>
      <c r="WJ49" s="122"/>
      <c r="WK49" s="122"/>
      <c r="WL49" s="122"/>
      <c r="WM49" s="122"/>
      <c r="WN49" s="122"/>
      <c r="WO49" s="122"/>
      <c r="WP49" s="122"/>
      <c r="WQ49" s="122"/>
      <c r="WR49" s="122"/>
      <c r="WS49" s="122"/>
      <c r="WT49" s="122"/>
      <c r="WU49" s="122"/>
      <c r="WV49" s="122"/>
      <c r="WW49" s="122"/>
      <c r="WX49" s="122"/>
      <c r="WY49" s="122"/>
      <c r="WZ49" s="122"/>
      <c r="XA49" s="122"/>
      <c r="XB49" s="122"/>
      <c r="XC49" s="122"/>
      <c r="XD49" s="122"/>
      <c r="XE49" s="122"/>
      <c r="XF49" s="122"/>
      <c r="XG49" s="122"/>
      <c r="XH49" s="122"/>
      <c r="XI49" s="122"/>
      <c r="XJ49" s="122"/>
      <c r="XK49" s="122"/>
      <c r="XL49" s="122"/>
      <c r="XM49" s="122"/>
      <c r="XN49" s="122"/>
      <c r="XO49" s="122"/>
      <c r="XP49" s="122"/>
      <c r="XQ49" s="122"/>
      <c r="XR49" s="122"/>
      <c r="XS49" s="122"/>
      <c r="XT49" s="122"/>
      <c r="XU49" s="122"/>
      <c r="XV49" s="122"/>
      <c r="XW49" s="122"/>
      <c r="XX49" s="122"/>
      <c r="XY49" s="122"/>
      <c r="XZ49" s="122"/>
      <c r="YA49" s="122"/>
      <c r="YB49" s="122"/>
      <c r="YC49" s="122"/>
      <c r="YD49" s="122"/>
      <c r="YE49" s="122"/>
      <c r="YF49" s="122"/>
      <c r="YG49" s="122"/>
      <c r="YH49" s="122"/>
      <c r="YI49" s="122"/>
      <c r="YJ49" s="122"/>
      <c r="YK49" s="122"/>
      <c r="YL49" s="122"/>
      <c r="YM49" s="122"/>
      <c r="YN49" s="122"/>
      <c r="YO49" s="122"/>
      <c r="YP49" s="122"/>
      <c r="YQ49" s="122"/>
      <c r="YR49" s="122"/>
      <c r="YS49" s="122"/>
      <c r="YT49" s="122"/>
      <c r="YU49" s="122"/>
      <c r="YV49" s="122"/>
      <c r="YW49" s="122"/>
      <c r="YX49" s="122"/>
      <c r="YY49" s="122"/>
      <c r="YZ49" s="122"/>
      <c r="ZA49" s="122"/>
      <c r="ZB49" s="122"/>
      <c r="ZC49" s="122"/>
      <c r="ZD49" s="122"/>
      <c r="ZE49" s="122"/>
      <c r="ZF49" s="122"/>
      <c r="ZG49" s="122"/>
      <c r="ZH49" s="122"/>
      <c r="ZI49" s="122"/>
      <c r="ZJ49" s="122"/>
      <c r="ZK49" s="122"/>
      <c r="ZL49" s="122"/>
      <c r="ZM49" s="122"/>
      <c r="ZN49" s="122"/>
      <c r="ZO49" s="122"/>
      <c r="ZP49" s="122"/>
      <c r="ZQ49" s="122"/>
      <c r="ZR49" s="122"/>
      <c r="ZS49" s="122"/>
      <c r="ZT49" s="122"/>
      <c r="ZU49" s="122"/>
      <c r="ZV49" s="122"/>
      <c r="ZW49" s="122"/>
      <c r="ZX49" s="122"/>
      <c r="ZY49" s="122"/>
      <c r="ZZ49" s="122"/>
      <c r="AAA49" s="122"/>
      <c r="AAB49" s="122"/>
      <c r="AAC49" s="122"/>
      <c r="AAD49" s="122"/>
      <c r="AAE49" s="122"/>
      <c r="AAF49" s="122"/>
      <c r="AAG49" s="122"/>
      <c r="AAH49" s="122"/>
      <c r="AAI49" s="122"/>
      <c r="AAJ49" s="122"/>
      <c r="AAK49" s="122"/>
      <c r="AAL49" s="122"/>
      <c r="AAM49" s="122"/>
      <c r="AAN49" s="122"/>
      <c r="AAO49" s="122"/>
      <c r="AAP49" s="122"/>
      <c r="AAQ49" s="122"/>
      <c r="AAR49" s="122"/>
      <c r="AAS49" s="122"/>
      <c r="AAT49" s="122"/>
      <c r="AAU49" s="122"/>
      <c r="AAV49" s="122"/>
      <c r="AAW49" s="122"/>
      <c r="AAX49" s="122"/>
      <c r="AAY49" s="122"/>
      <c r="AAZ49" s="122"/>
      <c r="ABA49" s="122"/>
      <c r="ABB49" s="122"/>
      <c r="ABC49" s="122"/>
      <c r="ABD49" s="122"/>
      <c r="ABE49" s="122"/>
      <c r="ABF49" s="122"/>
      <c r="ABG49" s="122"/>
      <c r="ABH49" s="122"/>
      <c r="ABI49" s="122"/>
      <c r="ABJ49" s="122"/>
      <c r="ABK49" s="122"/>
      <c r="ABL49" s="122"/>
      <c r="ABM49" s="122"/>
      <c r="ABN49" s="122"/>
      <c r="ABO49" s="122"/>
      <c r="ABP49" s="122"/>
      <c r="ABQ49" s="122"/>
      <c r="ABR49" s="122"/>
      <c r="ABS49" s="122"/>
      <c r="ABT49" s="122"/>
      <c r="ABU49" s="122"/>
      <c r="ABV49" s="122"/>
      <c r="ABW49" s="122"/>
      <c r="ABX49" s="122"/>
      <c r="ABY49" s="122"/>
      <c r="ABZ49" s="122"/>
      <c r="ACA49" s="122"/>
      <c r="ACB49" s="122"/>
      <c r="ACC49" s="122"/>
      <c r="ACD49" s="122"/>
      <c r="ACE49" s="122"/>
      <c r="ACF49" s="122"/>
      <c r="ACG49" s="122"/>
      <c r="ACH49" s="122"/>
      <c r="ACI49" s="122"/>
      <c r="ACJ49" s="122"/>
      <c r="ACK49" s="122"/>
      <c r="ACL49" s="122"/>
      <c r="ACM49" s="122"/>
      <c r="ACN49" s="122"/>
      <c r="ACO49" s="122"/>
      <c r="ACP49" s="122"/>
      <c r="ACQ49" s="122"/>
      <c r="ACR49" s="122"/>
      <c r="ACS49" s="122"/>
      <c r="ACT49" s="122"/>
      <c r="ACU49" s="122"/>
      <c r="ACV49" s="122"/>
      <c r="ACW49" s="122"/>
      <c r="ACX49" s="122"/>
      <c r="ACY49" s="122"/>
      <c r="ACZ49" s="122"/>
      <c r="ADA49" s="122"/>
      <c r="ADB49" s="122"/>
      <c r="ADC49" s="122"/>
      <c r="ADD49" s="122"/>
      <c r="ADE49" s="122"/>
      <c r="ADF49" s="122"/>
      <c r="ADG49" s="122"/>
      <c r="ADH49" s="122"/>
      <c r="ADI49" s="122"/>
      <c r="ADJ49" s="122"/>
      <c r="ADK49" s="122"/>
      <c r="ADL49" s="122"/>
      <c r="ADM49" s="122"/>
      <c r="ADN49" s="122"/>
      <c r="ADO49" s="122"/>
      <c r="ADP49" s="122"/>
      <c r="ADQ49" s="122"/>
      <c r="ADR49" s="122"/>
      <c r="ADS49" s="122"/>
      <c r="ADT49" s="122"/>
      <c r="ADU49" s="122"/>
      <c r="ADV49" s="122"/>
      <c r="ADW49" s="122"/>
      <c r="ADX49" s="122"/>
      <c r="ADY49" s="122"/>
      <c r="ADZ49" s="122"/>
      <c r="AEA49" s="122"/>
      <c r="AEB49" s="122"/>
      <c r="AEC49" s="122"/>
      <c r="AED49" s="122"/>
      <c r="AEE49" s="122"/>
      <c r="AEF49" s="122"/>
      <c r="AEG49" s="122"/>
      <c r="AEH49" s="122"/>
      <c r="AEI49" s="122"/>
      <c r="AEJ49" s="122"/>
      <c r="AEK49" s="122"/>
      <c r="AEL49" s="122"/>
      <c r="AEM49" s="122"/>
      <c r="AEN49" s="122"/>
      <c r="AEO49" s="122"/>
      <c r="AEP49" s="122"/>
      <c r="AEQ49" s="122"/>
      <c r="AER49" s="122"/>
      <c r="AES49" s="122"/>
      <c r="AET49" s="122"/>
      <c r="AEU49" s="122"/>
      <c r="AEV49" s="122"/>
      <c r="AEW49" s="122"/>
      <c r="AEX49" s="122"/>
      <c r="AEY49" s="122"/>
      <c r="AEZ49" s="122"/>
      <c r="AFA49" s="122"/>
      <c r="AFB49" s="122"/>
      <c r="AFC49" s="122"/>
      <c r="AFD49" s="122"/>
      <c r="AFE49" s="122"/>
      <c r="AFF49" s="122"/>
      <c r="AFG49" s="122"/>
      <c r="AFH49" s="122"/>
      <c r="AFI49" s="122"/>
      <c r="AFJ49" s="122"/>
      <c r="AFK49" s="122"/>
      <c r="AFL49" s="122"/>
      <c r="AFM49" s="122"/>
      <c r="AFN49" s="122"/>
      <c r="AFO49" s="122"/>
      <c r="AFP49" s="122"/>
      <c r="AFQ49" s="122"/>
      <c r="AFR49" s="122"/>
      <c r="AFS49" s="122"/>
      <c r="AFT49" s="122"/>
      <c r="AFU49" s="122"/>
    </row>
    <row r="50" spans="1:853" x14ac:dyDescent="0.25">
      <c r="A50" s="142" t="s">
        <v>91</v>
      </c>
      <c r="B50" s="141">
        <v>126.189189</v>
      </c>
      <c r="C50" s="141">
        <v>126.35135099999999</v>
      </c>
    </row>
    <row r="51" spans="1:853" x14ac:dyDescent="0.25">
      <c r="A51" s="142" t="s">
        <v>90</v>
      </c>
      <c r="B51" s="141">
        <v>8.5405409999999993</v>
      </c>
      <c r="C51" s="141">
        <v>7.2972970000000004</v>
      </c>
    </row>
    <row r="52" spans="1:853" x14ac:dyDescent="0.25">
      <c r="A52" s="140" t="s">
        <v>89</v>
      </c>
      <c r="B52" s="139">
        <v>1751.8378380000001</v>
      </c>
      <c r="C52" s="139">
        <v>1827.9459440000003</v>
      </c>
    </row>
    <row r="53" spans="1:853" x14ac:dyDescent="0.25">
      <c r="A53" s="140" t="s">
        <v>88</v>
      </c>
      <c r="B53" s="139">
        <v>42987.648647999988</v>
      </c>
      <c r="C53" s="139">
        <v>44030.756754999995</v>
      </c>
    </row>
    <row r="61" spans="1:853" x14ac:dyDescent="0.25">
      <c r="A61" s="138"/>
    </row>
  </sheetData>
  <mergeCells count="3">
    <mergeCell ref="A2:C2"/>
    <mergeCell ref="A3:C3"/>
    <mergeCell ref="A4:C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C9EE0-EFE0-4277-ACA8-8051557BB5E3}">
  <sheetPr>
    <tabColor theme="7" tint="0.39997558519241921"/>
  </sheetPr>
  <dimension ref="A1:K47"/>
  <sheetViews>
    <sheetView workbookViewId="0">
      <selection activeCell="F22" sqref="F22"/>
    </sheetView>
  </sheetViews>
  <sheetFormatPr defaultColWidth="9.140625" defaultRowHeight="15" x14ac:dyDescent="0.25"/>
  <cols>
    <col min="1" max="1" width="45.42578125" style="150" customWidth="1"/>
    <col min="2" max="4" width="13.7109375" style="150" customWidth="1"/>
    <col min="5" max="5" width="15.140625" style="150" customWidth="1"/>
    <col min="6" max="7" width="13.7109375" style="150" customWidth="1"/>
    <col min="8" max="16384" width="9.140625" style="150"/>
  </cols>
  <sheetData>
    <row r="1" spans="1:11" s="168" customFormat="1" ht="28.5" x14ac:dyDescent="0.25">
      <c r="A1" s="172" t="s">
        <v>174</v>
      </c>
      <c r="B1" s="171" t="s">
        <v>173</v>
      </c>
      <c r="C1" s="171" t="s">
        <v>172</v>
      </c>
      <c r="D1" s="171" t="s">
        <v>171</v>
      </c>
      <c r="E1" s="170" t="s">
        <v>170</v>
      </c>
      <c r="F1" s="170" t="s">
        <v>169</v>
      </c>
      <c r="G1" s="169"/>
      <c r="I1" s="150"/>
      <c r="J1" s="150"/>
      <c r="K1" s="150"/>
    </row>
    <row r="2" spans="1:11" x14ac:dyDescent="0.25">
      <c r="A2" s="162" t="s">
        <v>168</v>
      </c>
      <c r="B2" s="152"/>
      <c r="C2" s="152"/>
      <c r="D2" s="152"/>
      <c r="E2" s="152"/>
      <c r="F2" s="152"/>
    </row>
    <row r="3" spans="1:11" x14ac:dyDescent="0.25">
      <c r="A3" s="152" t="s">
        <v>167</v>
      </c>
      <c r="B3" s="160">
        <v>952071</v>
      </c>
      <c r="C3" s="167">
        <v>6088018</v>
      </c>
      <c r="D3" s="160">
        <v>166675</v>
      </c>
      <c r="E3" s="160">
        <v>0</v>
      </c>
      <c r="F3" s="160">
        <v>7206764</v>
      </c>
      <c r="G3" s="159"/>
    </row>
    <row r="4" spans="1:11" x14ac:dyDescent="0.25">
      <c r="A4" s="152" t="s">
        <v>166</v>
      </c>
      <c r="B4" s="160">
        <v>286769</v>
      </c>
      <c r="C4" s="160">
        <v>47819</v>
      </c>
      <c r="D4" s="160">
        <v>89947</v>
      </c>
      <c r="E4" s="160">
        <v>13610</v>
      </c>
      <c r="F4" s="160">
        <v>438145</v>
      </c>
      <c r="G4" s="159"/>
    </row>
    <row r="5" spans="1:11" x14ac:dyDescent="0.25">
      <c r="A5" s="163" t="s">
        <v>165</v>
      </c>
      <c r="B5" s="157">
        <v>1238840</v>
      </c>
      <c r="C5" s="157">
        <v>6135837</v>
      </c>
      <c r="D5" s="157">
        <v>256622</v>
      </c>
      <c r="E5" s="157">
        <v>13610</v>
      </c>
      <c r="F5" s="157">
        <v>7644909</v>
      </c>
      <c r="G5" s="156"/>
    </row>
    <row r="6" spans="1:11" ht="8.25" customHeight="1" x14ac:dyDescent="0.25">
      <c r="A6" s="152"/>
      <c r="B6" s="160"/>
      <c r="C6" s="160"/>
      <c r="D6" s="160"/>
      <c r="E6" s="160"/>
      <c r="F6" s="160"/>
      <c r="G6" s="159"/>
    </row>
    <row r="7" spans="1:11" x14ac:dyDescent="0.25">
      <c r="A7" s="152" t="s">
        <v>164</v>
      </c>
      <c r="B7" s="160">
        <v>0</v>
      </c>
      <c r="C7" s="160">
        <v>0</v>
      </c>
      <c r="D7" s="160">
        <v>0</v>
      </c>
      <c r="E7" s="160">
        <v>0</v>
      </c>
      <c r="F7" s="160">
        <v>0</v>
      </c>
      <c r="G7" s="159"/>
    </row>
    <row r="8" spans="1:11" x14ac:dyDescent="0.25">
      <c r="A8" s="152" t="s">
        <v>163</v>
      </c>
      <c r="B8" s="160">
        <v>535268</v>
      </c>
      <c r="C8" s="160">
        <v>4944283</v>
      </c>
      <c r="D8" s="160">
        <v>114655</v>
      </c>
      <c r="E8" s="160">
        <v>0</v>
      </c>
      <c r="F8" s="160">
        <v>5594206</v>
      </c>
      <c r="G8" s="159"/>
    </row>
    <row r="9" spans="1:11" x14ac:dyDescent="0.25">
      <c r="A9" s="152" t="s">
        <v>162</v>
      </c>
      <c r="B9" s="160">
        <v>591813</v>
      </c>
      <c r="C9" s="160">
        <v>905131</v>
      </c>
      <c r="D9" s="160">
        <v>118026</v>
      </c>
      <c r="E9" s="160">
        <v>5281</v>
      </c>
      <c r="F9" s="160">
        <v>1620251</v>
      </c>
      <c r="G9" s="159"/>
    </row>
    <row r="10" spans="1:11" x14ac:dyDescent="0.25">
      <c r="A10" s="163" t="s">
        <v>161</v>
      </c>
      <c r="B10" s="157">
        <v>1127081</v>
      </c>
      <c r="C10" s="157">
        <v>5849414</v>
      </c>
      <c r="D10" s="157">
        <v>232681</v>
      </c>
      <c r="E10" s="157">
        <v>5281</v>
      </c>
      <c r="F10" s="157">
        <v>7214457</v>
      </c>
      <c r="G10" s="156"/>
    </row>
    <row r="11" spans="1:11" x14ac:dyDescent="0.25">
      <c r="A11" s="152"/>
      <c r="B11" s="160"/>
      <c r="C11" s="160"/>
      <c r="D11" s="160"/>
      <c r="E11" s="160"/>
      <c r="F11" s="160"/>
      <c r="G11" s="159"/>
    </row>
    <row r="12" spans="1:11" x14ac:dyDescent="0.25">
      <c r="A12" s="166" t="s">
        <v>160</v>
      </c>
      <c r="B12" s="160">
        <v>111759</v>
      </c>
      <c r="C12" s="160">
        <v>286423</v>
      </c>
      <c r="D12" s="160">
        <v>23941</v>
      </c>
      <c r="E12" s="160">
        <v>8329</v>
      </c>
      <c r="F12" s="160">
        <v>430452</v>
      </c>
      <c r="G12" s="159"/>
    </row>
    <row r="13" spans="1:11" x14ac:dyDescent="0.25">
      <c r="A13" s="166" t="s">
        <v>159</v>
      </c>
      <c r="B13" s="160">
        <v>31293</v>
      </c>
      <c r="C13" s="160">
        <v>80198</v>
      </c>
      <c r="D13" s="160">
        <v>5253</v>
      </c>
      <c r="E13" s="160">
        <v>2249</v>
      </c>
      <c r="F13" s="160">
        <v>118993</v>
      </c>
      <c r="G13" s="159"/>
    </row>
    <row r="14" spans="1:11" x14ac:dyDescent="0.25">
      <c r="A14" s="166" t="s">
        <v>158</v>
      </c>
      <c r="B14" s="160">
        <v>80466</v>
      </c>
      <c r="C14" s="160">
        <v>206225</v>
      </c>
      <c r="D14" s="160">
        <v>18688</v>
      </c>
      <c r="E14" s="160">
        <v>6080</v>
      </c>
      <c r="F14" s="160">
        <v>311459</v>
      </c>
      <c r="G14" s="159"/>
    </row>
    <row r="15" spans="1:11" ht="8.25" customHeight="1" x14ac:dyDescent="0.25">
      <c r="A15" s="166"/>
      <c r="B15" s="160"/>
      <c r="C15" s="160"/>
      <c r="D15" s="160"/>
      <c r="E15" s="160"/>
      <c r="F15" s="160"/>
      <c r="G15" s="159"/>
    </row>
    <row r="16" spans="1:11" ht="6.75" customHeight="1" x14ac:dyDescent="0.25">
      <c r="A16" s="152"/>
      <c r="B16" s="160"/>
      <c r="C16" s="160"/>
      <c r="D16" s="160"/>
      <c r="E16" s="160"/>
      <c r="F16" s="160"/>
      <c r="G16" s="159"/>
    </row>
    <row r="17" spans="1:7" x14ac:dyDescent="0.25">
      <c r="A17" s="162" t="s">
        <v>157</v>
      </c>
      <c r="B17" s="160"/>
      <c r="C17" s="160"/>
      <c r="D17" s="160"/>
      <c r="E17" s="160"/>
      <c r="F17" s="160"/>
      <c r="G17" s="159"/>
    </row>
    <row r="18" spans="1:7" x14ac:dyDescent="0.25">
      <c r="A18" s="161" t="s">
        <v>156</v>
      </c>
      <c r="B18" s="160">
        <v>4786693</v>
      </c>
      <c r="C18" s="160">
        <v>2701088</v>
      </c>
      <c r="D18" s="160">
        <v>1581999</v>
      </c>
      <c r="E18" s="160">
        <v>285430</v>
      </c>
      <c r="F18" s="160">
        <v>9355210</v>
      </c>
      <c r="G18" s="159"/>
    </row>
    <row r="19" spans="1:7" x14ac:dyDescent="0.25">
      <c r="A19" s="161" t="s">
        <v>155</v>
      </c>
      <c r="B19" s="160">
        <v>1776396</v>
      </c>
      <c r="C19" s="160">
        <v>0</v>
      </c>
      <c r="D19" s="160">
        <v>0</v>
      </c>
      <c r="E19" s="160">
        <v>0</v>
      </c>
      <c r="F19" s="160">
        <v>1776396</v>
      </c>
      <c r="G19" s="159"/>
    </row>
    <row r="20" spans="1:7" x14ac:dyDescent="0.25">
      <c r="A20" s="158" t="s">
        <v>154</v>
      </c>
      <c r="B20" s="157">
        <v>6563089</v>
      </c>
      <c r="C20" s="157">
        <v>2701088</v>
      </c>
      <c r="D20" s="157">
        <v>1581999</v>
      </c>
      <c r="E20" s="157">
        <v>285430</v>
      </c>
      <c r="F20" s="157">
        <v>11131606</v>
      </c>
      <c r="G20" s="156"/>
    </row>
    <row r="21" spans="1:7" ht="8.25" customHeight="1" x14ac:dyDescent="0.25">
      <c r="A21" s="152"/>
      <c r="B21" s="160"/>
      <c r="C21" s="160"/>
      <c r="D21" s="160"/>
      <c r="E21" s="160"/>
      <c r="F21" s="160"/>
      <c r="G21" s="159"/>
    </row>
    <row r="22" spans="1:7" x14ac:dyDescent="0.25">
      <c r="A22" s="161" t="s">
        <v>153</v>
      </c>
      <c r="B22" s="160">
        <v>0</v>
      </c>
      <c r="C22" s="160">
        <v>0</v>
      </c>
      <c r="D22" s="160">
        <v>0</v>
      </c>
      <c r="E22" s="160">
        <v>0</v>
      </c>
      <c r="F22" s="160">
        <v>0</v>
      </c>
      <c r="G22" s="159"/>
    </row>
    <row r="23" spans="1:7" x14ac:dyDescent="0.25">
      <c r="A23" s="161" t="s">
        <v>152</v>
      </c>
      <c r="B23" s="160">
        <v>1776396</v>
      </c>
      <c r="C23" s="160">
        <v>0</v>
      </c>
      <c r="D23" s="160">
        <v>0</v>
      </c>
      <c r="E23" s="160">
        <v>0</v>
      </c>
      <c r="F23" s="160">
        <v>1776396</v>
      </c>
      <c r="G23" s="159"/>
    </row>
    <row r="24" spans="1:7" x14ac:dyDescent="0.25">
      <c r="A24" s="153" t="s">
        <v>151</v>
      </c>
      <c r="B24" s="160">
        <v>4241142</v>
      </c>
      <c r="C24" s="160">
        <v>1016699</v>
      </c>
      <c r="D24" s="160">
        <v>1397199</v>
      </c>
      <c r="E24" s="160">
        <v>0</v>
      </c>
      <c r="F24" s="160">
        <v>6655040</v>
      </c>
      <c r="G24" s="159"/>
    </row>
    <row r="25" spans="1:7" x14ac:dyDescent="0.25">
      <c r="A25" s="153" t="s">
        <v>103</v>
      </c>
      <c r="B25" s="160">
        <v>0</v>
      </c>
      <c r="C25" s="160">
        <v>0</v>
      </c>
      <c r="D25" s="160">
        <v>0</v>
      </c>
      <c r="E25" s="160">
        <v>52235</v>
      </c>
      <c r="F25" s="160">
        <v>52235</v>
      </c>
      <c r="G25" s="159"/>
    </row>
    <row r="26" spans="1:7" x14ac:dyDescent="0.25">
      <c r="A26" s="163" t="s">
        <v>150</v>
      </c>
      <c r="B26" s="157">
        <v>6017538</v>
      </c>
      <c r="C26" s="157">
        <v>1016699</v>
      </c>
      <c r="D26" s="157">
        <v>1397199</v>
      </c>
      <c r="E26" s="157">
        <v>52235</v>
      </c>
      <c r="F26" s="157">
        <v>8483671</v>
      </c>
      <c r="G26" s="156"/>
    </row>
    <row r="27" spans="1:7" ht="7.5" customHeight="1" x14ac:dyDescent="0.25">
      <c r="A27" s="163"/>
      <c r="B27" s="160"/>
      <c r="C27" s="160"/>
      <c r="D27" s="160"/>
      <c r="E27" s="160"/>
      <c r="F27" s="160"/>
      <c r="G27" s="159"/>
    </row>
    <row r="28" spans="1:7" x14ac:dyDescent="0.25">
      <c r="A28" s="163" t="s">
        <v>149</v>
      </c>
      <c r="B28" s="157">
        <v>545551</v>
      </c>
      <c r="C28" s="157">
        <v>1684389</v>
      </c>
      <c r="D28" s="157">
        <v>184799</v>
      </c>
      <c r="E28" s="157">
        <v>233194</v>
      </c>
      <c r="F28" s="157">
        <v>2647933</v>
      </c>
      <c r="G28" s="156"/>
    </row>
    <row r="29" spans="1:7" x14ac:dyDescent="0.25">
      <c r="A29" s="163" t="s">
        <v>148</v>
      </c>
      <c r="B29" s="165">
        <v>4.0234960917819453</v>
      </c>
      <c r="C29" s="165">
        <v>6.5909211854657581</v>
      </c>
      <c r="D29" s="165"/>
      <c r="E29" s="165"/>
      <c r="F29" s="165"/>
      <c r="G29" s="164"/>
    </row>
    <row r="30" spans="1:7" x14ac:dyDescent="0.25">
      <c r="A30" s="158" t="s">
        <v>147</v>
      </c>
      <c r="B30" s="157">
        <v>6563089</v>
      </c>
      <c r="C30" s="157">
        <v>2701088</v>
      </c>
      <c r="D30" s="157">
        <v>1581999</v>
      </c>
      <c r="E30" s="157">
        <v>285430</v>
      </c>
      <c r="F30" s="157">
        <v>11131606</v>
      </c>
      <c r="G30" s="156"/>
    </row>
    <row r="31" spans="1:7" ht="8.25" customHeight="1" x14ac:dyDescent="0.25">
      <c r="A31" s="158"/>
      <c r="B31" s="157"/>
      <c r="C31" s="157"/>
      <c r="D31" s="157"/>
      <c r="E31" s="157"/>
      <c r="F31" s="157"/>
      <c r="G31" s="156"/>
    </row>
    <row r="32" spans="1:7" x14ac:dyDescent="0.25">
      <c r="A32" s="163" t="s">
        <v>146</v>
      </c>
      <c r="B32" s="157"/>
      <c r="C32" s="157"/>
      <c r="D32" s="157"/>
      <c r="E32" s="157"/>
      <c r="F32" s="157"/>
      <c r="G32" s="156"/>
    </row>
    <row r="33" spans="1:7" x14ac:dyDescent="0.25">
      <c r="A33" s="152" t="s">
        <v>145</v>
      </c>
      <c r="B33" s="160">
        <v>-44592</v>
      </c>
      <c r="C33" s="160">
        <v>0</v>
      </c>
      <c r="D33" s="160">
        <v>0</v>
      </c>
      <c r="E33" s="160">
        <v>44592</v>
      </c>
      <c r="F33" s="160">
        <v>0</v>
      </c>
      <c r="G33" s="159"/>
    </row>
    <row r="34" spans="1:7" ht="7.5" customHeight="1" x14ac:dyDescent="0.25">
      <c r="A34" s="152"/>
      <c r="B34" s="160"/>
      <c r="C34" s="160"/>
      <c r="D34" s="160"/>
      <c r="E34" s="160"/>
      <c r="F34" s="160"/>
      <c r="G34" s="159"/>
    </row>
    <row r="35" spans="1:7" x14ac:dyDescent="0.25">
      <c r="A35" s="162" t="s">
        <v>144</v>
      </c>
      <c r="B35" s="160"/>
      <c r="C35" s="160"/>
      <c r="D35" s="160"/>
      <c r="E35" s="160"/>
      <c r="F35" s="160"/>
      <c r="G35" s="159"/>
    </row>
    <row r="36" spans="1:7" x14ac:dyDescent="0.25">
      <c r="A36" s="161" t="s">
        <v>143</v>
      </c>
      <c r="B36" s="160">
        <v>435048</v>
      </c>
      <c r="C36" s="160">
        <v>1783122</v>
      </c>
      <c r="D36" s="160">
        <v>170109</v>
      </c>
      <c r="E36" s="160">
        <v>23691</v>
      </c>
      <c r="F36" s="160">
        <v>2411970</v>
      </c>
      <c r="G36" s="159"/>
    </row>
    <row r="37" spans="1:7" x14ac:dyDescent="0.25">
      <c r="A37" s="161" t="s">
        <v>142</v>
      </c>
      <c r="B37" s="160">
        <v>109900</v>
      </c>
      <c r="C37" s="160">
        <v>192407</v>
      </c>
      <c r="D37" s="160">
        <v>63810</v>
      </c>
      <c r="E37" s="160">
        <v>218365</v>
      </c>
      <c r="F37" s="160">
        <v>584482</v>
      </c>
      <c r="G37" s="159"/>
    </row>
    <row r="38" spans="1:7" x14ac:dyDescent="0.25">
      <c r="A38" s="158" t="s">
        <v>141</v>
      </c>
      <c r="B38" s="157">
        <v>544948</v>
      </c>
      <c r="C38" s="157">
        <v>1975529</v>
      </c>
      <c r="D38" s="157">
        <v>233919</v>
      </c>
      <c r="E38" s="157">
        <v>242056</v>
      </c>
      <c r="F38" s="157">
        <v>2996452</v>
      </c>
      <c r="G38" s="156"/>
    </row>
    <row r="39" spans="1:7" ht="7.5" customHeight="1" x14ac:dyDescent="0.25">
      <c r="A39" s="152"/>
      <c r="B39" s="155"/>
      <c r="C39" s="155"/>
      <c r="D39" s="155"/>
      <c r="E39" s="155"/>
      <c r="F39" s="155"/>
      <c r="G39" s="154"/>
    </row>
    <row r="40" spans="1:7" ht="7.5" customHeight="1" x14ac:dyDescent="0.25">
      <c r="A40" s="152"/>
      <c r="B40" s="152"/>
      <c r="C40" s="152"/>
      <c r="D40" s="152"/>
      <c r="E40" s="152"/>
      <c r="F40" s="152"/>
    </row>
    <row r="41" spans="1:7" x14ac:dyDescent="0.25">
      <c r="A41" s="153" t="s">
        <v>140</v>
      </c>
      <c r="B41" s="152"/>
      <c r="C41" s="152"/>
      <c r="D41" s="152"/>
      <c r="E41" s="152"/>
      <c r="F41" s="152"/>
    </row>
    <row r="42" spans="1:7" x14ac:dyDescent="0.25">
      <c r="A42" s="152" t="s">
        <v>139</v>
      </c>
      <c r="B42" s="152"/>
      <c r="C42" s="152"/>
      <c r="D42" s="152"/>
      <c r="E42" s="152"/>
      <c r="F42" s="152"/>
    </row>
    <row r="43" spans="1:7" x14ac:dyDescent="0.25">
      <c r="A43" s="152" t="s">
        <v>138</v>
      </c>
      <c r="B43" s="152"/>
      <c r="C43" s="152"/>
      <c r="D43" s="152"/>
      <c r="E43" s="152"/>
      <c r="F43" s="152"/>
    </row>
    <row r="46" spans="1:7" x14ac:dyDescent="0.25">
      <c r="A46" s="151"/>
    </row>
    <row r="47" spans="1:7" x14ac:dyDescent="0.25">
      <c r="A47" s="15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7DDC8-1EEA-421D-9A38-EBC90896543F}">
  <sheetPr>
    <tabColor theme="7" tint="0.39997558519241921"/>
  </sheetPr>
  <dimension ref="A1:H44"/>
  <sheetViews>
    <sheetView workbookViewId="0">
      <selection activeCell="F22" sqref="F22"/>
    </sheetView>
  </sheetViews>
  <sheetFormatPr defaultColWidth="9.140625" defaultRowHeight="15" x14ac:dyDescent="0.25"/>
  <cols>
    <col min="1" max="1" width="36.7109375" style="150" customWidth="1"/>
    <col min="2" max="6" width="12.7109375" style="150" customWidth="1"/>
    <col min="7" max="16384" width="9.140625" style="150"/>
  </cols>
  <sheetData>
    <row r="1" spans="1:6" x14ac:dyDescent="0.25">
      <c r="A1" s="127" t="s">
        <v>195</v>
      </c>
      <c r="B1" s="177">
        <v>2021</v>
      </c>
      <c r="C1" s="177">
        <v>2022</v>
      </c>
      <c r="D1" s="177">
        <v>2023</v>
      </c>
      <c r="E1" s="177">
        <v>2024</v>
      </c>
      <c r="F1" s="177">
        <v>2025</v>
      </c>
    </row>
    <row r="2" spans="1:6" x14ac:dyDescent="0.25">
      <c r="A2" s="176" t="s">
        <v>194</v>
      </c>
      <c r="B2" s="176"/>
    </row>
    <row r="3" spans="1:6" x14ac:dyDescent="0.25">
      <c r="A3" s="150" t="s">
        <v>167</v>
      </c>
      <c r="B3" s="159">
        <v>1410009</v>
      </c>
      <c r="C3" s="159">
        <v>1519039</v>
      </c>
      <c r="D3" s="159">
        <v>1643355</v>
      </c>
      <c r="E3" s="159">
        <v>1782693</v>
      </c>
      <c r="F3" s="159">
        <v>1938875</v>
      </c>
    </row>
    <row r="4" spans="1:6" x14ac:dyDescent="0.25">
      <c r="A4" s="150" t="s">
        <v>193</v>
      </c>
      <c r="B4" s="159">
        <v>-516395</v>
      </c>
      <c r="C4" s="159">
        <v>-566968</v>
      </c>
      <c r="D4" s="159">
        <v>-624848</v>
      </c>
      <c r="E4" s="159">
        <v>-691301</v>
      </c>
      <c r="F4" s="159">
        <v>-767773</v>
      </c>
    </row>
    <row r="5" spans="1:6" x14ac:dyDescent="0.25">
      <c r="A5" s="150" t="s">
        <v>192</v>
      </c>
      <c r="B5" s="159">
        <v>266495</v>
      </c>
      <c r="C5" s="159">
        <v>286769</v>
      </c>
      <c r="D5" s="159">
        <v>313857</v>
      </c>
      <c r="E5" s="159">
        <v>343438</v>
      </c>
      <c r="F5" s="159">
        <v>378009</v>
      </c>
    </row>
    <row r="6" spans="1:6" x14ac:dyDescent="0.25">
      <c r="A6" s="177" t="s">
        <v>191</v>
      </c>
      <c r="B6" s="178">
        <v>1160109</v>
      </c>
      <c r="C6" s="178">
        <v>1238840</v>
      </c>
      <c r="D6" s="178">
        <v>1332364</v>
      </c>
      <c r="E6" s="178">
        <v>1434830</v>
      </c>
      <c r="F6" s="178">
        <v>1549111</v>
      </c>
    </row>
    <row r="7" spans="1:6" ht="7.5" customHeight="1" x14ac:dyDescent="0.25">
      <c r="A7" s="177"/>
      <c r="B7" s="175"/>
      <c r="C7" s="175"/>
      <c r="D7" s="175"/>
      <c r="E7" s="175"/>
      <c r="F7" s="175"/>
    </row>
    <row r="8" spans="1:6" x14ac:dyDescent="0.25">
      <c r="A8" s="150" t="s">
        <v>190</v>
      </c>
      <c r="B8" s="159">
        <v>121968</v>
      </c>
      <c r="C8" s="159">
        <v>135447</v>
      </c>
      <c r="D8" s="159">
        <v>147960</v>
      </c>
      <c r="E8" s="159">
        <v>162258</v>
      </c>
      <c r="F8" s="159">
        <v>176378</v>
      </c>
    </row>
    <row r="9" spans="1:6" x14ac:dyDescent="0.25">
      <c r="A9" s="150" t="s">
        <v>189</v>
      </c>
      <c r="B9" s="159">
        <v>683210</v>
      </c>
      <c r="C9" s="159">
        <v>750731</v>
      </c>
      <c r="D9" s="159">
        <v>816057</v>
      </c>
      <c r="E9" s="159">
        <v>898535</v>
      </c>
      <c r="F9" s="159">
        <v>993694</v>
      </c>
    </row>
    <row r="10" spans="1:6" x14ac:dyDescent="0.25">
      <c r="A10" s="150" t="s">
        <v>188</v>
      </c>
      <c r="B10" s="159">
        <v>-312639</v>
      </c>
      <c r="C10" s="159">
        <v>-350910</v>
      </c>
      <c r="D10" s="159">
        <v>-382219</v>
      </c>
      <c r="E10" s="159">
        <v>-424317</v>
      </c>
      <c r="F10" s="159">
        <v>-473625</v>
      </c>
    </row>
    <row r="11" spans="1:6" x14ac:dyDescent="0.25">
      <c r="A11" s="150" t="s">
        <v>187</v>
      </c>
      <c r="B11" s="159">
        <v>284430</v>
      </c>
      <c r="C11" s="159">
        <v>313519</v>
      </c>
      <c r="D11" s="159">
        <v>342613</v>
      </c>
      <c r="E11" s="159">
        <v>369302</v>
      </c>
      <c r="F11" s="159">
        <v>397208</v>
      </c>
    </row>
    <row r="12" spans="1:6" x14ac:dyDescent="0.25">
      <c r="A12" s="150" t="s">
        <v>186</v>
      </c>
      <c r="B12" s="159">
        <v>164273</v>
      </c>
      <c r="C12" s="159">
        <v>176877</v>
      </c>
      <c r="D12" s="159">
        <v>190375</v>
      </c>
      <c r="E12" s="159">
        <v>205852</v>
      </c>
      <c r="F12" s="159">
        <v>223592</v>
      </c>
    </row>
    <row r="13" spans="1:6" x14ac:dyDescent="0.25">
      <c r="A13" s="150" t="s">
        <v>185</v>
      </c>
      <c r="B13" s="175">
        <v>117154</v>
      </c>
      <c r="C13" s="175">
        <v>101417</v>
      </c>
      <c r="D13" s="175">
        <v>92708</v>
      </c>
      <c r="E13" s="175">
        <v>83097</v>
      </c>
      <c r="F13" s="175">
        <v>72489</v>
      </c>
    </row>
    <row r="14" spans="1:6" x14ac:dyDescent="0.25">
      <c r="A14" s="177" t="s">
        <v>184</v>
      </c>
      <c r="B14" s="178">
        <v>1058396</v>
      </c>
      <c r="C14" s="178">
        <v>1127081</v>
      </c>
      <c r="D14" s="178">
        <v>1207494</v>
      </c>
      <c r="E14" s="178">
        <v>1294727</v>
      </c>
      <c r="F14" s="178">
        <v>1389736</v>
      </c>
    </row>
    <row r="15" spans="1:6" ht="7.5" customHeight="1" x14ac:dyDescent="0.25">
      <c r="A15" s="177"/>
      <c r="B15" s="175"/>
      <c r="C15" s="175"/>
      <c r="D15" s="175"/>
      <c r="E15" s="175"/>
      <c r="F15" s="175"/>
    </row>
    <row r="16" spans="1:6" x14ac:dyDescent="0.25">
      <c r="A16" s="150" t="s">
        <v>160</v>
      </c>
      <c r="B16" s="159">
        <v>101713</v>
      </c>
      <c r="C16" s="159">
        <v>111759</v>
      </c>
      <c r="D16" s="159">
        <v>124870</v>
      </c>
      <c r="E16" s="159">
        <v>140103</v>
      </c>
      <c r="F16" s="159">
        <v>159375</v>
      </c>
    </row>
    <row r="17" spans="1:6" x14ac:dyDescent="0.25">
      <c r="A17" s="150" t="s">
        <v>183</v>
      </c>
      <c r="B17" s="159">
        <v>28480</v>
      </c>
      <c r="C17" s="159">
        <v>31293</v>
      </c>
      <c r="D17" s="159">
        <v>34964</v>
      </c>
      <c r="E17" s="159">
        <v>39229</v>
      </c>
      <c r="F17" s="159">
        <v>44625</v>
      </c>
    </row>
    <row r="18" spans="1:6" x14ac:dyDescent="0.25">
      <c r="A18" s="177" t="s">
        <v>158</v>
      </c>
      <c r="B18" s="156">
        <v>73233</v>
      </c>
      <c r="C18" s="156">
        <v>80466</v>
      </c>
      <c r="D18" s="156">
        <v>89906</v>
      </c>
      <c r="E18" s="156">
        <v>100874</v>
      </c>
      <c r="F18" s="156">
        <v>114750</v>
      </c>
    </row>
    <row r="19" spans="1:6" x14ac:dyDescent="0.25">
      <c r="B19" s="175"/>
      <c r="C19" s="175"/>
      <c r="D19" s="175"/>
      <c r="E19" s="175"/>
      <c r="F19" s="175"/>
    </row>
    <row r="20" spans="1:6" x14ac:dyDescent="0.25">
      <c r="A20" s="176" t="s">
        <v>182</v>
      </c>
      <c r="B20" s="175"/>
      <c r="C20" s="175"/>
      <c r="D20" s="175"/>
      <c r="E20" s="175"/>
      <c r="F20" s="175"/>
    </row>
    <row r="21" spans="1:6" x14ac:dyDescent="0.25">
      <c r="A21" s="174" t="s">
        <v>156</v>
      </c>
      <c r="B21" s="159">
        <v>4437301</v>
      </c>
      <c r="C21" s="159">
        <v>4786693</v>
      </c>
      <c r="D21" s="159">
        <v>5152817</v>
      </c>
      <c r="E21" s="159">
        <v>5570397</v>
      </c>
      <c r="F21" s="159">
        <v>6010523</v>
      </c>
    </row>
    <row r="22" spans="1:6" x14ac:dyDescent="0.25">
      <c r="A22" s="174" t="s">
        <v>155</v>
      </c>
      <c r="B22" s="159">
        <v>1376883</v>
      </c>
      <c r="C22" s="159">
        <v>1776396</v>
      </c>
      <c r="D22" s="159">
        <v>2035331</v>
      </c>
      <c r="E22" s="159">
        <v>2306969</v>
      </c>
      <c r="F22" s="159">
        <v>2591399</v>
      </c>
    </row>
    <row r="23" spans="1:6" x14ac:dyDescent="0.25">
      <c r="A23" s="173" t="s">
        <v>154</v>
      </c>
      <c r="B23" s="156">
        <v>5814184</v>
      </c>
      <c r="C23" s="156">
        <v>6563089</v>
      </c>
      <c r="D23" s="156">
        <v>7188148</v>
      </c>
      <c r="E23" s="156">
        <v>7877366</v>
      </c>
      <c r="F23" s="156">
        <v>8601922</v>
      </c>
    </row>
    <row r="24" spans="1:6" ht="8.25" customHeight="1" x14ac:dyDescent="0.25">
      <c r="A24" s="176"/>
      <c r="B24" s="175"/>
      <c r="C24" s="175"/>
      <c r="D24" s="175"/>
      <c r="E24" s="175"/>
      <c r="F24" s="175"/>
    </row>
    <row r="25" spans="1:6" x14ac:dyDescent="0.25">
      <c r="A25" s="150" t="s">
        <v>181</v>
      </c>
      <c r="B25" s="159">
        <v>3927624</v>
      </c>
      <c r="C25" s="159">
        <v>4241142</v>
      </c>
      <c r="D25" s="159">
        <v>4583755</v>
      </c>
      <c r="E25" s="159">
        <v>4953059</v>
      </c>
      <c r="F25" s="159">
        <v>5350266</v>
      </c>
    </row>
    <row r="26" spans="1:6" x14ac:dyDescent="0.25">
      <c r="A26" s="150" t="s">
        <v>180</v>
      </c>
      <c r="B26" s="159">
        <v>1376883</v>
      </c>
      <c r="C26" s="159">
        <v>1776396</v>
      </c>
      <c r="D26" s="159">
        <v>2035331</v>
      </c>
      <c r="E26" s="159">
        <v>2306969</v>
      </c>
      <c r="F26" s="159">
        <v>2591399</v>
      </c>
    </row>
    <row r="27" spans="1:6" x14ac:dyDescent="0.25">
      <c r="A27" s="177" t="s">
        <v>150</v>
      </c>
      <c r="B27" s="156">
        <v>5304507</v>
      </c>
      <c r="C27" s="156">
        <v>6017538</v>
      </c>
      <c r="D27" s="156">
        <v>6619086</v>
      </c>
      <c r="E27" s="156">
        <v>7260028</v>
      </c>
      <c r="F27" s="156">
        <v>7941665</v>
      </c>
    </row>
    <row r="28" spans="1:6" ht="8.25" customHeight="1" x14ac:dyDescent="0.25">
      <c r="A28" s="177"/>
      <c r="B28" s="175"/>
      <c r="C28" s="175"/>
      <c r="D28" s="175"/>
      <c r="E28" s="175"/>
      <c r="F28" s="175"/>
    </row>
    <row r="29" spans="1:6" x14ac:dyDescent="0.25">
      <c r="A29" s="177" t="s">
        <v>149</v>
      </c>
      <c r="B29" s="156">
        <v>509677</v>
      </c>
      <c r="C29" s="156">
        <v>545551</v>
      </c>
      <c r="D29" s="156">
        <v>569062</v>
      </c>
      <c r="E29" s="156">
        <v>617338</v>
      </c>
      <c r="F29" s="156">
        <v>660257</v>
      </c>
    </row>
    <row r="30" spans="1:6" x14ac:dyDescent="0.25">
      <c r="A30" s="177" t="s">
        <v>148</v>
      </c>
      <c r="B30" s="164">
        <v>4.0689125076863855</v>
      </c>
      <c r="C30" s="164">
        <v>4.0234960917819453</v>
      </c>
      <c r="D30" s="164">
        <v>4.0742429091761485</v>
      </c>
      <c r="E30" s="164">
        <v>3.9999968574475355</v>
      </c>
      <c r="F30" s="164">
        <v>4</v>
      </c>
    </row>
    <row r="31" spans="1:6" x14ac:dyDescent="0.25">
      <c r="A31" s="177" t="s">
        <v>147</v>
      </c>
      <c r="B31" s="156">
        <v>5814184</v>
      </c>
      <c r="C31" s="156">
        <v>6563089</v>
      </c>
      <c r="D31" s="156">
        <v>7188148</v>
      </c>
      <c r="E31" s="156">
        <v>7877366</v>
      </c>
      <c r="F31" s="156">
        <v>8601922</v>
      </c>
    </row>
    <row r="32" spans="1:6" ht="8.25" customHeight="1" x14ac:dyDescent="0.25">
      <c r="A32" s="177"/>
      <c r="B32" s="156"/>
      <c r="C32" s="156"/>
      <c r="D32" s="156"/>
      <c r="E32" s="156"/>
      <c r="F32" s="156"/>
    </row>
    <row r="33" spans="1:8" x14ac:dyDescent="0.25">
      <c r="A33" s="177" t="s">
        <v>146</v>
      </c>
      <c r="B33" s="156"/>
      <c r="C33" s="156"/>
      <c r="D33" s="156"/>
      <c r="E33" s="156"/>
      <c r="F33" s="156"/>
    </row>
    <row r="34" spans="1:8" x14ac:dyDescent="0.25">
      <c r="A34" s="150" t="s">
        <v>179</v>
      </c>
      <c r="B34" s="159">
        <v>-33037</v>
      </c>
      <c r="C34" s="159">
        <v>-44592</v>
      </c>
      <c r="D34" s="159">
        <v>-66395</v>
      </c>
      <c r="E34" s="159">
        <v>-52598</v>
      </c>
      <c r="F34" s="159">
        <v>-71832</v>
      </c>
    </row>
    <row r="35" spans="1:8" x14ac:dyDescent="0.25">
      <c r="B35" s="175"/>
      <c r="C35" s="175"/>
      <c r="D35" s="175"/>
      <c r="E35" s="175"/>
      <c r="F35" s="175"/>
    </row>
    <row r="36" spans="1:8" x14ac:dyDescent="0.25">
      <c r="A36" s="176" t="s">
        <v>178</v>
      </c>
      <c r="B36" s="176"/>
      <c r="C36" s="176"/>
      <c r="D36" s="176"/>
      <c r="E36" s="176"/>
      <c r="F36" s="176"/>
    </row>
    <row r="37" spans="1:8" x14ac:dyDescent="0.25">
      <c r="A37" s="173" t="s">
        <v>177</v>
      </c>
      <c r="B37" s="156">
        <v>6058380</v>
      </c>
      <c r="C37" s="156">
        <v>6858428</v>
      </c>
      <c r="D37" s="156">
        <v>7497238</v>
      </c>
      <c r="E37" s="156">
        <v>8231847</v>
      </c>
      <c r="F37" s="156">
        <v>8989008</v>
      </c>
    </row>
    <row r="38" spans="1:8" ht="7.5" customHeight="1" x14ac:dyDescent="0.25">
      <c r="A38" s="173"/>
      <c r="B38" s="159"/>
      <c r="C38" s="159"/>
      <c r="D38" s="159"/>
      <c r="E38" s="159"/>
      <c r="F38" s="159"/>
    </row>
    <row r="39" spans="1:8" x14ac:dyDescent="0.25">
      <c r="A39" s="174" t="s">
        <v>176</v>
      </c>
      <c r="B39" s="159">
        <v>5553124</v>
      </c>
      <c r="C39" s="159">
        <v>6313480</v>
      </c>
      <c r="D39" s="159">
        <v>6934729</v>
      </c>
      <c r="E39" s="159">
        <v>7589921</v>
      </c>
      <c r="F39" s="159">
        <v>8284220</v>
      </c>
      <c r="H39" s="175"/>
    </row>
    <row r="40" spans="1:8" x14ac:dyDescent="0.25">
      <c r="A40" s="174" t="s">
        <v>143</v>
      </c>
      <c r="B40" s="159">
        <v>418785</v>
      </c>
      <c r="C40" s="159">
        <v>435048</v>
      </c>
      <c r="D40" s="159">
        <v>463556</v>
      </c>
      <c r="E40" s="159">
        <v>498855</v>
      </c>
      <c r="F40" s="159">
        <v>536755</v>
      </c>
    </row>
    <row r="41" spans="1:8" x14ac:dyDescent="0.25">
      <c r="A41" s="174" t="s">
        <v>142</v>
      </c>
      <c r="B41" s="159">
        <v>86471</v>
      </c>
      <c r="C41" s="159">
        <v>109900</v>
      </c>
      <c r="D41" s="159">
        <v>98953</v>
      </c>
      <c r="E41" s="159">
        <v>143071</v>
      </c>
      <c r="F41" s="159">
        <v>168033</v>
      </c>
    </row>
    <row r="42" spans="1:8" x14ac:dyDescent="0.25">
      <c r="A42" s="173" t="s">
        <v>147</v>
      </c>
      <c r="B42" s="156">
        <v>6058380</v>
      </c>
      <c r="C42" s="156">
        <v>6858428</v>
      </c>
      <c r="D42" s="156">
        <v>7497238</v>
      </c>
      <c r="E42" s="156">
        <v>8231847</v>
      </c>
      <c r="F42" s="156">
        <v>8989008</v>
      </c>
    </row>
    <row r="44" spans="1:8" x14ac:dyDescent="0.25">
      <c r="A44" s="150" t="s">
        <v>175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BFD09-9602-4DF4-9CFB-C02F7AC285B2}">
  <sheetPr>
    <tabColor theme="7" tint="0.39997558519241921"/>
  </sheetPr>
  <dimension ref="A1:H39"/>
  <sheetViews>
    <sheetView workbookViewId="0">
      <selection activeCell="F22" sqref="F22"/>
    </sheetView>
  </sheetViews>
  <sheetFormatPr defaultColWidth="9.140625" defaultRowHeight="15" x14ac:dyDescent="0.25"/>
  <cols>
    <col min="1" max="1" width="30.28515625" style="150" customWidth="1"/>
    <col min="2" max="6" width="11.7109375" style="150" customWidth="1"/>
    <col min="7" max="16384" width="9.140625" style="150"/>
  </cols>
  <sheetData>
    <row r="1" spans="1:6" x14ac:dyDescent="0.25">
      <c r="A1" s="176" t="s">
        <v>203</v>
      </c>
      <c r="B1" s="177">
        <v>2021</v>
      </c>
      <c r="C1" s="177">
        <v>2022</v>
      </c>
      <c r="D1" s="177">
        <v>2023</v>
      </c>
      <c r="E1" s="177">
        <v>2024</v>
      </c>
      <c r="F1" s="177">
        <v>2025</v>
      </c>
    </row>
    <row r="2" spans="1:6" x14ac:dyDescent="0.25">
      <c r="A2" s="176" t="s">
        <v>194</v>
      </c>
      <c r="B2" s="176"/>
      <c r="C2" s="179"/>
      <c r="D2" s="179"/>
      <c r="E2" s="179"/>
      <c r="F2" s="179"/>
    </row>
    <row r="3" spans="1:6" x14ac:dyDescent="0.25">
      <c r="A3" s="150" t="s">
        <v>202</v>
      </c>
      <c r="B3" s="179">
        <v>5609546</v>
      </c>
      <c r="C3" s="179">
        <v>6088018</v>
      </c>
      <c r="D3" s="179">
        <v>6700167</v>
      </c>
      <c r="E3" s="179">
        <v>7286846</v>
      </c>
      <c r="F3" s="179">
        <v>7800484</v>
      </c>
    </row>
    <row r="4" spans="1:6" x14ac:dyDescent="0.25">
      <c r="A4" s="122"/>
      <c r="B4" s="179"/>
      <c r="C4" s="179"/>
      <c r="D4" s="179"/>
      <c r="E4" s="179"/>
      <c r="F4" s="179"/>
    </row>
    <row r="5" spans="1:6" x14ac:dyDescent="0.25">
      <c r="A5" s="122" t="s">
        <v>201</v>
      </c>
      <c r="B5" s="179">
        <v>4592204</v>
      </c>
      <c r="C5" s="179">
        <v>4944283</v>
      </c>
      <c r="D5" s="179">
        <v>5465872</v>
      </c>
      <c r="E5" s="179">
        <v>5916158</v>
      </c>
      <c r="F5" s="179">
        <v>6306235</v>
      </c>
    </row>
    <row r="6" spans="1:6" x14ac:dyDescent="0.25">
      <c r="A6" s="122" t="s">
        <v>200</v>
      </c>
      <c r="B6" s="179">
        <v>837639</v>
      </c>
      <c r="C6" s="179">
        <v>905131</v>
      </c>
      <c r="D6" s="179">
        <v>930035</v>
      </c>
      <c r="E6" s="179">
        <v>856684</v>
      </c>
      <c r="F6" s="179">
        <v>877985</v>
      </c>
    </row>
    <row r="7" spans="1:6" x14ac:dyDescent="0.25">
      <c r="A7" s="127" t="s">
        <v>199</v>
      </c>
      <c r="B7" s="180">
        <v>5429843</v>
      </c>
      <c r="C7" s="180">
        <v>5849414</v>
      </c>
      <c r="D7" s="180">
        <v>6395907</v>
      </c>
      <c r="E7" s="180">
        <v>6772842</v>
      </c>
      <c r="F7" s="180">
        <v>7184220</v>
      </c>
    </row>
    <row r="8" spans="1:6" x14ac:dyDescent="0.25">
      <c r="A8" s="127"/>
      <c r="B8" s="180"/>
      <c r="C8" s="180"/>
      <c r="D8" s="180"/>
      <c r="E8" s="180"/>
      <c r="F8" s="180"/>
    </row>
    <row r="9" spans="1:6" x14ac:dyDescent="0.25">
      <c r="A9" s="127" t="s">
        <v>166</v>
      </c>
      <c r="B9" s="180">
        <v>38828</v>
      </c>
      <c r="C9" s="180">
        <v>47819</v>
      </c>
      <c r="D9" s="180">
        <v>53240</v>
      </c>
      <c r="E9" s="180">
        <v>60327</v>
      </c>
      <c r="F9" s="180">
        <v>70409</v>
      </c>
    </row>
    <row r="10" spans="1:6" x14ac:dyDescent="0.25">
      <c r="A10" s="127"/>
      <c r="B10" s="180"/>
      <c r="C10" s="180"/>
      <c r="D10" s="180"/>
      <c r="E10" s="180"/>
      <c r="F10" s="180"/>
    </row>
    <row r="11" spans="1:6" x14ac:dyDescent="0.25">
      <c r="A11" s="127" t="s">
        <v>160</v>
      </c>
      <c r="B11" s="180">
        <v>218531</v>
      </c>
      <c r="C11" s="180">
        <v>286423</v>
      </c>
      <c r="D11" s="180">
        <v>357500</v>
      </c>
      <c r="E11" s="180">
        <v>574331</v>
      </c>
      <c r="F11" s="180">
        <v>686673</v>
      </c>
    </row>
    <row r="12" spans="1:6" x14ac:dyDescent="0.25">
      <c r="A12" s="127" t="s">
        <v>183</v>
      </c>
      <c r="B12" s="180">
        <v>61189</v>
      </c>
      <c r="C12" s="180">
        <v>80198</v>
      </c>
      <c r="D12" s="180">
        <v>100100</v>
      </c>
      <c r="E12" s="180">
        <v>160813</v>
      </c>
      <c r="F12" s="180">
        <v>192268</v>
      </c>
    </row>
    <row r="13" spans="1:6" x14ac:dyDescent="0.25">
      <c r="A13" s="127" t="s">
        <v>158</v>
      </c>
      <c r="B13" s="180">
        <v>157342</v>
      </c>
      <c r="C13" s="180">
        <v>206225</v>
      </c>
      <c r="D13" s="180">
        <v>257400</v>
      </c>
      <c r="E13" s="180">
        <v>413518</v>
      </c>
      <c r="F13" s="180">
        <v>494405</v>
      </c>
    </row>
    <row r="14" spans="1:6" x14ac:dyDescent="0.25">
      <c r="A14" s="127"/>
      <c r="B14" s="179"/>
      <c r="C14" s="179"/>
      <c r="D14" s="179"/>
      <c r="E14" s="179"/>
      <c r="F14" s="179"/>
    </row>
    <row r="15" spans="1:6" x14ac:dyDescent="0.25">
      <c r="A15" s="176" t="s">
        <v>182</v>
      </c>
      <c r="B15" s="179"/>
      <c r="C15" s="179"/>
      <c r="D15" s="179"/>
      <c r="E15" s="179"/>
      <c r="F15" s="179"/>
    </row>
    <row r="16" spans="1:6" x14ac:dyDescent="0.25">
      <c r="A16" s="181" t="s">
        <v>154</v>
      </c>
      <c r="B16" s="180">
        <v>2406544</v>
      </c>
      <c r="C16" s="180">
        <v>2701088</v>
      </c>
      <c r="D16" s="180">
        <v>3060717</v>
      </c>
      <c r="E16" s="180">
        <v>3572211</v>
      </c>
      <c r="F16" s="180">
        <v>3965992</v>
      </c>
    </row>
    <row r="17" spans="1:6" x14ac:dyDescent="0.25">
      <c r="B17" s="179"/>
      <c r="C17" s="179"/>
      <c r="D17" s="179"/>
      <c r="E17" s="179"/>
      <c r="F17" s="179"/>
    </row>
    <row r="18" spans="1:6" ht="30" x14ac:dyDescent="0.25">
      <c r="A18" s="185" t="s">
        <v>198</v>
      </c>
      <c r="B18" s="179">
        <v>603026</v>
      </c>
      <c r="C18" s="179">
        <v>669682</v>
      </c>
      <c r="D18" s="179">
        <v>737018</v>
      </c>
      <c r="E18" s="179">
        <v>801553</v>
      </c>
      <c r="F18" s="179">
        <v>858053</v>
      </c>
    </row>
    <row r="19" spans="1:6" x14ac:dyDescent="0.25">
      <c r="A19" s="122" t="s">
        <v>197</v>
      </c>
      <c r="B19" s="179">
        <v>325353</v>
      </c>
      <c r="C19" s="179">
        <v>347017</v>
      </c>
      <c r="D19" s="179">
        <v>381910</v>
      </c>
      <c r="E19" s="179">
        <v>415350</v>
      </c>
      <c r="F19" s="179">
        <v>444627</v>
      </c>
    </row>
    <row r="20" spans="1:6" x14ac:dyDescent="0.25">
      <c r="A20" s="181" t="s">
        <v>150</v>
      </c>
      <c r="B20" s="180">
        <v>928379</v>
      </c>
      <c r="C20" s="180">
        <v>1016699</v>
      </c>
      <c r="D20" s="180">
        <v>1118928</v>
      </c>
      <c r="E20" s="180">
        <v>1216903</v>
      </c>
      <c r="F20" s="180">
        <v>1302680</v>
      </c>
    </row>
    <row r="21" spans="1:6" x14ac:dyDescent="0.25">
      <c r="A21" s="181"/>
      <c r="B21" s="179"/>
      <c r="C21" s="179"/>
      <c r="D21" s="179"/>
      <c r="E21" s="179"/>
      <c r="F21" s="179"/>
    </row>
    <row r="22" spans="1:6" x14ac:dyDescent="0.25">
      <c r="A22" s="181" t="s">
        <v>149</v>
      </c>
      <c r="B22" s="180">
        <v>1478165</v>
      </c>
      <c r="C22" s="180">
        <v>1684389</v>
      </c>
      <c r="D22" s="180">
        <v>1941789</v>
      </c>
      <c r="E22" s="180">
        <v>2355308</v>
      </c>
      <c r="F22" s="180">
        <v>2663312</v>
      </c>
    </row>
    <row r="23" spans="1:6" x14ac:dyDescent="0.25">
      <c r="A23" s="122" t="s">
        <v>148</v>
      </c>
      <c r="B23" s="184">
        <v>6.3003855249483021</v>
      </c>
      <c r="C23" s="184">
        <v>6.5909211854657581</v>
      </c>
      <c r="D23" s="184">
        <v>6.8788078277632314</v>
      </c>
      <c r="E23" s="184">
        <v>7</v>
      </c>
      <c r="F23" s="184">
        <v>7.0000004999887508</v>
      </c>
    </row>
    <row r="24" spans="1:6" x14ac:dyDescent="0.25">
      <c r="A24" s="181" t="s">
        <v>147</v>
      </c>
      <c r="B24" s="180">
        <v>2406544</v>
      </c>
      <c r="C24" s="180">
        <v>2701088</v>
      </c>
      <c r="D24" s="180">
        <v>3060717</v>
      </c>
      <c r="E24" s="180">
        <v>3572211</v>
      </c>
      <c r="F24" s="180">
        <v>3965992</v>
      </c>
    </row>
    <row r="25" spans="1:6" x14ac:dyDescent="0.25">
      <c r="B25" s="179"/>
      <c r="C25" s="179"/>
      <c r="D25" s="179"/>
      <c r="E25" s="179"/>
      <c r="F25" s="179"/>
    </row>
    <row r="26" spans="1:6" x14ac:dyDescent="0.25">
      <c r="A26" s="181" t="s">
        <v>146</v>
      </c>
      <c r="B26" s="179"/>
      <c r="C26" s="179"/>
      <c r="D26" s="179"/>
      <c r="E26" s="179"/>
      <c r="F26" s="179"/>
    </row>
    <row r="27" spans="1:6" x14ac:dyDescent="0.25">
      <c r="A27" s="150" t="s">
        <v>196</v>
      </c>
      <c r="B27" s="179">
        <v>0</v>
      </c>
      <c r="C27" s="179">
        <v>0</v>
      </c>
      <c r="D27" s="179">
        <v>0</v>
      </c>
      <c r="E27" s="179">
        <v>0</v>
      </c>
      <c r="F27" s="179">
        <v>0</v>
      </c>
    </row>
    <row r="28" spans="1:6" ht="30" x14ac:dyDescent="0.25">
      <c r="A28" s="183" t="s">
        <v>179</v>
      </c>
      <c r="B28" s="179">
        <v>0</v>
      </c>
      <c r="C28" s="179">
        <v>0</v>
      </c>
      <c r="D28" s="179">
        <v>0</v>
      </c>
      <c r="E28" s="179">
        <v>0</v>
      </c>
      <c r="F28" s="179">
        <v>-186400</v>
      </c>
    </row>
    <row r="29" spans="1:6" x14ac:dyDescent="0.25">
      <c r="B29" s="179"/>
      <c r="C29" s="179"/>
      <c r="D29" s="179"/>
      <c r="E29" s="179"/>
      <c r="F29" s="179"/>
    </row>
    <row r="30" spans="1:6" x14ac:dyDescent="0.25">
      <c r="A30" s="176" t="s">
        <v>178</v>
      </c>
      <c r="B30" s="176"/>
      <c r="C30" s="179"/>
      <c r="D30" s="179"/>
      <c r="E30" s="179"/>
      <c r="F30" s="179"/>
    </row>
    <row r="31" spans="1:6" x14ac:dyDescent="0.25">
      <c r="A31" s="181" t="s">
        <v>177</v>
      </c>
      <c r="B31" s="180">
        <v>2942390</v>
      </c>
      <c r="C31" s="180">
        <v>3298258</v>
      </c>
      <c r="D31" s="180">
        <v>3734914</v>
      </c>
      <c r="E31" s="180">
        <v>4335540</v>
      </c>
      <c r="F31" s="180">
        <v>4803399</v>
      </c>
    </row>
    <row r="32" spans="1:6" x14ac:dyDescent="0.25">
      <c r="A32" s="181"/>
      <c r="B32" s="179"/>
      <c r="C32" s="179"/>
      <c r="D32" s="179"/>
      <c r="E32" s="179"/>
      <c r="F32" s="179"/>
    </row>
    <row r="33" spans="1:8" x14ac:dyDescent="0.25">
      <c r="A33" s="182" t="s">
        <v>176</v>
      </c>
      <c r="B33" s="179">
        <v>1204041</v>
      </c>
      <c r="C33" s="179">
        <v>1322730</v>
      </c>
      <c r="D33" s="179">
        <v>1460379</v>
      </c>
      <c r="E33" s="179">
        <v>1592967</v>
      </c>
      <c r="F33" s="179">
        <v>1710671</v>
      </c>
      <c r="H33" s="175"/>
    </row>
    <row r="34" spans="1:8" x14ac:dyDescent="0.25">
      <c r="A34" s="182" t="s">
        <v>143</v>
      </c>
      <c r="B34" s="179">
        <v>1566596</v>
      </c>
      <c r="C34" s="179">
        <v>1783122</v>
      </c>
      <c r="D34" s="179">
        <v>2056236</v>
      </c>
      <c r="E34" s="179">
        <v>2483677</v>
      </c>
      <c r="F34" s="179">
        <v>2805128</v>
      </c>
    </row>
    <row r="35" spans="1:8" x14ac:dyDescent="0.25">
      <c r="A35" s="182" t="s">
        <v>142</v>
      </c>
      <c r="B35" s="179">
        <v>171754</v>
      </c>
      <c r="C35" s="179">
        <v>192407</v>
      </c>
      <c r="D35" s="179">
        <v>218300</v>
      </c>
      <c r="E35" s="179">
        <v>258897</v>
      </c>
      <c r="F35" s="179">
        <v>287599</v>
      </c>
    </row>
    <row r="36" spans="1:8" x14ac:dyDescent="0.25">
      <c r="A36" s="181" t="s">
        <v>147</v>
      </c>
      <c r="B36" s="180">
        <v>2942391</v>
      </c>
      <c r="C36" s="180">
        <v>3298259</v>
      </c>
      <c r="D36" s="180">
        <v>3734915</v>
      </c>
      <c r="E36" s="180">
        <v>4335541</v>
      </c>
      <c r="F36" s="180">
        <v>4803398</v>
      </c>
    </row>
    <row r="37" spans="1:8" x14ac:dyDescent="0.25">
      <c r="B37" s="179"/>
      <c r="C37" s="179"/>
      <c r="D37" s="179"/>
      <c r="E37" s="179"/>
      <c r="F37" s="179"/>
    </row>
    <row r="39" spans="1:8" x14ac:dyDescent="0.25">
      <c r="A39" s="150" t="s">
        <v>175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371B9-C251-47CA-9BDC-5C82DCA11FB7}">
  <sheetPr>
    <tabColor rgb="FF0000FF"/>
  </sheetPr>
  <dimension ref="A1:N75"/>
  <sheetViews>
    <sheetView zoomScaleNormal="100" workbookViewId="0">
      <selection activeCell="C61" sqref="C61"/>
    </sheetView>
  </sheetViews>
  <sheetFormatPr defaultColWidth="9.28515625" defaultRowHeight="15" x14ac:dyDescent="0.25"/>
  <cols>
    <col min="1" max="1" width="9.28515625" style="2"/>
    <col min="2" max="2" width="35.7109375" style="2" customWidth="1"/>
    <col min="3" max="3" width="17.42578125" style="2" bestFit="1" customWidth="1"/>
    <col min="4" max="4" width="25.7109375" style="2" customWidth="1"/>
    <col min="5" max="6" width="31.28515625" style="2" customWidth="1"/>
    <col min="7" max="7" width="27.28515625" style="2" customWidth="1"/>
    <col min="8" max="8" width="30.42578125" style="2" customWidth="1"/>
    <col min="9" max="9" width="23.42578125" style="2" customWidth="1"/>
    <col min="10" max="10" width="26" style="2" customWidth="1"/>
    <col min="11" max="11" width="22.5703125" style="2" customWidth="1"/>
    <col min="12" max="12" width="21.42578125" style="2" customWidth="1"/>
    <col min="13" max="13" width="20.7109375" style="2" customWidth="1"/>
    <col min="14" max="14" width="23.42578125" style="2" customWidth="1"/>
    <col min="15" max="15" width="8.7109375" style="2" customWidth="1"/>
    <col min="16" max="16384" width="9.28515625" style="2"/>
  </cols>
  <sheetData>
    <row r="1" spans="1:14" ht="15.75" x14ac:dyDescent="0.25">
      <c r="A1" s="1" t="s">
        <v>0</v>
      </c>
    </row>
    <row r="2" spans="1:14" ht="15.75" x14ac:dyDescent="0.25">
      <c r="A2" s="1" t="s">
        <v>1</v>
      </c>
      <c r="B2" s="3"/>
    </row>
    <row r="3" spans="1:14" ht="15.75" x14ac:dyDescent="0.25">
      <c r="A3" s="1" t="s">
        <v>2</v>
      </c>
    </row>
    <row r="4" spans="1:14" ht="15.75" x14ac:dyDescent="0.25">
      <c r="A4" s="1" t="s">
        <v>3</v>
      </c>
    </row>
    <row r="5" spans="1:14" ht="15.75" x14ac:dyDescent="0.25">
      <c r="A5" s="1" t="s">
        <v>4</v>
      </c>
    </row>
    <row r="6" spans="1:14" ht="15.75" x14ac:dyDescent="0.25">
      <c r="A6" s="1" t="s">
        <v>5</v>
      </c>
      <c r="C6" s="4"/>
      <c r="D6" s="4"/>
    </row>
    <row r="7" spans="1:14" s="3" customFormat="1" ht="15.75" x14ac:dyDescent="0.25">
      <c r="A7" s="1"/>
      <c r="B7" s="218" t="s">
        <v>6</v>
      </c>
      <c r="C7" s="218"/>
      <c r="D7" s="218"/>
      <c r="E7" s="218"/>
      <c r="F7" s="218"/>
      <c r="G7" s="218"/>
      <c r="H7" s="218"/>
    </row>
    <row r="8" spans="1:14" s="3" customFormat="1" ht="23.25" customHeight="1" x14ac:dyDescent="0.25">
      <c r="B8" s="5" t="s">
        <v>7</v>
      </c>
      <c r="C8" s="5"/>
      <c r="D8" s="5"/>
      <c r="M8" s="5"/>
      <c r="N8" s="6"/>
    </row>
    <row r="9" spans="1:14" s="3" customFormat="1" ht="15.75" x14ac:dyDescent="0.25">
      <c r="C9" s="219" t="s">
        <v>8</v>
      </c>
      <c r="D9" s="219"/>
    </row>
    <row r="10" spans="1:14" s="3" customFormat="1" ht="15.75" x14ac:dyDescent="0.25">
      <c r="B10" s="7" t="s">
        <v>9</v>
      </c>
      <c r="C10" s="8" t="s">
        <v>10</v>
      </c>
      <c r="D10" s="8" t="s">
        <v>11</v>
      </c>
      <c r="E10" s="9"/>
      <c r="F10" s="9"/>
      <c r="G10" s="9"/>
      <c r="H10" s="9"/>
      <c r="I10" s="9"/>
      <c r="J10" s="9"/>
      <c r="K10" s="9"/>
    </row>
    <row r="11" spans="1:14" s="3" customFormat="1" ht="15.75" x14ac:dyDescent="0.25">
      <c r="B11" s="10" t="s">
        <v>12</v>
      </c>
      <c r="C11" s="11">
        <v>7</v>
      </c>
      <c r="D11" s="12">
        <v>2.9166666666666667E-2</v>
      </c>
      <c r="E11" s="13"/>
    </row>
    <row r="12" spans="1:14" s="3" customFormat="1" ht="15.75" x14ac:dyDescent="0.25">
      <c r="B12" s="10" t="s">
        <v>13</v>
      </c>
      <c r="C12" s="11">
        <v>91</v>
      </c>
      <c r="D12" s="12">
        <v>0.37916666666666665</v>
      </c>
      <c r="E12" s="13"/>
      <c r="F12" s="13"/>
      <c r="G12" s="13"/>
      <c r="H12" s="14"/>
      <c r="I12" s="14"/>
    </row>
    <row r="13" spans="1:14" s="3" customFormat="1" ht="15.75" x14ac:dyDescent="0.25">
      <c r="B13" s="10" t="s">
        <v>14</v>
      </c>
      <c r="C13" s="11">
        <v>4</v>
      </c>
      <c r="D13" s="12">
        <v>1.6666666666666666E-2</v>
      </c>
      <c r="E13" s="13"/>
      <c r="F13" s="13"/>
      <c r="G13" s="13"/>
      <c r="H13" s="14"/>
      <c r="I13" s="14"/>
    </row>
    <row r="14" spans="1:14" s="3" customFormat="1" ht="15.75" x14ac:dyDescent="0.25">
      <c r="B14" s="10" t="s">
        <v>15</v>
      </c>
      <c r="C14" s="11">
        <v>97</v>
      </c>
      <c r="D14" s="12">
        <v>0.40416666666666667</v>
      </c>
      <c r="E14" s="13"/>
      <c r="F14" s="13"/>
      <c r="G14" s="13"/>
      <c r="H14" s="14"/>
      <c r="I14" s="14"/>
    </row>
    <row r="15" spans="1:14" s="3" customFormat="1" ht="15.75" x14ac:dyDescent="0.25">
      <c r="B15" s="10" t="s">
        <v>16</v>
      </c>
      <c r="C15" s="11">
        <v>31</v>
      </c>
      <c r="D15" s="12">
        <v>0.12916666666666668</v>
      </c>
      <c r="E15" s="13"/>
      <c r="F15" s="15"/>
      <c r="G15" s="13"/>
      <c r="H15" s="13"/>
      <c r="I15" s="14"/>
      <c r="J15" s="14"/>
    </row>
    <row r="16" spans="1:14" s="3" customFormat="1" ht="15.75" x14ac:dyDescent="0.25">
      <c r="B16" s="16" t="s">
        <v>17</v>
      </c>
      <c r="C16" s="11">
        <v>10</v>
      </c>
      <c r="D16" s="12">
        <v>4.1666666666666664E-2</v>
      </c>
      <c r="E16" s="13"/>
      <c r="F16" s="15"/>
      <c r="G16" s="13"/>
      <c r="H16" s="13"/>
      <c r="I16" s="14"/>
      <c r="J16" s="14"/>
    </row>
    <row r="17" spans="2:10" s="3" customFormat="1" ht="15.75" x14ac:dyDescent="0.25">
      <c r="C17" s="17"/>
      <c r="D17" s="17"/>
      <c r="E17" s="13"/>
      <c r="F17" s="15"/>
      <c r="G17" s="13"/>
      <c r="H17" s="13"/>
      <c r="I17" s="14"/>
      <c r="J17" s="14"/>
    </row>
    <row r="18" spans="2:10" s="3" customFormat="1" ht="15.75" x14ac:dyDescent="0.25">
      <c r="C18" s="17"/>
      <c r="D18" s="17"/>
      <c r="E18" s="13"/>
      <c r="F18" s="15"/>
      <c r="G18" s="13"/>
      <c r="H18" s="13"/>
      <c r="I18" s="14"/>
      <c r="J18" s="14"/>
    </row>
    <row r="19" spans="2:10" s="3" customFormat="1" ht="15.75" x14ac:dyDescent="0.25">
      <c r="B19" s="18" t="s">
        <v>18</v>
      </c>
      <c r="C19" s="5">
        <v>1.96</v>
      </c>
      <c r="I19" s="14"/>
      <c r="J19" s="14"/>
    </row>
    <row r="20" spans="2:10" s="3" customFormat="1" ht="15.75" x14ac:dyDescent="0.25">
      <c r="I20" s="14"/>
      <c r="J20" s="14"/>
    </row>
    <row r="21" spans="2:10" s="3" customFormat="1" ht="15.75" x14ac:dyDescent="0.25">
      <c r="I21" s="14"/>
      <c r="J21" s="14"/>
    </row>
    <row r="22" spans="2:10" s="3" customFormat="1" ht="15.75" x14ac:dyDescent="0.25">
      <c r="B22" s="5" t="s">
        <v>19</v>
      </c>
      <c r="I22" s="14"/>
      <c r="J22" s="14"/>
    </row>
    <row r="23" spans="2:10" s="3" customFormat="1" ht="15.75" x14ac:dyDescent="0.25">
      <c r="C23" s="220" t="s">
        <v>20</v>
      </c>
      <c r="D23" s="220"/>
      <c r="E23" s="220"/>
      <c r="F23" s="220"/>
      <c r="G23" s="220"/>
      <c r="H23" s="220"/>
      <c r="I23" s="14"/>
      <c r="J23" s="14"/>
    </row>
    <row r="24" spans="2:10" s="3" customFormat="1" ht="15.75" x14ac:dyDescent="0.25">
      <c r="B24" s="7" t="s">
        <v>9</v>
      </c>
      <c r="C24" s="8" t="s">
        <v>12</v>
      </c>
      <c r="D24" s="8" t="s">
        <v>13</v>
      </c>
      <c r="E24" s="8" t="s">
        <v>14</v>
      </c>
      <c r="F24" s="8" t="s">
        <v>15</v>
      </c>
      <c r="G24" s="8" t="s">
        <v>16</v>
      </c>
      <c r="H24" s="8" t="s">
        <v>17</v>
      </c>
      <c r="I24" s="14"/>
      <c r="J24" s="14"/>
    </row>
    <row r="25" spans="2:10" s="3" customFormat="1" ht="15.75" x14ac:dyDescent="0.25">
      <c r="B25" s="19" t="s">
        <v>12</v>
      </c>
      <c r="C25" s="20">
        <v>1</v>
      </c>
      <c r="D25" s="20">
        <v>0.59</v>
      </c>
      <c r="E25" s="20">
        <v>-0.19</v>
      </c>
      <c r="F25" s="20">
        <v>0.82</v>
      </c>
      <c r="G25" s="20">
        <v>0</v>
      </c>
      <c r="H25" s="20">
        <v>0</v>
      </c>
      <c r="I25" s="14"/>
      <c r="J25" s="14"/>
    </row>
    <row r="26" spans="2:10" s="3" customFormat="1" ht="15.75" x14ac:dyDescent="0.25">
      <c r="B26" s="19" t="s">
        <v>13</v>
      </c>
      <c r="C26" s="20">
        <v>0.59</v>
      </c>
      <c r="D26" s="20">
        <v>1</v>
      </c>
      <c r="E26" s="20">
        <v>0.53</v>
      </c>
      <c r="F26" s="20">
        <v>0.64</v>
      </c>
      <c r="G26" s="20">
        <v>0</v>
      </c>
      <c r="H26" s="20">
        <v>0</v>
      </c>
      <c r="I26" s="14"/>
      <c r="J26" s="14"/>
    </row>
    <row r="27" spans="2:10" s="3" customFormat="1" ht="15.75" x14ac:dyDescent="0.25">
      <c r="B27" s="19" t="s">
        <v>14</v>
      </c>
      <c r="C27" s="20">
        <v>-0.19</v>
      </c>
      <c r="D27" s="20">
        <v>0.53</v>
      </c>
      <c r="E27" s="20">
        <v>1</v>
      </c>
      <c r="F27" s="20">
        <v>0.02</v>
      </c>
      <c r="G27" s="20">
        <v>0</v>
      </c>
      <c r="H27" s="20">
        <v>0</v>
      </c>
      <c r="I27" s="14"/>
      <c r="J27" s="14"/>
    </row>
    <row r="28" spans="2:10" s="3" customFormat="1" ht="15.75" x14ac:dyDescent="0.25">
      <c r="B28" s="19" t="s">
        <v>15</v>
      </c>
      <c r="C28" s="20">
        <v>0.82</v>
      </c>
      <c r="D28" s="20">
        <v>0.64</v>
      </c>
      <c r="E28" s="20">
        <v>0.02</v>
      </c>
      <c r="F28" s="20">
        <v>1</v>
      </c>
      <c r="G28" s="20">
        <v>0</v>
      </c>
      <c r="H28" s="20">
        <v>0</v>
      </c>
      <c r="I28" s="14"/>
      <c r="J28" s="14"/>
    </row>
    <row r="29" spans="2:10" s="3" customFormat="1" ht="15.75" x14ac:dyDescent="0.25">
      <c r="B29" s="19" t="s">
        <v>16</v>
      </c>
      <c r="C29" s="20">
        <v>0</v>
      </c>
      <c r="D29" s="20">
        <v>0</v>
      </c>
      <c r="E29" s="20">
        <v>0</v>
      </c>
      <c r="F29" s="20">
        <v>0</v>
      </c>
      <c r="G29" s="20">
        <v>1</v>
      </c>
      <c r="H29" s="20">
        <v>0</v>
      </c>
      <c r="I29" s="14"/>
      <c r="J29" s="14"/>
    </row>
    <row r="30" spans="2:10" s="3" customFormat="1" ht="15.75" x14ac:dyDescent="0.25">
      <c r="B30" s="19" t="s">
        <v>17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1</v>
      </c>
      <c r="I30" s="14"/>
      <c r="J30" s="14"/>
    </row>
    <row r="31" spans="2:10" s="3" customFormat="1" ht="15.75" x14ac:dyDescent="0.25">
      <c r="I31" s="14"/>
      <c r="J31" s="14"/>
    </row>
    <row r="32" spans="2:10" s="3" customFormat="1" ht="15.75" x14ac:dyDescent="0.25">
      <c r="B32" s="221" t="s">
        <v>21</v>
      </c>
      <c r="C32" s="221"/>
      <c r="I32" s="14"/>
      <c r="J32" s="14"/>
    </row>
    <row r="33" spans="2:10" s="3" customFormat="1" ht="15.75" x14ac:dyDescent="0.25">
      <c r="B33" s="8" t="s">
        <v>9</v>
      </c>
      <c r="C33" s="8" t="s">
        <v>12</v>
      </c>
      <c r="D33" s="8" t="s">
        <v>13</v>
      </c>
      <c r="E33" s="8" t="s">
        <v>14</v>
      </c>
      <c r="F33" s="8" t="s">
        <v>15</v>
      </c>
      <c r="G33" s="8" t="s">
        <v>16</v>
      </c>
      <c r="H33" s="8" t="s">
        <v>17</v>
      </c>
      <c r="I33" s="14"/>
      <c r="J33" s="14"/>
    </row>
    <row r="34" spans="2:10" s="3" customFormat="1" ht="15.75" x14ac:dyDescent="0.25">
      <c r="B34" s="21" t="s">
        <v>22</v>
      </c>
      <c r="C34" s="22">
        <v>4.3400000000000001E-2</v>
      </c>
      <c r="D34" s="23">
        <v>5.2999999999999999E-2</v>
      </c>
      <c r="E34" s="23">
        <v>9.1600000000000001E-2</v>
      </c>
      <c r="F34" s="23">
        <v>2.53E-2</v>
      </c>
      <c r="G34" s="23">
        <v>0</v>
      </c>
      <c r="H34" s="23">
        <v>0.2</v>
      </c>
      <c r="I34" s="14"/>
      <c r="J34" s="14"/>
    </row>
    <row r="35" spans="2:10" s="3" customFormat="1" ht="15.75" x14ac:dyDescent="0.25">
      <c r="C35" s="17"/>
      <c r="D35" s="17"/>
      <c r="E35" s="13"/>
      <c r="F35" s="15"/>
      <c r="G35" s="13"/>
      <c r="H35" s="13"/>
      <c r="I35" s="14"/>
      <c r="J35" s="14"/>
    </row>
    <row r="36" spans="2:10" s="3" customFormat="1" ht="15.75" x14ac:dyDescent="0.25">
      <c r="C36" s="17"/>
      <c r="D36" s="17"/>
      <c r="E36" s="13"/>
      <c r="F36" s="15"/>
      <c r="G36" s="13"/>
      <c r="H36" s="13"/>
      <c r="I36" s="14"/>
      <c r="J36" s="14"/>
    </row>
    <row r="37" spans="2:10" s="3" customFormat="1" ht="15.75" x14ac:dyDescent="0.25">
      <c r="C37" s="17"/>
      <c r="D37" s="17"/>
      <c r="E37" s="13"/>
      <c r="F37" s="15"/>
      <c r="G37" s="13"/>
      <c r="H37" s="13"/>
      <c r="I37" s="14"/>
      <c r="J37" s="14"/>
    </row>
    <row r="38" spans="2:10" s="3" customFormat="1" ht="15.75" x14ac:dyDescent="0.25">
      <c r="B38" s="218" t="s">
        <v>23</v>
      </c>
      <c r="C38" s="218"/>
      <c r="D38" s="218"/>
      <c r="E38" s="218"/>
      <c r="F38" s="218"/>
      <c r="G38" s="218"/>
      <c r="H38" s="218"/>
      <c r="I38" s="14"/>
      <c r="J38" s="14"/>
    </row>
    <row r="39" spans="2:10" s="3" customFormat="1" ht="15.75" x14ac:dyDescent="0.25">
      <c r="C39" s="17"/>
      <c r="D39" s="17"/>
      <c r="E39" s="13"/>
      <c r="F39" s="15"/>
      <c r="G39" s="13"/>
      <c r="H39" s="13"/>
      <c r="I39" s="14"/>
      <c r="J39" s="14"/>
    </row>
    <row r="40" spans="2:10" s="3" customFormat="1" ht="15.75" x14ac:dyDescent="0.25">
      <c r="B40" s="8" t="s">
        <v>9</v>
      </c>
      <c r="C40" s="8" t="s">
        <v>12</v>
      </c>
      <c r="D40" s="8" t="s">
        <v>13</v>
      </c>
      <c r="E40" s="8" t="s">
        <v>14</v>
      </c>
      <c r="F40" s="8" t="s">
        <v>15</v>
      </c>
      <c r="G40" s="8" t="s">
        <v>16</v>
      </c>
      <c r="H40" s="8" t="s">
        <v>17</v>
      </c>
      <c r="I40" s="14"/>
    </row>
    <row r="41" spans="2:10" s="3" customFormat="1" ht="15.75" x14ac:dyDescent="0.25">
      <c r="B41" s="21" t="s">
        <v>12</v>
      </c>
      <c r="C41" s="24">
        <f>(HLOOKUP(C$40,$C$33:$H$34, 2, 0))*(HLOOKUP($B41, $C$33:$H$34, 2, 0))*C25</f>
        <v>1.8835600000000001E-3</v>
      </c>
      <c r="D41" s="24">
        <f t="shared" ref="C41:H46" si="0">(HLOOKUP(D$40,$C$33:$H$34, 2, 0))*(HLOOKUP($B41, $C$33:$H$34, 2, 0))*D25</f>
        <v>1.357118E-3</v>
      </c>
      <c r="E41" s="24">
        <f t="shared" si="0"/>
        <v>-7.5533360000000006E-4</v>
      </c>
      <c r="F41" s="24">
        <f t="shared" si="0"/>
        <v>9.0037640000000007E-4</v>
      </c>
      <c r="G41" s="24">
        <f t="shared" si="0"/>
        <v>0</v>
      </c>
      <c r="H41" s="24">
        <f t="shared" si="0"/>
        <v>0</v>
      </c>
      <c r="I41" s="14"/>
    </row>
    <row r="42" spans="2:10" s="3" customFormat="1" ht="15.75" x14ac:dyDescent="0.25">
      <c r="B42" s="21" t="s">
        <v>13</v>
      </c>
      <c r="C42" s="24">
        <f>(HLOOKUP(C$40,$C$33:$H$34, 2, 0))*(HLOOKUP($B42, $C$33:$H$34, 2, 0))*C26</f>
        <v>1.357118E-3</v>
      </c>
      <c r="D42" s="24">
        <f t="shared" si="0"/>
        <v>2.8089999999999999E-3</v>
      </c>
      <c r="E42" s="24">
        <f t="shared" si="0"/>
        <v>2.5730440000000005E-3</v>
      </c>
      <c r="F42" s="24">
        <f t="shared" si="0"/>
        <v>8.5817599999999999E-4</v>
      </c>
      <c r="G42" s="24">
        <f t="shared" si="0"/>
        <v>0</v>
      </c>
      <c r="H42" s="24">
        <f t="shared" si="0"/>
        <v>0</v>
      </c>
      <c r="I42" s="14"/>
    </row>
    <row r="43" spans="2:10" s="3" customFormat="1" ht="15.75" x14ac:dyDescent="0.25">
      <c r="B43" s="21" t="s">
        <v>14</v>
      </c>
      <c r="C43" s="24">
        <f>(HLOOKUP(C$40,$C$33:$H$34, 2, 0))*(HLOOKUP($B43, $C$33:$H$34, 2, 0))*C27</f>
        <v>-7.5533360000000006E-4</v>
      </c>
      <c r="D43" s="24">
        <f t="shared" si="0"/>
        <v>2.5730440000000005E-3</v>
      </c>
      <c r="E43" s="24">
        <f t="shared" si="0"/>
        <v>8.39056E-3</v>
      </c>
      <c r="F43" s="25">
        <f>(HLOOKUP(F$40,$C$33:$H$34, 2, 0))*(HLOOKUP($B43, $C$33:$H$34, 2, 0))*F27</f>
        <v>4.6349599999999994E-5</v>
      </c>
      <c r="G43" s="24">
        <f t="shared" si="0"/>
        <v>0</v>
      </c>
      <c r="H43" s="24">
        <f t="shared" si="0"/>
        <v>0</v>
      </c>
      <c r="I43" s="14"/>
    </row>
    <row r="44" spans="2:10" s="3" customFormat="1" ht="15.75" x14ac:dyDescent="0.25">
      <c r="B44" s="21" t="s">
        <v>15</v>
      </c>
      <c r="C44" s="24">
        <f t="shared" si="0"/>
        <v>9.0037640000000007E-4</v>
      </c>
      <c r="D44" s="24">
        <f t="shared" si="0"/>
        <v>8.5817599999999999E-4</v>
      </c>
      <c r="E44" s="24">
        <f t="shared" si="0"/>
        <v>4.6349599999999994E-5</v>
      </c>
      <c r="F44" s="24">
        <f t="shared" si="0"/>
        <v>6.4008999999999995E-4</v>
      </c>
      <c r="G44" s="24">
        <f t="shared" si="0"/>
        <v>0</v>
      </c>
      <c r="H44" s="24">
        <f t="shared" si="0"/>
        <v>0</v>
      </c>
      <c r="I44" s="14"/>
    </row>
    <row r="45" spans="2:10" s="3" customFormat="1" ht="15.75" x14ac:dyDescent="0.25">
      <c r="B45" s="21" t="s">
        <v>16</v>
      </c>
      <c r="C45" s="24">
        <f t="shared" si="0"/>
        <v>0</v>
      </c>
      <c r="D45" s="24">
        <f t="shared" si="0"/>
        <v>0</v>
      </c>
      <c r="E45" s="24">
        <f t="shared" si="0"/>
        <v>0</v>
      </c>
      <c r="F45" s="24">
        <f t="shared" si="0"/>
        <v>0</v>
      </c>
      <c r="G45" s="24">
        <f t="shared" si="0"/>
        <v>0</v>
      </c>
      <c r="H45" s="24">
        <f t="shared" si="0"/>
        <v>0</v>
      </c>
      <c r="I45" s="14"/>
      <c r="J45" s="14"/>
    </row>
    <row r="46" spans="2:10" s="3" customFormat="1" ht="15.75" x14ac:dyDescent="0.25">
      <c r="B46" s="21" t="s">
        <v>17</v>
      </c>
      <c r="C46" s="24">
        <f>(HLOOKUP(C$40,$C$33:$H$34, 2, 0))*(HLOOKUP($B46, $C$33:$H$34, 2, 0))*C30</f>
        <v>0</v>
      </c>
      <c r="D46" s="24">
        <f t="shared" si="0"/>
        <v>0</v>
      </c>
      <c r="E46" s="24">
        <f t="shared" si="0"/>
        <v>0</v>
      </c>
      <c r="F46" s="24">
        <f t="shared" si="0"/>
        <v>0</v>
      </c>
      <c r="G46" s="24">
        <f t="shared" si="0"/>
        <v>0</v>
      </c>
      <c r="H46" s="24">
        <f t="shared" si="0"/>
        <v>4.0000000000000008E-2</v>
      </c>
      <c r="I46" s="14"/>
      <c r="J46" s="14"/>
    </row>
    <row r="47" spans="2:10" s="3" customFormat="1" ht="15.75" x14ac:dyDescent="0.25">
      <c r="C47" s="17"/>
      <c r="D47" s="17"/>
      <c r="E47" s="13"/>
      <c r="F47" s="15"/>
      <c r="G47" s="13"/>
      <c r="H47" s="13"/>
      <c r="I47" s="14"/>
      <c r="J47" s="14"/>
    </row>
    <row r="48" spans="2:10" s="3" customFormat="1" ht="15.75" x14ac:dyDescent="0.25">
      <c r="B48" s="217" t="s">
        <v>24</v>
      </c>
      <c r="C48" s="217"/>
      <c r="D48" s="217"/>
      <c r="E48" s="217"/>
      <c r="F48" s="217"/>
      <c r="G48" s="217"/>
      <c r="H48" s="217"/>
      <c r="I48" s="14"/>
      <c r="J48" s="14"/>
    </row>
    <row r="49" spans="2:10" s="3" customFormat="1" ht="16.5" thickBot="1" x14ac:dyDescent="0.3">
      <c r="B49" s="26"/>
      <c r="C49" s="26"/>
      <c r="D49" s="26"/>
      <c r="E49" s="26"/>
      <c r="F49" s="26"/>
      <c r="G49" s="26"/>
      <c r="H49" s="26"/>
      <c r="I49" s="14"/>
      <c r="J49" s="14"/>
    </row>
    <row r="50" spans="2:10" s="3" customFormat="1" ht="16.5" thickBot="1" x14ac:dyDescent="0.3">
      <c r="B50" s="27" t="s">
        <v>25</v>
      </c>
      <c r="C50" s="28">
        <f t="array" ref="C50">C19*SQRT((MMULT(MMULT(TRANSPOSE(C11:C16),C41:H46),C11:C16)))</f>
        <v>14.333382634491675</v>
      </c>
      <c r="D50" s="29"/>
      <c r="E50" s="13"/>
      <c r="F50" s="15"/>
      <c r="G50" s="13"/>
      <c r="H50" s="13"/>
      <c r="I50" s="14"/>
      <c r="J50" s="14"/>
    </row>
    <row r="51" spans="2:10" s="3" customFormat="1" ht="15.75" x14ac:dyDescent="0.25">
      <c r="B51" s="18"/>
      <c r="C51" s="30"/>
      <c r="D51" s="17"/>
      <c r="E51" s="13"/>
      <c r="F51" s="15"/>
      <c r="G51" s="13"/>
      <c r="H51" s="13"/>
      <c r="I51" s="14"/>
      <c r="J51" s="14"/>
    </row>
    <row r="52" spans="2:10" s="3" customFormat="1" ht="15.75" x14ac:dyDescent="0.25">
      <c r="B52" s="217" t="s">
        <v>26</v>
      </c>
      <c r="C52" s="217"/>
      <c r="D52" s="217"/>
      <c r="E52" s="217"/>
      <c r="F52" s="217"/>
      <c r="G52" s="217"/>
      <c r="H52" s="217"/>
      <c r="I52" s="14"/>
      <c r="J52" s="14"/>
    </row>
    <row r="53" spans="2:10" s="3" customFormat="1" ht="16.5" thickBot="1" x14ac:dyDescent="0.3">
      <c r="B53" s="26"/>
      <c r="C53" s="26"/>
      <c r="D53" s="26"/>
      <c r="E53" s="26"/>
      <c r="F53" s="26"/>
      <c r="G53" s="26"/>
      <c r="H53" s="26"/>
      <c r="I53" s="14"/>
      <c r="J53" s="14"/>
    </row>
    <row r="54" spans="2:10" s="3" customFormat="1" ht="15.75" x14ac:dyDescent="0.25">
      <c r="B54" s="31" t="s">
        <v>9</v>
      </c>
      <c r="C54" s="32" t="s">
        <v>27</v>
      </c>
      <c r="D54" s="33"/>
      <c r="E54" s="13"/>
      <c r="F54" s="15"/>
      <c r="G54" s="13"/>
      <c r="H54" s="13"/>
      <c r="I54" s="14"/>
      <c r="J54" s="14"/>
    </row>
    <row r="55" spans="2:10" s="3" customFormat="1" ht="15.75" x14ac:dyDescent="0.25">
      <c r="B55" s="34" t="s">
        <v>12</v>
      </c>
      <c r="C55" s="35">
        <f t="array" ref="C55:C60">C19*(MMULT((C41:H46), C11:C16))/SQRT((MMULT(MMULT(TRANSPOSE(C11:C16), C41:H46), C11:C16)))</f>
        <v>5.9231327473812947E-2</v>
      </c>
      <c r="D55" s="37"/>
      <c r="E55" s="13"/>
      <c r="F55" s="15"/>
      <c r="G55" s="13"/>
      <c r="H55" s="13"/>
      <c r="I55" s="14"/>
      <c r="J55" s="14"/>
    </row>
    <row r="56" spans="2:10" s="3" customFormat="1" ht="15.75" x14ac:dyDescent="0.25">
      <c r="B56" s="34" t="s">
        <v>13</v>
      </c>
      <c r="C56" s="35">
        <v>9.6125633830695736E-2</v>
      </c>
      <c r="D56" s="37"/>
      <c r="E56" s="13"/>
      <c r="F56" s="15"/>
      <c r="G56" s="13"/>
      <c r="H56" s="13"/>
      <c r="I56" s="14"/>
      <c r="J56" s="14"/>
    </row>
    <row r="57" spans="2:10" s="3" customFormat="1" ht="15.75" x14ac:dyDescent="0.25">
      <c r="B57" s="34" t="s">
        <v>14</v>
      </c>
      <c r="C57" s="35">
        <v>7.1538695607309785E-2</v>
      </c>
      <c r="D57" s="37"/>
      <c r="E57" s="13"/>
      <c r="F57" s="15"/>
      <c r="G57" s="13"/>
      <c r="H57" s="13"/>
      <c r="I57" s="14"/>
      <c r="J57" s="14"/>
    </row>
    <row r="58" spans="2:10" s="3" customFormat="1" ht="15.75" x14ac:dyDescent="0.25">
      <c r="B58" s="34" t="s">
        <v>15</v>
      </c>
      <c r="C58" s="35">
        <v>3.931036237174327E-2</v>
      </c>
      <c r="D58" s="37"/>
      <c r="E58" s="13"/>
      <c r="F58" s="15"/>
      <c r="G58" s="13"/>
      <c r="H58" s="13"/>
      <c r="I58" s="14"/>
      <c r="J58" s="14"/>
    </row>
    <row r="59" spans="2:10" s="3" customFormat="1" ht="15.75" x14ac:dyDescent="0.25">
      <c r="B59" s="34" t="s">
        <v>16</v>
      </c>
      <c r="C59" s="35">
        <v>0</v>
      </c>
      <c r="D59" s="38"/>
      <c r="E59" s="13"/>
      <c r="F59" s="15"/>
      <c r="G59" s="13"/>
      <c r="H59" s="13"/>
      <c r="I59" s="14"/>
      <c r="J59" s="14"/>
    </row>
    <row r="60" spans="2:10" s="3" customFormat="1" ht="16.5" thickBot="1" x14ac:dyDescent="0.3">
      <c r="B60" s="21" t="s">
        <v>17</v>
      </c>
      <c r="C60" s="36">
        <v>0.1072070731093335</v>
      </c>
      <c r="D60" s="17"/>
      <c r="E60" s="13"/>
      <c r="F60" s="15"/>
      <c r="G60" s="13"/>
      <c r="H60" s="13"/>
      <c r="I60" s="14"/>
      <c r="J60" s="14"/>
    </row>
    <row r="61" spans="2:10" s="3" customFormat="1" ht="15.75" x14ac:dyDescent="0.25">
      <c r="C61" s="17"/>
      <c r="D61" s="17"/>
      <c r="E61" s="13"/>
      <c r="F61" s="15"/>
      <c r="G61" s="13"/>
      <c r="H61" s="13"/>
      <c r="I61" s="14"/>
      <c r="J61" s="14"/>
    </row>
    <row r="62" spans="2:10" s="3" customFormat="1" ht="15.75" x14ac:dyDescent="0.25">
      <c r="C62" s="17"/>
      <c r="D62" s="17"/>
      <c r="E62" s="13"/>
      <c r="F62" s="15"/>
      <c r="G62" s="13"/>
      <c r="H62" s="13"/>
      <c r="I62" s="14"/>
      <c r="J62" s="14"/>
    </row>
    <row r="63" spans="2:10" s="3" customFormat="1" ht="15.75" x14ac:dyDescent="0.25">
      <c r="C63" s="17"/>
      <c r="D63" s="17"/>
      <c r="E63" s="13"/>
      <c r="F63" s="15"/>
      <c r="G63" s="13"/>
      <c r="H63" s="13"/>
      <c r="I63" s="14"/>
      <c r="J63" s="14"/>
    </row>
    <row r="64" spans="2:10" s="3" customFormat="1" ht="15.75" x14ac:dyDescent="0.25">
      <c r="C64" s="17"/>
      <c r="D64" s="17"/>
      <c r="E64" s="13"/>
      <c r="F64" s="15"/>
      <c r="G64" s="13"/>
      <c r="H64" s="13"/>
      <c r="I64" s="14"/>
      <c r="J64" s="14"/>
    </row>
    <row r="65" spans="3:10" s="3" customFormat="1" ht="15.75" x14ac:dyDescent="0.25">
      <c r="C65" s="17"/>
      <c r="D65" s="17"/>
      <c r="E65" s="13"/>
      <c r="F65" s="15"/>
      <c r="G65" s="13"/>
      <c r="H65" s="13"/>
      <c r="I65" s="14"/>
      <c r="J65" s="14"/>
    </row>
    <row r="66" spans="3:10" s="3" customFormat="1" ht="15.75" x14ac:dyDescent="0.25">
      <c r="C66" s="17"/>
      <c r="D66" s="17"/>
      <c r="E66" s="13"/>
      <c r="F66" s="15"/>
      <c r="G66" s="13"/>
      <c r="H66" s="13"/>
      <c r="I66" s="14"/>
      <c r="J66" s="14"/>
    </row>
    <row r="67" spans="3:10" s="3" customFormat="1" ht="15.75" x14ac:dyDescent="0.25">
      <c r="C67" s="17"/>
      <c r="D67" s="17"/>
      <c r="E67" s="13"/>
      <c r="F67" s="15"/>
      <c r="G67" s="13"/>
      <c r="H67" s="13"/>
      <c r="I67" s="14"/>
      <c r="J67" s="14"/>
    </row>
    <row r="68" spans="3:10" s="3" customFormat="1" ht="15.75" x14ac:dyDescent="0.25">
      <c r="C68" s="17"/>
      <c r="D68" s="17"/>
      <c r="E68" s="13"/>
      <c r="F68" s="15"/>
      <c r="G68" s="13"/>
      <c r="H68" s="13"/>
      <c r="I68" s="14"/>
      <c r="J68" s="14"/>
    </row>
    <row r="69" spans="3:10" s="3" customFormat="1" ht="15.75" x14ac:dyDescent="0.25">
      <c r="C69" s="17"/>
      <c r="D69" s="17"/>
      <c r="E69" s="13"/>
      <c r="F69" s="15"/>
      <c r="G69" s="13"/>
      <c r="H69" s="13"/>
      <c r="I69" s="14"/>
      <c r="J69" s="14"/>
    </row>
    <row r="70" spans="3:10" s="3" customFormat="1" ht="15.75" x14ac:dyDescent="0.25">
      <c r="C70" s="17"/>
      <c r="D70" s="17"/>
      <c r="E70" s="13"/>
      <c r="F70" s="15"/>
      <c r="G70" s="13"/>
      <c r="H70" s="13"/>
      <c r="I70" s="14"/>
      <c r="J70" s="14"/>
    </row>
    <row r="71" spans="3:10" s="3" customFormat="1" ht="15.75" x14ac:dyDescent="0.25">
      <c r="C71" s="17"/>
      <c r="D71" s="17"/>
      <c r="E71" s="13"/>
      <c r="F71" s="15"/>
      <c r="G71" s="13"/>
      <c r="H71" s="13"/>
      <c r="I71" s="14"/>
      <c r="J71" s="14"/>
    </row>
    <row r="72" spans="3:10" x14ac:dyDescent="0.25">
      <c r="C72" s="39"/>
      <c r="D72" s="39"/>
      <c r="E72" s="40"/>
      <c r="F72" s="41"/>
      <c r="G72" s="40"/>
      <c r="H72" s="40"/>
      <c r="I72" s="42"/>
      <c r="J72" s="42"/>
    </row>
    <row r="73" spans="3:10" x14ac:dyDescent="0.25">
      <c r="C73" s="39"/>
      <c r="D73" s="39"/>
      <c r="E73" s="40"/>
      <c r="F73" s="41"/>
      <c r="G73" s="40"/>
      <c r="H73" s="40"/>
      <c r="I73" s="42"/>
      <c r="J73" s="42"/>
    </row>
    <row r="74" spans="3:10" x14ac:dyDescent="0.25">
      <c r="C74" s="39"/>
      <c r="D74" s="39"/>
      <c r="E74" s="40"/>
      <c r="F74" s="41"/>
      <c r="G74" s="40"/>
      <c r="H74" s="40"/>
      <c r="I74" s="42"/>
      <c r="J74" s="42"/>
    </row>
    <row r="75" spans="3:10" x14ac:dyDescent="0.25">
      <c r="C75" s="39"/>
      <c r="D75" s="39"/>
      <c r="E75" s="40"/>
      <c r="F75" s="41"/>
      <c r="G75" s="40"/>
      <c r="H75" s="40"/>
      <c r="I75" s="42"/>
      <c r="J75" s="42"/>
    </row>
  </sheetData>
  <mergeCells count="7">
    <mergeCell ref="B52:H52"/>
    <mergeCell ref="B7:H7"/>
    <mergeCell ref="C9:D9"/>
    <mergeCell ref="C23:H23"/>
    <mergeCell ref="B32:C32"/>
    <mergeCell ref="B38:H38"/>
    <mergeCell ref="B48:H48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8B581-C0D0-405D-B4A0-185347281D47}">
  <sheetPr>
    <tabColor rgb="FF0000FF"/>
  </sheetPr>
  <dimension ref="A1:N82"/>
  <sheetViews>
    <sheetView topLeftCell="B28" zoomScaleNormal="100" workbookViewId="0">
      <selection activeCell="D65" sqref="D65"/>
    </sheetView>
  </sheetViews>
  <sheetFormatPr defaultColWidth="9.28515625" defaultRowHeight="15" x14ac:dyDescent="0.25"/>
  <cols>
    <col min="1" max="1" width="9.28515625" style="2"/>
    <col min="2" max="2" width="51.28515625" style="2" bestFit="1" customWidth="1"/>
    <col min="3" max="9" width="28.28515625" style="2" customWidth="1"/>
    <col min="10" max="10" width="26" style="2" customWidth="1"/>
    <col min="11" max="11" width="22.5703125" style="2" customWidth="1"/>
    <col min="12" max="12" width="21.42578125" style="2" customWidth="1"/>
    <col min="13" max="13" width="20.7109375" style="2" customWidth="1"/>
    <col min="14" max="14" width="23.42578125" style="2" customWidth="1"/>
    <col min="15" max="15" width="8.7109375" style="2" customWidth="1"/>
    <col min="16" max="16384" width="9.28515625" style="2"/>
  </cols>
  <sheetData>
    <row r="1" spans="1:14" ht="15.75" x14ac:dyDescent="0.25">
      <c r="A1" s="1" t="s">
        <v>0</v>
      </c>
    </row>
    <row r="2" spans="1:14" ht="15.75" x14ac:dyDescent="0.25">
      <c r="A2" s="1" t="s">
        <v>1</v>
      </c>
    </row>
    <row r="3" spans="1:14" ht="15.75" x14ac:dyDescent="0.25">
      <c r="A3" s="1" t="s">
        <v>2</v>
      </c>
    </row>
    <row r="4" spans="1:14" ht="15.75" x14ac:dyDescent="0.25">
      <c r="A4" s="1" t="s">
        <v>3</v>
      </c>
    </row>
    <row r="5" spans="1:14" ht="15.75" x14ac:dyDescent="0.25">
      <c r="A5" s="1" t="s">
        <v>4</v>
      </c>
    </row>
    <row r="6" spans="1:14" ht="15.75" x14ac:dyDescent="0.25">
      <c r="A6" s="1" t="s">
        <v>5</v>
      </c>
      <c r="C6" s="4"/>
      <c r="D6" s="4"/>
    </row>
    <row r="7" spans="1:14" ht="15.75" x14ac:dyDescent="0.25">
      <c r="A7" s="1"/>
      <c r="B7" s="218" t="s">
        <v>6</v>
      </c>
      <c r="C7" s="218"/>
      <c r="D7" s="218"/>
      <c r="E7" s="218"/>
      <c r="F7" s="218"/>
      <c r="G7" s="218"/>
      <c r="H7" s="218"/>
    </row>
    <row r="8" spans="1:14" s="3" customFormat="1" ht="23.25" customHeight="1" thickBot="1" x14ac:dyDescent="0.3">
      <c r="B8" s="5" t="s">
        <v>7</v>
      </c>
      <c r="C8" s="5"/>
      <c r="D8" s="5"/>
      <c r="M8" s="5"/>
      <c r="N8" s="6"/>
    </row>
    <row r="9" spans="1:14" s="3" customFormat="1" ht="16.5" thickBot="1" x14ac:dyDescent="0.3">
      <c r="B9" s="73"/>
      <c r="C9" s="222" t="s">
        <v>8</v>
      </c>
      <c r="D9" s="223"/>
    </row>
    <row r="10" spans="1:14" s="3" customFormat="1" ht="15.75" x14ac:dyDescent="0.25">
      <c r="B10" s="81" t="s">
        <v>9</v>
      </c>
      <c r="C10" s="80" t="s">
        <v>10</v>
      </c>
      <c r="D10" s="80" t="s">
        <v>11</v>
      </c>
      <c r="E10" s="9"/>
      <c r="F10" s="9"/>
      <c r="G10" s="9"/>
      <c r="H10" s="9"/>
      <c r="I10" s="9"/>
      <c r="J10" s="9"/>
      <c r="K10" s="9"/>
    </row>
    <row r="11" spans="1:14" s="3" customFormat="1" ht="15.75" x14ac:dyDescent="0.25">
      <c r="B11" s="79" t="s">
        <v>12</v>
      </c>
      <c r="C11" s="11">
        <v>7</v>
      </c>
      <c r="D11" s="78">
        <v>2.9166666666666667E-2</v>
      </c>
      <c r="E11" s="13"/>
    </row>
    <row r="12" spans="1:14" s="3" customFormat="1" ht="15.75" x14ac:dyDescent="0.25">
      <c r="B12" s="79" t="s">
        <v>13</v>
      </c>
      <c r="C12" s="11">
        <v>91</v>
      </c>
      <c r="D12" s="78">
        <v>0.37916666666666665</v>
      </c>
      <c r="E12" s="13"/>
      <c r="F12" s="13"/>
      <c r="G12" s="13"/>
      <c r="H12" s="14"/>
      <c r="I12" s="14"/>
    </row>
    <row r="13" spans="1:14" s="3" customFormat="1" ht="15.75" x14ac:dyDescent="0.25">
      <c r="B13" s="79" t="s">
        <v>14</v>
      </c>
      <c r="C13" s="11">
        <v>4</v>
      </c>
      <c r="D13" s="78">
        <v>1.6666666666666666E-2</v>
      </c>
      <c r="E13" s="13"/>
      <c r="F13" s="13"/>
      <c r="G13" s="13"/>
      <c r="H13" s="14"/>
      <c r="I13" s="14"/>
    </row>
    <row r="14" spans="1:14" s="3" customFormat="1" ht="15.75" x14ac:dyDescent="0.25">
      <c r="B14" s="79" t="s">
        <v>15</v>
      </c>
      <c r="C14" s="11">
        <v>87</v>
      </c>
      <c r="D14" s="78">
        <v>0.36249999999999999</v>
      </c>
      <c r="E14" s="13"/>
      <c r="F14" s="13"/>
      <c r="G14" s="13"/>
      <c r="H14" s="14"/>
      <c r="I14" s="14"/>
    </row>
    <row r="15" spans="1:14" s="3" customFormat="1" ht="15.75" x14ac:dyDescent="0.25">
      <c r="B15" s="79" t="s">
        <v>16</v>
      </c>
      <c r="C15" s="11">
        <v>31</v>
      </c>
      <c r="D15" s="78">
        <v>0.12916666666666668</v>
      </c>
      <c r="E15" s="13"/>
      <c r="F15" s="15"/>
      <c r="G15" s="13"/>
      <c r="H15" s="13"/>
      <c r="I15" s="14"/>
      <c r="J15" s="14"/>
    </row>
    <row r="16" spans="1:14" s="3" customFormat="1" ht="15.75" x14ac:dyDescent="0.25">
      <c r="B16" s="79" t="s">
        <v>17</v>
      </c>
      <c r="C16" s="11">
        <v>10</v>
      </c>
      <c r="D16" s="78">
        <v>4.1666666666666664E-2</v>
      </c>
      <c r="E16" s="13"/>
      <c r="F16" s="15"/>
      <c r="G16" s="13"/>
      <c r="H16" s="13"/>
      <c r="I16" s="14"/>
      <c r="J16" s="14"/>
    </row>
    <row r="17" spans="2:10" s="3" customFormat="1" ht="16.5" thickBot="1" x14ac:dyDescent="0.3">
      <c r="B17" s="77" t="s">
        <v>38</v>
      </c>
      <c r="C17" s="76">
        <v>10</v>
      </c>
      <c r="D17" s="75">
        <v>4.1666666666666664E-2</v>
      </c>
      <c r="E17" s="13"/>
      <c r="F17" s="15"/>
      <c r="G17" s="13"/>
      <c r="H17" s="13"/>
      <c r="I17" s="14"/>
      <c r="J17" s="14"/>
    </row>
    <row r="18" spans="2:10" s="3" customFormat="1" ht="15.75" x14ac:dyDescent="0.25">
      <c r="C18" s="17"/>
      <c r="D18" s="17"/>
      <c r="E18" s="13"/>
      <c r="F18" s="15"/>
      <c r="G18" s="13"/>
      <c r="H18" s="13"/>
      <c r="I18" s="14"/>
      <c r="J18" s="14"/>
    </row>
    <row r="19" spans="2:10" s="3" customFormat="1" ht="15.75" x14ac:dyDescent="0.25">
      <c r="B19" s="18" t="s">
        <v>43</v>
      </c>
      <c r="C19" s="74">
        <v>0.04</v>
      </c>
      <c r="I19" s="14"/>
      <c r="J19" s="14"/>
    </row>
    <row r="20" spans="2:10" s="3" customFormat="1" ht="15.75" x14ac:dyDescent="0.25">
      <c r="I20" s="14"/>
      <c r="J20" s="14"/>
    </row>
    <row r="21" spans="2:10" s="3" customFormat="1" ht="15.75" x14ac:dyDescent="0.25">
      <c r="I21" s="14"/>
      <c r="J21" s="14"/>
    </row>
    <row r="22" spans="2:10" s="3" customFormat="1" ht="16.5" thickBot="1" x14ac:dyDescent="0.3">
      <c r="B22" s="5" t="s">
        <v>19</v>
      </c>
      <c r="I22" s="14"/>
      <c r="J22" s="14"/>
    </row>
    <row r="23" spans="2:10" s="3" customFormat="1" ht="15.75" x14ac:dyDescent="0.25">
      <c r="B23" s="73"/>
      <c r="C23" s="224" t="s">
        <v>20</v>
      </c>
      <c r="D23" s="224"/>
      <c r="E23" s="224"/>
      <c r="F23" s="224"/>
      <c r="G23" s="224"/>
      <c r="H23" s="224"/>
      <c r="I23" s="225"/>
      <c r="J23" s="14"/>
    </row>
    <row r="24" spans="2:10" s="3" customFormat="1" ht="15.75" x14ac:dyDescent="0.25">
      <c r="B24" s="72" t="s">
        <v>9</v>
      </c>
      <c r="C24" s="8" t="s">
        <v>12</v>
      </c>
      <c r="D24" s="8" t="s">
        <v>13</v>
      </c>
      <c r="E24" s="8" t="s">
        <v>14</v>
      </c>
      <c r="F24" s="8" t="s">
        <v>15</v>
      </c>
      <c r="G24" s="8" t="s">
        <v>16</v>
      </c>
      <c r="H24" s="8" t="s">
        <v>17</v>
      </c>
      <c r="I24" s="71" t="s">
        <v>38</v>
      </c>
      <c r="J24" s="14"/>
    </row>
    <row r="25" spans="2:10" s="3" customFormat="1" ht="15.75" x14ac:dyDescent="0.25">
      <c r="B25" s="34" t="s">
        <v>12</v>
      </c>
      <c r="C25" s="20">
        <v>1</v>
      </c>
      <c r="D25" s="20">
        <v>0.59</v>
      </c>
      <c r="E25" s="20">
        <v>-0.19</v>
      </c>
      <c r="F25" s="20">
        <v>0.82</v>
      </c>
      <c r="G25" s="20">
        <v>0</v>
      </c>
      <c r="H25" s="20">
        <v>0</v>
      </c>
      <c r="I25" s="70">
        <v>-0.32</v>
      </c>
      <c r="J25" s="14"/>
    </row>
    <row r="26" spans="2:10" s="3" customFormat="1" ht="15.75" x14ac:dyDescent="0.25">
      <c r="B26" s="34" t="s">
        <v>13</v>
      </c>
      <c r="C26" s="20">
        <v>0.59</v>
      </c>
      <c r="D26" s="20">
        <v>1</v>
      </c>
      <c r="E26" s="20">
        <v>0.53</v>
      </c>
      <c r="F26" s="20">
        <v>0.64</v>
      </c>
      <c r="G26" s="20">
        <v>0</v>
      </c>
      <c r="H26" s="20">
        <v>0</v>
      </c>
      <c r="I26" s="70">
        <v>0.19</v>
      </c>
      <c r="J26" s="14"/>
    </row>
    <row r="27" spans="2:10" s="3" customFormat="1" ht="15.75" x14ac:dyDescent="0.25">
      <c r="B27" s="34" t="s">
        <v>14</v>
      </c>
      <c r="C27" s="20">
        <v>-0.19</v>
      </c>
      <c r="D27" s="20">
        <v>0.53</v>
      </c>
      <c r="E27" s="20">
        <v>1</v>
      </c>
      <c r="F27" s="20">
        <v>0.02</v>
      </c>
      <c r="G27" s="20">
        <v>0</v>
      </c>
      <c r="H27" s="20">
        <v>0</v>
      </c>
      <c r="I27" s="70">
        <v>0.62</v>
      </c>
      <c r="J27" s="14"/>
    </row>
    <row r="28" spans="2:10" s="3" customFormat="1" ht="15.75" x14ac:dyDescent="0.25">
      <c r="B28" s="34" t="s">
        <v>15</v>
      </c>
      <c r="C28" s="20">
        <v>0.82</v>
      </c>
      <c r="D28" s="20">
        <v>0.64</v>
      </c>
      <c r="E28" s="20">
        <v>0.02</v>
      </c>
      <c r="F28" s="20">
        <v>1</v>
      </c>
      <c r="G28" s="20">
        <v>0</v>
      </c>
      <c r="H28" s="20">
        <v>0</v>
      </c>
      <c r="I28" s="70">
        <v>-0.15</v>
      </c>
      <c r="J28" s="14"/>
    </row>
    <row r="29" spans="2:10" s="3" customFormat="1" ht="15.75" x14ac:dyDescent="0.25">
      <c r="B29" s="34" t="s">
        <v>16</v>
      </c>
      <c r="C29" s="20">
        <v>0</v>
      </c>
      <c r="D29" s="20">
        <v>0</v>
      </c>
      <c r="E29" s="20">
        <v>0</v>
      </c>
      <c r="F29" s="20">
        <v>0</v>
      </c>
      <c r="G29" s="20">
        <v>1</v>
      </c>
      <c r="H29" s="20">
        <v>0</v>
      </c>
      <c r="I29" s="70">
        <v>0</v>
      </c>
      <c r="J29" s="14"/>
    </row>
    <row r="30" spans="2:10" s="3" customFormat="1" ht="15" customHeight="1" x14ac:dyDescent="0.25">
      <c r="B30" s="34" t="s">
        <v>17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1</v>
      </c>
      <c r="I30" s="70">
        <v>0</v>
      </c>
      <c r="J30" s="14"/>
    </row>
    <row r="31" spans="2:10" s="3" customFormat="1" ht="15" customHeight="1" thickBot="1" x14ac:dyDescent="0.3">
      <c r="B31" s="44" t="s">
        <v>42</v>
      </c>
      <c r="C31" s="69">
        <v>-0.32</v>
      </c>
      <c r="D31" s="69">
        <v>0.19</v>
      </c>
      <c r="E31" s="69">
        <v>0.62</v>
      </c>
      <c r="F31" s="69">
        <v>-0.15</v>
      </c>
      <c r="G31" s="69">
        <v>0</v>
      </c>
      <c r="H31" s="69">
        <v>0</v>
      </c>
      <c r="I31" s="68">
        <v>1</v>
      </c>
      <c r="J31" s="14"/>
    </row>
    <row r="32" spans="2:10" s="3" customFormat="1" ht="15.75" x14ac:dyDescent="0.25">
      <c r="I32" s="67"/>
      <c r="J32" s="14"/>
    </row>
    <row r="33" spans="2:10" s="3" customFormat="1" ht="16.5" thickBot="1" x14ac:dyDescent="0.3">
      <c r="B33" s="221" t="s">
        <v>21</v>
      </c>
      <c r="C33" s="221"/>
      <c r="I33" s="14"/>
      <c r="J33" s="14"/>
    </row>
    <row r="34" spans="2:10" s="3" customFormat="1" ht="16.5" thickBot="1" x14ac:dyDescent="0.3">
      <c r="B34" s="66" t="s">
        <v>9</v>
      </c>
      <c r="C34" s="65" t="s">
        <v>12</v>
      </c>
      <c r="D34" s="65" t="s">
        <v>13</v>
      </c>
      <c r="E34" s="65" t="s">
        <v>14</v>
      </c>
      <c r="F34" s="65" t="s">
        <v>15</v>
      </c>
      <c r="G34" s="65" t="s">
        <v>16</v>
      </c>
      <c r="H34" s="65" t="s">
        <v>17</v>
      </c>
      <c r="I34" s="64" t="s">
        <v>38</v>
      </c>
      <c r="J34" s="14"/>
    </row>
    <row r="35" spans="2:10" s="3" customFormat="1" ht="16.5" thickBot="1" x14ac:dyDescent="0.3">
      <c r="B35" s="44" t="s">
        <v>22</v>
      </c>
      <c r="C35" s="63">
        <v>4.3400000000000001E-2</v>
      </c>
      <c r="D35" s="62">
        <v>5.2999999999999999E-2</v>
      </c>
      <c r="E35" s="62">
        <v>9.1600000000000001E-2</v>
      </c>
      <c r="F35" s="62">
        <v>2.53E-2</v>
      </c>
      <c r="G35" s="62">
        <v>0</v>
      </c>
      <c r="H35" s="62">
        <v>0.2</v>
      </c>
      <c r="I35" s="61">
        <v>8.0699999999999994E-2</v>
      </c>
      <c r="J35" s="14"/>
    </row>
    <row r="36" spans="2:10" s="3" customFormat="1" ht="15.75" x14ac:dyDescent="0.25">
      <c r="C36" s="17"/>
      <c r="D36" s="17"/>
      <c r="E36" s="13"/>
      <c r="F36" s="15"/>
      <c r="G36" s="13"/>
      <c r="H36" s="13"/>
      <c r="I36" s="14"/>
      <c r="J36" s="14"/>
    </row>
    <row r="37" spans="2:10" s="3" customFormat="1" ht="16.5" thickBot="1" x14ac:dyDescent="0.3">
      <c r="B37" s="5" t="s">
        <v>41</v>
      </c>
      <c r="D37" s="17"/>
      <c r="E37" s="13"/>
      <c r="F37" s="15"/>
      <c r="G37" s="13"/>
      <c r="H37" s="13"/>
      <c r="I37" s="14"/>
      <c r="J37" s="14"/>
    </row>
    <row r="38" spans="2:10" s="3" customFormat="1" ht="15.75" x14ac:dyDescent="0.25">
      <c r="B38" s="60" t="s">
        <v>9</v>
      </c>
      <c r="C38" s="59" t="s">
        <v>40</v>
      </c>
      <c r="D38" s="17"/>
      <c r="E38" s="13"/>
      <c r="F38" s="15"/>
      <c r="G38" s="13"/>
      <c r="H38" s="13"/>
      <c r="I38" s="14"/>
      <c r="J38" s="14"/>
    </row>
    <row r="39" spans="2:10" s="3" customFormat="1" ht="15.75" x14ac:dyDescent="0.25">
      <c r="B39" s="34" t="s">
        <v>12</v>
      </c>
      <c r="C39" s="58">
        <v>4.5400000000000003E-2</v>
      </c>
      <c r="D39" s="17"/>
      <c r="E39" s="13"/>
      <c r="F39" s="15"/>
      <c r="G39" s="13"/>
      <c r="H39" s="13"/>
      <c r="I39" s="14"/>
      <c r="J39" s="14"/>
    </row>
    <row r="40" spans="2:10" s="3" customFormat="1" ht="15.75" x14ac:dyDescent="0.25">
      <c r="B40" s="34" t="s">
        <v>13</v>
      </c>
      <c r="C40" s="58">
        <v>5.7599999999999998E-2</v>
      </c>
      <c r="D40" s="17"/>
      <c r="E40" s="13"/>
      <c r="F40" s="15"/>
      <c r="G40" s="13"/>
      <c r="H40" s="13"/>
      <c r="I40" s="14"/>
      <c r="J40" s="14"/>
    </row>
    <row r="41" spans="2:10" s="3" customFormat="1" ht="15.75" x14ac:dyDescent="0.25">
      <c r="B41" s="34" t="s">
        <v>14</v>
      </c>
      <c r="C41" s="58">
        <v>6.93E-2</v>
      </c>
      <c r="D41" s="17"/>
      <c r="E41" s="13"/>
      <c r="F41" s="15"/>
      <c r="G41" s="13"/>
      <c r="H41" s="13"/>
      <c r="I41" s="14"/>
      <c r="J41" s="14"/>
    </row>
    <row r="42" spans="2:10" s="3" customFormat="1" ht="15.75" x14ac:dyDescent="0.25">
      <c r="B42" s="34" t="s">
        <v>15</v>
      </c>
      <c r="C42" s="58">
        <v>4.7600000000000003E-2</v>
      </c>
      <c r="D42" s="17"/>
      <c r="E42" s="13"/>
      <c r="F42" s="15"/>
      <c r="G42" s="13"/>
      <c r="H42" s="13"/>
      <c r="I42" s="14"/>
      <c r="J42" s="14"/>
    </row>
    <row r="43" spans="2:10" s="3" customFormat="1" ht="15.75" x14ac:dyDescent="0.25">
      <c r="B43" s="34" t="s">
        <v>16</v>
      </c>
      <c r="C43" s="58">
        <v>0</v>
      </c>
      <c r="D43" s="17"/>
      <c r="E43" s="13"/>
      <c r="F43" s="15"/>
      <c r="G43" s="13"/>
      <c r="H43" s="13"/>
      <c r="I43" s="14"/>
      <c r="J43" s="14"/>
    </row>
    <row r="44" spans="2:10" s="3" customFormat="1" ht="15.75" x14ac:dyDescent="0.25">
      <c r="B44" s="34" t="s">
        <v>17</v>
      </c>
      <c r="C44" s="58">
        <v>0.13500000000000001</v>
      </c>
      <c r="D44" s="17"/>
      <c r="E44" s="13"/>
      <c r="F44" s="15"/>
      <c r="G44" s="13"/>
      <c r="H44" s="13"/>
      <c r="I44" s="14"/>
      <c r="J44" s="14"/>
    </row>
    <row r="45" spans="2:10" s="3" customFormat="1" ht="16.5" thickBot="1" x14ac:dyDescent="0.3">
      <c r="B45" s="44" t="s">
        <v>38</v>
      </c>
      <c r="C45" s="57">
        <v>8.0699999999999994E-2</v>
      </c>
      <c r="D45" s="17"/>
      <c r="E45" s="13"/>
      <c r="F45" s="15"/>
      <c r="G45" s="13"/>
      <c r="H45" s="13"/>
      <c r="I45" s="14"/>
      <c r="J45" s="14"/>
    </row>
    <row r="46" spans="2:10" s="3" customFormat="1" ht="15.75" x14ac:dyDescent="0.25">
      <c r="B46" s="56"/>
      <c r="C46" s="13"/>
      <c r="D46" s="17"/>
      <c r="E46" s="13"/>
      <c r="F46" s="15"/>
      <c r="G46" s="13"/>
      <c r="H46" s="13"/>
      <c r="I46" s="14"/>
      <c r="J46" s="14"/>
    </row>
    <row r="47" spans="2:10" s="3" customFormat="1" ht="15.75" x14ac:dyDescent="0.25">
      <c r="B47" s="218" t="s">
        <v>39</v>
      </c>
      <c r="C47" s="218"/>
      <c r="D47" s="218"/>
      <c r="E47" s="218"/>
      <c r="F47" s="218"/>
      <c r="G47" s="218"/>
      <c r="H47" s="218"/>
      <c r="I47" s="14"/>
      <c r="J47" s="14"/>
    </row>
    <row r="48" spans="2:10" s="3" customFormat="1" ht="16.5" thickBot="1" x14ac:dyDescent="0.3">
      <c r="C48" s="17"/>
      <c r="D48" s="17"/>
      <c r="E48" s="13"/>
      <c r="F48" s="15"/>
      <c r="G48" s="13"/>
      <c r="H48" s="13"/>
      <c r="I48" s="14"/>
      <c r="J48" s="14"/>
    </row>
    <row r="49" spans="2:10" s="3" customFormat="1" ht="31.5" x14ac:dyDescent="0.25">
      <c r="B49" s="55" t="s">
        <v>9</v>
      </c>
      <c r="C49" s="54" t="s">
        <v>12</v>
      </c>
      <c r="D49" s="54" t="s">
        <v>13</v>
      </c>
      <c r="E49" s="54" t="s">
        <v>14</v>
      </c>
      <c r="F49" s="54" t="s">
        <v>15</v>
      </c>
      <c r="G49" s="54" t="s">
        <v>16</v>
      </c>
      <c r="H49" s="54" t="s">
        <v>17</v>
      </c>
      <c r="I49" s="53" t="s">
        <v>38</v>
      </c>
    </row>
    <row r="50" spans="2:10" s="3" customFormat="1" ht="15.75" x14ac:dyDescent="0.25">
      <c r="B50" s="34" t="s">
        <v>12</v>
      </c>
      <c r="C50" s="24">
        <f t="shared" ref="C50:I56" si="0">(HLOOKUP(C$49,$C$34:$I$35, 2, 0))* (HLOOKUP($B50, $C$34:$I$35, 2, 0))*C25</f>
        <v>1.8835600000000001E-3</v>
      </c>
      <c r="D50" s="24">
        <f t="shared" si="0"/>
        <v>1.357118E-3</v>
      </c>
      <c r="E50" s="24">
        <f t="shared" si="0"/>
        <v>-7.5533360000000006E-4</v>
      </c>
      <c r="F50" s="24">
        <f t="shared" si="0"/>
        <v>9.0037640000000007E-4</v>
      </c>
      <c r="G50" s="24">
        <f t="shared" si="0"/>
        <v>0</v>
      </c>
      <c r="H50" s="24">
        <f t="shared" si="0"/>
        <v>0</v>
      </c>
      <c r="I50" s="47">
        <f t="shared" si="0"/>
        <v>-1.1207616000000001E-3</v>
      </c>
    </row>
    <row r="51" spans="2:10" s="3" customFormat="1" ht="15.75" x14ac:dyDescent="0.25">
      <c r="B51" s="34" t="s">
        <v>13</v>
      </c>
      <c r="C51" s="24">
        <f t="shared" si="0"/>
        <v>1.357118E-3</v>
      </c>
      <c r="D51" s="24">
        <f t="shared" si="0"/>
        <v>2.8089999999999999E-3</v>
      </c>
      <c r="E51" s="24">
        <f t="shared" si="0"/>
        <v>2.5730440000000005E-3</v>
      </c>
      <c r="F51" s="24">
        <f t="shared" si="0"/>
        <v>8.5817599999999999E-4</v>
      </c>
      <c r="G51" s="24">
        <f t="shared" si="0"/>
        <v>0</v>
      </c>
      <c r="H51" s="24">
        <f t="shared" si="0"/>
        <v>0</v>
      </c>
      <c r="I51" s="47">
        <f t="shared" si="0"/>
        <v>8.1264899999999992E-4</v>
      </c>
    </row>
    <row r="52" spans="2:10" s="3" customFormat="1" ht="15.75" x14ac:dyDescent="0.25">
      <c r="B52" s="34" t="s">
        <v>14</v>
      </c>
      <c r="C52" s="24">
        <f t="shared" si="0"/>
        <v>-7.5533360000000006E-4</v>
      </c>
      <c r="D52" s="24">
        <f t="shared" si="0"/>
        <v>2.5730440000000005E-3</v>
      </c>
      <c r="E52" s="24">
        <f t="shared" si="0"/>
        <v>8.39056E-3</v>
      </c>
      <c r="F52" s="24">
        <f t="shared" si="0"/>
        <v>4.6349599999999994E-5</v>
      </c>
      <c r="G52" s="24">
        <f t="shared" si="0"/>
        <v>0</v>
      </c>
      <c r="H52" s="24">
        <f t="shared" si="0"/>
        <v>0</v>
      </c>
      <c r="I52" s="47">
        <f t="shared" si="0"/>
        <v>4.5831143999999994E-3</v>
      </c>
    </row>
    <row r="53" spans="2:10" s="3" customFormat="1" ht="15.75" x14ac:dyDescent="0.25">
      <c r="B53" s="34" t="s">
        <v>15</v>
      </c>
      <c r="C53" s="24">
        <f t="shared" si="0"/>
        <v>9.0037640000000007E-4</v>
      </c>
      <c r="D53" s="24">
        <f t="shared" si="0"/>
        <v>8.5817599999999999E-4</v>
      </c>
      <c r="E53" s="24">
        <f t="shared" si="0"/>
        <v>4.6349599999999994E-5</v>
      </c>
      <c r="F53" s="24">
        <f t="shared" si="0"/>
        <v>6.4008999999999995E-4</v>
      </c>
      <c r="G53" s="24">
        <f t="shared" si="0"/>
        <v>0</v>
      </c>
      <c r="H53" s="24">
        <f t="shared" si="0"/>
        <v>0</v>
      </c>
      <c r="I53" s="47">
        <f t="shared" si="0"/>
        <v>-3.0625649999999998E-4</v>
      </c>
    </row>
    <row r="54" spans="2:10" s="3" customFormat="1" ht="15.75" x14ac:dyDescent="0.25">
      <c r="B54" s="34" t="s">
        <v>16</v>
      </c>
      <c r="C54" s="24">
        <f t="shared" si="0"/>
        <v>0</v>
      </c>
      <c r="D54" s="24">
        <f t="shared" si="0"/>
        <v>0</v>
      </c>
      <c r="E54" s="24">
        <f t="shared" si="0"/>
        <v>0</v>
      </c>
      <c r="F54" s="24">
        <f t="shared" si="0"/>
        <v>0</v>
      </c>
      <c r="G54" s="24">
        <f t="shared" si="0"/>
        <v>0</v>
      </c>
      <c r="H54" s="24">
        <f t="shared" si="0"/>
        <v>0</v>
      </c>
      <c r="I54" s="47">
        <f t="shared" si="0"/>
        <v>0</v>
      </c>
      <c r="J54" s="14"/>
    </row>
    <row r="55" spans="2:10" s="3" customFormat="1" ht="15.75" x14ac:dyDescent="0.25">
      <c r="B55" s="34" t="s">
        <v>17</v>
      </c>
      <c r="C55" s="24">
        <f t="shared" si="0"/>
        <v>0</v>
      </c>
      <c r="D55" s="24">
        <f t="shared" si="0"/>
        <v>0</v>
      </c>
      <c r="E55" s="24">
        <f t="shared" si="0"/>
        <v>0</v>
      </c>
      <c r="F55" s="24">
        <f t="shared" si="0"/>
        <v>0</v>
      </c>
      <c r="G55" s="24">
        <f t="shared" si="0"/>
        <v>0</v>
      </c>
      <c r="H55" s="24">
        <f t="shared" si="0"/>
        <v>4.0000000000000008E-2</v>
      </c>
      <c r="I55" s="47">
        <f t="shared" si="0"/>
        <v>0</v>
      </c>
      <c r="J55" s="14"/>
    </row>
    <row r="56" spans="2:10" s="3" customFormat="1" ht="16.5" thickBot="1" x14ac:dyDescent="0.3">
      <c r="B56" s="44" t="s">
        <v>38</v>
      </c>
      <c r="C56" s="52">
        <f t="shared" si="0"/>
        <v>-1.1207616000000001E-3</v>
      </c>
      <c r="D56" s="52">
        <f t="shared" si="0"/>
        <v>8.1264899999999992E-4</v>
      </c>
      <c r="E56" s="52">
        <f t="shared" si="0"/>
        <v>4.5831143999999994E-3</v>
      </c>
      <c r="F56" s="52">
        <f t="shared" si="0"/>
        <v>-3.0625649999999998E-4</v>
      </c>
      <c r="G56" s="52">
        <f t="shared" si="0"/>
        <v>0</v>
      </c>
      <c r="H56" s="52">
        <f t="shared" si="0"/>
        <v>0</v>
      </c>
      <c r="I56" s="46">
        <f t="shared" si="0"/>
        <v>6.5124899999999993E-3</v>
      </c>
      <c r="J56" s="14"/>
    </row>
    <row r="57" spans="2:10" s="3" customFormat="1" ht="15.75" x14ac:dyDescent="0.25">
      <c r="C57" s="17"/>
      <c r="D57" s="17"/>
      <c r="E57" s="13"/>
      <c r="F57" s="15"/>
      <c r="G57" s="13"/>
      <c r="H57" s="13"/>
      <c r="I57" s="14"/>
      <c r="J57" s="14"/>
    </row>
    <row r="58" spans="2:10" s="3" customFormat="1" ht="15.75" x14ac:dyDescent="0.25">
      <c r="B58" s="217" t="s">
        <v>37</v>
      </c>
      <c r="C58" s="217"/>
      <c r="D58" s="217"/>
      <c r="E58" s="217"/>
      <c r="F58" s="217"/>
      <c r="G58" s="217"/>
      <c r="H58" s="217"/>
      <c r="I58" s="14"/>
      <c r="J58" s="14"/>
    </row>
    <row r="59" spans="2:10" s="3" customFormat="1" ht="16.5" thickBot="1" x14ac:dyDescent="0.3">
      <c r="B59" s="26"/>
      <c r="C59" s="26"/>
      <c r="D59" s="26"/>
      <c r="E59" s="26"/>
      <c r="F59" s="26"/>
      <c r="G59" s="26"/>
      <c r="H59" s="26"/>
      <c r="I59" s="14"/>
      <c r="J59" s="14"/>
    </row>
    <row r="60" spans="2:10" s="3" customFormat="1" ht="16.5" thickBot="1" x14ac:dyDescent="0.3">
      <c r="B60" s="27" t="s">
        <v>36</v>
      </c>
      <c r="C60" s="51">
        <f t="array" ref="C60">SQRT((MMULT(MMULT(TRANSPOSE(D11:D17), C50:I56), D11:D17)))</f>
        <v>3.0166483151835913E-2</v>
      </c>
      <c r="D60" s="48"/>
      <c r="E60" s="13"/>
      <c r="F60" s="15"/>
      <c r="G60" s="13"/>
      <c r="H60" s="13"/>
      <c r="I60" s="14"/>
      <c r="J60" s="14"/>
    </row>
    <row r="61" spans="2:10" s="3" customFormat="1" ht="15.75" x14ac:dyDescent="0.25">
      <c r="B61" s="50" t="s">
        <v>35</v>
      </c>
      <c r="C61" s="49">
        <f>'Question 2(a)'!C50/'Question 2(a)'!C19/SUM('Question 2(a)'!C11:C16)</f>
        <v>3.0470626348834344E-2</v>
      </c>
      <c r="D61" s="48"/>
      <c r="E61" s="13"/>
      <c r="F61" s="15"/>
      <c r="G61" s="13"/>
      <c r="H61" s="13"/>
      <c r="I61" s="14"/>
      <c r="J61" s="14"/>
    </row>
    <row r="62" spans="2:10" s="3" customFormat="1" ht="15.75" x14ac:dyDescent="0.25">
      <c r="B62" s="18"/>
      <c r="C62" s="30"/>
      <c r="D62" s="17"/>
      <c r="E62" s="13"/>
      <c r="F62" s="15"/>
      <c r="G62" s="13"/>
      <c r="H62" s="13"/>
      <c r="I62" s="14"/>
      <c r="J62" s="14"/>
    </row>
    <row r="63" spans="2:10" s="3" customFormat="1" ht="15.75" x14ac:dyDescent="0.25">
      <c r="B63" s="217" t="s">
        <v>34</v>
      </c>
      <c r="C63" s="217"/>
      <c r="D63" s="217"/>
      <c r="E63" s="217"/>
      <c r="F63" s="217"/>
      <c r="G63" s="217"/>
      <c r="H63" s="217"/>
      <c r="I63" s="14"/>
      <c r="J63" s="14"/>
    </row>
    <row r="64" spans="2:10" s="3" customFormat="1" ht="16.5" thickBot="1" x14ac:dyDescent="0.3">
      <c r="B64" s="26"/>
      <c r="C64" s="26"/>
      <c r="D64" s="26"/>
      <c r="E64" s="26"/>
      <c r="F64" s="26"/>
      <c r="G64" s="26"/>
      <c r="H64" s="26"/>
      <c r="I64" s="14"/>
      <c r="J64" s="14"/>
    </row>
    <row r="65" spans="2:10" s="3" customFormat="1" ht="15.75" x14ac:dyDescent="0.25">
      <c r="B65" s="31" t="s">
        <v>31</v>
      </c>
      <c r="C65" s="32" t="s">
        <v>33</v>
      </c>
      <c r="D65" s="33"/>
      <c r="E65" s="13"/>
      <c r="F65" s="15"/>
      <c r="G65" s="13"/>
      <c r="H65" s="13"/>
      <c r="I65" s="14"/>
      <c r="J65" s="14"/>
    </row>
    <row r="66" spans="2:10" s="3" customFormat="1" ht="15.75" x14ac:dyDescent="0.25">
      <c r="B66" s="34" t="s">
        <v>29</v>
      </c>
      <c r="C66" s="47">
        <f>SUMPRODUCT(C39:C44, 'Question 2(a)'!D11:D16)</f>
        <v>4.9182499999999997E-2</v>
      </c>
      <c r="D66" s="37"/>
      <c r="E66" s="13"/>
      <c r="F66" s="15"/>
      <c r="G66" s="13"/>
      <c r="H66" s="13"/>
      <c r="I66" s="14"/>
      <c r="J66" s="14"/>
    </row>
    <row r="67" spans="2:10" s="3" customFormat="1" ht="16.5" thickBot="1" x14ac:dyDescent="0.3">
      <c r="B67" s="44" t="s">
        <v>28</v>
      </c>
      <c r="C67" s="46">
        <f>SUMPRODUCT(C39:C45,D11:D17)</f>
        <v>5.0561666666666658E-2</v>
      </c>
      <c r="D67" s="37"/>
      <c r="E67" s="13"/>
      <c r="F67" s="15"/>
      <c r="G67" s="13"/>
      <c r="H67" s="13"/>
      <c r="I67" s="14"/>
      <c r="J67" s="14"/>
    </row>
    <row r="68" spans="2:10" s="3" customFormat="1" ht="15.75" x14ac:dyDescent="0.25">
      <c r="C68" s="17"/>
      <c r="D68" s="17"/>
      <c r="E68" s="13"/>
      <c r="F68" s="15"/>
      <c r="G68" s="13"/>
      <c r="H68" s="13"/>
      <c r="I68" s="14"/>
      <c r="J68" s="14"/>
    </row>
    <row r="69" spans="2:10" s="3" customFormat="1" ht="15.75" x14ac:dyDescent="0.25">
      <c r="B69" s="217" t="s">
        <v>32</v>
      </c>
      <c r="C69" s="217"/>
      <c r="D69" s="217"/>
      <c r="E69" s="217"/>
      <c r="F69" s="217"/>
      <c r="G69" s="217"/>
      <c r="H69" s="217"/>
      <c r="I69" s="14"/>
      <c r="J69" s="14"/>
    </row>
    <row r="70" spans="2:10" s="3" customFormat="1" ht="16.5" thickBot="1" x14ac:dyDescent="0.3">
      <c r="C70" s="17"/>
      <c r="D70" s="17"/>
      <c r="E70" s="13"/>
      <c r="F70" s="15"/>
      <c r="G70" s="13"/>
      <c r="H70" s="13"/>
      <c r="I70" s="14"/>
      <c r="J70" s="14"/>
    </row>
    <row r="71" spans="2:10" s="3" customFormat="1" ht="15.75" x14ac:dyDescent="0.25">
      <c r="B71" s="31" t="s">
        <v>31</v>
      </c>
      <c r="C71" s="32" t="s">
        <v>30</v>
      </c>
      <c r="D71" s="17"/>
      <c r="E71" s="13"/>
      <c r="F71" s="15"/>
      <c r="G71" s="13"/>
      <c r="H71" s="13"/>
      <c r="I71" s="14"/>
      <c r="J71" s="14"/>
    </row>
    <row r="72" spans="2:10" s="3" customFormat="1" ht="15.75" x14ac:dyDescent="0.25">
      <c r="B72" s="34" t="s">
        <v>29</v>
      </c>
      <c r="C72" s="45">
        <f>(C66-C19)/C61</f>
        <v>0.30135580066115947</v>
      </c>
      <c r="D72" s="17"/>
      <c r="E72" s="13"/>
      <c r="F72" s="15"/>
      <c r="G72" s="13"/>
      <c r="H72" s="13"/>
      <c r="I72" s="14"/>
      <c r="J72" s="14"/>
    </row>
    <row r="73" spans="2:10" s="3" customFormat="1" ht="16.5" thickBot="1" x14ac:dyDescent="0.3">
      <c r="B73" s="44" t="s">
        <v>28</v>
      </c>
      <c r="C73" s="43">
        <f>(C67-C19)/C60</f>
        <v>0.35011262710031482</v>
      </c>
      <c r="D73" s="17"/>
      <c r="E73" s="13"/>
      <c r="F73" s="15"/>
      <c r="G73" s="13"/>
      <c r="H73" s="13"/>
      <c r="I73" s="14"/>
      <c r="J73" s="14"/>
    </row>
    <row r="74" spans="2:10" s="3" customFormat="1" ht="15.75" x14ac:dyDescent="0.25">
      <c r="C74" s="17"/>
      <c r="D74" s="17"/>
      <c r="E74" s="13"/>
      <c r="F74" s="15"/>
      <c r="G74" s="13"/>
      <c r="H74" s="13"/>
      <c r="I74" s="14"/>
      <c r="J74" s="14"/>
    </row>
    <row r="75" spans="2:10" s="3" customFormat="1" ht="15.75" x14ac:dyDescent="0.25">
      <c r="C75" s="17"/>
      <c r="D75" s="17"/>
      <c r="E75" s="13"/>
      <c r="F75" s="15"/>
      <c r="G75" s="13"/>
      <c r="H75" s="13"/>
      <c r="I75" s="14"/>
      <c r="J75" s="14"/>
    </row>
    <row r="76" spans="2:10" s="3" customFormat="1" ht="15.75" x14ac:dyDescent="0.25">
      <c r="C76" s="17"/>
      <c r="D76" s="17"/>
      <c r="E76" s="13"/>
      <c r="F76" s="15"/>
      <c r="G76" s="13"/>
      <c r="H76" s="13"/>
      <c r="I76" s="14"/>
      <c r="J76" s="14"/>
    </row>
    <row r="77" spans="2:10" s="3" customFormat="1" ht="15.75" x14ac:dyDescent="0.25">
      <c r="C77" s="17"/>
      <c r="D77" s="17"/>
      <c r="E77" s="13"/>
      <c r="F77" s="15"/>
      <c r="G77" s="13"/>
      <c r="H77" s="13"/>
      <c r="I77" s="14"/>
      <c r="J77" s="14"/>
    </row>
    <row r="78" spans="2:10" s="3" customFormat="1" ht="15.75" x14ac:dyDescent="0.25">
      <c r="C78" s="17"/>
      <c r="D78" s="17"/>
      <c r="E78" s="13"/>
      <c r="F78" s="15"/>
      <c r="G78" s="13"/>
      <c r="H78" s="13"/>
      <c r="I78" s="14"/>
      <c r="J78" s="14"/>
    </row>
    <row r="79" spans="2:10" s="3" customFormat="1" ht="15.75" x14ac:dyDescent="0.25">
      <c r="C79" s="17"/>
      <c r="D79" s="17"/>
      <c r="E79" s="13"/>
      <c r="F79" s="15"/>
      <c r="G79" s="13"/>
      <c r="H79" s="13"/>
      <c r="I79" s="14"/>
      <c r="J79" s="14"/>
    </row>
    <row r="80" spans="2:10" s="3" customFormat="1" ht="15.75" x14ac:dyDescent="0.25">
      <c r="C80" s="17"/>
      <c r="D80" s="17"/>
      <c r="E80" s="13"/>
      <c r="F80" s="15"/>
      <c r="G80" s="13"/>
      <c r="H80" s="13"/>
      <c r="I80" s="14"/>
      <c r="J80" s="14"/>
    </row>
    <row r="81" spans="3:10" x14ac:dyDescent="0.25">
      <c r="C81" s="39"/>
      <c r="D81" s="39"/>
      <c r="E81" s="40"/>
      <c r="F81" s="41"/>
      <c r="G81" s="40"/>
      <c r="H81" s="40"/>
      <c r="I81" s="42"/>
      <c r="J81" s="42"/>
    </row>
    <row r="82" spans="3:10" x14ac:dyDescent="0.25">
      <c r="C82" s="39"/>
      <c r="D82" s="39"/>
      <c r="E82" s="40"/>
      <c r="F82" s="41"/>
      <c r="G82" s="40"/>
      <c r="H82" s="40"/>
      <c r="I82" s="42"/>
      <c r="J82" s="42"/>
    </row>
  </sheetData>
  <mergeCells count="8">
    <mergeCell ref="B63:H63"/>
    <mergeCell ref="B69:H69"/>
    <mergeCell ref="B7:H7"/>
    <mergeCell ref="C9:D9"/>
    <mergeCell ref="C23:I23"/>
    <mergeCell ref="B33:C33"/>
    <mergeCell ref="B47:H47"/>
    <mergeCell ref="B58:H58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8CDC6-A135-43E4-89B0-8F18B341524C}">
  <sheetPr>
    <tabColor rgb="FF0000FF"/>
  </sheetPr>
  <dimension ref="A1:O40"/>
  <sheetViews>
    <sheetView topLeftCell="A5" zoomScale="81" zoomScaleNormal="75" workbookViewId="0">
      <selection activeCell="F22" sqref="F22"/>
    </sheetView>
  </sheetViews>
  <sheetFormatPr defaultColWidth="9.140625" defaultRowHeight="15" x14ac:dyDescent="0.25"/>
  <cols>
    <col min="1" max="3" width="9.140625" style="82"/>
    <col min="4" max="4" width="15.7109375" style="82" customWidth="1"/>
    <col min="5" max="5" width="13.42578125" style="82" customWidth="1"/>
    <col min="6" max="6" width="40.7109375" style="82" customWidth="1"/>
    <col min="7" max="11" width="9.140625" style="82"/>
    <col min="12" max="12" width="35.28515625" style="82" bestFit="1" customWidth="1"/>
    <col min="13" max="16384" width="9.140625" style="82"/>
  </cols>
  <sheetData>
    <row r="1" spans="1:15" x14ac:dyDescent="0.25">
      <c r="A1" s="101" t="s">
        <v>0</v>
      </c>
    </row>
    <row r="2" spans="1:15" x14ac:dyDescent="0.25">
      <c r="A2" s="101" t="s">
        <v>1</v>
      </c>
    </row>
    <row r="3" spans="1:15" x14ac:dyDescent="0.25">
      <c r="A3" s="101" t="s">
        <v>2</v>
      </c>
    </row>
    <row r="4" spans="1:15" x14ac:dyDescent="0.25">
      <c r="A4" s="101" t="s">
        <v>3</v>
      </c>
    </row>
    <row r="5" spans="1:15" x14ac:dyDescent="0.25">
      <c r="A5" s="101" t="s">
        <v>4</v>
      </c>
    </row>
    <row r="6" spans="1:15" x14ac:dyDescent="0.25">
      <c r="A6" s="101" t="s">
        <v>5</v>
      </c>
    </row>
    <row r="7" spans="1:15" x14ac:dyDescent="0.25">
      <c r="E7" s="100"/>
      <c r="F7" s="100"/>
    </row>
    <row r="8" spans="1:15" x14ac:dyDescent="0.25">
      <c r="C8" s="99" t="s">
        <v>54</v>
      </c>
      <c r="I8" s="82" t="s">
        <v>52</v>
      </c>
    </row>
    <row r="9" spans="1:15" x14ac:dyDescent="0.25">
      <c r="F9" s="98" t="s">
        <v>53</v>
      </c>
      <c r="H9" s="82" t="s">
        <v>52</v>
      </c>
      <c r="I9" s="82" t="s">
        <v>47</v>
      </c>
      <c r="L9" s="226" t="s">
        <v>51</v>
      </c>
      <c r="M9" s="226"/>
    </row>
    <row r="10" spans="1:15" x14ac:dyDescent="0.25">
      <c r="D10" s="97" t="s">
        <v>50</v>
      </c>
      <c r="E10" s="97" t="s">
        <v>49</v>
      </c>
      <c r="F10" s="96" t="s">
        <v>48</v>
      </c>
      <c r="H10" s="82" t="s">
        <v>47</v>
      </c>
      <c r="I10" s="82" t="s">
        <v>46</v>
      </c>
      <c r="L10" s="96" t="s">
        <v>45</v>
      </c>
      <c r="M10" s="95">
        <f>(SUM(I12:I40)/29)^0.5</f>
        <v>9.525961897435405E-3</v>
      </c>
    </row>
    <row r="11" spans="1:15" x14ac:dyDescent="0.25">
      <c r="D11" s="89">
        <v>44586</v>
      </c>
      <c r="E11" s="88">
        <v>1.1304000000000001</v>
      </c>
      <c r="F11" s="92"/>
      <c r="G11" s="86"/>
      <c r="H11" s="86"/>
      <c r="I11" s="86"/>
      <c r="J11" s="86"/>
      <c r="K11" s="86"/>
      <c r="O11" s="83"/>
    </row>
    <row r="12" spans="1:15" x14ac:dyDescent="0.25">
      <c r="D12" s="89">
        <v>44587</v>
      </c>
      <c r="E12" s="88">
        <v>1.1240000000000001</v>
      </c>
      <c r="F12" s="92"/>
      <c r="G12" s="86"/>
      <c r="H12" s="85">
        <f t="shared" ref="H12:H40" si="0">(E12-E11)/E11</f>
        <v>-5.6617126680820603E-3</v>
      </c>
      <c r="I12" s="85">
        <f t="shared" ref="I12:I40" si="1">H12^2</f>
        <v>3.2054990335920883E-5</v>
      </c>
      <c r="J12" s="84"/>
      <c r="K12" s="84"/>
      <c r="M12" s="94" t="s">
        <v>44</v>
      </c>
      <c r="N12" s="94"/>
      <c r="O12" s="93"/>
    </row>
    <row r="13" spans="1:15" x14ac:dyDescent="0.25">
      <c r="D13" s="89">
        <v>44588</v>
      </c>
      <c r="E13" s="88">
        <v>1.1144000000000001</v>
      </c>
      <c r="F13" s="92"/>
      <c r="G13" s="86"/>
      <c r="H13" s="85">
        <f t="shared" si="0"/>
        <v>-8.5409252669039603E-3</v>
      </c>
      <c r="I13" s="85">
        <f t="shared" si="1"/>
        <v>7.2947404414838482E-5</v>
      </c>
      <c r="J13" s="84"/>
      <c r="K13" s="84"/>
      <c r="O13" s="83"/>
    </row>
    <row r="14" spans="1:15" x14ac:dyDescent="0.25">
      <c r="D14" s="89">
        <v>44589</v>
      </c>
      <c r="E14" s="88">
        <v>1.115</v>
      </c>
      <c r="F14" s="92"/>
      <c r="G14" s="86"/>
      <c r="H14" s="85">
        <f t="shared" si="0"/>
        <v>5.3840631730073035E-4</v>
      </c>
      <c r="I14" s="85">
        <f t="shared" si="1"/>
        <v>2.8988136250933474E-7</v>
      </c>
      <c r="J14" s="84"/>
      <c r="K14" s="84"/>
      <c r="O14" s="83"/>
    </row>
    <row r="15" spans="1:15" x14ac:dyDescent="0.25">
      <c r="D15" s="89">
        <v>44590</v>
      </c>
      <c r="E15" s="88">
        <v>1.1149</v>
      </c>
      <c r="F15" s="92"/>
      <c r="G15" s="86"/>
      <c r="H15" s="85">
        <f t="shared" si="0"/>
        <v>-8.9686098654698649E-5</v>
      </c>
      <c r="I15" s="85">
        <f t="shared" si="1"/>
        <v>8.0435962919003395E-9</v>
      </c>
      <c r="J15" s="84"/>
      <c r="K15" s="84"/>
      <c r="O15" s="83"/>
    </row>
    <row r="16" spans="1:15" ht="14.25" customHeight="1" x14ac:dyDescent="0.25">
      <c r="D16" s="89">
        <v>44591</v>
      </c>
      <c r="E16" s="88">
        <v>1.1149</v>
      </c>
      <c r="F16" s="92"/>
      <c r="G16" s="86"/>
      <c r="H16" s="85">
        <f t="shared" si="0"/>
        <v>0</v>
      </c>
      <c r="I16" s="85">
        <f t="shared" si="1"/>
        <v>0</v>
      </c>
      <c r="J16" s="84"/>
      <c r="K16" s="84"/>
      <c r="O16" s="83"/>
    </row>
    <row r="17" spans="4:15" x14ac:dyDescent="0.25">
      <c r="D17" s="89">
        <v>44592</v>
      </c>
      <c r="E17" s="88">
        <v>1.123</v>
      </c>
      <c r="F17" s="92"/>
      <c r="G17" s="86"/>
      <c r="H17" s="85">
        <f t="shared" si="0"/>
        <v>7.2652255807695723E-3</v>
      </c>
      <c r="I17" s="85">
        <f t="shared" si="1"/>
        <v>5.2783502739468571E-5</v>
      </c>
      <c r="J17" s="84"/>
      <c r="K17" s="84"/>
      <c r="O17" s="83"/>
    </row>
    <row r="18" spans="4:15" x14ac:dyDescent="0.25">
      <c r="D18" s="89">
        <v>44593</v>
      </c>
      <c r="E18" s="88">
        <v>1.1273</v>
      </c>
      <c r="F18" s="92"/>
      <c r="G18" s="86"/>
      <c r="H18" s="85">
        <f t="shared" si="0"/>
        <v>3.829029385574328E-3</v>
      </c>
      <c r="I18" s="85">
        <f t="shared" si="1"/>
        <v>1.4661466035591715E-5</v>
      </c>
      <c r="J18" s="84"/>
      <c r="K18" s="84"/>
      <c r="O18" s="83"/>
    </row>
    <row r="19" spans="4:15" x14ac:dyDescent="0.25">
      <c r="D19" s="89">
        <v>44594</v>
      </c>
      <c r="E19" s="91">
        <v>1.1298999999999999</v>
      </c>
      <c r="F19" s="90"/>
      <c r="G19" s="86"/>
      <c r="H19" s="85">
        <f t="shared" si="0"/>
        <v>2.3063958130044673E-3</v>
      </c>
      <c r="I19" s="85">
        <f t="shared" si="1"/>
        <v>5.3194616462445372E-6</v>
      </c>
      <c r="J19" s="84"/>
      <c r="K19" s="84"/>
      <c r="O19" s="83"/>
    </row>
    <row r="20" spans="4:15" x14ac:dyDescent="0.25">
      <c r="D20" s="89">
        <v>44595</v>
      </c>
      <c r="E20" s="88">
        <v>1.1435</v>
      </c>
      <c r="F20" s="90"/>
      <c r="G20" s="86"/>
      <c r="H20" s="85">
        <f t="shared" si="0"/>
        <v>1.2036463403841098E-2</v>
      </c>
      <c r="I20" s="85">
        <f t="shared" si="1"/>
        <v>1.4487645127200604E-4</v>
      </c>
      <c r="J20" s="84"/>
      <c r="K20" s="84"/>
      <c r="O20" s="83"/>
    </row>
    <row r="21" spans="4:15" x14ac:dyDescent="0.25">
      <c r="D21" s="89">
        <v>44596</v>
      </c>
      <c r="E21" s="88">
        <v>1.1449</v>
      </c>
      <c r="F21" s="87">
        <f>(SUM(I11:I20)/9)^0.5</f>
        <v>5.9901882868095358E-3</v>
      </c>
      <c r="G21" s="86"/>
      <c r="H21" s="85">
        <f t="shared" si="0"/>
        <v>1.2243113248798145E-3</v>
      </c>
      <c r="I21" s="85">
        <f t="shared" si="1"/>
        <v>1.4989382202289667E-6</v>
      </c>
      <c r="J21" s="84"/>
      <c r="K21" s="84"/>
      <c r="O21" s="83"/>
    </row>
    <row r="22" spans="4:15" x14ac:dyDescent="0.25">
      <c r="D22" s="89">
        <v>44597</v>
      </c>
      <c r="E22" s="88">
        <v>1.145</v>
      </c>
      <c r="F22" s="87">
        <f t="shared" ref="F22:F40" si="2">(SUM(I12:I21)/10)^0.5</f>
        <v>5.6959647086608639E-3</v>
      </c>
      <c r="G22" s="86"/>
      <c r="H22" s="85">
        <f t="shared" si="0"/>
        <v>8.7343872827311546E-5</v>
      </c>
      <c r="I22" s="85">
        <f t="shared" si="1"/>
        <v>7.6289521204735718E-9</v>
      </c>
      <c r="J22" s="84"/>
      <c r="K22" s="84"/>
      <c r="O22" s="83"/>
    </row>
    <row r="23" spans="4:15" x14ac:dyDescent="0.25">
      <c r="D23" s="89">
        <v>44598</v>
      </c>
      <c r="E23" s="88">
        <v>1.1455</v>
      </c>
      <c r="F23" s="87">
        <f t="shared" si="2"/>
        <v>5.4073355568089168E-3</v>
      </c>
      <c r="G23" s="86"/>
      <c r="H23" s="85">
        <f t="shared" si="0"/>
        <v>4.3668122270737551E-4</v>
      </c>
      <c r="I23" s="85">
        <f t="shared" si="1"/>
        <v>1.9069049026520848E-7</v>
      </c>
      <c r="J23" s="84"/>
      <c r="K23" s="84"/>
      <c r="O23" s="83"/>
    </row>
    <row r="24" spans="4:15" x14ac:dyDescent="0.25">
      <c r="D24" s="89">
        <v>44599</v>
      </c>
      <c r="E24" s="88">
        <v>1.1823999999999999</v>
      </c>
      <c r="F24" s="87">
        <f t="shared" si="2"/>
        <v>4.6865345866079636E-3</v>
      </c>
      <c r="G24" s="86"/>
      <c r="H24" s="85">
        <f t="shared" si="0"/>
        <v>3.2213007420340403E-2</v>
      </c>
      <c r="I24" s="85">
        <f t="shared" si="1"/>
        <v>1.0376778470629058E-3</v>
      </c>
      <c r="J24" s="84"/>
      <c r="K24" s="84"/>
      <c r="O24" s="83"/>
    </row>
    <row r="25" spans="4:15" x14ac:dyDescent="0.25">
      <c r="D25" s="89">
        <v>44600</v>
      </c>
      <c r="E25" s="88">
        <v>1.1420999999999999</v>
      </c>
      <c r="F25" s="87">
        <f t="shared" si="2"/>
        <v>1.1211708299876175E-2</v>
      </c>
      <c r="G25" s="86"/>
      <c r="H25" s="85">
        <f t="shared" si="0"/>
        <v>-3.4083220568335591E-2</v>
      </c>
      <c r="I25" s="85">
        <f t="shared" si="1"/>
        <v>1.1616659243098143E-3</v>
      </c>
      <c r="J25" s="84"/>
      <c r="K25" s="84"/>
      <c r="O25" s="83"/>
    </row>
    <row r="26" spans="4:15" x14ac:dyDescent="0.25">
      <c r="D26" s="89">
        <v>44601</v>
      </c>
      <c r="E26" s="88">
        <v>1.1420999999999999</v>
      </c>
      <c r="F26" s="87">
        <f t="shared" si="2"/>
        <v>1.5552112109706018E-2</v>
      </c>
      <c r="G26" s="86"/>
      <c r="H26" s="85">
        <f t="shared" si="0"/>
        <v>0</v>
      </c>
      <c r="I26" s="85">
        <f t="shared" si="1"/>
        <v>0</v>
      </c>
      <c r="J26" s="84"/>
      <c r="K26" s="84"/>
      <c r="O26" s="83"/>
    </row>
    <row r="27" spans="4:15" x14ac:dyDescent="0.25">
      <c r="D27" s="89">
        <v>44602</v>
      </c>
      <c r="E27" s="88">
        <v>1.1413</v>
      </c>
      <c r="F27" s="87">
        <f t="shared" si="2"/>
        <v>1.5552112109706018E-2</v>
      </c>
      <c r="G27" s="86"/>
      <c r="H27" s="85">
        <f t="shared" si="0"/>
        <v>-7.0046405743797563E-4</v>
      </c>
      <c r="I27" s="85">
        <f t="shared" si="1"/>
        <v>4.9064989576247159E-7</v>
      </c>
      <c r="J27" s="84"/>
      <c r="K27" s="84"/>
      <c r="O27" s="83"/>
    </row>
    <row r="28" spans="4:15" x14ac:dyDescent="0.25">
      <c r="D28" s="89">
        <v>44603</v>
      </c>
      <c r="E28" s="88">
        <v>1.1351</v>
      </c>
      <c r="F28" s="87">
        <f t="shared" si="2"/>
        <v>1.5383072053022893E-2</v>
      </c>
      <c r="G28" s="86"/>
      <c r="H28" s="85">
        <f t="shared" si="0"/>
        <v>-5.4324016472443561E-3</v>
      </c>
      <c r="I28" s="85">
        <f t="shared" si="1"/>
        <v>2.9510987656983193E-5</v>
      </c>
      <c r="J28" s="84"/>
      <c r="K28" s="84"/>
      <c r="O28" s="83"/>
    </row>
    <row r="29" spans="4:15" x14ac:dyDescent="0.25">
      <c r="D29" s="89">
        <v>44604</v>
      </c>
      <c r="E29" s="88">
        <v>1.1351</v>
      </c>
      <c r="F29" s="87">
        <f t="shared" si="2"/>
        <v>1.5431262357650233E-2</v>
      </c>
      <c r="G29" s="86"/>
      <c r="H29" s="85">
        <f t="shared" si="0"/>
        <v>0</v>
      </c>
      <c r="I29" s="85">
        <f t="shared" si="1"/>
        <v>0</v>
      </c>
      <c r="J29" s="84"/>
      <c r="K29" s="84"/>
      <c r="O29" s="83"/>
    </row>
    <row r="30" spans="4:15" x14ac:dyDescent="0.25">
      <c r="D30" s="89">
        <v>44605</v>
      </c>
      <c r="E30" s="88">
        <v>1.1367</v>
      </c>
      <c r="F30" s="87">
        <f t="shared" si="2"/>
        <v>1.5414016731079821E-2</v>
      </c>
      <c r="G30" s="86"/>
      <c r="H30" s="85">
        <f t="shared" si="0"/>
        <v>1.4095674389921996E-3</v>
      </c>
      <c r="I30" s="85">
        <f t="shared" si="1"/>
        <v>1.9868803650670285E-6</v>
      </c>
      <c r="J30" s="84"/>
      <c r="K30" s="84"/>
      <c r="O30" s="83"/>
    </row>
    <row r="31" spans="4:15" x14ac:dyDescent="0.25">
      <c r="D31" s="89">
        <v>44606</v>
      </c>
      <c r="E31" s="88">
        <v>1.1306</v>
      </c>
      <c r="F31" s="87">
        <f t="shared" si="2"/>
        <v>1.4943324753725817E-2</v>
      </c>
      <c r="G31" s="86"/>
      <c r="H31" s="85">
        <f t="shared" si="0"/>
        <v>-5.3664115421835088E-3</v>
      </c>
      <c r="I31" s="85">
        <f t="shared" si="1"/>
        <v>2.8798372840080384E-5</v>
      </c>
      <c r="J31" s="84"/>
      <c r="K31" s="84"/>
      <c r="O31" s="83"/>
    </row>
    <row r="32" spans="4:15" x14ac:dyDescent="0.25">
      <c r="D32" s="89">
        <v>44607</v>
      </c>
      <c r="E32" s="88">
        <v>1.1355999999999999</v>
      </c>
      <c r="F32" s="87">
        <f t="shared" si="2"/>
        <v>1.5034390514992614E-2</v>
      </c>
      <c r="G32" s="86"/>
      <c r="H32" s="85">
        <f t="shared" si="0"/>
        <v>4.4224305678399901E-3</v>
      </c>
      <c r="I32" s="85">
        <f t="shared" si="1"/>
        <v>1.9557892127365538E-5</v>
      </c>
      <c r="J32" s="84"/>
      <c r="K32" s="84"/>
      <c r="O32" s="83"/>
    </row>
    <row r="33" spans="4:15" x14ac:dyDescent="0.25">
      <c r="D33" s="89">
        <v>44608</v>
      </c>
      <c r="E33" s="88">
        <v>1.1374</v>
      </c>
      <c r="F33" s="87">
        <f t="shared" si="2"/>
        <v>1.509926900465133E-2</v>
      </c>
      <c r="G33" s="86"/>
      <c r="H33" s="85">
        <f t="shared" si="0"/>
        <v>1.5850651637900879E-3</v>
      </c>
      <c r="I33" s="85">
        <f t="shared" si="1"/>
        <v>2.5124315734608981E-6</v>
      </c>
      <c r="J33" s="84"/>
      <c r="K33" s="84"/>
      <c r="O33" s="83"/>
    </row>
    <row r="34" spans="4:15" x14ac:dyDescent="0.25">
      <c r="D34" s="89">
        <v>44609</v>
      </c>
      <c r="E34" s="88">
        <v>1.1366000000000001</v>
      </c>
      <c r="F34" s="87">
        <f t="shared" si="2"/>
        <v>1.5106955304863518E-2</v>
      </c>
      <c r="G34" s="86"/>
      <c r="H34" s="85">
        <f t="shared" si="0"/>
        <v>-7.0335853701416551E-4</v>
      </c>
      <c r="I34" s="85">
        <f t="shared" si="1"/>
        <v>4.9471323159070726E-7</v>
      </c>
      <c r="J34" s="84"/>
      <c r="K34" s="84"/>
      <c r="O34" s="83"/>
    </row>
    <row r="35" spans="4:15" x14ac:dyDescent="0.25">
      <c r="D35" s="89">
        <v>44610</v>
      </c>
      <c r="E35" s="88">
        <v>1.1323000000000001</v>
      </c>
      <c r="F35" s="87">
        <f t="shared" si="2"/>
        <v>1.1158036798649325E-2</v>
      </c>
      <c r="G35" s="86"/>
      <c r="H35" s="85">
        <f t="shared" si="0"/>
        <v>-3.7832130916769049E-3</v>
      </c>
      <c r="I35" s="85">
        <f t="shared" si="1"/>
        <v>1.4312701297035526E-5</v>
      </c>
      <c r="J35" s="84"/>
      <c r="K35" s="84"/>
      <c r="O35" s="83"/>
    </row>
    <row r="36" spans="4:15" x14ac:dyDescent="0.25">
      <c r="D36" s="89">
        <v>44611</v>
      </c>
      <c r="E36" s="88">
        <v>1.1322000000000001</v>
      </c>
      <c r="F36" s="87">
        <f t="shared" si="2"/>
        <v>3.1251340609219588E-3</v>
      </c>
      <c r="G36" s="86"/>
      <c r="H36" s="85">
        <f t="shared" si="0"/>
        <v>-8.8315817362879959E-5</v>
      </c>
      <c r="I36" s="85">
        <f t="shared" si="1"/>
        <v>7.799683596473569E-9</v>
      </c>
      <c r="J36" s="84"/>
      <c r="K36" s="84"/>
      <c r="O36" s="83"/>
    </row>
    <row r="37" spans="4:15" x14ac:dyDescent="0.25">
      <c r="D37" s="89">
        <v>44612</v>
      </c>
      <c r="E37" s="88">
        <v>1.1315999999999999</v>
      </c>
      <c r="F37" s="87">
        <f t="shared" si="2"/>
        <v>3.125258848014708E-3</v>
      </c>
      <c r="G37" s="86"/>
      <c r="H37" s="85">
        <f t="shared" si="0"/>
        <v>-5.2994170641243237E-4</v>
      </c>
      <c r="I37" s="85">
        <f t="shared" si="1"/>
        <v>2.8083821219532065E-7</v>
      </c>
      <c r="J37" s="84"/>
      <c r="K37" s="84"/>
      <c r="O37" s="83"/>
    </row>
    <row r="38" spans="4:15" x14ac:dyDescent="0.25">
      <c r="D38" s="89">
        <v>44613</v>
      </c>
      <c r="E38" s="88">
        <v>1.1307</v>
      </c>
      <c r="F38" s="87">
        <f t="shared" si="2"/>
        <v>3.1219003345298365E-3</v>
      </c>
      <c r="G38" s="86"/>
      <c r="H38" s="85">
        <f t="shared" si="0"/>
        <v>-7.9533404029683713E-4</v>
      </c>
      <c r="I38" s="85">
        <f t="shared" si="1"/>
        <v>6.3255623565489098E-7</v>
      </c>
      <c r="J38" s="84"/>
      <c r="K38" s="84"/>
      <c r="O38" s="83"/>
    </row>
    <row r="39" spans="4:15" x14ac:dyDescent="0.25">
      <c r="D39" s="89">
        <v>44614</v>
      </c>
      <c r="E39" s="88">
        <v>1.133</v>
      </c>
      <c r="F39" s="87">
        <f t="shared" si="2"/>
        <v>2.6188582543934442E-3</v>
      </c>
      <c r="G39" s="86"/>
      <c r="H39" s="85">
        <f t="shared" si="0"/>
        <v>2.0341381445122212E-3</v>
      </c>
      <c r="I39" s="85">
        <f t="shared" si="1"/>
        <v>4.1377179909596219E-6</v>
      </c>
      <c r="J39" s="84"/>
      <c r="K39" s="84"/>
      <c r="O39" s="83"/>
    </row>
    <row r="40" spans="4:15" x14ac:dyDescent="0.25">
      <c r="D40" s="89">
        <v>44615</v>
      </c>
      <c r="E40" s="88">
        <v>1.1305000000000001</v>
      </c>
      <c r="F40" s="87">
        <f t="shared" si="2"/>
        <v>2.6966999009345924E-3</v>
      </c>
      <c r="G40" s="86"/>
      <c r="H40" s="85">
        <f t="shared" si="0"/>
        <v>-2.2065313327448779E-3</v>
      </c>
      <c r="I40" s="85">
        <f t="shared" si="1"/>
        <v>4.8687805223848877E-6</v>
      </c>
      <c r="J40" s="84"/>
      <c r="K40" s="84"/>
      <c r="O40" s="83"/>
    </row>
  </sheetData>
  <mergeCells count="1">
    <mergeCell ref="L9:M9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Case Study Exhibits --&gt;</vt:lpstr>
      <vt:lpstr>Big Ben Inc St 1.5</vt:lpstr>
      <vt:lpstr>Big Ben BS 1.5</vt:lpstr>
      <vt:lpstr>Lyon 2.10 &amp; 3.3</vt:lpstr>
      <vt:lpstr>SLIC Sect 3.3</vt:lpstr>
      <vt:lpstr>AHA Sect 3.3</vt:lpstr>
      <vt:lpstr>Question 2(a)</vt:lpstr>
      <vt:lpstr>Question 2(b)</vt:lpstr>
      <vt:lpstr>Q3(b)</vt:lpstr>
      <vt:lpstr>Q3(c)</vt:lpstr>
      <vt:lpstr>SQ5 a(ii)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Aleshia Zionce</dc:creator>
  <cp:lastModifiedBy>A Zionce</cp:lastModifiedBy>
  <dcterms:created xsi:type="dcterms:W3CDTF">2023-06-25T21:37:25Z</dcterms:created>
  <dcterms:modified xsi:type="dcterms:W3CDTF">2023-07-31T15:49:42Z</dcterms:modified>
</cp:coreProperties>
</file>