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DCAF61E7-11A5-4E3E-A3CD-222ED119F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4_c-i" sheetId="50" r:id="rId1"/>
    <sheet name="Q4_c-ii" sheetId="51" r:id="rId2"/>
    <sheet name="Q4_c-iii" sheetId="52" r:id="rId3"/>
    <sheet name="Q7b__Calc" sheetId="5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CognitiveLevels" localSheetId="0">'[1]syllabus list'!$C$71:$C$74</definedName>
    <definedName name="CognitiveLevels" localSheetId="1">'[1]syllabus list'!$C$71:$C$74</definedName>
    <definedName name="CognitiveLevels" localSheetId="2">'[1]syllabus list'!$C$71:$C$74</definedName>
    <definedName name="CognitiveLevels" localSheetId="3">'[2]syllabus list'!$C$71:$C$74</definedName>
    <definedName name="CognitiveLevels">'[3]syllabus list'!$C$71:$C$74</definedName>
    <definedName name="FD_Multiple">[4]Inputs!$B$4</definedName>
    <definedName name="LOList" localSheetId="0">'[1]syllabus list'!$A$70:$A$88</definedName>
    <definedName name="LOList" localSheetId="1">'[1]syllabus list'!$A$70:$A$88</definedName>
    <definedName name="LOList" localSheetId="2">'[1]syllabus list'!$A$70:$A$88</definedName>
    <definedName name="LOList" localSheetId="3">'[2]syllabus list'!$A$70:$A$88</definedName>
    <definedName name="LOList">'[3]syllabus list'!$A$70:$A$88</definedName>
    <definedName name="new" localSheetId="0">#REF!</definedName>
    <definedName name="new" localSheetId="1">#REF!</definedName>
    <definedName name="new" localSheetId="2">#REF!</definedName>
    <definedName name="new" localSheetId="3">#REF!</definedName>
    <definedName name="new">#REF!</definedName>
    <definedName name="Q_sources" localSheetId="3">[5]sample1!$B$9:$B$18</definedName>
    <definedName name="Q_sources">[6]sample1!$B$9:$B$18</definedName>
    <definedName name="Start_Year">'[7]Inputs and Risk Scenarios'!$M$1</definedName>
    <definedName name="SyllabusListing" localSheetId="0">'[1]syllabus list'!$B$4:$B$67</definedName>
    <definedName name="SyllabusListing" localSheetId="1">'[1]syllabus list'!$B$4:$B$67</definedName>
    <definedName name="SyllabusListing" localSheetId="2">'[1]syllabus list'!$B$4:$B$67</definedName>
    <definedName name="SyllabusListing" localSheetId="3">'[2]syllabus list'!$B$4:$B$67</definedName>
    <definedName name="SyllabusListing">'[3]syllabus list'!$B$4:$B$67</definedName>
    <definedName name="Year1">[4]Inputs!$B$1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3" l="1"/>
  <c r="J13" i="53" s="1"/>
  <c r="G14" i="53"/>
  <c r="J14" i="53" s="1"/>
  <c r="G15" i="53"/>
  <c r="G17" i="53"/>
  <c r="M17" i="53" s="1"/>
  <c r="G18" i="53"/>
  <c r="J18" i="53" s="1"/>
  <c r="M18" i="53"/>
  <c r="G19" i="53"/>
  <c r="M19" i="53" s="1"/>
  <c r="J19" i="53"/>
  <c r="G20" i="53"/>
  <c r="G22" i="53"/>
  <c r="J22" i="53"/>
  <c r="M22" i="53"/>
  <c r="G25" i="53"/>
  <c r="G38" i="53"/>
  <c r="J38" i="53" s="1"/>
  <c r="J43" i="53" s="1"/>
  <c r="M38" i="53"/>
  <c r="G39" i="53"/>
  <c r="M39" i="53" s="1"/>
  <c r="J39" i="53"/>
  <c r="G41" i="53"/>
  <c r="J41" i="53" s="1"/>
  <c r="G43" i="53"/>
  <c r="G47" i="53"/>
  <c r="J47" i="53" s="1"/>
  <c r="G54" i="53"/>
  <c r="G52" i="53" s="1"/>
  <c r="J17" i="53" l="1"/>
  <c r="J20" i="53" s="1"/>
  <c r="M41" i="53"/>
  <c r="M43" i="53" s="1"/>
  <c r="G27" i="53"/>
  <c r="G29" i="53" s="1"/>
  <c r="G50" i="53" s="1"/>
  <c r="G49" i="53" s="1"/>
  <c r="J15" i="53"/>
  <c r="M20" i="53"/>
  <c r="M14" i="53"/>
  <c r="M13" i="53"/>
  <c r="M15" i="53" s="1"/>
  <c r="M23" i="53" s="1"/>
  <c r="J54" i="53"/>
  <c r="J52" i="53"/>
  <c r="M47" i="53"/>
  <c r="C10" i="52"/>
  <c r="D11" i="51"/>
  <c r="C11" i="51"/>
  <c r="D9" i="51"/>
  <c r="C9" i="51"/>
  <c r="K32" i="50"/>
  <c r="D10" i="52" s="1"/>
  <c r="J32" i="50"/>
  <c r="C12" i="51" s="1"/>
  <c r="K31" i="50"/>
  <c r="D9" i="52" s="1"/>
  <c r="J31" i="50"/>
  <c r="C9" i="52" s="1"/>
  <c r="K30" i="50"/>
  <c r="D8" i="52" s="1"/>
  <c r="J30" i="50"/>
  <c r="C8" i="52" s="1"/>
  <c r="M29" i="50"/>
  <c r="F9" i="51" s="1"/>
  <c r="L29" i="50"/>
  <c r="E9" i="51" s="1"/>
  <c r="K29" i="50"/>
  <c r="D7" i="52" s="1"/>
  <c r="J29" i="50"/>
  <c r="C7" i="52" s="1"/>
  <c r="M28" i="50"/>
  <c r="F6" i="52" s="1"/>
  <c r="L28" i="50"/>
  <c r="E6" i="52" s="1"/>
  <c r="K28" i="50"/>
  <c r="D6" i="52" s="1"/>
  <c r="J28" i="50"/>
  <c r="C6" i="52" s="1"/>
  <c r="M21" i="50"/>
  <c r="M32" i="50" s="1"/>
  <c r="M20" i="50"/>
  <c r="M31" i="50" s="1"/>
  <c r="M19" i="50"/>
  <c r="M30" i="50" s="1"/>
  <c r="M52" i="53" l="1"/>
  <c r="M54" i="53"/>
  <c r="J27" i="53"/>
  <c r="M27" i="53"/>
  <c r="J49" i="53"/>
  <c r="M49" i="53"/>
  <c r="M50" i="53" s="1"/>
  <c r="M29" i="53" s="1"/>
  <c r="M24" i="53" s="1"/>
  <c r="M25" i="53" s="1"/>
  <c r="J23" i="53"/>
  <c r="J25" i="53"/>
  <c r="J29" i="53" s="1"/>
  <c r="J50" i="53" s="1"/>
  <c r="F11" i="51"/>
  <c r="F9" i="52"/>
  <c r="F10" i="52"/>
  <c r="F12" i="51"/>
  <c r="F8" i="52"/>
  <c r="F10" i="51"/>
  <c r="C10" i="51"/>
  <c r="D10" i="51"/>
  <c r="L31" i="50"/>
  <c r="E8" i="51"/>
  <c r="E7" i="52"/>
  <c r="C8" i="51"/>
  <c r="D8" i="51"/>
  <c r="D12" i="51"/>
  <c r="F8" i="51"/>
  <c r="F7" i="52"/>
  <c r="L30" i="50"/>
  <c r="L32" i="50"/>
  <c r="J51" i="53" l="1"/>
  <c r="E10" i="52"/>
  <c r="E12" i="51"/>
  <c r="E8" i="52"/>
  <c r="E10" i="51"/>
  <c r="E11" i="51"/>
  <c r="E9" i="52"/>
</calcChain>
</file>

<file path=xl/sharedStrings.xml><?xml version="1.0" encoding="utf-8"?>
<sst xmlns="http://schemas.openxmlformats.org/spreadsheetml/2006/main" count="158" uniqueCount="88">
  <si>
    <t>Total</t>
  </si>
  <si>
    <t>Premiums</t>
  </si>
  <si>
    <t>Death Benefits</t>
  </si>
  <si>
    <t>Term Life (TL) - 2022 Sales - Projected Values</t>
  </si>
  <si>
    <t>Discount Rate</t>
  </si>
  <si>
    <t>Term Life</t>
  </si>
  <si>
    <t>Whole Life</t>
  </si>
  <si>
    <t>SPWL</t>
  </si>
  <si>
    <t>Present Value of Premiums</t>
  </si>
  <si>
    <t>Present Value of Death Benefits</t>
  </si>
  <si>
    <t>Commissions</t>
  </si>
  <si>
    <t>Present Value of Commissions</t>
  </si>
  <si>
    <t>Acquisition Expenses</t>
  </si>
  <si>
    <t>Present Value of Acquisition Expenses</t>
  </si>
  <si>
    <t>Maintenance Expenses</t>
  </si>
  <si>
    <t>Present Value of Maintenance Expenses</t>
  </si>
  <si>
    <t>Whole Life (WL) - 2022 Sales - Projected Values</t>
  </si>
  <si>
    <t>Employee count</t>
  </si>
  <si>
    <t>Sales – policy count</t>
  </si>
  <si>
    <t>Sales – face amount</t>
  </si>
  <si>
    <t>Cloud Computing Costs</t>
  </si>
  <si>
    <t>Aggregate Performance Bonuses</t>
  </si>
  <si>
    <t>Additional IT Overhead</t>
  </si>
  <si>
    <t>Software Licensing</t>
  </si>
  <si>
    <t>Profitability Before Allocations</t>
  </si>
  <si>
    <t>Single-Premium Whole Life (SWPL) - 2022 Sales - Projected Values</t>
  </si>
  <si>
    <t>Allocated Evenly</t>
  </si>
  <si>
    <t>Allocated by Employee</t>
  </si>
  <si>
    <t>Allocated by Policy Count</t>
  </si>
  <si>
    <t>Allocated by Face Amount</t>
  </si>
  <si>
    <t>iii. Determine which allocation Veltro would prefer.  Justify your response.</t>
  </si>
  <si>
    <t>Question 4(c)(i)</t>
  </si>
  <si>
    <t>Question 4(c)(ii)</t>
  </si>
  <si>
    <t>Justification details here:</t>
  </si>
  <si>
    <t>Complete the table.</t>
  </si>
  <si>
    <t>i. Determine the profitability percentage for each line of business before allocation of fixed costs. Show your work.</t>
  </si>
  <si>
    <t>(ii) Determine which line of business benefits most from each of the four proposed allocation methods, I-IV. Justify your response.</t>
  </si>
  <si>
    <t xml:space="preserve">Snappy is considering four approaches to allocate its fixed costs:  
(I) Evenly allocated across line of business
(II) Allocation by employee count
(III) Allocation by policy count
(IV) Allocation by face amount
</t>
  </si>
  <si>
    <t>From Q4_c-i tab:</t>
  </si>
  <si>
    <t>Question 4(c)(iii)</t>
  </si>
  <si>
    <t>Navigation</t>
  </si>
  <si>
    <t>The line of business with the highest performance return benefit the most from the each allocation method.</t>
  </si>
  <si>
    <t>For the "Equal Allocation" approach, the Whole Life LOB becomes the most profitable LOB, as the largest line of business without bearing a proportional share of allocated costs.</t>
  </si>
  <si>
    <t>For the "Allocation by Employee Count" approach, no LOB particularly benefits - the SPWL LOB remains the most profitable, and the relative order remains the same.</t>
  </si>
  <si>
    <t>For the "Allocation by Policy Count" approach, the Term Life LOB benefits the most and becomes the most profitable line, due to the higher premium per policy compared to SPWL.</t>
  </si>
  <si>
    <t>For the "Allocation by Face Amount" approach, no LOB particularly benefits - the SPWL LOB remains the most profitable, and the relative order remains the same.</t>
  </si>
  <si>
    <t xml:space="preserve">CFO requires profitability KPI to be above 19% to continue sales. Veltro would prefer the "Allocation by Face Amount" because profitability </t>
  </si>
  <si>
    <t>is above 19% for all products, so he can continue selling all products with this allocation.</t>
  </si>
  <si>
    <t>Total Equity</t>
  </si>
  <si>
    <t>Translation adjustment</t>
  </si>
  <si>
    <t>Retained Earnings</t>
  </si>
  <si>
    <t>Capital Stock</t>
  </si>
  <si>
    <t>Statutory Reserves</t>
  </si>
  <si>
    <t>Liabilities</t>
  </si>
  <si>
    <t>Total Assets</t>
  </si>
  <si>
    <t>Furniture and Equipment</t>
  </si>
  <si>
    <t>Cash</t>
  </si>
  <si>
    <t>Bonds</t>
  </si>
  <si>
    <t>Assets</t>
  </si>
  <si>
    <t>$</t>
  </si>
  <si>
    <t>Exchange Rate</t>
  </si>
  <si>
    <t>S</t>
  </si>
  <si>
    <t>Balance Sheet</t>
  </si>
  <si>
    <t>BS</t>
  </si>
  <si>
    <t>Temporal</t>
  </si>
  <si>
    <t>Current rate</t>
  </si>
  <si>
    <t>Retained earnings</t>
  </si>
  <si>
    <t>Dividends</t>
  </si>
  <si>
    <t>Net Income</t>
  </si>
  <si>
    <t>Translation gain (loss)</t>
  </si>
  <si>
    <t>Income before translation gain</t>
  </si>
  <si>
    <t>Total Expenses</t>
  </si>
  <si>
    <t>Total Benefits</t>
  </si>
  <si>
    <t>Change in Reserves</t>
  </si>
  <si>
    <t>Surrender Benefits</t>
  </si>
  <si>
    <t>Total Revenues</t>
  </si>
  <si>
    <t>Net Investment Income</t>
  </si>
  <si>
    <t>Income Statement</t>
  </si>
  <si>
    <t>IS</t>
  </si>
  <si>
    <t>December 31,20xx</t>
  </si>
  <si>
    <t>ii.</t>
  </si>
  <si>
    <t>i.</t>
  </si>
  <si>
    <t>Part b)</t>
  </si>
  <si>
    <t>December 20xx when dividends
 were declared</t>
  </si>
  <si>
    <t>Weighted avg when non monetary
 assets/liabilities acquired</t>
  </si>
  <si>
    <t>Average 20xx</t>
  </si>
  <si>
    <t>Jan 1 20xx</t>
  </si>
  <si>
    <t>Columns B through E to be included in Excel workbook for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</si>
</sst>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0.0%"/>
    <numFmt numFmtId="167" formatCode="_(&quot;$&quot;* #,##0_);_(&quot;$&quot;* \(#,##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7" applyNumberFormat="0" applyAlignment="0" applyProtection="0"/>
    <xf numFmtId="0" fontId="9" fillId="22" borderId="8" applyNumberFormat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7" applyNumberFormat="0" applyAlignment="0" applyProtection="0"/>
    <xf numFmtId="0" fontId="18" fillId="0" borderId="12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20" fillId="0" borderId="0" applyNumberFormat="0" applyFill="0" applyBorder="0" applyProtection="0">
      <alignment vertical="top" wrapText="1"/>
    </xf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4" borderId="13" applyNumberFormat="0" applyFont="0" applyAlignment="0" applyProtection="0"/>
    <xf numFmtId="0" fontId="21" fillId="21" borderId="14" applyNumberFormat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27" fillId="0" borderId="0" xfId="63" applyFont="1"/>
    <xf numFmtId="0" fontId="27" fillId="0" borderId="6" xfId="63" applyFont="1" applyBorder="1"/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27" fillId="0" borderId="6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7" fontId="27" fillId="0" borderId="6" xfId="107" applyNumberFormat="1" applyFont="1" applyBorder="1" applyAlignment="1">
      <alignment horizontal="right" vertical="center" wrapText="1"/>
    </xf>
    <xf numFmtId="0" fontId="27" fillId="0" borderId="17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8" fontId="27" fillId="0" borderId="0" xfId="63" applyNumberFormat="1" applyFont="1"/>
    <xf numFmtId="6" fontId="27" fillId="0" borderId="0" xfId="63" applyNumberFormat="1" applyFont="1"/>
    <xf numFmtId="166" fontId="29" fillId="2" borderId="6" xfId="2" applyNumberFormat="1" applyFont="1" applyFill="1" applyBorder="1" applyAlignment="1">
      <alignment horizontal="right" vertical="center" wrapText="1"/>
    </xf>
    <xf numFmtId="164" fontId="27" fillId="0" borderId="6" xfId="1" applyNumberFormat="1" applyFont="1" applyBorder="1" applyAlignment="1">
      <alignment vertical="center" wrapText="1"/>
    </xf>
    <xf numFmtId="164" fontId="29" fillId="0" borderId="6" xfId="1" applyNumberFormat="1" applyFont="1" applyBorder="1" applyAlignment="1">
      <alignment vertical="center" wrapText="1"/>
    </xf>
    <xf numFmtId="164" fontId="0" fillId="0" borderId="6" xfId="1" applyNumberFormat="1" applyFont="1" applyBorder="1" applyAlignment="1">
      <alignment vertical="center" wrapText="1"/>
    </xf>
    <xf numFmtId="0" fontId="1" fillId="25" borderId="6" xfId="0" applyFont="1" applyFill="1" applyBorder="1" applyAlignment="1">
      <alignment vertical="center" wrapText="1"/>
    </xf>
    <xf numFmtId="0" fontId="27" fillId="25" borderId="0" xfId="63" applyFont="1" applyFill="1"/>
    <xf numFmtId="0" fontId="1" fillId="25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66" fontId="27" fillId="25" borderId="6" xfId="2" applyNumberFormat="1" applyFont="1" applyFill="1" applyBorder="1" applyAlignment="1">
      <alignment horizontal="right" vertical="center" wrapText="1"/>
    </xf>
    <xf numFmtId="0" fontId="27" fillId="2" borderId="6" xfId="63" applyFont="1" applyFill="1" applyBorder="1"/>
    <xf numFmtId="0" fontId="1" fillId="0" borderId="0" xfId="0" applyFont="1" applyAlignment="1">
      <alignment vertical="center" wrapText="1"/>
    </xf>
    <xf numFmtId="0" fontId="2" fillId="0" borderId="0" xfId="63" applyFont="1"/>
    <xf numFmtId="0" fontId="31" fillId="0" borderId="0" xfId="0" applyFont="1" applyAlignment="1">
      <alignment horizontal="left" vertical="center"/>
    </xf>
    <xf numFmtId="9" fontId="27" fillId="26" borderId="6" xfId="63" applyNumberFormat="1" applyFont="1" applyFill="1" applyBorder="1"/>
    <xf numFmtId="167" fontId="27" fillId="26" borderId="6" xfId="107" applyNumberFormat="1" applyFont="1" applyFill="1" applyBorder="1" applyAlignment="1">
      <alignment horizontal="right" vertical="center" wrapText="1"/>
    </xf>
    <xf numFmtId="6" fontId="27" fillId="26" borderId="17" xfId="0" applyNumberFormat="1" applyFont="1" applyFill="1" applyBorder="1" applyAlignment="1">
      <alignment horizontal="right" vertical="center" wrapText="1"/>
    </xf>
    <xf numFmtId="0" fontId="1" fillId="26" borderId="6" xfId="0" applyFont="1" applyFill="1" applyBorder="1" applyAlignment="1">
      <alignment horizontal="right" vertical="center" wrapText="1"/>
    </xf>
    <xf numFmtId="164" fontId="1" fillId="26" borderId="6" xfId="1" applyNumberFormat="1" applyFont="1" applyFill="1" applyBorder="1" applyAlignment="1">
      <alignment horizontal="right" vertical="center" wrapText="1"/>
    </xf>
    <xf numFmtId="3" fontId="1" fillId="26" borderId="6" xfId="0" applyNumberFormat="1" applyFont="1" applyFill="1" applyBorder="1" applyAlignment="1">
      <alignment horizontal="right" vertical="center" wrapText="1"/>
    </xf>
    <xf numFmtId="6" fontId="1" fillId="26" borderId="6" xfId="0" applyNumberFormat="1" applyFont="1" applyFill="1" applyBorder="1" applyAlignment="1">
      <alignment horizontal="right" vertical="center" wrapText="1"/>
    </xf>
    <xf numFmtId="167" fontId="1" fillId="26" borderId="6" xfId="107" applyNumberFormat="1" applyFont="1" applyFill="1" applyBorder="1" applyAlignment="1">
      <alignment horizontal="right" vertical="center" wrapText="1"/>
    </xf>
    <xf numFmtId="0" fontId="30" fillId="0" borderId="0" xfId="63" applyFont="1"/>
    <xf numFmtId="0" fontId="32" fillId="27" borderId="6" xfId="106" applyFont="1" applyFill="1" applyBorder="1" applyProtection="1"/>
    <xf numFmtId="0" fontId="30" fillId="2" borderId="18" xfId="63" applyFont="1" applyFill="1" applyBorder="1"/>
    <xf numFmtId="0" fontId="27" fillId="2" borderId="19" xfId="63" applyFont="1" applyFill="1" applyBorder="1"/>
    <xf numFmtId="0" fontId="27" fillId="2" borderId="20" xfId="63" applyFont="1" applyFill="1" applyBorder="1"/>
    <xf numFmtId="0" fontId="27" fillId="2" borderId="1" xfId="63" applyFont="1" applyFill="1" applyBorder="1"/>
    <xf numFmtId="0" fontId="27" fillId="2" borderId="0" xfId="63" applyFont="1" applyFill="1"/>
    <xf numFmtId="0" fontId="27" fillId="2" borderId="2" xfId="63" applyFont="1" applyFill="1" applyBorder="1"/>
    <xf numFmtId="0" fontId="27" fillId="2" borderId="3" xfId="63" applyFont="1" applyFill="1" applyBorder="1"/>
    <xf numFmtId="0" fontId="27" fillId="2" borderId="4" xfId="63" applyFont="1" applyFill="1" applyBorder="1"/>
    <xf numFmtId="0" fontId="27" fillId="2" borderId="5" xfId="63" applyFont="1" applyFill="1" applyBorder="1"/>
    <xf numFmtId="0" fontId="27" fillId="2" borderId="18" xfId="63" applyFont="1" applyFill="1" applyBorder="1"/>
    <xf numFmtId="43" fontId="1" fillId="0" borderId="0" xfId="0" applyNumberFormat="1" applyFont="1"/>
    <xf numFmtId="0" fontId="1" fillId="0" borderId="0" xfId="0" applyFont="1"/>
    <xf numFmtId="43" fontId="1" fillId="0" borderId="0" xfId="1" applyFont="1"/>
    <xf numFmtId="43" fontId="1" fillId="2" borderId="0" xfId="1" applyFont="1" applyFill="1"/>
    <xf numFmtId="0" fontId="1" fillId="2" borderId="0" xfId="0" applyFont="1" applyFill="1"/>
    <xf numFmtId="0" fontId="0" fillId="2" borderId="0" xfId="0" applyFill="1"/>
    <xf numFmtId="43" fontId="0" fillId="2" borderId="0" xfId="1" applyFont="1" applyFill="1" applyBorder="1"/>
    <xf numFmtId="0" fontId="0" fillId="2" borderId="0" xfId="0" applyFill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2" borderId="0" xfId="1" applyFont="1" applyFill="1" applyBorder="1" applyAlignment="1">
      <alignment vertical="center" wrapText="1"/>
    </xf>
    <xf numFmtId="43" fontId="0" fillId="2" borderId="0" xfId="1" applyFont="1" applyFill="1" applyBorder="1" applyAlignment="1">
      <alignment vertical="center" wrapText="1"/>
    </xf>
    <xf numFmtId="43" fontId="0" fillId="2" borderId="0" xfId="1" applyFont="1" applyFill="1"/>
    <xf numFmtId="43" fontId="0" fillId="0" borderId="0" xfId="1" applyFont="1"/>
    <xf numFmtId="0" fontId="27" fillId="2" borderId="0" xfId="0" applyFont="1" applyFill="1"/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3" fillId="0" borderId="0" xfId="0" applyFont="1"/>
    <xf numFmtId="43" fontId="0" fillId="0" borderId="0" xfId="1" quotePrefix="1" applyFont="1"/>
    <xf numFmtId="43" fontId="0" fillId="2" borderId="0" xfId="0" applyNumberFormat="1" applyFill="1"/>
    <xf numFmtId="0" fontId="3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33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0" fillId="0" borderId="0" xfId="0" applyFont="1"/>
    <xf numFmtId="0" fontId="2" fillId="0" borderId="0" xfId="63" applyFont="1" applyAlignment="1">
      <alignment horizontal="left" wrapText="1"/>
    </xf>
  </cellXfs>
  <cellStyles count="108">
    <cellStyle name="=C:\WINDOWS\SYSTEM32\COMMAND.COM" xfId="3" xr:uid="{00000000-0005-0000-0000-000000000000}"/>
    <cellStyle name="=C:\WINDOWS\SYSTEM32\COMMAND.COM 2" xfId="4" xr:uid="{00000000-0005-0000-0000-000001000000}"/>
    <cellStyle name="=C:\WINDOWS\SYSTEM32\COMMAND.COM_sample" xfId="5" xr:uid="{00000000-0005-0000-0000-000002000000}"/>
    <cellStyle name="20% - Accent1 2" xfId="6" xr:uid="{00000000-0005-0000-0000-000003000000}"/>
    <cellStyle name="20% - Accent2 2" xfId="7" xr:uid="{00000000-0005-0000-0000-000004000000}"/>
    <cellStyle name="20% - Accent3 2" xfId="8" xr:uid="{00000000-0005-0000-0000-000005000000}"/>
    <cellStyle name="20% - Accent4 2" xfId="9" xr:uid="{00000000-0005-0000-0000-000006000000}"/>
    <cellStyle name="20% - Accent5 2" xfId="10" xr:uid="{00000000-0005-0000-0000-000007000000}"/>
    <cellStyle name="20% - Accent6 2" xfId="11" xr:uid="{00000000-0005-0000-0000-000008000000}"/>
    <cellStyle name="40% - Accent1 2" xfId="12" xr:uid="{00000000-0005-0000-0000-000009000000}"/>
    <cellStyle name="40% - Accent2 2" xfId="13" xr:uid="{00000000-0005-0000-0000-00000A000000}"/>
    <cellStyle name="40% - Accent3 2" xfId="14" xr:uid="{00000000-0005-0000-0000-00000B000000}"/>
    <cellStyle name="40% - Accent4 2" xfId="15" xr:uid="{00000000-0005-0000-0000-00000C000000}"/>
    <cellStyle name="40% - Accent5 2" xfId="16" xr:uid="{00000000-0005-0000-0000-00000D000000}"/>
    <cellStyle name="40% - Accent6 2" xfId="17" xr:uid="{00000000-0005-0000-0000-00000E000000}"/>
    <cellStyle name="60% - Accent1 2" xfId="18" xr:uid="{00000000-0005-0000-0000-00000F000000}"/>
    <cellStyle name="60% - Accent2 2" xfId="19" xr:uid="{00000000-0005-0000-0000-000010000000}"/>
    <cellStyle name="60% - Accent3 2" xfId="20" xr:uid="{00000000-0005-0000-0000-000011000000}"/>
    <cellStyle name="60% - Accent4 2" xfId="21" xr:uid="{00000000-0005-0000-0000-000012000000}"/>
    <cellStyle name="60% - Accent5 2" xfId="22" xr:uid="{00000000-0005-0000-0000-000013000000}"/>
    <cellStyle name="60% - Accent6 2" xfId="23" xr:uid="{00000000-0005-0000-0000-000014000000}"/>
    <cellStyle name="Accent1 2" xfId="24" xr:uid="{00000000-0005-0000-0000-000015000000}"/>
    <cellStyle name="Accent2 2" xfId="25" xr:uid="{00000000-0005-0000-0000-000016000000}"/>
    <cellStyle name="Accent3 2" xfId="26" xr:uid="{00000000-0005-0000-0000-000017000000}"/>
    <cellStyle name="Accent4 2" xfId="27" xr:uid="{00000000-0005-0000-0000-000018000000}"/>
    <cellStyle name="Accent5 2" xfId="28" xr:uid="{00000000-0005-0000-0000-000019000000}"/>
    <cellStyle name="Accent6 2" xfId="29" xr:uid="{00000000-0005-0000-0000-00001A000000}"/>
    <cellStyle name="Bad 2" xfId="30" xr:uid="{00000000-0005-0000-0000-00001B000000}"/>
    <cellStyle name="Calculation 2" xfId="31" xr:uid="{00000000-0005-0000-0000-00001C000000}"/>
    <cellStyle name="Check Cell 2" xfId="32" xr:uid="{00000000-0005-0000-0000-00001D000000}"/>
    <cellStyle name="Comma" xfId="1" builtinId="3"/>
    <cellStyle name="Comma 10" xfId="33" xr:uid="{00000000-0005-0000-0000-00001F000000}"/>
    <cellStyle name="Comma 2" xfId="34" xr:uid="{00000000-0005-0000-0000-000020000000}"/>
    <cellStyle name="Comma 3" xfId="35" xr:uid="{00000000-0005-0000-0000-000021000000}"/>
    <cellStyle name="Comma 3 2" xfId="36" xr:uid="{00000000-0005-0000-0000-000022000000}"/>
    <cellStyle name="Comma 4" xfId="37" xr:uid="{00000000-0005-0000-0000-000023000000}"/>
    <cellStyle name="Comma 4 2" xfId="38" xr:uid="{00000000-0005-0000-0000-000024000000}"/>
    <cellStyle name="Comma 5" xfId="39" xr:uid="{00000000-0005-0000-0000-000025000000}"/>
    <cellStyle name="Comma 5 2" xfId="40" xr:uid="{00000000-0005-0000-0000-000026000000}"/>
    <cellStyle name="Comma 6" xfId="41" xr:uid="{00000000-0005-0000-0000-000027000000}"/>
    <cellStyle name="Comma 6 2" xfId="42" xr:uid="{00000000-0005-0000-0000-000028000000}"/>
    <cellStyle name="Comma 7" xfId="43" xr:uid="{00000000-0005-0000-0000-000029000000}"/>
    <cellStyle name="Comma 8" xfId="44" xr:uid="{00000000-0005-0000-0000-00002A000000}"/>
    <cellStyle name="Comma 9" xfId="45" xr:uid="{00000000-0005-0000-0000-00002B000000}"/>
    <cellStyle name="Currency" xfId="107" builtinId="4"/>
    <cellStyle name="Currency 2" xfId="46" xr:uid="{00000000-0005-0000-0000-00002D000000}"/>
    <cellStyle name="Currency 2 2" xfId="47" xr:uid="{00000000-0005-0000-0000-00002E000000}"/>
    <cellStyle name="Currency 3" xfId="48" xr:uid="{00000000-0005-0000-0000-00002F000000}"/>
    <cellStyle name="Currency 3 2" xfId="49" xr:uid="{00000000-0005-0000-0000-000030000000}"/>
    <cellStyle name="Currency 4" xfId="50" xr:uid="{00000000-0005-0000-0000-000031000000}"/>
    <cellStyle name="Currency 4 2" xfId="51" xr:uid="{00000000-0005-0000-0000-000032000000}"/>
    <cellStyle name="Explanatory Text 2" xfId="52" xr:uid="{00000000-0005-0000-0000-000033000000}"/>
    <cellStyle name="Good 2" xfId="53" xr:uid="{00000000-0005-0000-0000-000034000000}"/>
    <cellStyle name="Heading 1 2" xfId="54" xr:uid="{00000000-0005-0000-0000-000035000000}"/>
    <cellStyle name="Heading 2 2" xfId="55" xr:uid="{00000000-0005-0000-0000-000036000000}"/>
    <cellStyle name="Heading 3 2" xfId="56" xr:uid="{00000000-0005-0000-0000-000037000000}"/>
    <cellStyle name="Heading 4 2" xfId="57" xr:uid="{00000000-0005-0000-0000-000038000000}"/>
    <cellStyle name="Hyperlink" xfId="106" builtinId="8"/>
    <cellStyle name="Input 2" xfId="58" xr:uid="{00000000-0005-0000-0000-00003A000000}"/>
    <cellStyle name="Linked Cell 2" xfId="59" xr:uid="{00000000-0005-0000-0000-00003B000000}"/>
    <cellStyle name="Neutral 2" xfId="60" xr:uid="{00000000-0005-0000-0000-00003C000000}"/>
    <cellStyle name="Normal" xfId="0" builtinId="0"/>
    <cellStyle name="Normal 10" xfId="61" xr:uid="{00000000-0005-0000-0000-00003E000000}"/>
    <cellStyle name="Normal 11" xfId="62" xr:uid="{00000000-0005-0000-0000-00003F000000}"/>
    <cellStyle name="Normal 12" xfId="63" xr:uid="{00000000-0005-0000-0000-000040000000}"/>
    <cellStyle name="Normal 13" xfId="105" xr:uid="{00000000-0005-0000-0000-000041000000}"/>
    <cellStyle name="Normal 2" xfId="64" xr:uid="{00000000-0005-0000-0000-000042000000}"/>
    <cellStyle name="Normal 2 2" xfId="65" xr:uid="{00000000-0005-0000-0000-000043000000}"/>
    <cellStyle name="Normal 2 3" xfId="66" xr:uid="{00000000-0005-0000-0000-000044000000}"/>
    <cellStyle name="Normal 2_AFE201112_LO3_JZH_1_GO_v2" xfId="67" xr:uid="{00000000-0005-0000-0000-000045000000}"/>
    <cellStyle name="Normal 3" xfId="68" xr:uid="{00000000-0005-0000-0000-000046000000}"/>
    <cellStyle name="Normal 4" xfId="69" xr:uid="{00000000-0005-0000-0000-000047000000}"/>
    <cellStyle name="Normal 5" xfId="70" xr:uid="{00000000-0005-0000-0000-000048000000}"/>
    <cellStyle name="Normal 6" xfId="71" xr:uid="{00000000-0005-0000-0000-000049000000}"/>
    <cellStyle name="Normal 6 2" xfId="72" xr:uid="{00000000-0005-0000-0000-00004A000000}"/>
    <cellStyle name="Normal 6 2 2" xfId="73" xr:uid="{00000000-0005-0000-0000-00004B000000}"/>
    <cellStyle name="Normal 6 3" xfId="74" xr:uid="{00000000-0005-0000-0000-00004C000000}"/>
    <cellStyle name="Normal 6 3 2" xfId="75" xr:uid="{00000000-0005-0000-0000-00004D000000}"/>
    <cellStyle name="Normal 6 4" xfId="76" xr:uid="{00000000-0005-0000-0000-00004E000000}"/>
    <cellStyle name="Normal 7" xfId="77" xr:uid="{00000000-0005-0000-0000-00004F000000}"/>
    <cellStyle name="Normal 7 2" xfId="78" xr:uid="{00000000-0005-0000-0000-000050000000}"/>
    <cellStyle name="Normal 7 2 2" xfId="79" xr:uid="{00000000-0005-0000-0000-000051000000}"/>
    <cellStyle name="Normal 7 3" xfId="80" xr:uid="{00000000-0005-0000-0000-000052000000}"/>
    <cellStyle name="Normal 7 3 2" xfId="81" xr:uid="{00000000-0005-0000-0000-000053000000}"/>
    <cellStyle name="Normal 7 4" xfId="82" xr:uid="{00000000-0005-0000-0000-000054000000}"/>
    <cellStyle name="Normal 8" xfId="83" xr:uid="{00000000-0005-0000-0000-000055000000}"/>
    <cellStyle name="Normal 9" xfId="84" xr:uid="{00000000-0005-0000-0000-000056000000}"/>
    <cellStyle name="Note 2" xfId="85" xr:uid="{00000000-0005-0000-0000-000057000000}"/>
    <cellStyle name="Output 2" xfId="86" xr:uid="{00000000-0005-0000-0000-000058000000}"/>
    <cellStyle name="Percent" xfId="2" builtinId="5"/>
    <cellStyle name="Percent 2" xfId="87" xr:uid="{00000000-0005-0000-0000-00005A000000}"/>
    <cellStyle name="Percent 2 2" xfId="88" xr:uid="{00000000-0005-0000-0000-00005B000000}"/>
    <cellStyle name="Percent 3" xfId="89" xr:uid="{00000000-0005-0000-0000-00005C000000}"/>
    <cellStyle name="Percent 3 2" xfId="90" xr:uid="{00000000-0005-0000-0000-00005D000000}"/>
    <cellStyle name="Percent 4" xfId="91" xr:uid="{00000000-0005-0000-0000-00005E000000}"/>
    <cellStyle name="Percent 4 2" xfId="92" xr:uid="{00000000-0005-0000-0000-00005F000000}"/>
    <cellStyle name="Percent 5" xfId="93" xr:uid="{00000000-0005-0000-0000-000060000000}"/>
    <cellStyle name="Percent 5 2" xfId="94" xr:uid="{00000000-0005-0000-0000-000061000000}"/>
    <cellStyle name="Percent 6" xfId="95" xr:uid="{00000000-0005-0000-0000-000062000000}"/>
    <cellStyle name="Percent 6 2" xfId="96" xr:uid="{00000000-0005-0000-0000-000063000000}"/>
    <cellStyle name="Percent 7" xfId="97" xr:uid="{00000000-0005-0000-0000-000064000000}"/>
    <cellStyle name="Percent 7 2" xfId="98" xr:uid="{00000000-0005-0000-0000-000065000000}"/>
    <cellStyle name="Percent 8" xfId="99" xr:uid="{00000000-0005-0000-0000-000066000000}"/>
    <cellStyle name="Percent 8 2" xfId="100" xr:uid="{00000000-0005-0000-0000-000067000000}"/>
    <cellStyle name="Percent 9" xfId="101" xr:uid="{00000000-0005-0000-0000-000068000000}"/>
    <cellStyle name="Title 2" xfId="102" xr:uid="{00000000-0005-0000-0000-000069000000}"/>
    <cellStyle name="Total 2" xfId="103" xr:uid="{00000000-0005-0000-0000-00006A000000}"/>
    <cellStyle name="Warning Text 2" xfId="104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eliz\Desktop\CFEFD\2022\Central%20Review\Spring04_IO3_JMH_Q1_v3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gstm1\Desktop\Spring07_IO2_DA_GR_v3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kfik\Downloads\ExcelfileCFEFD_Fall22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krwon\Downloads\BigBen_Financials-2020%20updated_07.26.2020_%20for%20FD%20(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liz\Downloads\2020%20CFEFD%20-%20Rubric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kfik\Downloads\2020%20CFEFD%20-%20Rubric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krwon\Downloads\Frenz%20Coffee%20Franchise%20Model%20with%20CS%20financials_2020_01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llabus list"/>
      <sheetName val="template"/>
      <sheetName val="Excel Calculations"/>
      <sheetName val="(c)"/>
    </sheetNames>
    <sheetDataSet>
      <sheetData sheetId="0">
        <row r="4">
          <cell r="B4" t="str">
            <v>CFEFD-S1-01-21 Jonathan Berk and Peter Demarzo, Corporate Finance, Fifth Edition, Ch 8: Fundamentals of Capital Budgeting (background)</v>
          </cell>
        </row>
        <row r="5">
          <cell r="B5" t="str">
            <v>CFEFD-S1-02-21 Jonathan Berk and Peter Demarzo, Corporate Finance, Fifth Edition, Ch 18: Capital Budgeting and Valuation with Leverage</v>
          </cell>
        </row>
        <row r="6">
          <cell r="B6" t="str">
            <v>CFEFD-S1-03-21 Jonathan Berk and Peter Demarzo, Corporate Finance, Fifth Edition, Ch 22: Real Options</v>
          </cell>
        </row>
        <row r="7">
          <cell r="B7" t="str">
            <v>CFEFD-S1-04-21 Jonathan Berk and Peter Demarzo, Corporate Finance, Fifth Edition, Ch 25: Leasing</v>
          </cell>
        </row>
        <row r="8">
          <cell r="B8" t="str">
            <v>CFEFD-S1-05-21 Jonathan Berk and Peter Demarzo, Corporate Finance, Fifth Edition, Ch 27: Short Term Financial Planning</v>
          </cell>
        </row>
        <row r="9">
          <cell r="B9" t="str">
            <v>CFEFD-S1-06-21 Jonathan Berk and Peter Demarzo, Corporate Finance, Fifth Edition, Ch 28: Mergers and Acquisitions</v>
          </cell>
        </row>
        <row r="10">
          <cell r="B10" t="str">
            <v>CFEFD-S1-07-21 Jonathan Berk and Peter Demarzo, Corporate Finance, Fifth Edition, Ch 31 International Corporate Finance</v>
          </cell>
        </row>
        <row r="11">
          <cell r="B11" t="str">
            <v>CFEFD-S1-08-21 Handbook of Corporate Finance: Empirical Corporate Finance, Ch. 10</v>
          </cell>
        </row>
        <row r="12">
          <cell r="B12" t="str">
            <v xml:space="preserve">CFEFD-S1-09-21 Aswath Damodaran, Damodaran on Valuation, Ch 15: The Value of Synergy </v>
          </cell>
        </row>
        <row r="13">
          <cell r="B13" t="str">
            <v>CFEFD-S1-10-21 Dean LeBaron and Lawrence S. Speidell, Why Are the Parts Worth More than the Sum? "Chop Shop", A Corporate Valuation Model (p80-100)</v>
          </cell>
        </row>
        <row r="14">
          <cell r="B14" t="str">
            <v>CFEFD-S1-11-21 Corporate Value Creation, Governance and Privatisation, Ch 4</v>
          </cell>
        </row>
        <row r="15">
          <cell r="B15" t="str">
            <v>CFEFD-S1-12-21 Hurdle Rates, Cost of Capital &amp; Capital Structure: CFO Spotlight</v>
          </cell>
        </row>
        <row r="16">
          <cell r="B16" t="str">
            <v>CFEFD-S1-13-21 Capital Structure, Executive Compensation, and Investment Efficiency</v>
          </cell>
        </row>
        <row r="17">
          <cell r="B17" t="str">
            <v>CFEFD-S2-14-21 Robinson et al., International Financial Statement Analysis 4th Ed, Ch. 6 Financial Analysis Techniques</v>
          </cell>
        </row>
        <row r="18">
          <cell r="B18" t="str">
            <v>CFEFD-S2-15-21 Robinson et al., International Financial Statement Analysis 4th Ed, Ch. 9 Income Taxes</v>
          </cell>
        </row>
        <row r="19">
          <cell r="B19" t="str">
            <v>CFEFD-S2-16-21 Robinson et al., International Financial Statement Analysis 4th Ed, Ch. 11 Financial Reporting Quality</v>
          </cell>
        </row>
        <row r="20">
          <cell r="B20" t="str">
            <v>CFEFD-S2-17-21 Robinson et al., International Financial Statement Analysis 4th Ed, Ch. 15 Multinational Operations</v>
          </cell>
        </row>
        <row r="21">
          <cell r="B21" t="str">
            <v>CFEFD-S2-18-21 Robinson et al., International Financial Statement Analysis 4th Ed, Ch. 17 Evaluating Quality of Financial Reports (Section 1-6 Only)</v>
          </cell>
        </row>
        <row r="22">
          <cell r="B22" t="str">
            <v>CFEFD-S3-19-21 Zimmerman, Accounting for Decision Making and Control 10th Ed, Ch 4: Organizational Architecture</v>
          </cell>
        </row>
        <row r="23">
          <cell r="B23" t="str">
            <v>CFEFD-S3-20-21 Zimmerman, Accounting for Decision Making and Control 10th Ed, Ch 5: Responsibility Accounting and Transfer Pricing</v>
          </cell>
        </row>
        <row r="24">
          <cell r="B24" t="str">
            <v>CFEFD-S3-21-21 Zimmerman, Accounting for Decision Making and Control 10th Ed, Ch 7: Cost Allocation: Theory</v>
          </cell>
        </row>
        <row r="25">
          <cell r="B25" t="str">
            <v>CFEFD-S3-22-21 Zimmerman, Accounting for Decision Making and Control 10th Ed, Ch 9: Absorption Cost Systems</v>
          </cell>
        </row>
        <row r="26">
          <cell r="B26" t="str">
            <v>CFEFD-S3-23-21 Zimmerman, Accounting for Decision Making and Control 10th Ed, Ch 10: Criticisms of Absorption Cost Systems: Incentive to Overproduce</v>
          </cell>
        </row>
        <row r="27">
          <cell r="B27" t="str">
            <v>CFEFD-S3-24-21 Zimmerman, Accounting for Decision Making and Control 10th Ed, Ch 11: Criticisms of Absorption Cost Systems: Inaccurate Product Costs</v>
          </cell>
        </row>
        <row r="28">
          <cell r="B28" t="str">
            <v>CFEFD-S3-25-21 Zimmerman, Accounting for Decision Making and Control 10th Ed Ch 12: Standard Costs: Direct Labor and Materials</v>
          </cell>
        </row>
        <row r="29">
          <cell r="B29" t="str">
            <v>CFEFD-S3-26-21 Zimmerman, Accounting for Decision Making and Control 10th Ed, Ch 13: Overhead and Marketing Variances</v>
          </cell>
        </row>
        <row r="30">
          <cell r="B30" t="str">
            <v>CFEFD-S3-27-21 Product Costing In Service Organizations</v>
          </cell>
        </row>
        <row r="31">
          <cell r="B31" t="str">
            <v>CFEFD-S3-28-21 ABC and Life Insurance Industry</v>
          </cell>
        </row>
        <row r="32">
          <cell r="B32" t="str">
            <v>CFEFD-S4-29-21 Lam, Implementing Enterprise Risk Management from Methods to Applications, Ch 3: Performance-based continuous ERM (excl. introduction and phase three sections)</v>
          </cell>
        </row>
        <row r="33">
          <cell r="B33" t="str">
            <v>CFEFD-S4-30-21 Lam, Implementing Enterprise Risk Management from Methods to Applications, Ch 5: The ERM Project (excl. appendices)</v>
          </cell>
        </row>
        <row r="34">
          <cell r="B34" t="str">
            <v>CFEFD-S4-31-21 Lam, Implementing Enterprise Risk Management from Methods to Applications, Ch 9: Role of the Board</v>
          </cell>
        </row>
        <row r="35">
          <cell r="B35" t="str">
            <v>CFEFD-S4-32-21 Lam, Implementing Enterprise Risk Management from Methods to Applications, Ch 16: Risk-Based Performance Management</v>
          </cell>
        </row>
        <row r="36">
          <cell r="B36" t="str">
            <v>CFEFD-S4-33-21 Lam, Implementing Enterprise Risk Management from Methods to Applications, Ch 17: Integration of KPIs and KRIs</v>
          </cell>
        </row>
        <row r="37">
          <cell r="B37" t="str">
            <v>CFEFD-S4-34-21 Lam, Implementing Enterprise Risk Management from Methods to Applications, Ch 18: ERM Dashboard Reporting</v>
          </cell>
        </row>
        <row r="38">
          <cell r="B38" t="str">
            <v>CFEFD-S4-35-21 Lam, Implementing Enterprise Risk Management from Methods to Applications, Ch 19: Feedback Loops (starting at ERM Performance Feedback Loop)</v>
          </cell>
        </row>
        <row r="39">
          <cell r="B39" t="str">
            <v>CFEFD-S4-36-21 Sweeting, Financial Enterprise Risk Management, Ch 19: Risk Frameworks</v>
          </cell>
        </row>
        <row r="40">
          <cell r="B40" t="str">
            <v>CFEFD-S4-37-21 Sweeting, Financial Enterprise Risk Management, Ch 20: Case Studies</v>
          </cell>
        </row>
        <row r="41">
          <cell r="B41" t="str">
            <v>CFEFD-S4-38-21 Managing Business Process Flows, Ch 1: Products, Processes, and Performance</v>
          </cell>
        </row>
        <row r="42">
          <cell r="B42" t="str">
            <v>CFEFD-S4-39-21 Managing Business Process Flows, Ch 2: Operations Strategy and Management</v>
          </cell>
        </row>
        <row r="43">
          <cell r="B43" t="str">
            <v>CFEFD-S4-40-21 Trainer &amp; Cummins, Securitization, Insurance, and Reinsurance</v>
          </cell>
        </row>
        <row r="44">
          <cell r="B44" t="str">
            <v>CFEFD-S4-41-21 An Analysis of Delta Air Lines' Oil Refinery Acquisition</v>
          </cell>
        </row>
        <row r="45">
          <cell r="B45" t="str">
            <v>CFEFD-S4-42-21 Vakharia and Yenipazarli, Managing Supply Chain Disruptions, sections 2-5</v>
          </cell>
        </row>
        <row r="46">
          <cell r="B46" t="str">
            <v>CFEFD-S4-60-21 Bohme et al., A Fundamental Approach to Cyber Risk Analysis</v>
          </cell>
        </row>
        <row r="47">
          <cell r="B47" t="str">
            <v>CFEFD-S4-43-21 Foundations of Airline Finance: Methodology and Practice, Ch 11 (p482-510)</v>
          </cell>
        </row>
        <row r="48">
          <cell r="B48" t="str">
            <v>CFEFD-S4-61-21 Bravo and Díaz-Giménez, Is longevity an insurable risk? Hedging the unhedgeable</v>
          </cell>
        </row>
        <row r="49">
          <cell r="B49" t="str">
            <v>CFEFD-S5-44-21 Hubbard, How to Measure Anything 3rd Ed, Ch 9: Sampling Reality: How Observing Some Things Tells Us About All Things</v>
          </cell>
        </row>
        <row r="50">
          <cell r="B50" t="str">
            <v>CFEFD-S5-45-21 Hubbard, How to Measure Anything 3rd Ed, Ch 14: A Universal Measurement Method: Applied Information Economics</v>
          </cell>
        </row>
        <row r="51">
          <cell r="B51" t="str">
            <v>CFEFD-S5-46-21 Dowd, Measuring Market Risk 2nd ed, Ch 9 Applications of Stochastic Risk Measurement Methods</v>
          </cell>
        </row>
        <row r="52">
          <cell r="B52" t="str">
            <v xml:space="preserve">CFEFD-S5-47-21 Dowd, Measuring Market Risk 2nd ed, Ch 13 Stress Testing </v>
          </cell>
        </row>
        <row r="53">
          <cell r="B53" t="str">
            <v>CFEFD-S5-48-21 Dowd, Measuring Market Risk 2nd ed, Ch 15 Back Testing Market Risk Models</v>
          </cell>
        </row>
        <row r="54">
          <cell r="B54" t="str">
            <v>CFEFD-S5-49-21 Dowd, Measuring Market Risk 2nd ed, Ch 16 Model Risk</v>
          </cell>
        </row>
        <row r="55">
          <cell r="B55" t="str">
            <v>CFEFD-S5-50-21 Kelleher, Mac Namee, and D'Arcy, Fundamentals of Machine Learning for Predictive Analytics 2nd Ed, Ch. 2 Data to Insights to Decisions (background)</v>
          </cell>
        </row>
        <row r="56">
          <cell r="B56" t="str">
            <v>CFEFD-S5-51-21 Kelleher, Mac Namee, and D'Arcy, Fundamentals of Machine Learning for Predictive Analytics 2nd Ed, Ch. 3 Data Exploration (background)</v>
          </cell>
        </row>
        <row r="57">
          <cell r="B57" t="str">
            <v>CFEFD-S5-52-21 Kelleher, Mac Namee, and D'Arcy, Fundamentals of Machine Learning for Predictive Analytics 2nd Ed, Ch. 9 Evaluations</v>
          </cell>
        </row>
        <row r="58">
          <cell r="B58" t="str">
            <v>CFEFD-S5-53-21 Kelleher, Mac Namee, and D'Arcy, Fundamentals of Machine Learning for Predictive Analytics 2nd Ed, Ch. 12 Case Study: Customer Churn</v>
          </cell>
        </row>
        <row r="59">
          <cell r="B59" t="str">
            <v>CFEFD-S5-54-21 Kelleher, Mac Namee, and D'Arcy, Fundamentals of Machine Learning for Predictive Analytics 2nd Ed, Ch. 14 The Art of Machine Learning for Predictive Data Analytics</v>
          </cell>
        </row>
        <row r="60">
          <cell r="B60" t="str">
            <v>CFEFD-S5-55-21 Heavy Models, Light Models, and Proxy Models, sections 1-5, 7 (excl appendices)</v>
          </cell>
        </row>
        <row r="61">
          <cell r="B61" t="str">
            <v>CFEFD-S5-56-21 Gersl and Seidler, How to Improve the Quality of Stress Tests through Backtesting (excl appendices)</v>
          </cell>
        </row>
        <row r="62">
          <cell r="B62" t="str">
            <v>CFEFD-S5-57-21 Bolle-Reddat, Bernard (et al.), Modeling in Life Insurance - A Management Perspective, Chapter 11</v>
          </cell>
        </row>
        <row r="63">
          <cell r="B63" t="str">
            <v>CFEFD-S5-58-21 Kaye, A Guide to Risk Measures, Capital Allocation &amp; Related Decision Support Issues</v>
          </cell>
        </row>
        <row r="64">
          <cell r="B64" t="str">
            <v>CFEFD-S5-59-21 ASOP 56: Modeling, Dec 2019 (excl appendices)</v>
          </cell>
        </row>
        <row r="65">
          <cell r="B65" t="str">
            <v>CFEFD-S5-60-21 Bohme et al., A Fundamental Approach to Cyber Risk Analysis</v>
          </cell>
        </row>
        <row r="66">
          <cell r="B66" t="str">
            <v>CFEFD-S5-61-21 Bravo and Díaz-Giménez, Is longevity an insurable risk? Hedging the unhedgeable</v>
          </cell>
        </row>
        <row r="67">
          <cell r="B67" t="str">
            <v>Case Study</v>
          </cell>
        </row>
        <row r="70">
          <cell r="A70" t="str">
            <v>LO_1 A</v>
          </cell>
        </row>
        <row r="71">
          <cell r="A71" t="str">
            <v>LO_1 B</v>
          </cell>
          <cell r="C71" t="str">
            <v>Retrieval</v>
          </cell>
        </row>
        <row r="72">
          <cell r="A72" t="str">
            <v>LO_1 C</v>
          </cell>
          <cell r="C72" t="str">
            <v>Comprehension</v>
          </cell>
        </row>
        <row r="73">
          <cell r="A73" t="str">
            <v>LO_1 D</v>
          </cell>
          <cell r="C73" t="str">
            <v>Analysis</v>
          </cell>
        </row>
        <row r="74">
          <cell r="A74" t="str">
            <v>LO_2 A</v>
          </cell>
          <cell r="C74" t="str">
            <v>Knowledge Utilization</v>
          </cell>
        </row>
        <row r="75">
          <cell r="A75" t="str">
            <v>LO_2 B</v>
          </cell>
        </row>
        <row r="76">
          <cell r="A76" t="str">
            <v>LO_2 C</v>
          </cell>
        </row>
        <row r="77">
          <cell r="A77" t="str">
            <v>LO_3 A</v>
          </cell>
        </row>
        <row r="78">
          <cell r="A78" t="str">
            <v>LO_3 B</v>
          </cell>
        </row>
        <row r="79">
          <cell r="A79" t="str">
            <v>LO_3 C</v>
          </cell>
        </row>
        <row r="80">
          <cell r="A80" t="str">
            <v>LO_4 A</v>
          </cell>
        </row>
        <row r="81">
          <cell r="A81" t="str">
            <v>LO_4 B</v>
          </cell>
        </row>
        <row r="82">
          <cell r="A82" t="str">
            <v>LO_4 C</v>
          </cell>
        </row>
        <row r="83">
          <cell r="A83" t="str">
            <v>LO_4 D</v>
          </cell>
        </row>
        <row r="84">
          <cell r="A84" t="str">
            <v>LO_4 E</v>
          </cell>
        </row>
        <row r="85">
          <cell r="A85" t="str">
            <v>LO_5 A</v>
          </cell>
        </row>
        <row r="86">
          <cell r="A86" t="str">
            <v>LO_5 B</v>
          </cell>
        </row>
        <row r="87">
          <cell r="A87" t="str">
            <v>LO_5 C</v>
          </cell>
        </row>
        <row r="88">
          <cell r="A88" t="str">
            <v>LO_5 D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llabus list"/>
      <sheetName val="template_DA"/>
      <sheetName val="Calculations"/>
    </sheetNames>
    <sheetDataSet>
      <sheetData sheetId="0">
        <row r="4">
          <cell r="B4" t="str">
            <v>CFEFD-S1-01-21 Jonathan Berk and Peter Demarzo, Corporate Finance, Fifth Edition, Ch 8: Fundamentals of Capital Budgeting (background)</v>
          </cell>
        </row>
        <row r="5">
          <cell r="B5" t="str">
            <v>CFEFD-S1-02-21 Jonathan Berk and Peter Demarzo, Corporate Finance, Fifth Edition, Ch 18: Capital Budgeting and Valuation with Leverage</v>
          </cell>
        </row>
        <row r="6">
          <cell r="B6" t="str">
            <v>CFEFD-S1-03-21 Jonathan Berk and Peter Demarzo, Corporate Finance, Fifth Edition, Ch 22: Real Options</v>
          </cell>
        </row>
        <row r="7">
          <cell r="B7" t="str">
            <v>CFEFD-S1-04-21 Jonathan Berk and Peter Demarzo, Corporate Finance, Fifth Edition, Ch 25: Leasing</v>
          </cell>
        </row>
        <row r="8">
          <cell r="B8" t="str">
            <v>CFEFD-S1-05-21 Jonathan Berk and Peter Demarzo, Corporate Finance, Fifth Edition, Ch 27: Short Term Financial Planning</v>
          </cell>
        </row>
        <row r="9">
          <cell r="B9" t="str">
            <v>CFEFD-S1-06-21 Jonathan Berk and Peter Demarzo, Corporate Finance, Fifth Edition, Ch 28: Mergers and Acquisitions</v>
          </cell>
        </row>
        <row r="10">
          <cell r="B10" t="str">
            <v>CFEFD-S1-07-21 Jonathan Berk and Peter Demarzo, Corporate Finance, Fifth Edition, Ch 31 International Corporate Finance</v>
          </cell>
        </row>
        <row r="11">
          <cell r="B11" t="str">
            <v>CFEFD-S1-08-21 Handbook of Corporate Finance: Empirical Corporate Finance, Ch. 10</v>
          </cell>
        </row>
        <row r="12">
          <cell r="B12" t="str">
            <v xml:space="preserve">CFEFD-S1-09-21 Aswath Damodaran, Damodaran on Valuation, Ch 15: The Value of Synergy </v>
          </cell>
        </row>
        <row r="13">
          <cell r="B13" t="str">
            <v>CFEFD-S1-10-21 Dean LeBaron and Lawrence S. Speidell, Why Are the Parts Worth More than the Sum? "Chop Shop", A Corporate Valuation Model (p80-100)</v>
          </cell>
        </row>
        <row r="14">
          <cell r="B14" t="str">
            <v>CFEFD-S1-11-21 Corporate Value Creation, Governance and Privatisation, Ch 4</v>
          </cell>
        </row>
        <row r="15">
          <cell r="B15" t="str">
            <v>CFEFD-S1-12-21 Hurdle Rates, Cost of Capital &amp; Capital Structure: CFO Spotlight</v>
          </cell>
        </row>
        <row r="16">
          <cell r="B16" t="str">
            <v>CFEFD-S1-13-21 Capital Structure, Executive Compensation, and Investment Efficiency</v>
          </cell>
        </row>
        <row r="17">
          <cell r="B17" t="str">
            <v>CFEFD-S2-14-21 Robinson et al., International Financial Statement Analysis 4th Ed, Ch. 6 Financial Analysis Techniques</v>
          </cell>
        </row>
        <row r="18">
          <cell r="B18" t="str">
            <v>CFEFD-S2-15-21 Robinson et al., International Financial Statement Analysis 4th Ed, Ch. 9 Income Taxes</v>
          </cell>
        </row>
        <row r="19">
          <cell r="B19" t="str">
            <v>CFEFD-S2-16-21 Robinson et al., International Financial Statement Analysis 4th Ed, Ch. 11 Financial Reporting Quality</v>
          </cell>
        </row>
        <row r="20">
          <cell r="B20" t="str">
            <v>CFEFD-S2-17-21 Robinson et al., International Financial Statement Analysis 4th Ed, Ch. 15 Multinational Operations</v>
          </cell>
        </row>
        <row r="21">
          <cell r="B21" t="str">
            <v>CFEFD-S2-18-21 Robinson et al., International Financial Statement Analysis 4th Ed, Ch. 17 Evaluating Quality of Financial Reports (Section 1-6 Only)</v>
          </cell>
        </row>
        <row r="22">
          <cell r="B22" t="str">
            <v>CFEFD-S3-19-21 Zimmerman, Accounting for Decision Making and Control 10th Ed, Ch 4: Organizational Architecture</v>
          </cell>
        </row>
        <row r="23">
          <cell r="B23" t="str">
            <v>CFEFD-S3-20-21 Zimmerman, Accounting for Decision Making and Control 10th Ed, Ch 5: Responsibility Accounting and Transfer Pricing</v>
          </cell>
        </row>
        <row r="24">
          <cell r="B24" t="str">
            <v>CFEFD-S3-21-21 Zimmerman, Accounting for Decision Making and Control 10th Ed, Ch 7: Cost Allocation: Theory</v>
          </cell>
        </row>
        <row r="25">
          <cell r="B25" t="str">
            <v>CFEFD-S3-22-21 Zimmerman, Accounting for Decision Making and Control 10th Ed, Ch 9: Absorption Cost Systems</v>
          </cell>
        </row>
        <row r="26">
          <cell r="B26" t="str">
            <v>CFEFD-S3-23-21 Zimmerman, Accounting for Decision Making and Control 10th Ed, Ch 10: Criticisms of Absorption Cost Systems: Incentive to Overproduce</v>
          </cell>
        </row>
        <row r="27">
          <cell r="B27" t="str">
            <v>CFEFD-S3-24-21 Zimmerman, Accounting for Decision Making and Control 10th Ed, Ch 11: Criticisms of Absorption Cost Systems: Inaccurate Product Costs</v>
          </cell>
        </row>
        <row r="28">
          <cell r="B28" t="str">
            <v>CFEFD-S3-25-21 Zimmerman, Accounting for Decision Making and Control 10th Ed Ch 12: Standard Costs: Direct Labor and Materials</v>
          </cell>
        </row>
        <row r="29">
          <cell r="B29" t="str">
            <v>CFEFD-S3-26-21 Zimmerman, Accounting for Decision Making and Control 10th Ed, Ch 13: Overhead and Marketing Variances</v>
          </cell>
        </row>
        <row r="30">
          <cell r="B30" t="str">
            <v>CFEFD-S3-27-21 Product Costing In Service Organizations</v>
          </cell>
        </row>
        <row r="31">
          <cell r="B31" t="str">
            <v>CFEFD-S3-28-21 ABC and Life Insurance Industry</v>
          </cell>
        </row>
        <row r="32">
          <cell r="B32" t="str">
            <v>CFEFD-S4-29-21 Lam, Implementing Enterprise Risk Management from Methods to Applications, Ch 3: Performance-based continuous ERM (excl. introduction and phase three sections)</v>
          </cell>
        </row>
        <row r="33">
          <cell r="B33" t="str">
            <v>CFEFD-S4-30-21 Lam, Implementing Enterprise Risk Management from Methods to Applications, Ch 5: The ERM Project (excl. appendices)</v>
          </cell>
        </row>
        <row r="34">
          <cell r="B34" t="str">
            <v>CFEFD-S4-31-21 Lam, Implementing Enterprise Risk Management from Methods to Applications, Ch 9: Role of the Board</v>
          </cell>
        </row>
        <row r="35">
          <cell r="B35" t="str">
            <v>CFEFD-S4-32-21 Lam, Implementing Enterprise Risk Management from Methods to Applications, Ch 16: Risk-Based Performance Management</v>
          </cell>
        </row>
        <row r="36">
          <cell r="B36" t="str">
            <v>CFEFD-S4-33-21 Lam, Implementing Enterprise Risk Management from Methods to Applications, Ch 17: Integration of KPIs and KRIs</v>
          </cell>
        </row>
        <row r="37">
          <cell r="B37" t="str">
            <v>CFEFD-S4-34-21 Lam, Implementing Enterprise Risk Management from Methods to Applications, Ch 18: ERM Dashboard Reporting</v>
          </cell>
        </row>
        <row r="38">
          <cell r="B38" t="str">
            <v>CFEFD-S4-35-21 Lam, Implementing Enterprise Risk Management from Methods to Applications, Ch 19: Feedback Loops (starting at ERM Performance Feedback Loop)</v>
          </cell>
        </row>
        <row r="39">
          <cell r="B39" t="str">
            <v>CFEFD-S4-36-21 Sweeting, Financial Enterprise Risk Management, Ch 19: Risk Frameworks</v>
          </cell>
        </row>
        <row r="40">
          <cell r="B40" t="str">
            <v>CFEFD-S4-37-21 Sweeting, Financial Enterprise Risk Management, Ch 20: Case Studies</v>
          </cell>
        </row>
        <row r="41">
          <cell r="B41" t="str">
            <v>CFEFD-S4-38-21 Managing Business Process Flows, Ch 1: Products, Processes, and Performance</v>
          </cell>
        </row>
        <row r="42">
          <cell r="B42" t="str">
            <v>CFEFD-S4-39-21 Managing Business Process Flows, Ch 2: Operations Strategy and Management</v>
          </cell>
        </row>
        <row r="43">
          <cell r="B43" t="str">
            <v>CFEFD-S4-40-21 Trainer &amp; Cummins, Securitization, Insurance, and Reinsurance</v>
          </cell>
        </row>
        <row r="44">
          <cell r="B44" t="str">
            <v>CFEFD-S4-41-21 An Analysis of Delta Air Lines' Oil Refinery Acquisition</v>
          </cell>
        </row>
        <row r="45">
          <cell r="B45" t="str">
            <v>CFEFD-S4-42-21 Vakharia and Yenipazarli, Managing Supply Chain Disruptions, sections 2-5</v>
          </cell>
        </row>
        <row r="46">
          <cell r="B46" t="str">
            <v>CFEFD-S4-60-21 Bohme et al., A Fundamental Approach to Cyber Risk Analysis</v>
          </cell>
        </row>
        <row r="47">
          <cell r="B47" t="str">
            <v>CFEFD-S4-43-21 Foundations of Airline Finance: Methodology and Practice, Ch 11 (p482-510)</v>
          </cell>
        </row>
        <row r="48">
          <cell r="B48" t="str">
            <v>CFEFD-S4-61-21 Bravo and Díaz-Giménez, Is longevity an insurable risk? Hedging the unhedgeable</v>
          </cell>
        </row>
        <row r="49">
          <cell r="B49" t="str">
            <v>CFEFD-S5-44-21 Hubbard, How to Measure Anything 3rd Ed, Ch 9: Sampling Reality: How Observing Some Things Tells Us About All Things</v>
          </cell>
        </row>
        <row r="50">
          <cell r="B50" t="str">
            <v>CFEFD-S5-45-21 Hubbard, How to Measure Anything 3rd Ed, Ch 14: A Universal Measurement Method: Applied Information Economics</v>
          </cell>
        </row>
        <row r="51">
          <cell r="B51" t="str">
            <v>CFEFD-S5-46-21 Dowd, Measuring Market Risk 2nd ed, Ch 9 Applications of Stochastic Risk Measurement Methods</v>
          </cell>
        </row>
        <row r="52">
          <cell r="B52" t="str">
            <v xml:space="preserve">CFEFD-S5-47-21 Dowd, Measuring Market Risk 2nd ed, Ch 13 Stress Testing </v>
          </cell>
        </row>
        <row r="53">
          <cell r="B53" t="str">
            <v>CFEFD-S5-48-21 Dowd, Measuring Market Risk 2nd ed, Ch 15 Back Testing Market Risk Models</v>
          </cell>
        </row>
        <row r="54">
          <cell r="B54" t="str">
            <v>CFEFD-S5-49-21 Dowd, Measuring Market Risk 2nd ed, Ch 16 Model Risk</v>
          </cell>
        </row>
        <row r="55">
          <cell r="B55" t="str">
            <v>CFEFD-S5-50-21 Kelleher, Mac Namee, and D'Arcy, Fundamentals of Machine Learning for Predictive Analytics 2nd Ed, Ch. 2 Data to Insights to Decisions (background)</v>
          </cell>
        </row>
        <row r="56">
          <cell r="B56" t="str">
            <v>CFEFD-S5-51-21 Kelleher, Mac Namee, and D'Arcy, Fundamentals of Machine Learning for Predictive Analytics 2nd Ed, Ch. 3 Data Exploration (background)</v>
          </cell>
        </row>
        <row r="57">
          <cell r="B57" t="str">
            <v>CFEFD-S5-52-21 Kelleher, Mac Namee, and D'Arcy, Fundamentals of Machine Learning for Predictive Analytics 2nd Ed, Ch. 9 Evaluations</v>
          </cell>
        </row>
        <row r="58">
          <cell r="B58" t="str">
            <v>CFEFD-S5-53-21 Kelleher, Mac Namee, and D'Arcy, Fundamentals of Machine Learning for Predictive Analytics 2nd Ed, Ch. 12 Case Study: Customer Churn</v>
          </cell>
        </row>
        <row r="59">
          <cell r="B59" t="str">
            <v>CFEFD-S5-54-21 Kelleher, Mac Namee, and D'Arcy, Fundamentals of Machine Learning for Predictive Analytics 2nd Ed, Ch. 14 The Art of Machine Learning for Predictive Data Analytics</v>
          </cell>
        </row>
        <row r="60">
          <cell r="B60" t="str">
            <v>CFEFD-S5-55-21 Heavy Models, Light Models, and Proxy Models, sections 1-5, 7 (excl appendices)</v>
          </cell>
        </row>
        <row r="61">
          <cell r="B61" t="str">
            <v>CFEFD-S5-56-21 Gersl and Seidler, How to Improve the Quality of Stress Tests through Backtesting (excl appendices)</v>
          </cell>
        </row>
        <row r="62">
          <cell r="B62" t="str">
            <v>CFEFD-S5-57-21 Bolle-Reddat, Bernard (et al.), Modeling in Life Insurance - A Management Perspective, Chapter 11</v>
          </cell>
        </row>
        <row r="63">
          <cell r="B63" t="str">
            <v>CFEFD-S5-58-21 Kaye, A Guide to Risk Measures, Capital Allocation &amp; Related Decision Support Issues</v>
          </cell>
        </row>
        <row r="64">
          <cell r="B64" t="str">
            <v>CFEFD-S5-59-21 ASOP 56: Modeling, Dec 2019 (excl appendices)</v>
          </cell>
        </row>
        <row r="65">
          <cell r="B65" t="str">
            <v>CFEFD-S5-60-21 Bohme et al., A Fundamental Approach to Cyber Risk Analysis</v>
          </cell>
        </row>
        <row r="66">
          <cell r="B66" t="str">
            <v>CFEFD-S5-61-21 Bravo and Díaz-Giménez, Is longevity an insurable risk? Hedging the unhedgeable</v>
          </cell>
        </row>
        <row r="67">
          <cell r="B67" t="str">
            <v>Case Study</v>
          </cell>
        </row>
        <row r="70">
          <cell r="A70" t="str">
            <v>LO_1 A</v>
          </cell>
        </row>
        <row r="71">
          <cell r="A71" t="str">
            <v>LO_1 B</v>
          </cell>
          <cell r="C71" t="str">
            <v>Retrieval</v>
          </cell>
        </row>
        <row r="72">
          <cell r="A72" t="str">
            <v>LO_1 C</v>
          </cell>
          <cell r="C72" t="str">
            <v>Comprehension</v>
          </cell>
        </row>
        <row r="73">
          <cell r="A73" t="str">
            <v>LO_1 D</v>
          </cell>
          <cell r="C73" t="str">
            <v>Analysis</v>
          </cell>
        </row>
        <row r="74">
          <cell r="A74" t="str">
            <v>LO_2 A</v>
          </cell>
          <cell r="C74" t="str">
            <v>Knowledge Utilization</v>
          </cell>
        </row>
        <row r="75">
          <cell r="A75" t="str">
            <v>LO_2 B</v>
          </cell>
        </row>
        <row r="76">
          <cell r="A76" t="str">
            <v>LO_2 C</v>
          </cell>
        </row>
        <row r="77">
          <cell r="A77" t="str">
            <v>LO_3 A</v>
          </cell>
        </row>
        <row r="78">
          <cell r="A78" t="str">
            <v>LO_3 B</v>
          </cell>
        </row>
        <row r="79">
          <cell r="A79" t="str">
            <v>LO_3 C</v>
          </cell>
        </row>
        <row r="80">
          <cell r="A80" t="str">
            <v>LO_4 A</v>
          </cell>
        </row>
        <row r="81">
          <cell r="A81" t="str">
            <v>LO_4 B</v>
          </cell>
        </row>
        <row r="82">
          <cell r="A82" t="str">
            <v>LO_4 C</v>
          </cell>
        </row>
        <row r="83">
          <cell r="A83" t="str">
            <v>LO_4 D</v>
          </cell>
        </row>
        <row r="84">
          <cell r="A84" t="str">
            <v>LO_4 E</v>
          </cell>
        </row>
        <row r="85">
          <cell r="A85" t="str">
            <v>LO_5 A</v>
          </cell>
        </row>
        <row r="86">
          <cell r="A86" t="str">
            <v>LO_5 B</v>
          </cell>
        </row>
        <row r="87">
          <cell r="A87" t="str">
            <v>LO_5 C</v>
          </cell>
        </row>
        <row r="88">
          <cell r="A88" t="str">
            <v>LO_5 D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age"/>
      <sheetName val="syllabus list"/>
      <sheetName val="IO1_RW1"/>
      <sheetName val="IO1_RW2"/>
      <sheetName val="IO2_CL"/>
      <sheetName val="IO2_GR"/>
      <sheetName val="IO3_JW"/>
      <sheetName val="IO4_NP"/>
      <sheetName val="IO4_TN"/>
      <sheetName val="IO5_BC1"/>
      <sheetName val="Fall03_IO5_BC1_(b)"/>
      <sheetName val="Fall05_IO5_BC1_(cii)"/>
      <sheetName val="Fall05_IO5_BC1_(e)"/>
      <sheetName val="IO5_BD"/>
      <sheetName val="Fall08_IO5_BD_(c)"/>
      <sheetName val="Fall08_IO5_BD_(d)"/>
      <sheetName val="IO5_BC2"/>
      <sheetName val="Spring05_IO5_BC2_(d)"/>
      <sheetName val="IO1_RK"/>
      <sheetName val="IO1_RW3"/>
      <sheetName val="IO2_DA"/>
      <sheetName val="IO3_JMH"/>
      <sheetName val="IO4_BD"/>
      <sheetName val="Spring05_IO5_BC2_(e)"/>
      <sheetName val="Scenarios"/>
      <sheetName val="IO5_MS"/>
      <sheetName val="Spring08_IO5_MS_(b)"/>
      <sheetName val="Spring08_IO5_MS_(d)"/>
      <sheetName val="Spring08_IO5_MS_(e)"/>
      <sheetName val="IO2_CJ"/>
      <sheetName val="template"/>
      <sheetName val="template_0"/>
    </sheetNames>
    <sheetDataSet>
      <sheetData sheetId="0" refreshError="1"/>
      <sheetData sheetId="1">
        <row r="4">
          <cell r="B4" t="str">
            <v>CFEFD-S1-01-21 Jonathan Berk and Peter Demarzo, Corporate Finance, Fifth Edition, Ch 8: Fundamentals of Capital Budgeting (background)</v>
          </cell>
        </row>
        <row r="5">
          <cell r="B5" t="str">
            <v>CFEFD-S1-02-21 Jonathan Berk and Peter Demarzo, Corporate Finance, Fifth Edition, Ch 18: Capital Budgeting and Valuation with Leverage</v>
          </cell>
        </row>
        <row r="6">
          <cell r="B6" t="str">
            <v>CFEFD-S1-03-21 Jonathan Berk and Peter Demarzo, Corporate Finance, Fifth Edition, Ch 22: Real Options</v>
          </cell>
        </row>
        <row r="7">
          <cell r="B7" t="str">
            <v>CFEFD-S1-04-21 Jonathan Berk and Peter Demarzo, Corporate Finance, Fifth Edition, Ch 25: Leasing</v>
          </cell>
        </row>
        <row r="8">
          <cell r="B8" t="str">
            <v>CFEFD-S1-05-21 Jonathan Berk and Peter Demarzo, Corporate Finance, Fifth Edition, Ch 27: Short Term Financial Planning</v>
          </cell>
        </row>
        <row r="9">
          <cell r="B9" t="str">
            <v>CFEFD-S1-06-21 Jonathan Berk and Peter Demarzo, Corporate Finance, Fifth Edition, Ch 28: Mergers and Acquisitions</v>
          </cell>
        </row>
        <row r="10">
          <cell r="B10" t="str">
            <v>CFEFD-S1-07-21 Jonathan Berk and Peter Demarzo, Corporate Finance, Fifth Edition, Ch 31 International Corporate Finance</v>
          </cell>
        </row>
        <row r="11">
          <cell r="B11" t="str">
            <v>CFEFD-S1-08-21 Handbook of Corporate Finance: Empirical Corporate Finance, Ch. 10</v>
          </cell>
        </row>
        <row r="12">
          <cell r="B12" t="str">
            <v xml:space="preserve">CFEFD-S1-09-21 Aswath Damodaran, Damodaran on Valuation, Ch 15: The Value of Synergy </v>
          </cell>
        </row>
        <row r="13">
          <cell r="B13" t="str">
            <v>CFEFD-S1-10-21 Dean LeBaron and Lawrence S. Speidell, Why Are the Parts Worth More than the Sum? "Chop Shop", A Corporate Valuation Model (p80-100)</v>
          </cell>
        </row>
        <row r="14">
          <cell r="B14" t="str">
            <v>CFEFD-S1-11-21 Corporate Value Creation, Governance and Privatisation, Ch 4</v>
          </cell>
        </row>
        <row r="15">
          <cell r="B15" t="str">
            <v>CFEFD-S1-12-21 CFO Forum: Market Consistent Embedded Value Basis for Conclusions</v>
          </cell>
        </row>
        <row r="16">
          <cell r="B16" t="str">
            <v>CFEFD-S1-13-21 Capital Structure, Executive Compensation, and Investment Efficiency</v>
          </cell>
        </row>
        <row r="17">
          <cell r="B17" t="str">
            <v>CFEFD-S2-14-21 Robinson et al., International Financial Statement Analysis 4th Ed, Ch. 6 Financial Analysis Techniques</v>
          </cell>
        </row>
        <row r="18">
          <cell r="B18" t="str">
            <v>CFEFD-S2-15-21 Robinson et al., International Financial Statement Analysis 4th Ed, Ch. 9 Income Taxes</v>
          </cell>
        </row>
        <row r="19">
          <cell r="B19" t="str">
            <v>CFEFD-S2-16-21 Robinson et al., International Financial Statement Analysis 4th Ed, Ch. 11 Financial Reporting Quality</v>
          </cell>
        </row>
        <row r="20">
          <cell r="B20" t="str">
            <v>CFEFD-S2-17-21 Robinson et al., International Financial Statement Analysis 4th Ed, Ch. 15 Multinational Operations</v>
          </cell>
        </row>
        <row r="21">
          <cell r="B21" t="str">
            <v>CFEFD-S2-18-21 Robinson et al., International Financial Statement Analysis 4th Ed, Ch. 17 Evaluating Quality of Financial Reports (Section 1-6 Only)</v>
          </cell>
        </row>
        <row r="22">
          <cell r="B22" t="str">
            <v>CFEFD-S3-19-21 Zimmerman, Accounting for Decision Making and Control 10th Ed, Ch 4: Organizational Architecture</v>
          </cell>
        </row>
        <row r="23">
          <cell r="B23" t="str">
            <v>CFEFD-S3-20-21 Zimmerman, Accounting for Decision Making and Control 10th Ed, Ch 5: Responsibility Accounting and Transfer Pricing</v>
          </cell>
        </row>
        <row r="24">
          <cell r="B24" t="str">
            <v>CFEFD-S3-21-21 Zimmerman, Accounting for Decision Making and Control 10th Ed, Ch 7: Cost Allocation: Theory</v>
          </cell>
        </row>
        <row r="25">
          <cell r="B25" t="str">
            <v>CFEFD-S3-22-21 Zimmerman, Accounting for Decision Making and Control 10th Ed, Ch 9: Absorption Cost Systems</v>
          </cell>
        </row>
        <row r="26">
          <cell r="B26" t="str">
            <v>CFEFD-S3-23-21 Zimmerman, Accounting for Decision Making and Control 10th Ed, Ch 10: Criticisms of Absorption Cost Systems: Incentive to Overproduce</v>
          </cell>
        </row>
        <row r="27">
          <cell r="B27" t="str">
            <v>CFEFD-S3-24-21 Zimmerman, Accounting for Decision Making and Control 10th Ed, Ch 11: Criticisms of Absorption Cost Systems: Inaccurate Product Costs</v>
          </cell>
        </row>
        <row r="28">
          <cell r="B28" t="str">
            <v>CFEFD-S3-25-21 Zimmerman, Accounting for Decision Making and Control 10th Ed Ch 12: Standard Costs: Direct Labor and Materials</v>
          </cell>
        </row>
        <row r="29">
          <cell r="B29" t="str">
            <v>CFEFD-S3-26-21 Zimmerman, Accounting for Decision Making and Control 10th Ed, Ch 13: Overhead and Marketing Variances</v>
          </cell>
        </row>
        <row r="30">
          <cell r="B30" t="str">
            <v>CFEFD-S3-27-21 Product Costing In Service Organizations</v>
          </cell>
        </row>
        <row r="31">
          <cell r="B31" t="str">
            <v>CFEFD-S3-28-21 ABC and Life Insurance Industry</v>
          </cell>
        </row>
        <row r="32">
          <cell r="B32" t="str">
            <v>CFEFD-S4-29-21 Lam, Implementing Enterprise Risk Management from Methods to Applications, Ch 3: Performance-based continuous ERM (excl. introduction and phase three sections)</v>
          </cell>
        </row>
        <row r="33">
          <cell r="B33" t="str">
            <v>CFEFD-S4-30-21 Lam, Implementing Enterprise Risk Management from Methods to Applications, Ch 5: The ERM Project (excl. appendices)</v>
          </cell>
        </row>
        <row r="34">
          <cell r="B34" t="str">
            <v>CFEFD-S4-31-21 Lam, Implementing Enterprise Risk Management from Methods to Applications, Ch 9: Role of the Board</v>
          </cell>
        </row>
        <row r="35">
          <cell r="B35" t="str">
            <v>CFEFD-S4-32-21 Lam, Implementing Enterprise Risk Management from Methods to Applications, Ch 16: Risk-Based Performance Management</v>
          </cell>
        </row>
        <row r="36">
          <cell r="B36" t="str">
            <v>CFEFD-S4-33-21 Lam, Implementing Enterprise Risk Management from Methods to Applications, Ch 17: Integration of KPIs and KRIs</v>
          </cell>
        </row>
        <row r="37">
          <cell r="B37" t="str">
            <v>CFEFD-S4-34-21 Lam, Implementing Enterprise Risk Management from Methods to Applications, Ch 18: ERM Dashboard Reporting</v>
          </cell>
        </row>
        <row r="38">
          <cell r="B38" t="str">
            <v>CFEFD-S4-35-21 Lam, Implementing Enterprise Risk Management from Methods to Applications, Ch 19: Feedback Loops (starting at ERM Performance Feedback Loop)</v>
          </cell>
        </row>
        <row r="39">
          <cell r="B39" t="str">
            <v>CFEFD-S4-36-21 Sweeting, Financial Enterprise Risk Management, Ch 19: Risk Frameworks</v>
          </cell>
        </row>
        <row r="40">
          <cell r="B40" t="str">
            <v>CFEFD-S4-37-21 Sweeting, Financial Enterprise Risk Management, Ch 20: Case Studies</v>
          </cell>
        </row>
        <row r="41">
          <cell r="B41" t="str">
            <v>CFEFD-S4-38-21 Managing Business Process Flows, Ch 1: Products, Processes, and Performance</v>
          </cell>
        </row>
        <row r="42">
          <cell r="B42" t="str">
            <v>CFEFD-S4-39-21 Managing Business Process Flows, Ch 2: Operations Strategy and Management</v>
          </cell>
        </row>
        <row r="43">
          <cell r="B43" t="str">
            <v>CFEFD-S4-40-21 Trainer &amp; Cummins, Securitization, Insurance, and Reinsurance</v>
          </cell>
        </row>
        <row r="44">
          <cell r="B44" t="str">
            <v>CFEFD-S4-41-21 An Analysis of Delta Air Lines' Oil Refinery Acquisition</v>
          </cell>
        </row>
        <row r="45">
          <cell r="B45" t="str">
            <v>CFEFD-S4-42-21 Vakharia and Yenipazarli, Managing Supply Chain Disruptions, sections 2-5</v>
          </cell>
        </row>
        <row r="46">
          <cell r="B46" t="str">
            <v>CFEFD-S4-60-21 Bohme et al., A Fundamental Approach to Cyber Risk Analysis</v>
          </cell>
        </row>
        <row r="47">
          <cell r="B47" t="str">
            <v>CFEFD-S4-43-21 Foundations of Airline Finance: Methodology and Practice, Ch 11 (p482-510)</v>
          </cell>
        </row>
        <row r="48">
          <cell r="B48" t="str">
            <v>CFEFD-S4-61-21 Bravo and Díaz-Giménez, Is longevity an insurable risk? Hedging the unhedgeable</v>
          </cell>
        </row>
        <row r="49">
          <cell r="B49" t="str">
            <v>CFEFD-S5-44-21 Hubbard, How to Measure Anything 3rd Ed, Ch 9: Sampling Reality: How Observing Some Things Tells Us About All Things</v>
          </cell>
        </row>
        <row r="50">
          <cell r="B50" t="str">
            <v>CFEFD-S5-45-21 Hubbard, How to Measure Anything 3rd Ed, Ch 14: A Universal Measurement Method: Applied Information Economics</v>
          </cell>
        </row>
        <row r="51">
          <cell r="B51" t="str">
            <v>CFEFD-S5-46-21 Dowd, Measuring Market Risk 2nd ed, Ch 9 Applications of Stochastic Risk Measurement Methods</v>
          </cell>
        </row>
        <row r="52">
          <cell r="B52" t="str">
            <v xml:space="preserve">CFEFD-S5-47-21 Dowd, Measuring Market Risk 2nd ed, Ch 13 Stress Testing </v>
          </cell>
        </row>
        <row r="53">
          <cell r="B53" t="str">
            <v>CFEFD-S5-48-21 Dowd, Measuring Market Risk 2nd ed, Ch 15 Back Testing Market Risk Models</v>
          </cell>
        </row>
        <row r="54">
          <cell r="B54" t="str">
            <v>CFEFD-S5-49-21 Dowd, Measuring Market Risk 2nd ed, Ch 16 Model Risk</v>
          </cell>
        </row>
        <row r="55">
          <cell r="B55" t="str">
            <v>CFEFD-S5-50-21 Kelleher, Mac Namee, and D'Arcy, Fundamentals of Machine Learning for Predictive Analytics 2nd Ed, Ch. 2 Data to Insights to Decisions (background)</v>
          </cell>
        </row>
        <row r="56">
          <cell r="B56" t="str">
            <v>CFEFD-S5-51-21 Kelleher, Mac Namee, and D'Arcy, Fundamentals of Machine Learning for Predictive Analytics 2nd Ed, Ch. 3 Data Exploration (background)</v>
          </cell>
        </row>
        <row r="57">
          <cell r="B57" t="str">
            <v>CFEFD-S5-52-21 Kelleher, Mac Namee, and D'Arcy, Fundamentals of Machine Learning for Predictive Analytics 2nd Ed, Ch. 9 Evaluations</v>
          </cell>
        </row>
        <row r="58">
          <cell r="B58" t="str">
            <v>CFEFD-S5-53-21 Kelleher, Mac Namee, and D'Arcy, Fundamentals of Machine Learning for Predictive Analytics 2nd Ed, Ch. 12 Case Study: Customer Churn</v>
          </cell>
        </row>
        <row r="59">
          <cell r="B59" t="str">
            <v>CFEFD-S5-54-21 Kelleher, Mac Namee, and D'Arcy, Fundamentals of Machine Learning for Predictive Analytics 2nd Ed, Ch. 14 The Art of Machine Learning for Predictive Data Analytics</v>
          </cell>
        </row>
        <row r="60">
          <cell r="B60" t="str">
            <v>CFEFD-S5-55-21 Heavy Models, Light Models, and Proxy Models, sections 1-5, 7 (excl appendices)</v>
          </cell>
        </row>
        <row r="61">
          <cell r="B61" t="str">
            <v>CFEFD-S5-56-21 Gersl and Seidler, How to Improve the Quality of Stress Tests through Backtesting (excl appendices)</v>
          </cell>
        </row>
        <row r="62">
          <cell r="B62" t="str">
            <v>CFEFD-S5-57-21 Bolle-Reddat, Bernard (et al.), Modeling in Life Insurance - A Management Perspective, Chapter 11</v>
          </cell>
        </row>
        <row r="63">
          <cell r="B63" t="str">
            <v>CFEFD-S5-58-21 Kaye, A Guide to Risk Measures, Capital Allocation &amp; Related Decision Support Issues</v>
          </cell>
        </row>
        <row r="64">
          <cell r="B64" t="str">
            <v>CFEFD-S5-59-21 ASOP 56: Modeling, Dec 2019 (excl appendices)</v>
          </cell>
        </row>
        <row r="65">
          <cell r="B65" t="str">
            <v>CFEFD-S5-60-21 Bohme et al., A Fundamental Approach to Cyber Risk Analysis</v>
          </cell>
        </row>
        <row r="66">
          <cell r="B66" t="str">
            <v>CFEFD-S5-61-21 Bravo and Díaz-Giménez, Is longevity an insurable risk? Hedging the unhedgeable</v>
          </cell>
        </row>
        <row r="67">
          <cell r="B67" t="str">
            <v>Case Study</v>
          </cell>
        </row>
        <row r="70">
          <cell r="A70" t="str">
            <v>LO_1 A</v>
          </cell>
        </row>
        <row r="71">
          <cell r="A71" t="str">
            <v>LO_1 B</v>
          </cell>
          <cell r="C71" t="str">
            <v>Retrieval</v>
          </cell>
        </row>
        <row r="72">
          <cell r="A72" t="str">
            <v>LO_1 C</v>
          </cell>
          <cell r="C72" t="str">
            <v>Comprehension</v>
          </cell>
        </row>
        <row r="73">
          <cell r="A73" t="str">
            <v>LO_1 D</v>
          </cell>
          <cell r="C73" t="str">
            <v>Analysis</v>
          </cell>
        </row>
        <row r="74">
          <cell r="A74" t="str">
            <v>LO_2 A</v>
          </cell>
          <cell r="C74" t="str">
            <v>Knowledge Utilization</v>
          </cell>
        </row>
        <row r="75">
          <cell r="A75" t="str">
            <v>LO_2 B</v>
          </cell>
        </row>
        <row r="76">
          <cell r="A76" t="str">
            <v>LO_2 C</v>
          </cell>
        </row>
        <row r="77">
          <cell r="A77" t="str">
            <v>LO_3 A</v>
          </cell>
        </row>
        <row r="78">
          <cell r="A78" t="str">
            <v>LO_3 B</v>
          </cell>
        </row>
        <row r="79">
          <cell r="A79" t="str">
            <v>LO_3 C</v>
          </cell>
        </row>
        <row r="80">
          <cell r="A80" t="str">
            <v>LO_4 A</v>
          </cell>
        </row>
        <row r="81">
          <cell r="A81" t="str">
            <v>LO_4 B</v>
          </cell>
        </row>
        <row r="82">
          <cell r="A82" t="str">
            <v>LO_4 C</v>
          </cell>
        </row>
        <row r="83">
          <cell r="A83" t="str">
            <v>LO_4 D</v>
          </cell>
        </row>
        <row r="84">
          <cell r="A84" t="str">
            <v>LO_4 E</v>
          </cell>
        </row>
        <row r="85">
          <cell r="A85" t="str">
            <v>LO_5 A</v>
          </cell>
        </row>
        <row r="86">
          <cell r="A86" t="str">
            <v>LO_5 B</v>
          </cell>
        </row>
        <row r="87">
          <cell r="A87" t="str">
            <v>LO_5 C</v>
          </cell>
        </row>
        <row r="88">
          <cell r="A88" t="str">
            <v>LO_5 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2017</v>
          </cell>
        </row>
        <row r="4">
          <cell r="B4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ample1"/>
      <sheetName val="syllabus list"/>
    </sheetNames>
    <sheetDataSet>
      <sheetData sheetId="0"/>
      <sheetData sheetId="1">
        <row r="9">
          <cell r="B9" t="str">
            <v>S1-06</v>
          </cell>
        </row>
        <row r="10">
          <cell r="B10" t="e">
            <v>#N/A</v>
          </cell>
        </row>
        <row r="11">
          <cell r="B11" t="e">
            <v>#N/A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ample1"/>
      <sheetName val="syllabus list"/>
    </sheetNames>
    <sheetDataSet>
      <sheetData sheetId="0"/>
      <sheetData sheetId="1">
        <row r="9">
          <cell r="B9" t="str">
            <v>S1-06</v>
          </cell>
        </row>
        <row r="10">
          <cell r="B10" t="e">
            <v>#N/A</v>
          </cell>
        </row>
        <row r="11">
          <cell r="B11" t="e">
            <v>#N/A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>
        <row r="1">
          <cell r="M1">
            <v>2015</v>
          </cell>
        </row>
      </sheetData>
      <sheetData sheetId="2">
        <row r="67">
          <cell r="A67" t="str">
            <v>Sales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37"/>
  <sheetViews>
    <sheetView showGridLines="0" tabSelected="1" zoomScale="80" zoomScaleNormal="80" workbookViewId="0">
      <selection activeCell="J24" sqref="J24"/>
    </sheetView>
  </sheetViews>
  <sheetFormatPr defaultColWidth="54.28515625" defaultRowHeight="15" x14ac:dyDescent="0.25"/>
  <cols>
    <col min="1" max="1" width="4.5703125" style="8" customWidth="1"/>
    <col min="2" max="2" width="22.28515625" style="8" customWidth="1"/>
    <col min="3" max="7" width="18.7109375" style="8" customWidth="1"/>
    <col min="8" max="8" width="6" style="8" customWidth="1"/>
    <col min="9" max="9" width="37.28515625" style="8" bestFit="1" customWidth="1"/>
    <col min="10" max="13" width="18.7109375" style="8" customWidth="1"/>
    <col min="14" max="14" width="10.42578125" style="8" customWidth="1"/>
    <col min="15" max="15" width="17.5703125" style="8" customWidth="1"/>
    <col min="16" max="16384" width="54.28515625" style="8"/>
  </cols>
  <sheetData>
    <row r="1" spans="2:14" ht="15.75" x14ac:dyDescent="0.25">
      <c r="B1" s="31" t="s">
        <v>31</v>
      </c>
      <c r="N1" s="42" t="s">
        <v>40</v>
      </c>
    </row>
    <row r="2" spans="2:14" ht="15.75" x14ac:dyDescent="0.25">
      <c r="B2" s="2"/>
    </row>
    <row r="3" spans="2:14" ht="15.75" x14ac:dyDescent="0.25">
      <c r="B3" s="2" t="s">
        <v>35</v>
      </c>
    </row>
    <row r="4" spans="2:14" ht="15.75" x14ac:dyDescent="0.25">
      <c r="B4" s="32" t="s">
        <v>34</v>
      </c>
    </row>
    <row r="5" spans="2:14" ht="15.75" x14ac:dyDescent="0.25">
      <c r="B5" s="3"/>
    </row>
    <row r="6" spans="2:14" ht="15.75" x14ac:dyDescent="0.25">
      <c r="B6" s="4"/>
    </row>
    <row r="9" spans="2:14" x14ac:dyDescent="0.25">
      <c r="B9" s="7" t="s">
        <v>3</v>
      </c>
      <c r="C9" s="1"/>
      <c r="D9"/>
      <c r="E9"/>
      <c r="F9"/>
      <c r="G9"/>
      <c r="I9" s="9" t="s">
        <v>4</v>
      </c>
      <c r="J9" s="33">
        <v>0.05</v>
      </c>
    </row>
    <row r="10" spans="2:14" x14ac:dyDescent="0.25">
      <c r="B10"/>
      <c r="C10"/>
      <c r="D10"/>
      <c r="E10"/>
      <c r="F10"/>
      <c r="G10"/>
    </row>
    <row r="11" spans="2:14" x14ac:dyDescent="0.25">
      <c r="B11" s="10"/>
      <c r="C11" s="10">
        <v>2022</v>
      </c>
      <c r="D11" s="10">
        <v>2023</v>
      </c>
      <c r="E11" s="10">
        <v>2024</v>
      </c>
      <c r="F11" s="10">
        <v>2025</v>
      </c>
      <c r="G11" s="10">
        <v>2026</v>
      </c>
      <c r="I11" s="11"/>
      <c r="J11" s="11" t="s">
        <v>5</v>
      </c>
      <c r="K11" s="11" t="s">
        <v>6</v>
      </c>
      <c r="L11" s="11" t="s">
        <v>7</v>
      </c>
      <c r="M11" s="11" t="s">
        <v>0</v>
      </c>
    </row>
    <row r="12" spans="2:14" x14ac:dyDescent="0.25">
      <c r="B12" s="5" t="s">
        <v>1</v>
      </c>
      <c r="C12" s="12">
        <v>3736000</v>
      </c>
      <c r="D12" s="12">
        <v>3303000</v>
      </c>
      <c r="E12" s="12">
        <v>2872000</v>
      </c>
      <c r="F12" s="12">
        <v>2298000</v>
      </c>
      <c r="G12" s="12">
        <v>2011000</v>
      </c>
      <c r="I12" s="13" t="s">
        <v>8</v>
      </c>
      <c r="J12" s="34">
        <v>12501196.596264392</v>
      </c>
      <c r="K12" s="34">
        <v>27500159.618971221</v>
      </c>
      <c r="L12" s="34">
        <v>7500000</v>
      </c>
      <c r="M12" s="35">
        <v>47501356.215235613</v>
      </c>
    </row>
    <row r="13" spans="2:14" x14ac:dyDescent="0.25">
      <c r="B13" s="5" t="s">
        <v>2</v>
      </c>
      <c r="C13" s="12">
        <v>624000</v>
      </c>
      <c r="D13" s="12">
        <v>765000</v>
      </c>
      <c r="E13" s="12">
        <v>1006000</v>
      </c>
      <c r="F13" s="12">
        <v>1147000</v>
      </c>
      <c r="G13" s="12">
        <v>1640000</v>
      </c>
      <c r="I13" s="13" t="s">
        <v>9</v>
      </c>
      <c r="J13" s="34">
        <v>4385806.5410233485</v>
      </c>
      <c r="K13" s="34">
        <v>10798321.500863958</v>
      </c>
      <c r="L13" s="34">
        <v>2803037.1139205415</v>
      </c>
      <c r="M13" s="35">
        <v>17987165.155807845</v>
      </c>
    </row>
    <row r="14" spans="2:14" x14ac:dyDescent="0.25">
      <c r="B14" s="5"/>
      <c r="C14" s="12"/>
      <c r="D14" s="12"/>
      <c r="E14" s="12"/>
      <c r="F14" s="12"/>
      <c r="G14" s="12"/>
      <c r="I14" s="13"/>
      <c r="J14" s="14"/>
      <c r="K14" s="14"/>
      <c r="L14" s="14"/>
      <c r="M14" s="15"/>
    </row>
    <row r="15" spans="2:14" x14ac:dyDescent="0.25">
      <c r="B15" s="5" t="s">
        <v>10</v>
      </c>
      <c r="C15" s="12">
        <v>2238000</v>
      </c>
      <c r="D15" s="12">
        <v>126000</v>
      </c>
      <c r="E15" s="12">
        <v>114000</v>
      </c>
      <c r="F15" s="12">
        <v>100000</v>
      </c>
      <c r="G15" s="12">
        <v>87000</v>
      </c>
      <c r="I15" s="13" t="s">
        <v>11</v>
      </c>
      <c r="J15" s="34">
        <v>2494628.795908818</v>
      </c>
      <c r="K15" s="34">
        <v>5328688.4824836599</v>
      </c>
      <c r="L15" s="34">
        <v>1260622.6535533769</v>
      </c>
      <c r="M15" s="35">
        <v>9083939.9319458548</v>
      </c>
    </row>
    <row r="16" spans="2:14" x14ac:dyDescent="0.25">
      <c r="B16" s="5" t="s">
        <v>12</v>
      </c>
      <c r="C16" s="12">
        <v>1234000</v>
      </c>
      <c r="D16" s="12">
        <v>0</v>
      </c>
      <c r="E16" s="12">
        <v>0</v>
      </c>
      <c r="F16" s="12">
        <v>0</v>
      </c>
      <c r="G16" s="12">
        <v>0</v>
      </c>
      <c r="I16" s="13" t="s">
        <v>13</v>
      </c>
      <c r="J16" s="34">
        <v>1175238.0952380951</v>
      </c>
      <c r="K16" s="34">
        <v>2526666.6666666665</v>
      </c>
      <c r="L16" s="34">
        <v>774285.7142857142</v>
      </c>
      <c r="M16" s="35">
        <v>4476190.4761904757</v>
      </c>
    </row>
    <row r="17" spans="2:13" x14ac:dyDescent="0.25">
      <c r="B17" s="5" t="s">
        <v>14</v>
      </c>
      <c r="C17" s="12">
        <v>336000</v>
      </c>
      <c r="D17" s="12">
        <v>192000</v>
      </c>
      <c r="E17" s="12">
        <v>144000</v>
      </c>
      <c r="F17" s="12">
        <v>124000</v>
      </c>
      <c r="G17" s="12">
        <v>103000</v>
      </c>
      <c r="I17" s="13" t="s">
        <v>15</v>
      </c>
      <c r="J17" s="34">
        <v>801260.57607292267</v>
      </c>
      <c r="K17" s="34">
        <v>1877604.3638489838</v>
      </c>
      <c r="L17" s="34">
        <v>435648.30546551122</v>
      </c>
      <c r="M17" s="35">
        <v>3114513.2453874173</v>
      </c>
    </row>
    <row r="18" spans="2:13" x14ac:dyDescent="0.25">
      <c r="B18"/>
      <c r="C18"/>
      <c r="D18"/>
      <c r="E18"/>
      <c r="F18"/>
      <c r="G18"/>
      <c r="I18" s="13"/>
      <c r="J18" s="16"/>
      <c r="K18" s="16"/>
      <c r="L18" s="16"/>
      <c r="M18" s="17"/>
    </row>
    <row r="19" spans="2:13" x14ac:dyDescent="0.25">
      <c r="B19" s="7" t="s">
        <v>16</v>
      </c>
      <c r="C19" s="1"/>
      <c r="D19"/>
      <c r="E19"/>
      <c r="F19"/>
      <c r="G19"/>
      <c r="I19" s="13" t="s">
        <v>17</v>
      </c>
      <c r="J19" s="36">
        <v>150</v>
      </c>
      <c r="K19" s="36">
        <v>325</v>
      </c>
      <c r="L19" s="36">
        <v>90</v>
      </c>
      <c r="M19" s="37">
        <f>SUM(J19:L19)</f>
        <v>565</v>
      </c>
    </row>
    <row r="20" spans="2:13" x14ac:dyDescent="0.25">
      <c r="B20"/>
      <c r="C20"/>
      <c r="D20"/>
      <c r="E20"/>
      <c r="F20"/>
      <c r="G20"/>
      <c r="I20" s="13" t="s">
        <v>18</v>
      </c>
      <c r="J20" s="38">
        <v>2435</v>
      </c>
      <c r="K20" s="38">
        <v>3275</v>
      </c>
      <c r="L20" s="38">
        <v>2636</v>
      </c>
      <c r="M20" s="37">
        <f>SUM(J20:L20)</f>
        <v>8346</v>
      </c>
    </row>
    <row r="21" spans="2:13" x14ac:dyDescent="0.25">
      <c r="B21" s="10"/>
      <c r="C21" s="10">
        <v>2022</v>
      </c>
      <c r="D21" s="10">
        <v>2023</v>
      </c>
      <c r="E21" s="10">
        <v>2024</v>
      </c>
      <c r="F21" s="10">
        <v>2025</v>
      </c>
      <c r="G21" s="10">
        <v>2026</v>
      </c>
      <c r="I21" s="13" t="s">
        <v>19</v>
      </c>
      <c r="J21" s="39">
        <v>245132500</v>
      </c>
      <c r="K21" s="40">
        <v>421622500</v>
      </c>
      <c r="L21" s="39">
        <v>145565000</v>
      </c>
      <c r="M21" s="39">
        <f>(SUM(J21:L21))</f>
        <v>812320000</v>
      </c>
    </row>
    <row r="22" spans="2:13" x14ac:dyDescent="0.25">
      <c r="B22" s="5" t="s">
        <v>1</v>
      </c>
      <c r="C22" s="12">
        <v>8570000</v>
      </c>
      <c r="D22" s="12">
        <v>7345000</v>
      </c>
      <c r="E22" s="12">
        <v>6121000</v>
      </c>
      <c r="F22" s="12">
        <v>4958000</v>
      </c>
      <c r="G22" s="12">
        <v>4224000</v>
      </c>
      <c r="J22" s="18"/>
      <c r="K22" s="18"/>
      <c r="L22" s="18"/>
    </row>
    <row r="23" spans="2:13" x14ac:dyDescent="0.25">
      <c r="B23" s="5" t="s">
        <v>2</v>
      </c>
      <c r="C23" s="12">
        <v>1382000</v>
      </c>
      <c r="D23" s="12">
        <v>2032000</v>
      </c>
      <c r="E23" s="12">
        <v>2710000</v>
      </c>
      <c r="F23" s="12">
        <v>3116000</v>
      </c>
      <c r="G23" s="12">
        <v>3490000</v>
      </c>
      <c r="I23" s="13" t="s">
        <v>20</v>
      </c>
      <c r="J23" s="39">
        <v>500000</v>
      </c>
      <c r="K23" s="19"/>
    </row>
    <row r="24" spans="2:13" x14ac:dyDescent="0.25">
      <c r="B24" s="5"/>
      <c r="C24" s="12"/>
      <c r="D24" s="12"/>
      <c r="E24" s="12"/>
      <c r="F24" s="12"/>
      <c r="G24" s="12"/>
      <c r="I24" s="13" t="s">
        <v>21</v>
      </c>
      <c r="J24" s="39">
        <v>1625000</v>
      </c>
    </row>
    <row r="25" spans="2:13" x14ac:dyDescent="0.25">
      <c r="B25" s="5" t="s">
        <v>10</v>
      </c>
      <c r="C25" s="12">
        <v>4338000</v>
      </c>
      <c r="D25" s="12">
        <v>406000</v>
      </c>
      <c r="E25" s="12">
        <v>378000</v>
      </c>
      <c r="F25" s="12">
        <v>326000</v>
      </c>
      <c r="G25" s="12">
        <v>299000</v>
      </c>
      <c r="I25" s="13" t="s">
        <v>22</v>
      </c>
      <c r="J25" s="39">
        <v>935000</v>
      </c>
    </row>
    <row r="26" spans="2:13" x14ac:dyDescent="0.25">
      <c r="B26" s="5" t="s">
        <v>12</v>
      </c>
      <c r="C26" s="12">
        <v>2653000</v>
      </c>
      <c r="D26" s="12">
        <v>0</v>
      </c>
      <c r="E26" s="12">
        <v>0</v>
      </c>
      <c r="F26" s="12">
        <v>0</v>
      </c>
      <c r="G26" s="12">
        <v>0</v>
      </c>
      <c r="I26" s="13" t="s">
        <v>23</v>
      </c>
      <c r="J26" s="39">
        <v>62500</v>
      </c>
    </row>
    <row r="27" spans="2:13" x14ac:dyDescent="0.25">
      <c r="B27" s="5" t="s">
        <v>14</v>
      </c>
      <c r="C27" s="12">
        <v>633000</v>
      </c>
      <c r="D27" s="12">
        <v>511000</v>
      </c>
      <c r="E27" s="12">
        <v>376000</v>
      </c>
      <c r="F27" s="12">
        <v>317000</v>
      </c>
      <c r="G27" s="12">
        <v>288000</v>
      </c>
    </row>
    <row r="28" spans="2:13" x14ac:dyDescent="0.25">
      <c r="B28"/>
      <c r="C28"/>
      <c r="D28"/>
      <c r="E28"/>
      <c r="F28"/>
      <c r="G28"/>
      <c r="I28" s="13" t="s">
        <v>24</v>
      </c>
      <c r="J28" s="20">
        <f>(J12-J13-SUM(J15:J17))/J12</f>
        <v>0.29151310116266682</v>
      </c>
      <c r="K28" s="20">
        <f>(K12-K13-SUM(K15:K17))/K12</f>
        <v>0.25341229657083192</v>
      </c>
      <c r="L28" s="20">
        <f>(L12-L13-SUM(L15:L17))/L12</f>
        <v>0.29685416170331419</v>
      </c>
      <c r="M28" s="20">
        <f>(M12-M13-SUM(M15:M17))/M12</f>
        <v>0.27029854364002048</v>
      </c>
    </row>
    <row r="29" spans="2:13" x14ac:dyDescent="0.25">
      <c r="B29" s="7" t="s">
        <v>25</v>
      </c>
      <c r="C29" s="1"/>
      <c r="D29"/>
      <c r="E29"/>
      <c r="F29"/>
      <c r="G29"/>
      <c r="I29" s="13" t="s">
        <v>26</v>
      </c>
      <c r="J29" s="20">
        <f>(J12-J13-SUM(J15:J17)-SUM($J$23:$J$26)/3)/J12</f>
        <v>0.20825440465961723</v>
      </c>
      <c r="K29" s="20">
        <f>(K12-K13-SUM(K15:K17)-SUM($J$23:$J$26)/3)/K12</f>
        <v>0.21556403140602523</v>
      </c>
      <c r="L29" s="20">
        <f>(L12-L13-SUM(L15:L17)-SUM($J$23:$J$26)/3)/L12</f>
        <v>0.15807638392553641</v>
      </c>
      <c r="M29" s="20">
        <f>(M12-M13-SUM(M15:M17)-SUM($J$23:$J$26))/M12</f>
        <v>0.20456357839289163</v>
      </c>
    </row>
    <row r="30" spans="2:13" x14ac:dyDescent="0.25">
      <c r="B30"/>
      <c r="C30"/>
      <c r="D30"/>
      <c r="E30"/>
      <c r="F30"/>
      <c r="G30"/>
      <c r="I30" s="13" t="s">
        <v>27</v>
      </c>
      <c r="J30" s="20">
        <f>(J12-J13-SUM(J15:J17)-SUM($J$23:$J$26)*J19/$M$19)/J12</f>
        <v>0.22520086500979547</v>
      </c>
      <c r="K30" s="20">
        <f>(K12-K13-SUM(K15:K17)-SUM($J$23:$J$26)*K19/$M$19)/K12</f>
        <v>0.18809891863156369</v>
      </c>
      <c r="L30" s="20">
        <f>(L12-L13-SUM(L15:L17)-SUM($J$23:$J$26)*L19/$M$19)/L12</f>
        <v>0.23053557763251775</v>
      </c>
      <c r="M30" s="20">
        <f>(M12-M13-SUM(M15:M17)-SUM($J$23:$J$26)*M19/$M$19)/M12</f>
        <v>0.20456357839289163</v>
      </c>
    </row>
    <row r="31" spans="2:13" x14ac:dyDescent="0.25">
      <c r="B31" s="10"/>
      <c r="C31" s="10">
        <v>2022</v>
      </c>
      <c r="D31" s="10">
        <v>2023</v>
      </c>
      <c r="E31" s="10">
        <v>2024</v>
      </c>
      <c r="F31" s="10">
        <v>2025</v>
      </c>
      <c r="G31" s="10">
        <v>2026</v>
      </c>
      <c r="I31" s="13" t="s">
        <v>28</v>
      </c>
      <c r="J31" s="20">
        <f>(J12-J13-SUM(J15:J17)-SUM($J$23:$J$26)*J20/$M$20)/J12</f>
        <v>0.21863929599195303</v>
      </c>
      <c r="K31" s="20">
        <f>(K12-K13-SUM(K15:K17)-SUM($J$23:$J$26)*K20/$M$20)/K12</f>
        <v>0.20885691611981036</v>
      </c>
      <c r="L31" s="20">
        <f>(L12-L13-SUM(L15:L17)-SUM($J$23:$J$26)*L20/$M$20)/L12</f>
        <v>0.16535947362918685</v>
      </c>
      <c r="M31" s="20">
        <f>(M12-M13-SUM(M15:M17)-SUM($J$23:$J$26)*M20/$M$20)/M12</f>
        <v>0.20456357839289163</v>
      </c>
    </row>
    <row r="32" spans="2:13" x14ac:dyDescent="0.25">
      <c r="B32" s="5" t="s">
        <v>1</v>
      </c>
      <c r="C32" s="21">
        <v>7875000</v>
      </c>
      <c r="D32" s="22">
        <v>0</v>
      </c>
      <c r="E32" s="23">
        <v>0</v>
      </c>
      <c r="F32" s="22">
        <v>0</v>
      </c>
      <c r="G32" s="22">
        <v>0</v>
      </c>
      <c r="I32" s="13" t="s">
        <v>29</v>
      </c>
      <c r="J32" s="20">
        <f>(J12-J13-SUM(J15:J17)-SUM($J$23:$J$26)*J21/$M$21)/J12</f>
        <v>0.21613857232969286</v>
      </c>
      <c r="K32" s="20">
        <f>(K12-K13-SUM(K15:K17)-SUM($J$23:$J$26)*K21/$M$21)/K12</f>
        <v>0.19447857520690373</v>
      </c>
      <c r="L32" s="20">
        <f>(L12-L13-SUM(L15:L17)-SUM($J$23:$J$26)*L21/$M$21)/L12</f>
        <v>0.22224863473528847</v>
      </c>
      <c r="M32" s="20">
        <f>(M12-M13-SUM(M15:M17)-SUM($J$23:$J$26)*M21/$M$21)/M12</f>
        <v>0.20456357839289163</v>
      </c>
    </row>
    <row r="33" spans="2:7" x14ac:dyDescent="0.25">
      <c r="B33" s="5" t="s">
        <v>2</v>
      </c>
      <c r="C33" s="21">
        <v>514000</v>
      </c>
      <c r="D33" s="23">
        <v>555000</v>
      </c>
      <c r="E33" s="23">
        <v>685000</v>
      </c>
      <c r="F33" s="23">
        <v>720000</v>
      </c>
      <c r="G33" s="23">
        <v>799000</v>
      </c>
    </row>
    <row r="34" spans="2:7" x14ac:dyDescent="0.25">
      <c r="B34" s="5"/>
      <c r="C34" s="12"/>
      <c r="D34" s="12"/>
      <c r="E34" s="12"/>
      <c r="F34" s="12"/>
      <c r="G34" s="12"/>
    </row>
    <row r="35" spans="2:7" x14ac:dyDescent="0.25">
      <c r="B35" s="5" t="s">
        <v>10</v>
      </c>
      <c r="C35" s="23">
        <v>1172000</v>
      </c>
      <c r="D35" s="23">
        <v>49000</v>
      </c>
      <c r="E35" s="23">
        <v>45000</v>
      </c>
      <c r="F35" s="23">
        <v>40000</v>
      </c>
      <c r="G35" s="23">
        <v>36000</v>
      </c>
    </row>
    <row r="36" spans="2:7" x14ac:dyDescent="0.25">
      <c r="B36" s="5" t="s">
        <v>12</v>
      </c>
      <c r="C36" s="23">
        <v>813000</v>
      </c>
      <c r="D36" s="23">
        <v>0</v>
      </c>
      <c r="E36" s="23">
        <v>0</v>
      </c>
      <c r="F36" s="23">
        <v>0</v>
      </c>
      <c r="G36" s="23">
        <v>0</v>
      </c>
    </row>
    <row r="37" spans="2:7" x14ac:dyDescent="0.25">
      <c r="B37" s="5" t="s">
        <v>14</v>
      </c>
      <c r="C37" s="23">
        <v>144000</v>
      </c>
      <c r="D37" s="23">
        <v>116000</v>
      </c>
      <c r="E37" s="23">
        <v>97000</v>
      </c>
      <c r="F37" s="23">
        <v>75000</v>
      </c>
      <c r="G37" s="23">
        <v>61000</v>
      </c>
    </row>
  </sheetData>
  <hyperlinks>
    <hyperlink ref="N1" location="'Navigation &amp; Instructions'!A1" display="Navigation" xr:uid="{00000000-0004-0000-0300-00000000000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3"/>
  <sheetViews>
    <sheetView showGridLines="0" topLeftCell="A9" zoomScaleNormal="100" workbookViewId="0">
      <selection activeCell="C33" sqref="C33"/>
    </sheetView>
  </sheetViews>
  <sheetFormatPr defaultColWidth="54.28515625" defaultRowHeight="15" x14ac:dyDescent="0.25"/>
  <cols>
    <col min="1" max="1" width="4.5703125" style="8" customWidth="1"/>
    <col min="2" max="2" width="22.28515625" style="8" customWidth="1"/>
    <col min="3" max="6" width="18.7109375" style="8" customWidth="1"/>
    <col min="7" max="7" width="49.7109375" style="8" customWidth="1"/>
    <col min="8" max="8" width="6" style="8" customWidth="1"/>
    <col min="9" max="9" width="10.5703125" style="8" customWidth="1"/>
    <col min="10" max="10" width="7.42578125" style="8" customWidth="1"/>
    <col min="11" max="11" width="4.85546875" style="8" customWidth="1"/>
    <col min="12" max="12" width="9" style="8" customWidth="1"/>
    <col min="13" max="13" width="10.28515625" style="8" customWidth="1"/>
    <col min="14" max="14" width="10.140625" style="8" bestFit="1" customWidth="1"/>
    <col min="15" max="15" width="17.5703125" style="8" customWidth="1"/>
    <col min="16" max="16384" width="54.28515625" style="8"/>
  </cols>
  <sheetData>
    <row r="1" spans="2:14" ht="15.75" x14ac:dyDescent="0.25">
      <c r="B1" s="31" t="s">
        <v>32</v>
      </c>
      <c r="N1" s="42" t="s">
        <v>40</v>
      </c>
    </row>
    <row r="2" spans="2:14" ht="15.75" x14ac:dyDescent="0.25">
      <c r="B2" s="31"/>
    </row>
    <row r="3" spans="2:14" ht="112.9" customHeight="1" x14ac:dyDescent="0.25">
      <c r="B3" s="80" t="s">
        <v>37</v>
      </c>
      <c r="C3" s="80"/>
      <c r="D3" s="80"/>
      <c r="E3" s="80"/>
    </row>
    <row r="4" spans="2:14" ht="15.75" x14ac:dyDescent="0.25">
      <c r="B4" s="31"/>
    </row>
    <row r="6" spans="2:14" x14ac:dyDescent="0.25">
      <c r="B6" s="41" t="s">
        <v>38</v>
      </c>
    </row>
    <row r="7" spans="2:14" x14ac:dyDescent="0.25">
      <c r="B7" s="25"/>
      <c r="C7" s="26" t="s">
        <v>5</v>
      </c>
      <c r="D7" s="26" t="s">
        <v>6</v>
      </c>
      <c r="E7" s="26" t="s">
        <v>7</v>
      </c>
      <c r="F7" s="26" t="s">
        <v>0</v>
      </c>
    </row>
    <row r="8" spans="2:14" ht="30" x14ac:dyDescent="0.25">
      <c r="B8" s="24" t="s">
        <v>24</v>
      </c>
      <c r="C8" s="28">
        <f>'Q4_c-i'!J28</f>
        <v>0.29151310116266682</v>
      </c>
      <c r="D8" s="28">
        <f>'Q4_c-i'!K28</f>
        <v>0.25341229657083192</v>
      </c>
      <c r="E8" s="28">
        <f>'Q4_c-i'!L28</f>
        <v>0.29685416170331419</v>
      </c>
      <c r="F8" s="28">
        <f>'Q4_c-i'!M28</f>
        <v>0.27029854364002048</v>
      </c>
    </row>
    <row r="9" spans="2:14" x14ac:dyDescent="0.25">
      <c r="B9" s="24" t="s">
        <v>26</v>
      </c>
      <c r="C9" s="28">
        <f>'Q4_c-i'!J29</f>
        <v>0.20825440465961723</v>
      </c>
      <c r="D9" s="28">
        <f>'Q4_c-i'!K29</f>
        <v>0.21556403140602523</v>
      </c>
      <c r="E9" s="28">
        <f>'Q4_c-i'!L29</f>
        <v>0.15807638392553641</v>
      </c>
      <c r="F9" s="28">
        <f>'Q4_c-i'!M29</f>
        <v>0.20456357839289163</v>
      </c>
    </row>
    <row r="10" spans="2:14" x14ac:dyDescent="0.25">
      <c r="B10" s="24" t="s">
        <v>27</v>
      </c>
      <c r="C10" s="28">
        <f>'Q4_c-i'!J30</f>
        <v>0.22520086500979547</v>
      </c>
      <c r="D10" s="28">
        <f>'Q4_c-i'!K30</f>
        <v>0.18809891863156369</v>
      </c>
      <c r="E10" s="28">
        <f>'Q4_c-i'!L30</f>
        <v>0.23053557763251775</v>
      </c>
      <c r="F10" s="28">
        <f>'Q4_c-i'!M30</f>
        <v>0.20456357839289163</v>
      </c>
    </row>
    <row r="11" spans="2:14" ht="30" x14ac:dyDescent="0.25">
      <c r="B11" s="24" t="s">
        <v>28</v>
      </c>
      <c r="C11" s="28">
        <f>'Q4_c-i'!J31</f>
        <v>0.21863929599195303</v>
      </c>
      <c r="D11" s="28">
        <f>'Q4_c-i'!K31</f>
        <v>0.20885691611981036</v>
      </c>
      <c r="E11" s="28">
        <f>'Q4_c-i'!L31</f>
        <v>0.16535947362918685</v>
      </c>
      <c r="F11" s="28">
        <f>'Q4_c-i'!M31</f>
        <v>0.20456357839289163</v>
      </c>
    </row>
    <row r="12" spans="2:14" ht="30" x14ac:dyDescent="0.25">
      <c r="B12" s="24" t="s">
        <v>29</v>
      </c>
      <c r="C12" s="28">
        <f>'Q4_c-i'!J32</f>
        <v>0.21613857232969286</v>
      </c>
      <c r="D12" s="28">
        <f>'Q4_c-i'!K32</f>
        <v>0.19447857520690373</v>
      </c>
      <c r="E12" s="28">
        <f>'Q4_c-i'!L32</f>
        <v>0.22224863473528847</v>
      </c>
      <c r="F12" s="28">
        <f>'Q4_c-i'!M32</f>
        <v>0.20456357839289163</v>
      </c>
    </row>
    <row r="14" spans="2:14" ht="15.75" x14ac:dyDescent="0.25">
      <c r="B14" s="6" t="s">
        <v>36</v>
      </c>
    </row>
    <row r="15" spans="2:14" x14ac:dyDescent="0.25">
      <c r="B15" s="13" t="s">
        <v>26</v>
      </c>
      <c r="C15" s="29" t="s">
        <v>6</v>
      </c>
    </row>
    <row r="16" spans="2:14" x14ac:dyDescent="0.25">
      <c r="B16" s="13" t="s">
        <v>27</v>
      </c>
      <c r="C16" s="29" t="s">
        <v>7</v>
      </c>
    </row>
    <row r="17" spans="2:7" ht="30" x14ac:dyDescent="0.25">
      <c r="B17" s="13" t="s">
        <v>28</v>
      </c>
      <c r="C17" s="29" t="s">
        <v>5</v>
      </c>
    </row>
    <row r="18" spans="2:7" ht="30" x14ac:dyDescent="0.25">
      <c r="B18" s="13" t="s">
        <v>29</v>
      </c>
      <c r="C18" s="29" t="s">
        <v>7</v>
      </c>
    </row>
    <row r="19" spans="2:7" x14ac:dyDescent="0.25">
      <c r="B19" s="30"/>
    </row>
    <row r="20" spans="2:7" x14ac:dyDescent="0.25">
      <c r="B20" s="43" t="s">
        <v>33</v>
      </c>
      <c r="C20" s="44"/>
      <c r="D20" s="44"/>
      <c r="E20" s="44"/>
      <c r="F20" s="44"/>
      <c r="G20" s="45"/>
    </row>
    <row r="21" spans="2:7" x14ac:dyDescent="0.25">
      <c r="B21" s="46" t="s">
        <v>41</v>
      </c>
      <c r="C21" s="47"/>
      <c r="D21" s="47"/>
      <c r="E21" s="47"/>
      <c r="F21" s="47"/>
      <c r="G21" s="48"/>
    </row>
    <row r="22" spans="2:7" x14ac:dyDescent="0.25">
      <c r="B22" s="46"/>
      <c r="C22" s="47"/>
      <c r="D22" s="47"/>
      <c r="E22" s="47"/>
      <c r="F22" s="47"/>
      <c r="G22" s="48"/>
    </row>
    <row r="23" spans="2:7" x14ac:dyDescent="0.25">
      <c r="B23" s="46" t="s">
        <v>42</v>
      </c>
      <c r="C23" s="47"/>
      <c r="D23" s="47"/>
      <c r="E23" s="47"/>
      <c r="F23" s="47"/>
      <c r="G23" s="48"/>
    </row>
    <row r="24" spans="2:7" x14ac:dyDescent="0.25">
      <c r="B24" s="46" t="s">
        <v>43</v>
      </c>
      <c r="C24" s="47"/>
      <c r="D24" s="47"/>
      <c r="E24" s="47"/>
      <c r="F24" s="47"/>
      <c r="G24" s="48"/>
    </row>
    <row r="25" spans="2:7" x14ac:dyDescent="0.25">
      <c r="B25" s="46" t="s">
        <v>44</v>
      </c>
      <c r="C25" s="47"/>
      <c r="D25" s="47"/>
      <c r="E25" s="47"/>
      <c r="F25" s="47"/>
      <c r="G25" s="48"/>
    </row>
    <row r="26" spans="2:7" x14ac:dyDescent="0.25">
      <c r="B26" s="46" t="s">
        <v>45</v>
      </c>
      <c r="C26" s="47"/>
      <c r="D26" s="47"/>
      <c r="E26" s="47"/>
      <c r="F26" s="47"/>
      <c r="G26" s="48"/>
    </row>
    <row r="27" spans="2:7" x14ac:dyDescent="0.25">
      <c r="B27" s="46"/>
      <c r="C27" s="47"/>
      <c r="D27" s="47"/>
      <c r="E27" s="47"/>
      <c r="F27" s="47"/>
      <c r="G27" s="48"/>
    </row>
    <row r="28" spans="2:7" x14ac:dyDescent="0.25">
      <c r="B28" s="46"/>
      <c r="C28" s="47"/>
      <c r="D28" s="47"/>
      <c r="E28" s="47"/>
      <c r="F28" s="47"/>
      <c r="G28" s="48"/>
    </row>
    <row r="29" spans="2:7" x14ac:dyDescent="0.25">
      <c r="B29" s="46"/>
      <c r="C29" s="47"/>
      <c r="D29" s="47"/>
      <c r="E29" s="47"/>
      <c r="F29" s="47"/>
      <c r="G29" s="48"/>
    </row>
    <row r="30" spans="2:7" x14ac:dyDescent="0.25">
      <c r="B30" s="46"/>
      <c r="C30" s="47"/>
      <c r="D30" s="47"/>
      <c r="E30" s="47"/>
      <c r="F30" s="47"/>
      <c r="G30" s="48"/>
    </row>
    <row r="31" spans="2:7" x14ac:dyDescent="0.25">
      <c r="B31" s="46"/>
      <c r="C31" s="47"/>
      <c r="D31" s="47"/>
      <c r="E31" s="47"/>
      <c r="F31" s="47"/>
      <c r="G31" s="48"/>
    </row>
    <row r="32" spans="2:7" x14ac:dyDescent="0.25">
      <c r="B32" s="46"/>
      <c r="C32" s="47"/>
      <c r="D32" s="47"/>
      <c r="E32" s="47"/>
      <c r="F32" s="47"/>
      <c r="G32" s="48"/>
    </row>
    <row r="33" spans="2:7" x14ac:dyDescent="0.25">
      <c r="B33" s="49"/>
      <c r="C33" s="50"/>
      <c r="D33" s="50"/>
      <c r="E33" s="50"/>
      <c r="F33" s="50"/>
      <c r="G33" s="51"/>
    </row>
  </sheetData>
  <mergeCells count="1">
    <mergeCell ref="B3:E3"/>
  </mergeCells>
  <hyperlinks>
    <hyperlink ref="N1" location="'Navigation &amp; Instructions'!A1" display="Navigation" xr:uid="{00000000-0004-0000-0400-000000000000}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6"/>
  <sheetViews>
    <sheetView showGridLines="0" zoomScaleNormal="100" workbookViewId="0">
      <selection activeCell="J10" sqref="J10"/>
    </sheetView>
  </sheetViews>
  <sheetFormatPr defaultColWidth="54.28515625" defaultRowHeight="15" x14ac:dyDescent="0.25"/>
  <cols>
    <col min="1" max="1" width="4.5703125" style="8" customWidth="1"/>
    <col min="2" max="2" width="22.28515625" style="8" customWidth="1"/>
    <col min="3" max="7" width="18.7109375" style="8" customWidth="1"/>
    <col min="8" max="8" width="6" style="8" customWidth="1"/>
    <col min="9" max="13" width="10.28515625" style="8" customWidth="1"/>
    <col min="14" max="14" width="10.28515625" style="8" bestFit="1" customWidth="1"/>
    <col min="15" max="15" width="17.5703125" style="8" customWidth="1"/>
    <col min="16" max="16384" width="54.28515625" style="8"/>
  </cols>
  <sheetData>
    <row r="1" spans="2:14" ht="15.75" x14ac:dyDescent="0.25">
      <c r="B1" s="31" t="s">
        <v>39</v>
      </c>
      <c r="N1" s="42" t="s">
        <v>40</v>
      </c>
    </row>
    <row r="4" spans="2:14" x14ac:dyDescent="0.25">
      <c r="B4" s="41" t="s">
        <v>38</v>
      </c>
    </row>
    <row r="5" spans="2:14" x14ac:dyDescent="0.25">
      <c r="B5" s="25"/>
      <c r="C5" s="26" t="s">
        <v>5</v>
      </c>
      <c r="D5" s="26" t="s">
        <v>6</v>
      </c>
      <c r="E5" s="26" t="s">
        <v>7</v>
      </c>
      <c r="F5" s="26" t="s">
        <v>0</v>
      </c>
    </row>
    <row r="6" spans="2:14" ht="30" x14ac:dyDescent="0.25">
      <c r="B6" s="24" t="s">
        <v>24</v>
      </c>
      <c r="C6" s="28">
        <f>'Q4_c-i'!J28</f>
        <v>0.29151310116266682</v>
      </c>
      <c r="D6" s="28">
        <f>'Q4_c-i'!K28</f>
        <v>0.25341229657083192</v>
      </c>
      <c r="E6" s="28">
        <f>'Q4_c-i'!L28</f>
        <v>0.29685416170331419</v>
      </c>
      <c r="F6" s="28">
        <f>'Q4_c-i'!M28</f>
        <v>0.27029854364002048</v>
      </c>
    </row>
    <row r="7" spans="2:14" x14ac:dyDescent="0.25">
      <c r="B7" s="24" t="s">
        <v>26</v>
      </c>
      <c r="C7" s="28">
        <f>'Q4_c-i'!J29</f>
        <v>0.20825440465961723</v>
      </c>
      <c r="D7" s="28">
        <f>'Q4_c-i'!K29</f>
        <v>0.21556403140602523</v>
      </c>
      <c r="E7" s="28">
        <f>'Q4_c-i'!L29</f>
        <v>0.15807638392553641</v>
      </c>
      <c r="F7" s="28">
        <f>'Q4_c-i'!M29</f>
        <v>0.20456357839289163</v>
      </c>
    </row>
    <row r="8" spans="2:14" x14ac:dyDescent="0.25">
      <c r="B8" s="24" t="s">
        <v>27</v>
      </c>
      <c r="C8" s="28">
        <f>'Q4_c-i'!J30</f>
        <v>0.22520086500979547</v>
      </c>
      <c r="D8" s="28">
        <f>'Q4_c-i'!K30</f>
        <v>0.18809891863156369</v>
      </c>
      <c r="E8" s="28">
        <f>'Q4_c-i'!L30</f>
        <v>0.23053557763251775</v>
      </c>
      <c r="F8" s="28">
        <f>'Q4_c-i'!M30</f>
        <v>0.20456357839289163</v>
      </c>
    </row>
    <row r="9" spans="2:14" ht="30" x14ac:dyDescent="0.25">
      <c r="B9" s="24" t="s">
        <v>28</v>
      </c>
      <c r="C9" s="28">
        <f>'Q4_c-i'!J31</f>
        <v>0.21863929599195303</v>
      </c>
      <c r="D9" s="28">
        <f>'Q4_c-i'!K31</f>
        <v>0.20885691611981036</v>
      </c>
      <c r="E9" s="28">
        <f>'Q4_c-i'!L31</f>
        <v>0.16535947362918685</v>
      </c>
      <c r="F9" s="28">
        <f>'Q4_c-i'!M31</f>
        <v>0.20456357839289163</v>
      </c>
    </row>
    <row r="10" spans="2:14" ht="30" x14ac:dyDescent="0.25">
      <c r="B10" s="24" t="s">
        <v>29</v>
      </c>
      <c r="C10" s="28">
        <f>'Q4_c-i'!J32</f>
        <v>0.21613857232969286</v>
      </c>
      <c r="D10" s="28">
        <f>'Q4_c-i'!K32</f>
        <v>0.19447857520690373</v>
      </c>
      <c r="E10" s="28">
        <f>'Q4_c-i'!L32</f>
        <v>0.22224863473528847</v>
      </c>
      <c r="F10" s="28">
        <f>'Q4_c-i'!M32</f>
        <v>0.20456357839289163</v>
      </c>
    </row>
    <row r="12" spans="2:14" x14ac:dyDescent="0.25">
      <c r="B12" s="27" t="s">
        <v>30</v>
      </c>
    </row>
    <row r="13" spans="2:14" x14ac:dyDescent="0.25">
      <c r="B13" s="52" t="s">
        <v>46</v>
      </c>
      <c r="C13" s="44"/>
      <c r="D13" s="44"/>
      <c r="E13" s="44"/>
      <c r="F13" s="44"/>
      <c r="G13" s="45"/>
    </row>
    <row r="14" spans="2:14" x14ac:dyDescent="0.25">
      <c r="B14" s="46" t="s">
        <v>47</v>
      </c>
      <c r="C14" s="47"/>
      <c r="D14" s="47"/>
      <c r="E14" s="47"/>
      <c r="F14" s="47"/>
      <c r="G14" s="48"/>
    </row>
    <row r="15" spans="2:14" x14ac:dyDescent="0.25">
      <c r="B15" s="46"/>
      <c r="C15" s="47"/>
      <c r="D15" s="47"/>
      <c r="E15" s="47"/>
      <c r="F15" s="47"/>
      <c r="G15" s="48"/>
    </row>
    <row r="16" spans="2:14" x14ac:dyDescent="0.25">
      <c r="B16" s="46"/>
      <c r="C16" s="47"/>
      <c r="D16" s="47"/>
      <c r="E16" s="47"/>
      <c r="F16" s="47"/>
      <c r="G16" s="48"/>
    </row>
    <row r="17" spans="2:7" x14ac:dyDescent="0.25">
      <c r="B17" s="46"/>
      <c r="C17" s="47"/>
      <c r="D17" s="47"/>
      <c r="E17" s="47"/>
      <c r="F17" s="47"/>
      <c r="G17" s="48"/>
    </row>
    <row r="18" spans="2:7" x14ac:dyDescent="0.25">
      <c r="B18" s="46"/>
      <c r="C18" s="47"/>
      <c r="D18" s="47"/>
      <c r="E18" s="47"/>
      <c r="F18" s="47"/>
      <c r="G18" s="48"/>
    </row>
    <row r="19" spans="2:7" x14ac:dyDescent="0.25">
      <c r="B19" s="46"/>
      <c r="C19" s="47"/>
      <c r="D19" s="47"/>
      <c r="E19" s="47"/>
      <c r="F19" s="47"/>
      <c r="G19" s="48"/>
    </row>
    <row r="20" spans="2:7" x14ac:dyDescent="0.25">
      <c r="B20" s="46"/>
      <c r="C20" s="47"/>
      <c r="D20" s="47"/>
      <c r="E20" s="47"/>
      <c r="F20" s="47"/>
      <c r="G20" s="48"/>
    </row>
    <row r="21" spans="2:7" x14ac:dyDescent="0.25">
      <c r="B21" s="46"/>
      <c r="C21" s="47"/>
      <c r="D21" s="47"/>
      <c r="E21" s="47"/>
      <c r="F21" s="47"/>
      <c r="G21" s="48"/>
    </row>
    <row r="22" spans="2:7" x14ac:dyDescent="0.25">
      <c r="B22" s="46"/>
      <c r="C22" s="47"/>
      <c r="D22" s="47"/>
      <c r="E22" s="47"/>
      <c r="F22" s="47"/>
      <c r="G22" s="48"/>
    </row>
    <row r="23" spans="2:7" x14ac:dyDescent="0.25">
      <c r="B23" s="46"/>
      <c r="C23" s="47"/>
      <c r="D23" s="47"/>
      <c r="E23" s="47"/>
      <c r="F23" s="47"/>
      <c r="G23" s="48"/>
    </row>
    <row r="24" spans="2:7" x14ac:dyDescent="0.25">
      <c r="B24" s="46"/>
      <c r="C24" s="47"/>
      <c r="D24" s="47"/>
      <c r="E24" s="47"/>
      <c r="F24" s="47"/>
      <c r="G24" s="48"/>
    </row>
    <row r="25" spans="2:7" x14ac:dyDescent="0.25">
      <c r="B25" s="46"/>
      <c r="C25" s="47"/>
      <c r="D25" s="47"/>
      <c r="E25" s="47"/>
      <c r="F25" s="47"/>
      <c r="G25" s="48"/>
    </row>
    <row r="26" spans="2:7" x14ac:dyDescent="0.25">
      <c r="B26" s="49"/>
      <c r="C26" s="50"/>
      <c r="D26" s="50"/>
      <c r="E26" s="50"/>
      <c r="F26" s="50"/>
      <c r="G26" s="51"/>
    </row>
  </sheetData>
  <hyperlinks>
    <hyperlink ref="N1" location="'Navigation &amp; Instructions'!A1" display="Navigation" xr:uid="{00000000-0004-0000-0500-000000000000}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BB3E-75BB-46B7-BA9E-D63477FB9AAC}">
  <dimension ref="B1:N55"/>
  <sheetViews>
    <sheetView topLeftCell="B1" zoomScale="90" zoomScaleNormal="90" workbookViewId="0">
      <selection activeCell="B1" sqref="B1"/>
    </sheetView>
  </sheetViews>
  <sheetFormatPr defaultRowHeight="15" x14ac:dyDescent="0.25"/>
  <cols>
    <col min="1" max="1" width="0" hidden="1" customWidth="1"/>
    <col min="2" max="2" width="36.85546875" customWidth="1"/>
    <col min="6" max="6" width="26" bestFit="1" customWidth="1"/>
    <col min="7" max="7" width="11.28515625" bestFit="1" customWidth="1"/>
    <col min="9" max="9" width="13.85546875" bestFit="1" customWidth="1"/>
    <col min="10" max="10" width="11.28515625" bestFit="1" customWidth="1"/>
    <col min="12" max="12" width="13.85546875" bestFit="1" customWidth="1"/>
    <col min="13" max="13" width="11.28515625" bestFit="1" customWidth="1"/>
    <col min="14" max="14" width="9.28515625" bestFit="1" customWidth="1"/>
  </cols>
  <sheetData>
    <row r="1" spans="2:14" x14ac:dyDescent="0.25">
      <c r="B1" t="s">
        <v>87</v>
      </c>
    </row>
    <row r="2" spans="2:14" x14ac:dyDescent="0.25">
      <c r="B2" s="79"/>
    </row>
    <row r="3" spans="2:14" x14ac:dyDescent="0.25">
      <c r="B3" s="79"/>
    </row>
    <row r="4" spans="2:14" x14ac:dyDescent="0.25">
      <c r="C4">
        <v>2010</v>
      </c>
    </row>
    <row r="5" spans="2:14" x14ac:dyDescent="0.25">
      <c r="B5" s="77" t="s">
        <v>86</v>
      </c>
      <c r="C5" s="77">
        <v>0.75</v>
      </c>
    </row>
    <row r="6" spans="2:14" x14ac:dyDescent="0.25">
      <c r="B6" s="77" t="s">
        <v>85</v>
      </c>
      <c r="C6" s="77">
        <v>0.79</v>
      </c>
    </row>
    <row r="7" spans="2:14" ht="30" x14ac:dyDescent="0.25">
      <c r="B7" s="78" t="s">
        <v>84</v>
      </c>
      <c r="C7" s="77">
        <v>0.78</v>
      </c>
    </row>
    <row r="8" spans="2:14" ht="30" x14ac:dyDescent="0.25">
      <c r="B8" s="78" t="s">
        <v>83</v>
      </c>
      <c r="C8" s="77">
        <v>0.83</v>
      </c>
      <c r="F8" s="76" t="s">
        <v>82</v>
      </c>
      <c r="I8" s="76" t="s">
        <v>81</v>
      </c>
      <c r="J8" s="71"/>
      <c r="K8" s="71"/>
      <c r="L8" s="76" t="s">
        <v>80</v>
      </c>
    </row>
    <row r="9" spans="2:14" x14ac:dyDescent="0.25">
      <c r="B9" s="75" t="s">
        <v>79</v>
      </c>
      <c r="C9" s="75">
        <v>0.85</v>
      </c>
      <c r="F9" s="71"/>
      <c r="G9" s="71"/>
      <c r="H9" s="71"/>
      <c r="I9" s="71">
        <v>2010</v>
      </c>
      <c r="J9" s="71"/>
      <c r="K9" s="71"/>
      <c r="L9" s="71">
        <v>2010</v>
      </c>
      <c r="M9" s="71"/>
      <c r="N9" s="71"/>
    </row>
    <row r="10" spans="2:14" s="71" customFormat="1" ht="15.75" thickBot="1" x14ac:dyDescent="0.3">
      <c r="B10" s="74" t="s">
        <v>78</v>
      </c>
      <c r="F10" s="71" t="s">
        <v>77</v>
      </c>
      <c r="I10" s="71" t="s">
        <v>65</v>
      </c>
      <c r="L10" s="71" t="s">
        <v>64</v>
      </c>
    </row>
    <row r="11" spans="2:14" ht="15.75" thickBot="1" x14ac:dyDescent="0.3">
      <c r="B11" s="70"/>
      <c r="C11" s="69">
        <v>2010</v>
      </c>
    </row>
    <row r="12" spans="2:14" ht="15.75" thickBot="1" x14ac:dyDescent="0.3">
      <c r="B12" s="62"/>
      <c r="C12" s="61"/>
      <c r="G12" t="s">
        <v>61</v>
      </c>
      <c r="I12" t="s">
        <v>60</v>
      </c>
      <c r="J12" t="s">
        <v>59</v>
      </c>
      <c r="L12" t="s">
        <v>60</v>
      </c>
      <c r="M12" t="s">
        <v>59</v>
      </c>
    </row>
    <row r="13" spans="2:14" ht="15.75" thickBot="1" x14ac:dyDescent="0.3">
      <c r="B13" s="62" t="s">
        <v>1</v>
      </c>
      <c r="C13" s="61">
        <v>4700</v>
      </c>
      <c r="F13" s="60" t="s">
        <v>1</v>
      </c>
      <c r="G13" s="66">
        <f>C13</f>
        <v>4700</v>
      </c>
      <c r="H13" s="66"/>
      <c r="I13" s="58">
        <v>0.79</v>
      </c>
      <c r="J13" s="66">
        <f>$G13*I13</f>
        <v>3713</v>
      </c>
      <c r="K13" s="66"/>
      <c r="L13" s="58">
        <v>0.79</v>
      </c>
      <c r="M13" s="66">
        <f>$G13*L13</f>
        <v>3713</v>
      </c>
      <c r="N13" s="67"/>
    </row>
    <row r="14" spans="2:14" ht="15.75" thickBot="1" x14ac:dyDescent="0.3">
      <c r="B14" s="62" t="s">
        <v>76</v>
      </c>
      <c r="C14" s="61">
        <v>507</v>
      </c>
      <c r="F14" s="60" t="s">
        <v>76</v>
      </c>
      <c r="G14" s="66">
        <f>C14</f>
        <v>507</v>
      </c>
      <c r="H14" s="66"/>
      <c r="I14" s="58">
        <v>0.79</v>
      </c>
      <c r="J14" s="66">
        <f>$G14*I14</f>
        <v>400.53000000000003</v>
      </c>
      <c r="K14" s="66"/>
      <c r="L14" s="58">
        <v>0.79</v>
      </c>
      <c r="M14" s="66">
        <f>$G14*L14</f>
        <v>400.53000000000003</v>
      </c>
      <c r="N14" s="67"/>
    </row>
    <row r="15" spans="2:14" ht="15.75" thickBot="1" x14ac:dyDescent="0.3">
      <c r="B15" s="62" t="s">
        <v>75</v>
      </c>
      <c r="C15" s="61">
        <v>5207</v>
      </c>
      <c r="F15" s="60" t="s">
        <v>75</v>
      </c>
      <c r="G15" s="66">
        <f>C15</f>
        <v>5207</v>
      </c>
      <c r="H15" s="66"/>
      <c r="I15" s="58"/>
      <c r="J15" s="66">
        <f>SUM(J13:J14)</f>
        <v>4113.53</v>
      </c>
      <c r="K15" s="66"/>
      <c r="L15" s="58"/>
      <c r="M15" s="66">
        <f>SUM(M13:M14)</f>
        <v>4113.53</v>
      </c>
      <c r="N15" s="67"/>
    </row>
    <row r="16" spans="2:14" ht="15.75" thickBot="1" x14ac:dyDescent="0.3">
      <c r="B16" s="62"/>
      <c r="C16" s="61"/>
      <c r="F16" s="60"/>
      <c r="G16" s="66"/>
      <c r="H16" s="66"/>
      <c r="I16" s="58"/>
      <c r="J16" s="66"/>
      <c r="K16" s="66"/>
      <c r="L16" s="58"/>
      <c r="M16" s="66"/>
      <c r="N16" s="67"/>
    </row>
    <row r="17" spans="2:14" ht="15.75" thickBot="1" x14ac:dyDescent="0.3">
      <c r="B17" s="62" t="s">
        <v>2</v>
      </c>
      <c r="C17" s="61">
        <v>946</v>
      </c>
      <c r="F17" s="60" t="s">
        <v>2</v>
      </c>
      <c r="G17" s="66">
        <f>C17</f>
        <v>946</v>
      </c>
      <c r="H17" s="66"/>
      <c r="I17" s="58">
        <v>0.79</v>
      </c>
      <c r="J17" s="66">
        <f>$G17*I17</f>
        <v>747.34</v>
      </c>
      <c r="K17" s="66"/>
      <c r="L17" s="58">
        <v>0.79</v>
      </c>
      <c r="M17" s="66">
        <f>$G17*L17</f>
        <v>747.34</v>
      </c>
      <c r="N17" s="67"/>
    </row>
    <row r="18" spans="2:14" ht="15.75" thickBot="1" x14ac:dyDescent="0.3">
      <c r="B18" s="62" t="s">
        <v>74</v>
      </c>
      <c r="C18" s="61">
        <v>413</v>
      </c>
      <c r="F18" s="60" t="s">
        <v>74</v>
      </c>
      <c r="G18" s="66">
        <f>C18</f>
        <v>413</v>
      </c>
      <c r="H18" s="66"/>
      <c r="I18" s="58">
        <v>0.79</v>
      </c>
      <c r="J18" s="66">
        <f>$G18*I18</f>
        <v>326.27000000000004</v>
      </c>
      <c r="K18" s="66"/>
      <c r="L18" s="58">
        <v>0.79</v>
      </c>
      <c r="M18" s="66">
        <f>$G18*L18</f>
        <v>326.27000000000004</v>
      </c>
      <c r="N18" s="67"/>
    </row>
    <row r="19" spans="2:14" ht="15.75" thickBot="1" x14ac:dyDescent="0.3">
      <c r="B19" s="62" t="s">
        <v>73</v>
      </c>
      <c r="C19" s="61">
        <v>1539</v>
      </c>
      <c r="F19" s="60" t="s">
        <v>73</v>
      </c>
      <c r="G19" s="66">
        <f>C19</f>
        <v>1539</v>
      </c>
      <c r="H19" s="66"/>
      <c r="I19" s="58">
        <v>0.79</v>
      </c>
      <c r="J19" s="66">
        <f>$G19*I19</f>
        <v>1215.81</v>
      </c>
      <c r="K19" s="66"/>
      <c r="L19" s="58">
        <v>0.79</v>
      </c>
      <c r="M19" s="66">
        <f>$G19*L19</f>
        <v>1215.81</v>
      </c>
      <c r="N19" s="67"/>
    </row>
    <row r="20" spans="2:14" ht="15.75" thickBot="1" x14ac:dyDescent="0.3">
      <c r="B20" s="62" t="s">
        <v>72</v>
      </c>
      <c r="C20" s="61">
        <v>2898</v>
      </c>
      <c r="F20" s="60" t="s">
        <v>72</v>
      </c>
      <c r="G20" s="66">
        <f>C20</f>
        <v>2898</v>
      </c>
      <c r="H20" s="66"/>
      <c r="I20" s="58"/>
      <c r="J20" s="66">
        <f>SUM(J17:J19)</f>
        <v>2289.42</v>
      </c>
      <c r="K20" s="66"/>
      <c r="L20" s="58"/>
      <c r="M20" s="66">
        <f>SUM(M17:M19)</f>
        <v>2289.42</v>
      </c>
      <c r="N20" s="67"/>
    </row>
    <row r="21" spans="2:14" ht="15.75" thickBot="1" x14ac:dyDescent="0.3">
      <c r="B21" s="62"/>
      <c r="C21" s="61"/>
      <c r="F21" s="60"/>
      <c r="G21" s="66"/>
      <c r="H21" s="66"/>
      <c r="I21" s="58"/>
      <c r="J21" s="66"/>
      <c r="K21" s="66"/>
      <c r="L21" s="58"/>
      <c r="M21" s="66"/>
      <c r="N21" s="67"/>
    </row>
    <row r="22" spans="2:14" ht="15.75" thickBot="1" x14ac:dyDescent="0.3">
      <c r="B22" s="62" t="s">
        <v>71</v>
      </c>
      <c r="C22" s="61">
        <v>1158</v>
      </c>
      <c r="F22" s="60" t="s">
        <v>71</v>
      </c>
      <c r="G22" s="66">
        <f>C22</f>
        <v>1158</v>
      </c>
      <c r="H22" s="66"/>
      <c r="I22" s="58">
        <v>0.79</v>
      </c>
      <c r="J22" s="66">
        <f>$G22*I22</f>
        <v>914.82</v>
      </c>
      <c r="K22" s="66"/>
      <c r="L22" s="58">
        <v>0.79</v>
      </c>
      <c r="M22" s="66">
        <f>$G22*L22</f>
        <v>914.82</v>
      </c>
      <c r="N22" s="67"/>
    </row>
    <row r="23" spans="2:14" ht="30.75" thickBot="1" x14ac:dyDescent="0.3">
      <c r="B23" s="62"/>
      <c r="C23" s="61"/>
      <c r="F23" s="60" t="s">
        <v>70</v>
      </c>
      <c r="G23" s="58"/>
      <c r="H23" s="58"/>
      <c r="I23" s="58"/>
      <c r="J23" s="73">
        <f>J15-J20-J22</f>
        <v>909.28999999999962</v>
      </c>
      <c r="K23" s="58"/>
      <c r="L23" s="58"/>
      <c r="M23" s="73">
        <f>M15-M20-M22</f>
        <v>909.28999999999962</v>
      </c>
      <c r="N23" s="1"/>
    </row>
    <row r="24" spans="2:14" ht="15.75" thickBot="1" x14ac:dyDescent="0.3">
      <c r="B24" s="62"/>
      <c r="C24" s="61"/>
      <c r="F24" s="60" t="s">
        <v>69</v>
      </c>
      <c r="G24" s="66"/>
      <c r="H24" s="66"/>
      <c r="I24" s="58"/>
      <c r="J24" s="66"/>
      <c r="K24" s="66"/>
      <c r="L24" s="58"/>
      <c r="M24" s="66">
        <f>M29+M27-M23</f>
        <v>1499.3920000000026</v>
      </c>
      <c r="N24" s="72"/>
    </row>
    <row r="25" spans="2:14" ht="15.75" thickBot="1" x14ac:dyDescent="0.3">
      <c r="B25" s="62" t="s">
        <v>68</v>
      </c>
      <c r="C25" s="61">
        <v>1151</v>
      </c>
      <c r="F25" s="60" t="s">
        <v>68</v>
      </c>
      <c r="G25" s="66">
        <f>C25</f>
        <v>1151</v>
      </c>
      <c r="H25" s="66"/>
      <c r="I25" s="58"/>
      <c r="J25" s="66">
        <f>J15-J20-J22</f>
        <v>909.28999999999962</v>
      </c>
      <c r="K25" s="66"/>
      <c r="L25" s="58"/>
      <c r="M25" s="66">
        <f>M23+M24</f>
        <v>2408.6820000000021</v>
      </c>
      <c r="N25" s="67"/>
    </row>
    <row r="26" spans="2:14" ht="15.75" thickBot="1" x14ac:dyDescent="0.3">
      <c r="B26" s="62"/>
      <c r="C26" s="61"/>
      <c r="F26" s="58"/>
      <c r="G26" s="66"/>
      <c r="H26" s="66"/>
      <c r="I26" s="58"/>
      <c r="J26" s="66"/>
      <c r="K26" s="66"/>
      <c r="L26" s="58"/>
      <c r="M26" s="66"/>
      <c r="N26" s="67"/>
    </row>
    <row r="27" spans="2:14" ht="15.75" thickBot="1" x14ac:dyDescent="0.3">
      <c r="B27" s="62"/>
      <c r="C27" s="61"/>
      <c r="F27" s="58" t="s">
        <v>67</v>
      </c>
      <c r="G27" s="66">
        <f>40%*G25</f>
        <v>460.40000000000003</v>
      </c>
      <c r="H27" s="66"/>
      <c r="I27" s="58">
        <v>0.83</v>
      </c>
      <c r="J27" s="66">
        <f>$G27*I27</f>
        <v>382.13200000000001</v>
      </c>
      <c r="K27" s="66"/>
      <c r="L27" s="58">
        <v>0.83</v>
      </c>
      <c r="M27" s="66">
        <f>$G27*L27</f>
        <v>382.13200000000001</v>
      </c>
      <c r="N27" s="67"/>
    </row>
    <row r="28" spans="2:14" ht="15.75" thickBot="1" x14ac:dyDescent="0.3">
      <c r="B28" s="62"/>
      <c r="C28" s="61"/>
      <c r="F28" s="58"/>
      <c r="G28" s="66"/>
      <c r="H28" s="66"/>
      <c r="I28" s="58"/>
      <c r="J28" s="66"/>
      <c r="K28" s="66"/>
      <c r="L28" s="58"/>
      <c r="M28" s="66"/>
      <c r="N28" s="67"/>
    </row>
    <row r="29" spans="2:14" ht="15.75" thickBot="1" x14ac:dyDescent="0.3">
      <c r="B29" s="62"/>
      <c r="C29" s="61"/>
      <c r="F29" s="58" t="s">
        <v>66</v>
      </c>
      <c r="G29" s="66">
        <f>G25-G27</f>
        <v>690.59999999999991</v>
      </c>
      <c r="H29" s="66"/>
      <c r="I29" s="58"/>
      <c r="J29" s="66">
        <f>J25-J27</f>
        <v>527.15799999999967</v>
      </c>
      <c r="K29" s="66"/>
      <c r="L29" s="58"/>
      <c r="M29" s="66">
        <f>M50</f>
        <v>2026.550000000002</v>
      </c>
      <c r="N29" s="67"/>
    </row>
    <row r="33" spans="2:14" s="71" customFormat="1" x14ac:dyDescent="0.25">
      <c r="I33" s="71" t="s">
        <v>65</v>
      </c>
      <c r="L33" s="71" t="s">
        <v>64</v>
      </c>
    </row>
    <row r="34" spans="2:14" s="71" customFormat="1" ht="15.75" thickBot="1" x14ac:dyDescent="0.3">
      <c r="B34" s="71" t="s">
        <v>63</v>
      </c>
      <c r="F34" s="71" t="s">
        <v>62</v>
      </c>
    </row>
    <row r="35" spans="2:14" ht="15.75" thickBot="1" x14ac:dyDescent="0.3">
      <c r="B35" s="70"/>
      <c r="C35" s="69">
        <v>2010</v>
      </c>
      <c r="G35" t="s">
        <v>61</v>
      </c>
      <c r="I35" t="s">
        <v>60</v>
      </c>
      <c r="J35" t="s">
        <v>59</v>
      </c>
      <c r="L35" t="s">
        <v>60</v>
      </c>
      <c r="M35" t="s">
        <v>59</v>
      </c>
    </row>
    <row r="36" spans="2:14" ht="15.75" thickBot="1" x14ac:dyDescent="0.3">
      <c r="B36" s="62" t="s">
        <v>58</v>
      </c>
      <c r="C36" s="61"/>
      <c r="F36" s="60" t="s">
        <v>58</v>
      </c>
      <c r="G36" s="58"/>
      <c r="H36" s="58"/>
      <c r="I36" s="58"/>
      <c r="J36" s="58"/>
      <c r="K36" s="58"/>
      <c r="L36" s="58"/>
      <c r="M36" s="58"/>
    </row>
    <row r="37" spans="2:14" ht="15.75" thickBot="1" x14ac:dyDescent="0.3">
      <c r="B37" s="62"/>
      <c r="C37" s="61"/>
      <c r="F37" s="60"/>
      <c r="G37" s="58"/>
      <c r="H37" s="58"/>
      <c r="I37" s="58"/>
      <c r="J37" s="58"/>
      <c r="K37" s="58"/>
      <c r="L37" s="58"/>
      <c r="M37" s="58"/>
    </row>
    <row r="38" spans="2:14" ht="15.75" thickBot="1" x14ac:dyDescent="0.3">
      <c r="B38" s="62" t="s">
        <v>57</v>
      </c>
      <c r="C38" s="61">
        <v>18489</v>
      </c>
      <c r="F38" s="60" t="s">
        <v>57</v>
      </c>
      <c r="G38" s="66">
        <f>C38</f>
        <v>18489</v>
      </c>
      <c r="H38" s="65"/>
      <c r="I38" s="58">
        <v>0.85</v>
      </c>
      <c r="J38" s="66">
        <f>$G38*I38</f>
        <v>15715.65</v>
      </c>
      <c r="K38" s="66"/>
      <c r="L38" s="58">
        <v>0.85</v>
      </c>
      <c r="M38" s="66">
        <f>$G38*L38</f>
        <v>15715.65</v>
      </c>
      <c r="N38" s="67"/>
    </row>
    <row r="39" spans="2:14" ht="15.75" thickBot="1" x14ac:dyDescent="0.3">
      <c r="B39" s="62" t="s">
        <v>56</v>
      </c>
      <c r="C39" s="61">
        <v>2180</v>
      </c>
      <c r="F39" s="60" t="s">
        <v>56</v>
      </c>
      <c r="G39" s="66">
        <f>C39</f>
        <v>2180</v>
      </c>
      <c r="H39" s="65"/>
      <c r="I39" s="58">
        <v>0.85</v>
      </c>
      <c r="J39" s="66">
        <f>$G39*I39</f>
        <v>1853</v>
      </c>
      <c r="K39" s="66"/>
      <c r="L39" s="58">
        <v>0.85</v>
      </c>
      <c r="M39" s="66">
        <f>$G39*L39</f>
        <v>1853</v>
      </c>
      <c r="N39" s="67"/>
    </row>
    <row r="40" spans="2:14" ht="15.75" thickBot="1" x14ac:dyDescent="0.3">
      <c r="B40" s="62"/>
      <c r="C40" s="61"/>
      <c r="F40" s="60"/>
      <c r="G40" s="65"/>
      <c r="H40" s="65"/>
      <c r="I40" s="58"/>
      <c r="J40" s="66"/>
      <c r="K40" s="66"/>
      <c r="L40" s="58"/>
      <c r="M40" s="66"/>
      <c r="N40" s="67"/>
    </row>
    <row r="41" spans="2:14" ht="15.75" thickBot="1" x14ac:dyDescent="0.3">
      <c r="B41" s="62" t="s">
        <v>55</v>
      </c>
      <c r="C41" s="61">
        <v>105</v>
      </c>
      <c r="F41" s="60" t="s">
        <v>55</v>
      </c>
      <c r="G41" s="66">
        <f>C41</f>
        <v>105</v>
      </c>
      <c r="H41" s="65"/>
      <c r="I41" s="58">
        <v>0.85</v>
      </c>
      <c r="J41" s="66">
        <f>$G41*I41</f>
        <v>89.25</v>
      </c>
      <c r="K41" s="66"/>
      <c r="L41" s="68">
        <v>0.78</v>
      </c>
      <c r="M41" s="66">
        <f>$G41*L41</f>
        <v>81.900000000000006</v>
      </c>
      <c r="N41" s="67"/>
    </row>
    <row r="42" spans="2:14" ht="15.75" thickBot="1" x14ac:dyDescent="0.3">
      <c r="B42" s="62"/>
      <c r="C42" s="61"/>
      <c r="F42" s="60"/>
      <c r="G42" s="65"/>
      <c r="H42" s="65"/>
      <c r="I42" s="58"/>
      <c r="J42" s="66"/>
      <c r="K42" s="66"/>
      <c r="L42" s="68"/>
      <c r="M42" s="66"/>
      <c r="N42" s="67"/>
    </row>
    <row r="43" spans="2:14" ht="15.75" thickBot="1" x14ac:dyDescent="0.3">
      <c r="B43" s="62" t="s">
        <v>54</v>
      </c>
      <c r="C43" s="61">
        <v>20774</v>
      </c>
      <c r="F43" s="60" t="s">
        <v>54</v>
      </c>
      <c r="G43" s="66">
        <f>C43</f>
        <v>20774</v>
      </c>
      <c r="H43" s="65"/>
      <c r="I43" s="58"/>
      <c r="J43" s="66">
        <f>SUM(J38:J41)</f>
        <v>17657.900000000001</v>
      </c>
      <c r="K43" s="66"/>
      <c r="L43" s="68"/>
      <c r="M43" s="66">
        <f>SUM(M38:M41)</f>
        <v>17650.550000000003</v>
      </c>
      <c r="N43" s="67"/>
    </row>
    <row r="44" spans="2:14" ht="15.75" thickBot="1" x14ac:dyDescent="0.3">
      <c r="B44" s="62"/>
      <c r="C44" s="61"/>
      <c r="F44" s="60"/>
      <c r="G44" s="65"/>
      <c r="H44" s="65"/>
      <c r="I44" s="58"/>
      <c r="J44" s="66"/>
      <c r="K44" s="66"/>
      <c r="L44" s="68"/>
      <c r="M44" s="66"/>
      <c r="N44" s="67"/>
    </row>
    <row r="45" spans="2:14" ht="15.75" thickBot="1" x14ac:dyDescent="0.3">
      <c r="B45" s="62" t="s">
        <v>53</v>
      </c>
      <c r="C45" s="61"/>
      <c r="F45" s="60" t="s">
        <v>53</v>
      </c>
      <c r="G45" s="65"/>
      <c r="H45" s="65"/>
      <c r="I45" s="58"/>
      <c r="J45" s="66"/>
      <c r="K45" s="66"/>
      <c r="L45" s="68"/>
      <c r="M45" s="66"/>
      <c r="N45" s="67"/>
    </row>
    <row r="46" spans="2:14" ht="15.75" thickBot="1" x14ac:dyDescent="0.3">
      <c r="B46" s="62"/>
      <c r="C46" s="61"/>
      <c r="F46" s="60"/>
      <c r="G46" s="65"/>
      <c r="H46" s="65"/>
      <c r="I46" s="58"/>
      <c r="J46" s="66"/>
      <c r="K46" s="66"/>
      <c r="L46" s="68"/>
      <c r="M46" s="66"/>
      <c r="N46" s="67"/>
    </row>
    <row r="47" spans="2:14" ht="15.75" thickBot="1" x14ac:dyDescent="0.3">
      <c r="B47" s="62" t="s">
        <v>52</v>
      </c>
      <c r="C47" s="61">
        <v>18715</v>
      </c>
      <c r="F47" s="60" t="s">
        <v>52</v>
      </c>
      <c r="G47" s="66">
        <f>C47</f>
        <v>18715</v>
      </c>
      <c r="H47" s="65"/>
      <c r="I47" s="58">
        <v>0.85</v>
      </c>
      <c r="J47" s="66">
        <f>$G47*I47</f>
        <v>15907.75</v>
      </c>
      <c r="K47" s="66"/>
      <c r="L47" s="68">
        <v>0.78</v>
      </c>
      <c r="M47" s="66">
        <f>$G47*L47</f>
        <v>14597.7</v>
      </c>
      <c r="N47" s="67"/>
    </row>
    <row r="48" spans="2:14" ht="15.75" thickBot="1" x14ac:dyDescent="0.3">
      <c r="B48" s="62"/>
      <c r="C48" s="61"/>
      <c r="F48" s="60"/>
      <c r="G48" s="65"/>
      <c r="H48" s="65"/>
      <c r="I48" s="58"/>
      <c r="J48" s="56"/>
      <c r="K48" s="56"/>
      <c r="L48" s="57"/>
      <c r="M48" s="56"/>
      <c r="N48" s="55"/>
    </row>
    <row r="49" spans="2:14" ht="15.75" thickBot="1" x14ac:dyDescent="0.3">
      <c r="B49" s="62" t="s">
        <v>51</v>
      </c>
      <c r="C49" s="61"/>
      <c r="F49" s="60" t="s">
        <v>51</v>
      </c>
      <c r="G49" s="65">
        <f>G52-G50</f>
        <v>1368.4</v>
      </c>
      <c r="H49" s="65"/>
      <c r="I49" s="58">
        <v>0.75</v>
      </c>
      <c r="J49" s="56">
        <f>$G49*I49</f>
        <v>1026.3000000000002</v>
      </c>
      <c r="K49" s="56"/>
      <c r="L49" s="57">
        <v>0.75</v>
      </c>
      <c r="M49" s="56">
        <f>$G49*L49</f>
        <v>1026.3000000000002</v>
      </c>
      <c r="N49" s="55"/>
    </row>
    <row r="50" spans="2:14" ht="15.75" thickBot="1" x14ac:dyDescent="0.3">
      <c r="B50" s="62" t="s">
        <v>50</v>
      </c>
      <c r="C50" s="61"/>
      <c r="F50" s="60" t="s">
        <v>50</v>
      </c>
      <c r="G50" s="65">
        <f>G29</f>
        <v>690.59999999999991</v>
      </c>
      <c r="H50" s="65"/>
      <c r="I50" s="58"/>
      <c r="J50" s="56">
        <f>J29</f>
        <v>527.15799999999967</v>
      </c>
      <c r="K50" s="56"/>
      <c r="L50" s="57"/>
      <c r="M50" s="56">
        <f>M43-M47-M49</f>
        <v>2026.550000000002</v>
      </c>
      <c r="N50" s="55"/>
    </row>
    <row r="51" spans="2:14" ht="15.75" thickBot="1" x14ac:dyDescent="0.3">
      <c r="B51" s="62"/>
      <c r="C51" s="61"/>
      <c r="F51" s="60" t="s">
        <v>49</v>
      </c>
      <c r="G51" s="65"/>
      <c r="H51" s="65"/>
      <c r="I51" s="58"/>
      <c r="J51" s="56">
        <f>J43-J47-J49-J50</f>
        <v>196.6920000000016</v>
      </c>
      <c r="K51" s="56"/>
      <c r="L51" s="57"/>
      <c r="M51" s="56"/>
      <c r="N51" s="55"/>
    </row>
    <row r="52" spans="2:14" ht="15.75" thickBot="1" x14ac:dyDescent="0.3">
      <c r="B52" s="62" t="s">
        <v>48</v>
      </c>
      <c r="C52" s="61"/>
      <c r="F52" s="60" t="s">
        <v>48</v>
      </c>
      <c r="G52" s="66">
        <f>G54-G47</f>
        <v>2059</v>
      </c>
      <c r="H52" s="65"/>
      <c r="I52" s="58"/>
      <c r="J52" s="64">
        <f>J43-J47</f>
        <v>1750.1500000000015</v>
      </c>
      <c r="K52" s="64"/>
      <c r="L52" s="57"/>
      <c r="M52" s="64">
        <f>M43-M47</f>
        <v>3052.8500000000022</v>
      </c>
      <c r="N52" s="63"/>
    </row>
    <row r="53" spans="2:14" ht="15.75" thickBot="1" x14ac:dyDescent="0.3">
      <c r="B53" s="62"/>
      <c r="C53" s="61"/>
      <c r="F53" s="58"/>
      <c r="G53" s="59"/>
      <c r="H53" s="59"/>
      <c r="I53" s="58"/>
      <c r="J53" s="56"/>
      <c r="K53" s="56"/>
      <c r="L53" s="57"/>
      <c r="M53" s="56"/>
      <c r="N53" s="55"/>
    </row>
    <row r="54" spans="2:14" ht="15.75" thickBot="1" x14ac:dyDescent="0.3">
      <c r="B54" s="62"/>
      <c r="C54" s="61"/>
      <c r="F54" s="60" t="s">
        <v>0</v>
      </c>
      <c r="G54" s="59">
        <f>G43</f>
        <v>20774</v>
      </c>
      <c r="H54" s="59"/>
      <c r="I54" s="58"/>
      <c r="J54" s="56">
        <f>J43</f>
        <v>17657.900000000001</v>
      </c>
      <c r="K54" s="56"/>
      <c r="L54" s="57"/>
      <c r="M54" s="56">
        <f>M43</f>
        <v>17650.550000000003</v>
      </c>
      <c r="N54" s="55"/>
    </row>
    <row r="55" spans="2:14" x14ac:dyDescent="0.25">
      <c r="J55" s="54"/>
      <c r="K55" s="54"/>
      <c r="L55" s="54"/>
      <c r="M55" s="53"/>
      <c r="N55" s="5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Q4_c-i</vt:lpstr>
      <vt:lpstr>Q4_c-ii</vt:lpstr>
      <vt:lpstr>Q4_c-iii</vt:lpstr>
      <vt:lpstr>Q7b__Calc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Bergstrom, Mark</dc:creator>
  <cp:lastModifiedBy>A Zionce</cp:lastModifiedBy>
  <dcterms:created xsi:type="dcterms:W3CDTF">2022-07-08T20:18:18Z</dcterms:created>
  <dcterms:modified xsi:type="dcterms:W3CDTF">2023-08-01T18:03:43Z</dcterms:modified>
</cp:coreProperties>
</file>