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S23\"/>
    </mc:Choice>
  </mc:AlternateContent>
  <xr:revisionPtr revIDLastSave="0" documentId="13_ncr:1_{2816C40E-7C84-49EF-A9A9-E0DA8BD3C9DE}" xr6:coauthVersionLast="47" xr6:coauthVersionMax="47" xr10:uidLastSave="{00000000-0000-0000-0000-000000000000}"/>
  <bookViews>
    <workbookView xWindow="-120" yWindow="-120" windowWidth="29040" windowHeight="15840" xr2:uid="{4F3FA957-E9D9-4065-A053-05ACB8290435}"/>
  </bookViews>
  <sheets>
    <sheet name="Question 1" sheetId="3" r:id="rId1"/>
    <sheet name="Question 3" sheetId="6" r:id="rId2"/>
    <sheet name="Question 5" sheetId="5" r:id="rId3"/>
    <sheet name="Old Question" sheetId="1" state="hidden" r:id="rId4"/>
    <sheet name="Notes" sheetId="4" state="hidden" r:id="rId5"/>
  </sheets>
  <definedNames>
    <definedName name="_Hlk6488088" localSheetId="0">'Question 1'!#REF!</definedName>
    <definedName name="_Hlk6488088" localSheetId="1">'Question 3'!$C$80</definedName>
    <definedName name="_Hlk6488088" localSheetId="2">'Question 5'!$C$35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6" l="1"/>
  <c r="K2" i="6"/>
  <c r="F130" i="6"/>
  <c r="F142" i="6" s="1"/>
  <c r="F137" i="6"/>
  <c r="F139" i="6"/>
  <c r="H150" i="6"/>
  <c r="H168" i="6"/>
  <c r="F175" i="6"/>
  <c r="F181" i="6"/>
  <c r="F183" i="6"/>
  <c r="K2" i="5"/>
  <c r="K1" i="5"/>
  <c r="G142" i="6" l="1"/>
  <c r="K2" i="3"/>
  <c r="D48" i="1" l="1"/>
  <c r="C48" i="1"/>
  <c r="C46" i="1" l="1"/>
  <c r="D46" i="1"/>
  <c r="C47" i="1"/>
  <c r="D47" i="1"/>
  <c r="G44" i="1"/>
  <c r="F44" i="1"/>
  <c r="D43" i="1"/>
  <c r="C43" i="1"/>
  <c r="C31" i="1" l="1"/>
  <c r="C32" i="1"/>
  <c r="G35" i="1"/>
  <c r="F35" i="1"/>
  <c r="C28" i="1"/>
  <c r="D35" i="1"/>
  <c r="C35" i="1"/>
  <c r="D29" i="1"/>
  <c r="C29" i="1"/>
  <c r="D40" i="1"/>
  <c r="G40" i="1" s="1"/>
  <c r="C40" i="1"/>
  <c r="F40" i="1" s="1"/>
  <c r="D39" i="1"/>
  <c r="G39" i="1" s="1"/>
  <c r="C27" i="1" l="1"/>
  <c r="C18" i="1" l="1"/>
  <c r="C19" i="1" s="1"/>
  <c r="C20" i="1" s="1"/>
  <c r="C21" i="1" s="1"/>
  <c r="D17" i="1"/>
  <c r="D18" i="1" s="1"/>
  <c r="D19" i="1" s="1"/>
  <c r="D20" i="1" s="1"/>
  <c r="D21" i="1" s="1"/>
  <c r="J7" i="1"/>
  <c r="D34" i="1" l="1"/>
  <c r="D30" i="1" s="1"/>
  <c r="G30" i="1" s="1"/>
  <c r="C22" i="1"/>
  <c r="D27" i="1"/>
  <c r="D9" i="1"/>
  <c r="D6" i="1"/>
  <c r="D10" i="1"/>
  <c r="D8" i="1"/>
  <c r="D7" i="1"/>
  <c r="J6" i="1"/>
  <c r="C34" i="1" l="1"/>
  <c r="C30" i="1" s="1"/>
  <c r="F30" i="1" s="1"/>
  <c r="C39" i="1"/>
  <c r="F39" i="1" s="1"/>
  <c r="K7" i="1"/>
  <c r="D5" i="1"/>
  <c r="E8" i="1"/>
  <c r="C6" i="1"/>
  <c r="C5" i="1"/>
  <c r="C7" i="1"/>
  <c r="E7" i="1"/>
  <c r="E9" i="1"/>
  <c r="C8" i="1"/>
  <c r="C10" i="1"/>
  <c r="E6" i="1"/>
  <c r="E5" i="1"/>
  <c r="E10" i="1"/>
  <c r="C9" i="1"/>
  <c r="F43" i="1" l="1"/>
  <c r="C36" i="1"/>
  <c r="F36" i="1" s="1"/>
  <c r="D28" i="1"/>
  <c r="C37" i="1" l="1"/>
  <c r="F37" i="1" s="1"/>
  <c r="G43" i="1"/>
  <c r="D36" i="1"/>
  <c r="G36" i="1" s="1"/>
  <c r="C41" i="1" l="1"/>
  <c r="C44" i="1" s="1"/>
  <c r="D37" i="1"/>
  <c r="G37" i="1" s="1"/>
  <c r="D41" i="1" l="1"/>
  <c r="D44" i="1" s="1"/>
</calcChain>
</file>

<file path=xl/sharedStrings.xml><?xml version="1.0" encoding="utf-8"?>
<sst xmlns="http://schemas.openxmlformats.org/spreadsheetml/2006/main" count="343" uniqueCount="242">
  <si>
    <t>ITA limits</t>
  </si>
  <si>
    <t>Year</t>
  </si>
  <si>
    <t>DB limit</t>
  </si>
  <si>
    <t>YMPE</t>
  </si>
  <si>
    <t>OAS</t>
  </si>
  <si>
    <t>CPP</t>
  </si>
  <si>
    <t>age</t>
  </si>
  <si>
    <t>gender</t>
  </si>
  <si>
    <t>Member information</t>
  </si>
  <si>
    <t>Age at Jan 1, 2022</t>
  </si>
  <si>
    <t>Pensionable Earning in 2022</t>
  </si>
  <si>
    <t>Pensionable Earning in 2021</t>
  </si>
  <si>
    <t>Pensionable Earning in 2020</t>
  </si>
  <si>
    <t>Pensionable Earning in 2019</t>
  </si>
  <si>
    <t>Pensionable Earning in 2018</t>
  </si>
  <si>
    <t>Immediate factor at retirement</t>
  </si>
  <si>
    <t xml:space="preserve">Deferred to 65 factor at retirement </t>
  </si>
  <si>
    <t>AYMPE</t>
  </si>
  <si>
    <t>Plan ERF</t>
  </si>
  <si>
    <t>ITA ERF</t>
  </si>
  <si>
    <t>Age at retirement</t>
  </si>
  <si>
    <t>Required Employee contribution in 2022</t>
  </si>
  <si>
    <t>Pensionable Earning in 2017</t>
  </si>
  <si>
    <t>Credited service at Jan 1, 2022</t>
  </si>
  <si>
    <t>FAE at retirement</t>
  </si>
  <si>
    <t>Accrued pension in 2022</t>
  </si>
  <si>
    <t>ITA unreduced age</t>
  </si>
  <si>
    <t>Pension Adjustment for year 2022</t>
  </si>
  <si>
    <t>M</t>
  </si>
  <si>
    <t>Maximum bridge allowed</t>
  </si>
  <si>
    <t>Monthly Combined Maximum lifetime and bridge</t>
  </si>
  <si>
    <r>
      <t xml:space="preserve">Monthly Bridge pension </t>
    </r>
    <r>
      <rPr>
        <b/>
        <sz val="10"/>
        <color rgb="FF000000"/>
        <rFont val="Arial"/>
        <family val="2"/>
      </rPr>
      <t>before</t>
    </r>
    <r>
      <rPr>
        <sz val="10"/>
        <color rgb="FF000000"/>
        <rFont val="Arial"/>
        <family val="2"/>
      </rPr>
      <t xml:space="preserve"> reduction and ITA limit</t>
    </r>
  </si>
  <si>
    <r>
      <t xml:space="preserve">Monthly Bridge pension </t>
    </r>
    <r>
      <rPr>
        <b/>
        <sz val="10"/>
        <color rgb="FF000000"/>
        <rFont val="Arial"/>
        <family val="2"/>
      </rPr>
      <t>after ERF</t>
    </r>
    <r>
      <rPr>
        <sz val="10"/>
        <color rgb="FF000000"/>
        <rFont val="Arial"/>
        <family val="2"/>
      </rPr>
      <t xml:space="preserve"> reduction</t>
    </r>
  </si>
  <si>
    <r>
      <t xml:space="preserve">Monthly Lifetime pension </t>
    </r>
    <r>
      <rPr>
        <b/>
        <sz val="10"/>
        <color rgb="FF000000"/>
        <rFont val="Arial"/>
        <family val="2"/>
      </rPr>
      <t>before</t>
    </r>
    <r>
      <rPr>
        <sz val="10"/>
        <color rgb="FF000000"/>
        <rFont val="Arial"/>
        <family val="2"/>
      </rPr>
      <t xml:space="preserve"> applying ERF reduction and ITA limit</t>
    </r>
  </si>
  <si>
    <r>
      <t xml:space="preserve">Monthly Lifetime pension </t>
    </r>
    <r>
      <rPr>
        <b/>
        <sz val="10"/>
        <color rgb="FF000000"/>
        <rFont val="Arial"/>
        <family val="2"/>
      </rPr>
      <t>after</t>
    </r>
    <r>
      <rPr>
        <sz val="10"/>
        <color rgb="FF000000"/>
        <rFont val="Arial"/>
        <family val="2"/>
      </rPr>
      <t xml:space="preserve"> ERF reduction</t>
    </r>
  </si>
  <si>
    <t>Monthly Lifetime pension after ERF reduction and ITA limit</t>
  </si>
  <si>
    <t xml:space="preserve">Data </t>
  </si>
  <si>
    <t>Calculation</t>
  </si>
  <si>
    <t>Monthly Lifetime pension ITA limit at retirement</t>
  </si>
  <si>
    <t>Monthly Lifetime pension ITA limit</t>
  </si>
  <si>
    <t>Monthly Bridge limit at retirement</t>
  </si>
  <si>
    <t>AE reduction</t>
  </si>
  <si>
    <t>Monthly Bridge pension after reduction and ITA limit</t>
  </si>
  <si>
    <t>Answer question here:</t>
  </si>
  <si>
    <t>(6 points)</t>
  </si>
  <si>
    <t>You are given:</t>
  </si>
  <si>
    <t>Pension Plan Provisions:</t>
  </si>
  <si>
    <t>Age 65</t>
  </si>
  <si>
    <t>Age 55</t>
  </si>
  <si>
    <t>Show all work, including each step of the calculation separately, in the workspace provided to the right (in Excel).</t>
  </si>
  <si>
    <t>You are the actuary for a contributory defined benefit pension plan registered in Ontario.</t>
  </si>
  <si>
    <t>Flat benefit of $2,000 per month</t>
  </si>
  <si>
    <t>We tried to set up a situation where the person not hitting the limit due to salary will hit the combined limit because of the bridge</t>
  </si>
  <si>
    <t>I just put in $2,000 for now, but adjust to any bridge that leads to the situation above</t>
  </si>
  <si>
    <t>Average of the 3 consecutive years’ Pensionable Earnings in the past five years that has the highest value</t>
  </si>
  <si>
    <t>Earliest of age 65 and 30 years of Pensionable Service</t>
  </si>
  <si>
    <t>Maximum monthly OAS pension</t>
  </si>
  <si>
    <t>Maximum monthly CPP</t>
  </si>
  <si>
    <t>Member A</t>
  </si>
  <si>
    <t>Member B</t>
  </si>
  <si>
    <t>(a)</t>
  </si>
  <si>
    <t>Calculate the lifetime and bridge pensions payable to both members.</t>
  </si>
  <si>
    <t>(b)</t>
  </si>
  <si>
    <t>(c)</t>
  </si>
  <si>
    <t>(1 points)</t>
  </si>
  <si>
    <t>Calculate the 2022 Pension Adjustment for both members.</t>
  </si>
  <si>
    <t>Calculate the 2022 employee contributions for Member A.</t>
  </si>
  <si>
    <t>Notes</t>
  </si>
  <si>
    <t>Member 1</t>
  </si>
  <si>
    <t>Member 2</t>
  </si>
  <si>
    <t>Annual amounts</t>
  </si>
  <si>
    <t>(4 points)</t>
  </si>
  <si>
    <t>(1 point)</t>
  </si>
  <si>
    <t>RETFRC Spring 2023</t>
  </si>
  <si>
    <t>6% per year from age 65 on Lifetime and Bridge Pension</t>
  </si>
  <si>
    <t>You are given the following information about two plan members who retired on December 31, 2022:</t>
  </si>
  <si>
    <t>7.5% of pensionable earnings up to 31 years of pensionable service, 0% after 31 years of pensionable service</t>
  </si>
  <si>
    <t>2.0% of best average earnings times the minimum of years of pensionable service and 31 years</t>
  </si>
  <si>
    <t>Employee contributions</t>
  </si>
  <si>
    <t>Lifetime pension</t>
  </si>
  <si>
    <t>Bridge pension (payable from retirement to age 65)</t>
  </si>
  <si>
    <t>Best average earnings</t>
  </si>
  <si>
    <t>Normal retirement age</t>
  </si>
  <si>
    <t>Early retirement age</t>
  </si>
  <si>
    <t>Early retirement reduction</t>
  </si>
  <si>
    <t>Earliest unreduced retirement date</t>
  </si>
  <si>
    <t>ITA maximum pension limit</t>
  </si>
  <si>
    <t>Pensionable service at December 31, 2022</t>
  </si>
  <si>
    <t>Pensionable service at January 1, 2022</t>
  </si>
  <si>
    <t>Pensionable earning in 2022</t>
  </si>
  <si>
    <t>Pensionable earning in 2021</t>
  </si>
  <si>
    <t>Pensionable earning in 2020</t>
  </si>
  <si>
    <t>Pensionable earning in 2019</t>
  </si>
  <si>
    <t>Pensionable earning in 2018</t>
  </si>
  <si>
    <t>Pensionable earning in 2017</t>
  </si>
  <si>
    <t>Immediate annuity factor at retirement</t>
  </si>
  <si>
    <t>Age at December 31, 2022</t>
  </si>
  <si>
    <t xml:space="preserve">Question 1 </t>
  </si>
  <si>
    <t>1.5% of final year's earnings times years of service</t>
  </si>
  <si>
    <t>Life only, payable monthly in advance</t>
  </si>
  <si>
    <t>3% per year from age 60 to age 65
6% per year from age 55 to age 60</t>
  </si>
  <si>
    <t>Termination benefit</t>
  </si>
  <si>
    <t>Deferred pension payable at normal retirement age</t>
  </si>
  <si>
    <t>per year</t>
  </si>
  <si>
    <t>Age</t>
  </si>
  <si>
    <t>Rate</t>
  </si>
  <si>
    <t>Service</t>
  </si>
  <si>
    <t>0-3</t>
  </si>
  <si>
    <t>4-7</t>
  </si>
  <si>
    <t>8-9</t>
  </si>
  <si>
    <t>10+</t>
  </si>
  <si>
    <t>Pre-retirement decrements</t>
  </si>
  <si>
    <t>None</t>
  </si>
  <si>
    <t>Aggregate</t>
  </si>
  <si>
    <t>Asset method</t>
  </si>
  <si>
    <t>Market value of assets</t>
  </si>
  <si>
    <t>Market value of assets at December 31, 2022</t>
  </si>
  <si>
    <t>You are given the following for 2023:</t>
  </si>
  <si>
    <t>Calculate the accrued liability and normal cost for the plan as at December 31, 2023.</t>
  </si>
  <si>
    <r>
      <t>ä</t>
    </r>
    <r>
      <rPr>
        <vertAlign val="subscript"/>
        <sz val="12"/>
        <color theme="4" tint="-0.249977111117893"/>
        <rFont val="Times New Roman"/>
        <family val="1"/>
      </rPr>
      <t>65</t>
    </r>
    <r>
      <rPr>
        <vertAlign val="superscript"/>
        <sz val="12"/>
        <color theme="4" tint="-0.249977111117893"/>
        <rFont val="Times New Roman"/>
        <family val="1"/>
      </rPr>
      <t>(12)</t>
    </r>
    <r>
      <rPr>
        <sz val="12"/>
        <color theme="4" tint="-0.249977111117893"/>
        <rFont val="Times New Roman"/>
        <family val="1"/>
      </rPr>
      <t xml:space="preserve"> =</t>
    </r>
  </si>
  <si>
    <r>
      <t>ä</t>
    </r>
    <r>
      <rPr>
        <vertAlign val="subscript"/>
        <sz val="12"/>
        <color theme="4" tint="-0.249977111117893"/>
        <rFont val="Times New Roman"/>
        <family val="1"/>
      </rPr>
      <t>60</t>
    </r>
    <r>
      <rPr>
        <vertAlign val="superscript"/>
        <sz val="12"/>
        <color theme="4" tint="-0.249977111117893"/>
        <rFont val="Times New Roman"/>
        <family val="1"/>
      </rPr>
      <t>(12)</t>
    </r>
    <r>
      <rPr>
        <sz val="12"/>
        <color theme="4" tint="-0.249977111117893"/>
        <rFont val="Times New Roman"/>
        <family val="1"/>
      </rPr>
      <t xml:space="preserve"> =</t>
    </r>
  </si>
  <si>
    <r>
      <t>·</t>
    </r>
    <r>
      <rPr>
        <sz val="7"/>
        <color theme="4" tint="-0.249977111117893"/>
        <rFont val="Times New Roman"/>
        <family val="1"/>
      </rPr>
      <t xml:space="preserve">      	</t>
    </r>
    <r>
      <rPr>
        <sz val="12"/>
        <color theme="4" tint="-0.249977111117893"/>
        <rFont val="Times New Roman"/>
        <family val="1"/>
      </rPr>
      <t>Member A receives a salary increase of 10% on January 1, 2023.</t>
    </r>
  </si>
  <si>
    <r>
      <t>·</t>
    </r>
    <r>
      <rPr>
        <sz val="7"/>
        <color theme="4" tint="-0.249977111117893"/>
        <rFont val="Times New Roman"/>
        <family val="1"/>
      </rPr>
      <t xml:space="preserve">      	</t>
    </r>
    <r>
      <rPr>
        <sz val="12"/>
        <color theme="4" tint="-0.249977111117893"/>
        <rFont val="Times New Roman"/>
        <family val="1"/>
      </rPr>
      <t>A contribution of $50,000 is made to the plan on January 1, 2023.</t>
    </r>
  </si>
  <si>
    <r>
      <t>·</t>
    </r>
    <r>
      <rPr>
        <sz val="7"/>
        <color theme="4" tint="-0.249977111117893"/>
        <rFont val="Times New Roman"/>
        <family val="1"/>
      </rPr>
      <t>      </t>
    </r>
    <r>
      <rPr>
        <sz val="12"/>
        <color theme="4" tint="-0.249977111117893"/>
        <rFont val="Times New Roman"/>
        <family val="1"/>
      </rPr>
      <t>The plan’s fund earns a rate of return of 15% during 2023.</t>
    </r>
  </si>
  <si>
    <t>(8 points)</t>
  </si>
  <si>
    <t>Question 5</t>
  </si>
  <si>
    <t>Your client sponsors a non-contributory defined benefit pension plan.</t>
  </si>
  <si>
    <t>Actuarial cost method</t>
  </si>
  <si>
    <t>Normal retirement benefit</t>
  </si>
  <si>
    <t>Normal form of payment</t>
  </si>
  <si>
    <t>Interest rate</t>
  </si>
  <si>
    <t>Salary increase rate</t>
  </si>
  <si>
    <t>Retirement rates</t>
  </si>
  <si>
    <t>Termination rates</t>
  </si>
  <si>
    <t>Participant Data as at December 31, 2022</t>
  </si>
  <si>
    <t>2022 salary</t>
  </si>
  <si>
    <t>Annuity Factors</t>
  </si>
  <si>
    <t>Actuarial Assumptions and Methods</t>
  </si>
  <si>
    <t>Plan Provisions</t>
  </si>
  <si>
    <t>Additional Information</t>
  </si>
  <si>
    <t>Calculate the normal cost of the plan as at December 31, 2022.</t>
  </si>
  <si>
    <r>
      <t>·</t>
    </r>
    <r>
      <rPr>
        <sz val="7"/>
        <color theme="4" tint="-0.249977111117893"/>
        <rFont val="Times New Roman"/>
        <family val="1"/>
      </rPr>
      <t xml:space="preserve">       </t>
    </r>
    <r>
      <rPr>
        <sz val="12"/>
        <color theme="4" tint="-0.249977111117893"/>
        <rFont val="Times New Roman"/>
        <family val="1"/>
      </rPr>
      <t xml:space="preserve">Member B terminates employment on January 1, 2023, and remains eligible to receive a </t>
    </r>
  </si>
  <si>
    <t xml:space="preserve">     deferred pension at age 65 from the Plan. </t>
  </si>
  <si>
    <t>Maximum permissible contributions for 2023</t>
  </si>
  <si>
    <t>Minimum required contributions for 2023</t>
  </si>
  <si>
    <t>Link final results below and show all work, including each step of the calculation separately, in the workspace provided to the right (in Excel).</t>
  </si>
  <si>
    <t>Calculate the minimum required and maximum permissible employer contributions for 2023.</t>
  </si>
  <si>
    <t>(3 points)</t>
  </si>
  <si>
    <t>(f)</t>
  </si>
  <si>
    <t>Solvency incremental cost</t>
  </si>
  <si>
    <t>Calculate the 1-year solvency incremental cost for 2023.</t>
  </si>
  <si>
    <t>(2 points)</t>
  </si>
  <si>
    <t>(e)</t>
  </si>
  <si>
    <t>Projected Solvency Liabilities</t>
  </si>
  <si>
    <t>You have determined the projected solvency liabilities as at January 1, 2024, to be:</t>
  </si>
  <si>
    <t>Solvency excess (shortfall)</t>
  </si>
  <si>
    <t>Total solvency liability</t>
  </si>
  <si>
    <t>Pensioners</t>
  </si>
  <si>
    <t>Deferred pensioners</t>
  </si>
  <si>
    <t>Active members</t>
  </si>
  <si>
    <t>Present value of accrued benefits for:</t>
  </si>
  <si>
    <t>Net assets</t>
  </si>
  <si>
    <t>Calculate the solvency funded position as at January 1, 2023.</t>
  </si>
  <si>
    <t>(d)</t>
  </si>
  <si>
    <t>Funding excess (shortfall) at January 1, 2023, excluding PfAD</t>
  </si>
  <si>
    <t>Sources</t>
  </si>
  <si>
    <t>Funding excess (shortfall) at January 1, 2022, excluding PfAD</t>
  </si>
  <si>
    <t>Calculate the gains and losses on a going concern basis by source for 2022, excluding PfAD.</t>
  </si>
  <si>
    <t>(10 points)</t>
  </si>
  <si>
    <t>Normal cost</t>
  </si>
  <si>
    <t>Funding excess (shortfall)</t>
  </si>
  <si>
    <t>With PfAD</t>
  </si>
  <si>
    <t>Without PfAD</t>
  </si>
  <si>
    <t>Total</t>
  </si>
  <si>
    <t>PfAD</t>
  </si>
  <si>
    <t>Subtotal</t>
  </si>
  <si>
    <t>Going concern liabilities:</t>
  </si>
  <si>
    <t>Going concern funding target</t>
  </si>
  <si>
    <t>as at January 1, 2023.</t>
  </si>
  <si>
    <t xml:space="preserve">Calculate the total normal cost, going concern liability, and the unfunded actuarial liability </t>
  </si>
  <si>
    <t>(9 points)</t>
  </si>
  <si>
    <t>Maximum permissible contributions for 2022</t>
  </si>
  <si>
    <t>Minimum required contributions for 2022</t>
  </si>
  <si>
    <t>Calculate the minimum required and maximum permissible employer contributions for 2022.</t>
  </si>
  <si>
    <t>x = 43</t>
  </si>
  <si>
    <t xml:space="preserve">d = </t>
  </si>
  <si>
    <t>x = 40</t>
  </si>
  <si>
    <t>Discount rate</t>
  </si>
  <si>
    <t>Going Concern Annuity Factors</t>
  </si>
  <si>
    <t>The minimum required contributions were made to the plan in 2022.</t>
  </si>
  <si>
    <t>Fixed income allocation</t>
  </si>
  <si>
    <t>Asset Information</t>
  </si>
  <si>
    <t>All others assumptions and method are unchanged from the prior valuation.</t>
  </si>
  <si>
    <t>(per year)</t>
  </si>
  <si>
    <t>Solvency discount rate</t>
  </si>
  <si>
    <t>Provision for adverse deviation (PfAD)</t>
  </si>
  <si>
    <t>Going-concern discount rate</t>
  </si>
  <si>
    <t>Actuarial Assumptions and Method</t>
  </si>
  <si>
    <t>n/a</t>
  </si>
  <si>
    <t>Salary CY-4</t>
  </si>
  <si>
    <t>Salary CY-3</t>
  </si>
  <si>
    <t>Salary CY-2</t>
  </si>
  <si>
    <t>Salary CY-1</t>
  </si>
  <si>
    <t>Salary Current Year (CY)</t>
  </si>
  <si>
    <t>ID</t>
  </si>
  <si>
    <t>Participant data as at January 1, 2023 (Continued)</t>
  </si>
  <si>
    <t xml:space="preserve"> n/a </t>
  </si>
  <si>
    <t>Retired</t>
  </si>
  <si>
    <t>Deferred</t>
  </si>
  <si>
    <t>Active</t>
  </si>
  <si>
    <t>Status</t>
  </si>
  <si>
    <t>Participant data as at January 1, 2023</t>
  </si>
  <si>
    <r>
      <t xml:space="preserve">For an actuarial valuation for funding purposes as at </t>
    </r>
    <r>
      <rPr>
        <b/>
        <sz val="12"/>
        <color rgb="FF002060"/>
        <rFont val="Times New Roman"/>
        <family val="1"/>
      </rPr>
      <t xml:space="preserve">January 1, 2023, </t>
    </r>
    <r>
      <rPr>
        <sz val="12"/>
        <color rgb="FF002060"/>
        <rFont val="Times New Roman"/>
        <family val="1"/>
      </rPr>
      <t>you are given:</t>
    </r>
  </si>
  <si>
    <t>Solvency Liability ($)</t>
  </si>
  <si>
    <t>Normal Cost (BOY) ($)</t>
  </si>
  <si>
    <t>Going Concern Liability (S)</t>
  </si>
  <si>
    <t>Liability Information</t>
  </si>
  <si>
    <t>As per Standards of Practice</t>
  </si>
  <si>
    <t>Retirement age</t>
  </si>
  <si>
    <t>Windup expense assumption</t>
  </si>
  <si>
    <t>Pre-retirement mortality</t>
  </si>
  <si>
    <t>Solvency Assumptions</t>
  </si>
  <si>
    <t>100% at age 60</t>
  </si>
  <si>
    <t>Projected Unit Credit, service prorate</t>
  </si>
  <si>
    <t>Going Concern Assumptions</t>
  </si>
  <si>
    <t>For an actuarial valuation for funding purposes as at January 1, 2022, you are given:</t>
  </si>
  <si>
    <t>as age 55, but on an actuarially equivalent basis</t>
  </si>
  <si>
    <t>members can start their pensions as early</t>
  </si>
  <si>
    <t xml:space="preserve">Monthly pension deferred to NRA. Deferred </t>
  </si>
  <si>
    <t>is reduced 6% per year from NRA</t>
  </si>
  <si>
    <t>3% per year from age 60. Otherwise, benefit</t>
  </si>
  <si>
    <t xml:space="preserve">With 10+ years of service, benefit is reduced </t>
  </si>
  <si>
    <t>1.8% of final 3-year average earnings (FAE3)</t>
  </si>
  <si>
    <t>Normal retirement age (NRA)</t>
  </si>
  <si>
    <t>MNO Limited sponsors a non-contributory defined benefit pension plan registered in Ontario.</t>
  </si>
  <si>
    <t>(32 points)</t>
  </si>
  <si>
    <t>Question 3</t>
  </si>
  <si>
    <t>Plan Provisions:</t>
  </si>
  <si>
    <t>Accrued Monthly Benefit</t>
  </si>
  <si>
    <t>Solvency Annuity Factors at 2.3%:</t>
  </si>
  <si>
    <t>Credited Service</t>
  </si>
  <si>
    <t>Assume that all membership movements occurred on December 31,2022 and that the retired members elected a life only pension.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</si>
</sst>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\ &quot;$&quot;_ ;_ * \(#,##0.00\)\ &quot;$&quot;_ ;_ * &quot;-&quot;??_)\ &quot;$&quot;_ ;_ @_ "/>
    <numFmt numFmtId="165" formatCode="_ * #,##0.00_)_ ;_ * \(#,##0.00\)_ ;_ * &quot;-&quot;??_)_ ;_ @_ "/>
    <numFmt numFmtId="166" formatCode="&quot;$&quot;#,##0.0_);[Red]\(&quot;$&quot;#,##0.0\)"/>
    <numFmt numFmtId="167" formatCode="_(* #,##0.0_);_(* \(#,##0.0\);_(* &quot;-&quot;??_);_(@_)"/>
    <numFmt numFmtId="168" formatCode="_(* #,##0_);_(* \(#,##0\);_(* &quot;-&quot;??_);_(@_)"/>
    <numFmt numFmtId="169" formatCode="&quot;$&quot;#,##0;[Red]\-&quot;$&quot;#,##0"/>
    <numFmt numFmtId="170" formatCode="&quot;$&quot;#,##0.00;[Red]\-&quot;$&quot;#,##0.00"/>
    <numFmt numFmtId="171" formatCode="_(* #,##0.000_);_(* \(#,##0.000\);_(* &quot;-&quot;??_);_(@_)"/>
    <numFmt numFmtId="172" formatCode="0.0%"/>
    <numFmt numFmtId="173" formatCode="0.0"/>
    <numFmt numFmtId="174" formatCode="_ * #,##0_)\ &quot;$&quot;_ ;_ * \(#,##0\)\ &quot;$&quot;_ ;_ * &quot;-&quot;??_)\ &quot;$&quot;_ ;_ @_ "/>
    <numFmt numFmtId="175" formatCode="_ * #,##0_)_ ;_ * \(#,##0\)_ ;_ * &quot;-&quot;??_)_ ;_ @_ "/>
  </numFmts>
  <fonts count="3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2"/>
      <color theme="4" tint="-0.249977111117893"/>
      <name val="Times New Roman"/>
      <family val="1"/>
    </font>
    <font>
      <sz val="12"/>
      <color theme="1"/>
      <name val="Times New Roman"/>
      <family val="1"/>
    </font>
    <font>
      <b/>
      <sz val="14"/>
      <color theme="4" tint="-0.249977111117893"/>
      <name val="Times New Roman"/>
      <family val="1"/>
    </font>
    <font>
      <b/>
      <sz val="12"/>
      <color theme="4" tint="-0.249977111117893"/>
      <name val="Times New Roman"/>
      <family val="1"/>
    </font>
    <font>
      <i/>
      <sz val="12"/>
      <color theme="4" tint="-0.249977111117893"/>
      <name val="Times New Roman"/>
      <family val="1"/>
    </font>
    <font>
      <b/>
      <u/>
      <sz val="12"/>
      <color theme="4" tint="-0.249977111117893"/>
      <name val="Times New Roman"/>
      <family val="1"/>
    </font>
    <font>
      <sz val="10"/>
      <color rgb="FFFF0000"/>
      <name val="Arial"/>
      <family val="2"/>
    </font>
    <font>
      <sz val="12"/>
      <color rgb="FFFF0000"/>
      <name val="Times New Roman"/>
      <family val="1"/>
    </font>
    <font>
      <b/>
      <sz val="10"/>
      <color theme="4" tint="-0.249977111117893"/>
      <name val="Arial"/>
      <family val="2"/>
    </font>
    <font>
      <u/>
      <sz val="10"/>
      <color theme="1"/>
      <name val="Arial"/>
      <family val="2"/>
    </font>
    <font>
      <b/>
      <sz val="10"/>
      <color rgb="FF7030A0"/>
      <name val="Arial"/>
      <family val="2"/>
    </font>
    <font>
      <sz val="12"/>
      <color rgb="FF7030A0"/>
      <name val="Times New Roman"/>
      <family val="1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vertAlign val="subscript"/>
      <sz val="12"/>
      <color theme="4" tint="-0.249977111117893"/>
      <name val="Times New Roman"/>
      <family val="1"/>
    </font>
    <font>
      <vertAlign val="superscript"/>
      <sz val="12"/>
      <color theme="4" tint="-0.249977111117893"/>
      <name val="Times New Roman"/>
      <family val="1"/>
    </font>
    <font>
      <sz val="12"/>
      <color theme="4" tint="-0.249977111117893"/>
      <name val="Symbol"/>
      <family val="1"/>
      <charset val="2"/>
    </font>
    <font>
      <sz val="7"/>
      <color theme="4" tint="-0.249977111117893"/>
      <name val="Times New Roman"/>
      <family val="1"/>
    </font>
    <font>
      <i/>
      <sz val="12"/>
      <color rgb="FF002060"/>
      <name val="Times New Roman"/>
      <family val="1"/>
    </font>
    <font>
      <i/>
      <sz val="12"/>
      <color rgb="FF305496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Symbol"/>
      <family val="1"/>
      <charset val="2"/>
    </font>
    <font>
      <b/>
      <u/>
      <sz val="12"/>
      <color rgb="FF002060"/>
      <name val="Times New Roman"/>
      <family val="1"/>
    </font>
    <font>
      <u/>
      <sz val="12"/>
      <color rgb="FF002060"/>
      <name val="Times New Roman"/>
      <family val="1"/>
    </font>
    <font>
      <b/>
      <sz val="14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2">
    <xf numFmtId="0" fontId="0" fillId="0" borderId="0" xfId="0"/>
    <xf numFmtId="8" fontId="0" fillId="0" borderId="0" xfId="0" applyNumberFormat="1"/>
    <xf numFmtId="6" fontId="0" fillId="0" borderId="0" xfId="0" applyNumberFormat="1"/>
    <xf numFmtId="0" fontId="5" fillId="0" borderId="0" xfId="0" applyFont="1" applyAlignment="1">
      <alignment vertical="center" wrapText="1"/>
    </xf>
    <xf numFmtId="166" fontId="0" fillId="0" borderId="0" xfId="0" applyNumberFormat="1"/>
    <xf numFmtId="6" fontId="0" fillId="0" borderId="0" xfId="1" applyNumberFormat="1" applyFont="1"/>
    <xf numFmtId="0" fontId="6" fillId="0" borderId="0" xfId="0" quotePrefix="1" applyFont="1"/>
    <xf numFmtId="1" fontId="0" fillId="0" borderId="0" xfId="0" applyNumberForma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2" fontId="0" fillId="2" borderId="0" xfId="0" applyNumberFormat="1" applyFill="1"/>
    <xf numFmtId="4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4" fontId="0" fillId="2" borderId="8" xfId="0" applyNumberFormat="1" applyFill="1" applyBorder="1"/>
    <xf numFmtId="0" fontId="5" fillId="2" borderId="9" xfId="0" applyFont="1" applyFill="1" applyBorder="1" applyAlignment="1">
      <alignment vertical="center" wrapText="1"/>
    </xf>
    <xf numFmtId="14" fontId="0" fillId="2" borderId="0" xfId="0" applyNumberFormat="1" applyFill="1"/>
    <xf numFmtId="6" fontId="5" fillId="2" borderId="9" xfId="0" applyNumberFormat="1" applyFont="1" applyFill="1" applyBorder="1" applyAlignment="1">
      <alignment vertical="center" wrapText="1"/>
    </xf>
    <xf numFmtId="6" fontId="0" fillId="2" borderId="0" xfId="0" applyNumberFormat="1" applyFill="1"/>
    <xf numFmtId="166" fontId="0" fillId="2" borderId="0" xfId="0" applyNumberFormat="1" applyFill="1"/>
    <xf numFmtId="0" fontId="8" fillId="0" borderId="0" xfId="0" applyFont="1" applyAlignment="1">
      <alignment vertical="center" wrapText="1"/>
    </xf>
    <xf numFmtId="167" fontId="0" fillId="2" borderId="0" xfId="1" applyNumberFormat="1" applyFont="1" applyFill="1"/>
    <xf numFmtId="43" fontId="0" fillId="0" borderId="0" xfId="1" applyFont="1"/>
    <xf numFmtId="0" fontId="6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6" fontId="6" fillId="3" borderId="0" xfId="0" applyNumberFormat="1" applyFont="1" applyFill="1"/>
    <xf numFmtId="168" fontId="6" fillId="3" borderId="0" xfId="1" applyNumberFormat="1" applyFont="1" applyFill="1"/>
    <xf numFmtId="0" fontId="9" fillId="4" borderId="0" xfId="2" applyFont="1" applyFill="1"/>
    <xf numFmtId="0" fontId="10" fillId="0" borderId="0" xfId="2" applyFont="1"/>
    <xf numFmtId="0" fontId="11" fillId="4" borderId="0" xfId="2" applyFont="1" applyFill="1"/>
    <xf numFmtId="0" fontId="12" fillId="4" borderId="0" xfId="2" applyFont="1" applyFill="1"/>
    <xf numFmtId="0" fontId="13" fillId="4" borderId="0" xfId="2" applyFont="1" applyFill="1"/>
    <xf numFmtId="0" fontId="14" fillId="4" borderId="0" xfId="2" applyFont="1" applyFill="1"/>
    <xf numFmtId="0" fontId="9" fillId="4" borderId="9" xfId="2" applyFont="1" applyFill="1" applyBorder="1" applyAlignment="1">
      <alignment horizontal="center" vertical="center" wrapText="1"/>
    </xf>
    <xf numFmtId="0" fontId="9" fillId="0" borderId="0" xfId="2" applyFont="1"/>
    <xf numFmtId="170" fontId="9" fillId="4" borderId="9" xfId="2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left"/>
    </xf>
    <xf numFmtId="0" fontId="9" fillId="4" borderId="0" xfId="2" quotePrefix="1" applyFont="1" applyFill="1" applyAlignment="1">
      <alignment horizontal="left" vertical="center" wrapText="1"/>
    </xf>
    <xf numFmtId="0" fontId="9" fillId="4" borderId="0" xfId="2" applyFont="1" applyFill="1" applyAlignment="1">
      <alignment horizontal="left" wrapText="1"/>
    </xf>
    <xf numFmtId="0" fontId="9" fillId="4" borderId="0" xfId="2" applyFont="1" applyFill="1" applyAlignment="1">
      <alignment horizontal="left" vertical="top" wrapText="1"/>
    </xf>
    <xf numFmtId="0" fontId="12" fillId="4" borderId="9" xfId="2" applyFont="1" applyFill="1" applyBorder="1" applyAlignment="1">
      <alignment horizontal="right"/>
    </xf>
    <xf numFmtId="0" fontId="9" fillId="4" borderId="9" xfId="2" quotePrefix="1" applyFont="1" applyFill="1" applyBorder="1" applyAlignment="1">
      <alignment horizontal="right" vertical="center" wrapText="1"/>
    </xf>
    <xf numFmtId="6" fontId="9" fillId="4" borderId="9" xfId="2" applyNumberFormat="1" applyFont="1" applyFill="1" applyBorder="1" applyAlignment="1">
      <alignment horizontal="right" wrapText="1"/>
    </xf>
    <xf numFmtId="0" fontId="9" fillId="4" borderId="9" xfId="2" applyFont="1" applyFill="1" applyBorder="1" applyAlignment="1">
      <alignment horizontal="right" vertical="top" wrapText="1"/>
    </xf>
    <xf numFmtId="0" fontId="6" fillId="0" borderId="0" xfId="0" applyFont="1"/>
    <xf numFmtId="0" fontId="15" fillId="0" borderId="0" xfId="0" applyFont="1"/>
    <xf numFmtId="0" fontId="19" fillId="0" borderId="0" xfId="0" applyFont="1"/>
    <xf numFmtId="171" fontId="0" fillId="0" borderId="0" xfId="1" applyNumberFormat="1" applyFont="1"/>
    <xf numFmtId="8" fontId="9" fillId="4" borderId="0" xfId="2" applyNumberFormat="1" applyFont="1" applyFill="1" applyAlignment="1">
      <alignment horizontal="left" wrapText="1"/>
    </xf>
    <xf numFmtId="0" fontId="17" fillId="0" borderId="0" xfId="2" applyFont="1"/>
    <xf numFmtId="0" fontId="16" fillId="0" borderId="0" xfId="2" applyFont="1"/>
    <xf numFmtId="8" fontId="10" fillId="0" borderId="0" xfId="2" applyNumberFormat="1" applyFont="1"/>
    <xf numFmtId="0" fontId="13" fillId="4" borderId="0" xfId="2" applyFont="1" applyFill="1" applyAlignment="1">
      <alignment vertical="center" wrapText="1"/>
    </xf>
    <xf numFmtId="0" fontId="21" fillId="0" borderId="0" xfId="2" applyFont="1"/>
    <xf numFmtId="169" fontId="9" fillId="4" borderId="9" xfId="2" applyNumberFormat="1" applyFont="1" applyFill="1" applyBorder="1" applyAlignment="1">
      <alignment horizontal="center" vertical="center" wrapText="1"/>
    </xf>
    <xf numFmtId="0" fontId="20" fillId="0" borderId="0" xfId="2" applyFont="1"/>
    <xf numFmtId="0" fontId="19" fillId="0" borderId="0" xfId="0" applyFont="1" applyAlignment="1">
      <alignment horizontal="center"/>
    </xf>
    <xf numFmtId="0" fontId="18" fillId="0" borderId="0" xfId="0" applyFont="1"/>
    <xf numFmtId="170" fontId="6" fillId="0" borderId="0" xfId="0" applyNumberFormat="1" applyFont="1"/>
    <xf numFmtId="0" fontId="19" fillId="0" borderId="0" xfId="0" quotePrefix="1" applyFont="1"/>
    <xf numFmtId="0" fontId="22" fillId="4" borderId="0" xfId="3" applyFont="1" applyFill="1"/>
    <xf numFmtId="0" fontId="10" fillId="0" borderId="0" xfId="3" applyFont="1"/>
    <xf numFmtId="0" fontId="12" fillId="4" borderId="0" xfId="3" applyFont="1" applyFill="1"/>
    <xf numFmtId="0" fontId="9" fillId="4" borderId="0" xfId="3" applyFont="1" applyFill="1"/>
    <xf numFmtId="0" fontId="11" fillId="4" borderId="0" xfId="3" applyFont="1" applyFill="1"/>
    <xf numFmtId="0" fontId="13" fillId="4" borderId="0" xfId="3" applyFont="1" applyFill="1"/>
    <xf numFmtId="0" fontId="14" fillId="4" borderId="0" xfId="3" applyFont="1" applyFill="1"/>
    <xf numFmtId="0" fontId="9" fillId="4" borderId="16" xfId="3" applyFont="1" applyFill="1" applyBorder="1"/>
    <xf numFmtId="0" fontId="9" fillId="4" borderId="18" xfId="3" applyFont="1" applyFill="1" applyBorder="1"/>
    <xf numFmtId="0" fontId="9" fillId="4" borderId="17" xfId="3" applyFont="1" applyFill="1" applyBorder="1"/>
    <xf numFmtId="0" fontId="9" fillId="4" borderId="22" xfId="3" applyFont="1" applyFill="1" applyBorder="1" applyAlignment="1">
      <alignment horizontal="left" vertical="top"/>
    </xf>
    <xf numFmtId="0" fontId="9" fillId="4" borderId="23" xfId="3" applyFont="1" applyFill="1" applyBorder="1" applyAlignment="1">
      <alignment horizontal="left" vertical="top"/>
    </xf>
    <xf numFmtId="0" fontId="14" fillId="4" borderId="0" xfId="3" applyFont="1" applyFill="1" applyAlignment="1">
      <alignment vertical="center"/>
    </xf>
    <xf numFmtId="0" fontId="9" fillId="4" borderId="0" xfId="3" applyFont="1" applyFill="1" applyAlignment="1">
      <alignment vertical="center" wrapText="1"/>
    </xf>
    <xf numFmtId="0" fontId="9" fillId="4" borderId="16" xfId="3" applyFont="1" applyFill="1" applyBorder="1" applyAlignment="1">
      <alignment vertical="center" wrapText="1"/>
    </xf>
    <xf numFmtId="0" fontId="9" fillId="4" borderId="18" xfId="3" applyFont="1" applyFill="1" applyBorder="1" applyAlignment="1">
      <alignment vertical="center" wrapText="1"/>
    </xf>
    <xf numFmtId="0" fontId="9" fillId="4" borderId="12" xfId="3" applyFont="1" applyFill="1" applyBorder="1" applyAlignment="1">
      <alignment vertical="center" wrapText="1"/>
    </xf>
    <xf numFmtId="0" fontId="9" fillId="4" borderId="9" xfId="3" applyFont="1" applyFill="1" applyBorder="1" applyAlignment="1">
      <alignment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4" borderId="0" xfId="3" applyFont="1" applyFill="1" applyAlignment="1">
      <alignment vertical="center" wrapText="1"/>
    </xf>
    <xf numFmtId="0" fontId="9" fillId="4" borderId="9" xfId="3" applyFont="1" applyFill="1" applyBorder="1" applyAlignment="1">
      <alignment horizontal="center" vertical="center" wrapText="1"/>
    </xf>
    <xf numFmtId="0" fontId="9" fillId="4" borderId="16" xfId="3" applyFont="1" applyFill="1" applyBorder="1" applyAlignment="1">
      <alignment vertical="center"/>
    </xf>
    <xf numFmtId="0" fontId="9" fillId="4" borderId="17" xfId="3" applyFont="1" applyFill="1" applyBorder="1" applyAlignment="1">
      <alignment vertical="center" wrapText="1"/>
    </xf>
    <xf numFmtId="6" fontId="9" fillId="4" borderId="9" xfId="3" applyNumberFormat="1" applyFont="1" applyFill="1" applyBorder="1" applyAlignment="1">
      <alignment vertical="center" wrapText="1"/>
    </xf>
    <xf numFmtId="0" fontId="25" fillId="4" borderId="0" xfId="3" applyFont="1" applyFill="1" applyAlignment="1">
      <alignment horizontal="left" vertical="center" indent="7"/>
    </xf>
    <xf numFmtId="0" fontId="9" fillId="4" borderId="0" xfId="3" applyFont="1" applyFill="1" applyAlignment="1">
      <alignment horizontal="left" vertical="center" indent="7"/>
    </xf>
    <xf numFmtId="172" fontId="9" fillId="4" borderId="16" xfId="3" applyNumberFormat="1" applyFont="1" applyFill="1" applyBorder="1"/>
    <xf numFmtId="6" fontId="9" fillId="4" borderId="9" xfId="3" applyNumberFormat="1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left"/>
    </xf>
    <xf numFmtId="0" fontId="10" fillId="0" borderId="0" xfId="5" applyFont="1"/>
    <xf numFmtId="0" fontId="22" fillId="4" borderId="0" xfId="5" applyFont="1" applyFill="1"/>
    <xf numFmtId="3" fontId="22" fillId="5" borderId="9" xfId="5" applyNumberFormat="1" applyFont="1" applyFill="1" applyBorder="1"/>
    <xf numFmtId="3" fontId="22" fillId="4" borderId="0" xfId="5" applyNumberFormat="1" applyFont="1" applyFill="1"/>
    <xf numFmtId="9" fontId="22" fillId="4" borderId="0" xfId="5" applyNumberFormat="1" applyFont="1" applyFill="1"/>
    <xf numFmtId="0" fontId="22" fillId="5" borderId="18" xfId="5" applyFont="1" applyFill="1" applyBorder="1"/>
    <xf numFmtId="0" fontId="22" fillId="5" borderId="17" xfId="5" applyFont="1" applyFill="1" applyBorder="1"/>
    <xf numFmtId="0" fontId="22" fillId="5" borderId="16" xfId="5" applyFont="1" applyFill="1" applyBorder="1"/>
    <xf numFmtId="0" fontId="28" fillId="6" borderId="0" xfId="5" applyFont="1" applyFill="1" applyAlignment="1">
      <alignment horizontal="left" wrapText="1"/>
    </xf>
    <xf numFmtId="0" fontId="22" fillId="4" borderId="0" xfId="5" applyFont="1" applyFill="1" applyAlignment="1">
      <alignment horizontal="right"/>
    </xf>
    <xf numFmtId="0" fontId="29" fillId="4" borderId="0" xfId="5" applyFont="1" applyFill="1"/>
    <xf numFmtId="0" fontId="27" fillId="4" borderId="0" xfId="5" applyFont="1" applyFill="1" applyAlignment="1">
      <alignment horizontal="left" wrapText="1"/>
    </xf>
    <xf numFmtId="0" fontId="22" fillId="4" borderId="0" xfId="5" applyFont="1" applyFill="1" applyAlignment="1">
      <alignment horizontal="left" indent="1"/>
    </xf>
    <xf numFmtId="0" fontId="27" fillId="4" borderId="0" xfId="5" applyFont="1" applyFill="1"/>
    <xf numFmtId="3" fontId="27" fillId="4" borderId="0" xfId="5" applyNumberFormat="1" applyFont="1" applyFill="1" applyAlignment="1">
      <alignment horizontal="left" wrapText="1"/>
    </xf>
    <xf numFmtId="0" fontId="27" fillId="4" borderId="0" xfId="5" applyFont="1" applyFill="1" applyAlignment="1">
      <alignment horizontal="left"/>
    </xf>
    <xf numFmtId="0" fontId="30" fillId="4" borderId="0" xfId="5" applyFont="1" applyFill="1" applyAlignment="1">
      <alignment horizontal="left" vertical="center" indent="7"/>
    </xf>
    <xf numFmtId="0" fontId="22" fillId="5" borderId="9" xfId="5" applyFont="1" applyFill="1" applyBorder="1"/>
    <xf numFmtId="0" fontId="22" fillId="4" borderId="0" xfId="5" quotePrefix="1" applyFont="1" applyFill="1"/>
    <xf numFmtId="0" fontId="22" fillId="4" borderId="21" xfId="5" applyFont="1" applyFill="1" applyBorder="1"/>
    <xf numFmtId="0" fontId="22" fillId="4" borderId="13" xfId="5" applyFont="1" applyFill="1" applyBorder="1"/>
    <xf numFmtId="0" fontId="22" fillId="4" borderId="0" xfId="5" applyFont="1" applyFill="1" applyAlignment="1">
      <alignment vertical="center" wrapText="1"/>
    </xf>
    <xf numFmtId="0" fontId="22" fillId="4" borderId="20" xfId="5" applyFont="1" applyFill="1" applyBorder="1" applyAlignment="1">
      <alignment vertical="center" wrapText="1"/>
    </xf>
    <xf numFmtId="0" fontId="22" fillId="4" borderId="22" xfId="5" applyFont="1" applyFill="1" applyBorder="1" applyAlignment="1">
      <alignment vertical="center" wrapText="1"/>
    </xf>
    <xf numFmtId="0" fontId="22" fillId="4" borderId="21" xfId="5" applyFont="1" applyFill="1" applyBorder="1" applyAlignment="1">
      <alignment vertical="center" wrapText="1"/>
    </xf>
    <xf numFmtId="0" fontId="22" fillId="4" borderId="13" xfId="5" applyFont="1" applyFill="1" applyBorder="1" applyAlignment="1">
      <alignment vertical="center"/>
    </xf>
    <xf numFmtId="0" fontId="22" fillId="4" borderId="19" xfId="5" applyFont="1" applyFill="1" applyBorder="1" applyAlignment="1">
      <alignment vertical="center" wrapText="1"/>
    </xf>
    <xf numFmtId="0" fontId="22" fillId="4" borderId="10" xfId="5" applyFont="1" applyFill="1" applyBorder="1" applyAlignment="1">
      <alignment vertical="center"/>
    </xf>
    <xf numFmtId="0" fontId="31" fillId="4" borderId="10" xfId="5" applyFont="1" applyFill="1" applyBorder="1"/>
    <xf numFmtId="0" fontId="31" fillId="4" borderId="0" xfId="5" applyFont="1" applyFill="1"/>
    <xf numFmtId="0" fontId="22" fillId="4" borderId="9" xfId="5" applyFont="1" applyFill="1" applyBorder="1" applyAlignment="1">
      <alignment vertical="center" wrapText="1"/>
    </xf>
    <xf numFmtId="0" fontId="31" fillId="4" borderId="21" xfId="5" applyFont="1" applyFill="1" applyBorder="1"/>
    <xf numFmtId="173" fontId="22" fillId="4" borderId="9" xfId="5" applyNumberFormat="1" applyFont="1" applyFill="1" applyBorder="1" applyAlignment="1">
      <alignment vertical="center" wrapText="1"/>
    </xf>
    <xf numFmtId="0" fontId="31" fillId="4" borderId="20" xfId="5" applyFont="1" applyFill="1" applyBorder="1"/>
    <xf numFmtId="0" fontId="29" fillId="4" borderId="9" xfId="5" applyFont="1" applyFill="1" applyBorder="1" applyAlignment="1">
      <alignment horizontal="center" vertical="center" wrapText="1"/>
    </xf>
    <xf numFmtId="0" fontId="31" fillId="4" borderId="19" xfId="5" applyFont="1" applyFill="1" applyBorder="1"/>
    <xf numFmtId="172" fontId="22" fillId="4" borderId="9" xfId="5" applyNumberFormat="1" applyFont="1" applyFill="1" applyBorder="1" applyAlignment="1">
      <alignment horizontal="left"/>
    </xf>
    <xf numFmtId="0" fontId="29" fillId="4" borderId="21" xfId="5" applyFont="1" applyFill="1" applyBorder="1"/>
    <xf numFmtId="0" fontId="22" fillId="4" borderId="0" xfId="5" applyFont="1" applyFill="1" applyAlignment="1">
      <alignment vertical="center"/>
    </xf>
    <xf numFmtId="9" fontId="22" fillId="4" borderId="9" xfId="6" applyFont="1" applyFill="1" applyBorder="1"/>
    <xf numFmtId="0" fontId="22" fillId="4" borderId="16" xfId="5" applyFont="1" applyFill="1" applyBorder="1"/>
    <xf numFmtId="174" fontId="22" fillId="4" borderId="9" xfId="7" applyNumberFormat="1" applyFont="1" applyFill="1" applyBorder="1"/>
    <xf numFmtId="0" fontId="22" fillId="4" borderId="18" xfId="5" applyFont="1" applyFill="1" applyBorder="1"/>
    <xf numFmtId="0" fontId="22" fillId="4" borderId="17" xfId="5" applyFont="1" applyFill="1" applyBorder="1"/>
    <xf numFmtId="172" fontId="22" fillId="4" borderId="16" xfId="5" applyNumberFormat="1" applyFont="1" applyFill="1" applyBorder="1" applyAlignment="1">
      <alignment horizontal="left"/>
    </xf>
    <xf numFmtId="0" fontId="22" fillId="4" borderId="9" xfId="5" applyFont="1" applyFill="1" applyBorder="1" applyAlignment="1">
      <alignment horizontal="center"/>
    </xf>
    <xf numFmtId="0" fontId="22" fillId="4" borderId="16" xfId="5" applyFont="1" applyFill="1" applyBorder="1" applyAlignment="1">
      <alignment horizontal="center"/>
    </xf>
    <xf numFmtId="3" fontId="22" fillId="4" borderId="9" xfId="5" applyNumberFormat="1" applyFont="1" applyFill="1" applyBorder="1" applyAlignment="1">
      <alignment horizontal="center"/>
    </xf>
    <xf numFmtId="0" fontId="29" fillId="4" borderId="9" xfId="5" applyFont="1" applyFill="1" applyBorder="1" applyAlignment="1">
      <alignment horizontal="center" wrapText="1"/>
    </xf>
    <xf numFmtId="0" fontId="29" fillId="4" borderId="16" xfId="5" applyFont="1" applyFill="1" applyBorder="1" applyAlignment="1">
      <alignment horizontal="center" wrapText="1"/>
    </xf>
    <xf numFmtId="9" fontId="22" fillId="4" borderId="0" xfId="6" applyFont="1" applyFill="1" applyBorder="1"/>
    <xf numFmtId="173" fontId="22" fillId="4" borderId="9" xfId="5" applyNumberFormat="1" applyFont="1" applyFill="1" applyBorder="1" applyAlignment="1">
      <alignment horizontal="center"/>
    </xf>
    <xf numFmtId="9" fontId="22" fillId="4" borderId="19" xfId="6" applyFont="1" applyFill="1" applyBorder="1" applyAlignment="1">
      <alignment horizontal="center"/>
    </xf>
    <xf numFmtId="9" fontId="22" fillId="4" borderId="9" xfId="6" applyFont="1" applyFill="1" applyBorder="1" applyAlignment="1">
      <alignment horizontal="center"/>
    </xf>
    <xf numFmtId="174" fontId="22" fillId="4" borderId="9" xfId="7" applyNumberFormat="1" applyFont="1" applyFill="1" applyBorder="1" applyAlignment="1">
      <alignment horizontal="center"/>
    </xf>
    <xf numFmtId="175" fontId="22" fillId="4" borderId="9" xfId="8" applyNumberFormat="1" applyFont="1" applyFill="1" applyBorder="1" applyAlignment="1">
      <alignment horizontal="center"/>
    </xf>
    <xf numFmtId="175" fontId="22" fillId="4" borderId="16" xfId="8" applyNumberFormat="1" applyFont="1" applyFill="1" applyBorder="1" applyAlignment="1">
      <alignment horizontal="center"/>
    </xf>
    <xf numFmtId="0" fontId="29" fillId="4" borderId="9" xfId="5" applyFont="1" applyFill="1" applyBorder="1" applyAlignment="1">
      <alignment wrapText="1"/>
    </xf>
    <xf numFmtId="0" fontId="29" fillId="4" borderId="16" xfId="5" applyFont="1" applyFill="1" applyBorder="1" applyAlignment="1">
      <alignment wrapText="1"/>
    </xf>
    <xf numFmtId="10" fontId="22" fillId="4" borderId="0" xfId="5" applyNumberFormat="1" applyFont="1" applyFill="1"/>
    <xf numFmtId="10" fontId="22" fillId="4" borderId="16" xfId="5" applyNumberFormat="1" applyFont="1" applyFill="1" applyBorder="1"/>
    <xf numFmtId="174" fontId="22" fillId="4" borderId="16" xfId="7" applyNumberFormat="1" applyFont="1" applyFill="1" applyBorder="1" applyAlignment="1">
      <alignment horizontal="left"/>
    </xf>
    <xf numFmtId="10" fontId="22" fillId="4" borderId="16" xfId="5" applyNumberFormat="1" applyFont="1" applyFill="1" applyBorder="1" applyAlignment="1">
      <alignment horizontal="left"/>
    </xf>
    <xf numFmtId="0" fontId="32" fillId="4" borderId="0" xfId="5" applyFont="1" applyFill="1"/>
    <xf numFmtId="0" fontId="22" fillId="4" borderId="11" xfId="5" applyFont="1" applyFill="1" applyBorder="1"/>
    <xf numFmtId="0" fontId="22" fillId="4" borderId="0" xfId="5" applyFont="1" applyFill="1" applyAlignment="1">
      <alignment wrapText="1"/>
    </xf>
    <xf numFmtId="0" fontId="22" fillId="4" borderId="0" xfId="5" applyFont="1" applyFill="1" applyAlignment="1">
      <alignment horizontal="left" vertical="top"/>
    </xf>
    <xf numFmtId="0" fontId="22" fillId="4" borderId="14" xfId="5" applyFont="1" applyFill="1" applyBorder="1" applyAlignment="1">
      <alignment wrapText="1"/>
    </xf>
    <xf numFmtId="0" fontId="22" fillId="4" borderId="15" xfId="5" applyFont="1" applyFill="1" applyBorder="1" applyAlignment="1">
      <alignment wrapText="1"/>
    </xf>
    <xf numFmtId="0" fontId="22" fillId="4" borderId="23" xfId="5" applyFont="1" applyFill="1" applyBorder="1" applyAlignment="1">
      <alignment wrapText="1"/>
    </xf>
    <xf numFmtId="0" fontId="22" fillId="4" borderId="22" xfId="5" applyFont="1" applyFill="1" applyBorder="1"/>
    <xf numFmtId="0" fontId="22" fillId="4" borderId="11" xfId="5" applyFont="1" applyFill="1" applyBorder="1" applyAlignment="1">
      <alignment wrapText="1"/>
    </xf>
    <xf numFmtId="0" fontId="22" fillId="4" borderId="12" xfId="5" applyFont="1" applyFill="1" applyBorder="1" applyAlignment="1">
      <alignment wrapText="1"/>
    </xf>
    <xf numFmtId="0" fontId="22" fillId="4" borderId="10" xfId="5" applyFont="1" applyFill="1" applyBorder="1"/>
    <xf numFmtId="0" fontId="22" fillId="4" borderId="23" xfId="5" applyFont="1" applyFill="1" applyBorder="1"/>
    <xf numFmtId="0" fontId="22" fillId="4" borderId="12" xfId="5" applyFont="1" applyFill="1" applyBorder="1"/>
    <xf numFmtId="0" fontId="22" fillId="4" borderId="18" xfId="5" applyFont="1" applyFill="1" applyBorder="1" applyAlignment="1">
      <alignment wrapText="1"/>
    </xf>
    <xf numFmtId="0" fontId="22" fillId="4" borderId="17" xfId="5" applyFont="1" applyFill="1" applyBorder="1" applyAlignment="1">
      <alignment wrapText="1"/>
    </xf>
    <xf numFmtId="0" fontId="22" fillId="4" borderId="16" xfId="5" applyFont="1" applyFill="1" applyBorder="1" applyAlignment="1">
      <alignment horizontal="left" wrapText="1"/>
    </xf>
    <xf numFmtId="0" fontId="33" fillId="4" borderId="0" xfId="5" applyFont="1" applyFill="1"/>
    <xf numFmtId="0" fontId="9" fillId="4" borderId="10" xfId="2" applyFont="1" applyFill="1" applyBorder="1" applyAlignment="1">
      <alignment horizontal="left" wrapText="1"/>
    </xf>
    <xf numFmtId="0" fontId="9" fillId="4" borderId="12" xfId="2" applyFont="1" applyFill="1" applyBorder="1" applyAlignment="1">
      <alignment horizontal="left" wrapText="1"/>
    </xf>
    <xf numFmtId="0" fontId="9" fillId="4" borderId="11" xfId="2" applyFont="1" applyFill="1" applyBorder="1" applyAlignment="1">
      <alignment horizontal="left" wrapText="1"/>
    </xf>
    <xf numFmtId="0" fontId="9" fillId="4" borderId="13" xfId="2" applyFont="1" applyFill="1" applyBorder="1" applyAlignment="1">
      <alignment horizontal="left" wrapText="1"/>
    </xf>
    <xf numFmtId="0" fontId="9" fillId="4" borderId="15" xfId="2" applyFont="1" applyFill="1" applyBorder="1" applyAlignment="1">
      <alignment horizontal="left" wrapText="1"/>
    </xf>
    <xf numFmtId="0" fontId="9" fillId="4" borderId="14" xfId="2" applyFont="1" applyFill="1" applyBorder="1" applyAlignment="1">
      <alignment horizontal="left" wrapText="1"/>
    </xf>
    <xf numFmtId="0" fontId="9" fillId="4" borderId="10" xfId="2" applyFont="1" applyFill="1" applyBorder="1" applyAlignment="1">
      <alignment vertical="top"/>
    </xf>
    <xf numFmtId="0" fontId="9" fillId="4" borderId="11" xfId="2" applyFont="1" applyFill="1" applyBorder="1" applyAlignment="1">
      <alignment vertical="top"/>
    </xf>
    <xf numFmtId="0" fontId="9" fillId="4" borderId="13" xfId="2" applyFont="1" applyFill="1" applyBorder="1" applyAlignment="1">
      <alignment vertical="top"/>
    </xf>
    <xf numFmtId="0" fontId="9" fillId="4" borderId="14" xfId="2" applyFont="1" applyFill="1" applyBorder="1" applyAlignment="1">
      <alignment vertical="top"/>
    </xf>
    <xf numFmtId="0" fontId="9" fillId="4" borderId="10" xfId="2" applyFont="1" applyFill="1" applyBorder="1" applyAlignment="1">
      <alignment horizontal="left"/>
    </xf>
    <xf numFmtId="0" fontId="9" fillId="4" borderId="11" xfId="2" applyFont="1" applyFill="1" applyBorder="1" applyAlignment="1">
      <alignment horizontal="left"/>
    </xf>
    <xf numFmtId="0" fontId="9" fillId="4" borderId="13" xfId="2" applyFont="1" applyFill="1" applyBorder="1" applyAlignment="1">
      <alignment horizontal="left"/>
    </xf>
    <xf numFmtId="0" fontId="9" fillId="4" borderId="14" xfId="2" applyFont="1" applyFill="1" applyBorder="1" applyAlignment="1">
      <alignment horizontal="left"/>
    </xf>
    <xf numFmtId="0" fontId="9" fillId="4" borderId="9" xfId="2" applyFont="1" applyFill="1" applyBorder="1" applyAlignment="1">
      <alignment horizontal="left"/>
    </xf>
    <xf numFmtId="0" fontId="9" fillId="4" borderId="16" xfId="2" applyFont="1" applyFill="1" applyBorder="1"/>
    <xf numFmtId="0" fontId="9" fillId="4" borderId="17" xfId="2" applyFont="1" applyFill="1" applyBorder="1"/>
    <xf numFmtId="0" fontId="9" fillId="4" borderId="18" xfId="2" applyFont="1" applyFill="1" applyBorder="1"/>
    <xf numFmtId="0" fontId="9" fillId="4" borderId="19" xfId="2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left"/>
    </xf>
    <xf numFmtId="0" fontId="9" fillId="4" borderId="17" xfId="2" applyFont="1" applyFill="1" applyBorder="1" applyAlignment="1">
      <alignment horizontal="left"/>
    </xf>
    <xf numFmtId="0" fontId="9" fillId="4" borderId="18" xfId="2" applyFont="1" applyFill="1" applyBorder="1" applyAlignment="1">
      <alignment horizontal="left"/>
    </xf>
    <xf numFmtId="0" fontId="9" fillId="4" borderId="16" xfId="2" applyFont="1" applyFill="1" applyBorder="1" applyAlignment="1">
      <alignment horizontal="left" vertical="top"/>
    </xf>
    <xf numFmtId="0" fontId="9" fillId="4" borderId="18" xfId="2" applyFont="1" applyFill="1" applyBorder="1" applyAlignment="1">
      <alignment horizontal="left" vertical="top"/>
    </xf>
    <xf numFmtId="0" fontId="9" fillId="4" borderId="16" xfId="2" applyFont="1" applyFill="1" applyBorder="1" applyAlignment="1">
      <alignment horizontal="left" vertical="top" wrapText="1"/>
    </xf>
    <xf numFmtId="0" fontId="9" fillId="4" borderId="18" xfId="2" applyFont="1" applyFill="1" applyBorder="1" applyAlignment="1">
      <alignment horizontal="left" vertical="top" wrapText="1"/>
    </xf>
    <xf numFmtId="0" fontId="9" fillId="4" borderId="16" xfId="2" applyFont="1" applyFill="1" applyBorder="1" applyAlignment="1">
      <alignment horizontal="left" wrapText="1"/>
    </xf>
    <xf numFmtId="0" fontId="9" fillId="4" borderId="17" xfId="2" applyFont="1" applyFill="1" applyBorder="1" applyAlignment="1">
      <alignment horizontal="left" wrapText="1"/>
    </xf>
    <xf numFmtId="0" fontId="9" fillId="4" borderId="18" xfId="2" applyFont="1" applyFill="1" applyBorder="1" applyAlignment="1">
      <alignment horizontal="left" wrapText="1"/>
    </xf>
    <xf numFmtId="0" fontId="13" fillId="4" borderId="10" xfId="2" applyFont="1" applyFill="1" applyBorder="1" applyAlignment="1">
      <alignment horizontal="left" wrapText="1"/>
    </xf>
    <xf numFmtId="0" fontId="13" fillId="4" borderId="12" xfId="2" applyFont="1" applyFill="1" applyBorder="1" applyAlignment="1">
      <alignment horizontal="left" wrapText="1"/>
    </xf>
    <xf numFmtId="0" fontId="13" fillId="4" borderId="11" xfId="2" applyFont="1" applyFill="1" applyBorder="1" applyAlignment="1">
      <alignment horizontal="left" wrapText="1"/>
    </xf>
    <xf numFmtId="0" fontId="13" fillId="4" borderId="13" xfId="2" applyFont="1" applyFill="1" applyBorder="1" applyAlignment="1">
      <alignment horizontal="left" wrapText="1"/>
    </xf>
    <xf numFmtId="0" fontId="13" fillId="4" borderId="15" xfId="2" applyFont="1" applyFill="1" applyBorder="1" applyAlignment="1">
      <alignment horizontal="left" wrapText="1"/>
    </xf>
    <xf numFmtId="0" fontId="13" fillId="4" borderId="14" xfId="2" applyFont="1" applyFill="1" applyBorder="1" applyAlignment="1">
      <alignment horizontal="left" wrapText="1"/>
    </xf>
    <xf numFmtId="0" fontId="9" fillId="4" borderId="0" xfId="2" applyFont="1" applyFill="1" applyAlignment="1">
      <alignment horizontal="left" vertical="center" wrapText="1"/>
    </xf>
    <xf numFmtId="0" fontId="9" fillId="4" borderId="9" xfId="2" applyFont="1" applyFill="1" applyBorder="1" applyAlignment="1">
      <alignment horizontal="left" vertical="top" wrapText="1"/>
    </xf>
    <xf numFmtId="0" fontId="9" fillId="4" borderId="9" xfId="2" quotePrefix="1" applyFont="1" applyFill="1" applyBorder="1" applyAlignment="1">
      <alignment horizontal="left" vertical="center" wrapText="1"/>
    </xf>
    <xf numFmtId="0" fontId="9" fillId="4" borderId="9" xfId="2" applyFont="1" applyFill="1" applyBorder="1" applyAlignment="1">
      <alignment horizontal="left" wrapText="1"/>
    </xf>
    <xf numFmtId="0" fontId="22" fillId="4" borderId="13" xfId="5" applyFont="1" applyFill="1" applyBorder="1" applyAlignment="1">
      <alignment horizontal="left"/>
    </xf>
    <xf numFmtId="0" fontId="22" fillId="4" borderId="15" xfId="5" applyFont="1" applyFill="1" applyBorder="1" applyAlignment="1">
      <alignment horizontal="left"/>
    </xf>
    <xf numFmtId="0" fontId="22" fillId="4" borderId="0" xfId="5" applyFont="1" applyFill="1" applyAlignment="1">
      <alignment vertical="center" wrapText="1"/>
    </xf>
    <xf numFmtId="0" fontId="22" fillId="4" borderId="21" xfId="5" applyFont="1" applyFill="1" applyBorder="1" applyAlignment="1">
      <alignment horizontal="left" vertical="top"/>
    </xf>
    <xf numFmtId="0" fontId="22" fillId="4" borderId="13" xfId="5" applyFont="1" applyFill="1" applyBorder="1" applyAlignment="1">
      <alignment horizontal="left" vertical="top"/>
    </xf>
    <xf numFmtId="0" fontId="22" fillId="4" borderId="9" xfId="5" applyFont="1" applyFill="1" applyBorder="1" applyAlignment="1">
      <alignment horizontal="left" vertical="top"/>
    </xf>
    <xf numFmtId="0" fontId="22" fillId="4" borderId="16" xfId="5" applyFont="1" applyFill="1" applyBorder="1" applyAlignment="1">
      <alignment horizontal="left" vertical="top"/>
    </xf>
    <xf numFmtId="0" fontId="22" fillId="4" borderId="10" xfId="5" applyFont="1" applyFill="1" applyBorder="1" applyAlignment="1">
      <alignment vertical="top"/>
    </xf>
    <xf numFmtId="0" fontId="22" fillId="4" borderId="11" xfId="5" applyFont="1" applyFill="1" applyBorder="1" applyAlignment="1">
      <alignment vertical="top"/>
    </xf>
    <xf numFmtId="0" fontId="22" fillId="4" borderId="22" xfId="5" applyFont="1" applyFill="1" applyBorder="1" applyAlignment="1">
      <alignment vertical="top"/>
    </xf>
    <xf numFmtId="0" fontId="22" fillId="4" borderId="23" xfId="5" applyFont="1" applyFill="1" applyBorder="1" applyAlignment="1">
      <alignment vertical="top"/>
    </xf>
    <xf numFmtId="0" fontId="22" fillId="4" borderId="13" xfId="5" applyFont="1" applyFill="1" applyBorder="1" applyAlignment="1">
      <alignment vertical="top"/>
    </xf>
    <xf numFmtId="0" fontId="22" fillId="4" borderId="14" xfId="5" applyFont="1" applyFill="1" applyBorder="1" applyAlignment="1">
      <alignment vertical="top"/>
    </xf>
    <xf numFmtId="0" fontId="22" fillId="4" borderId="16" xfId="5" applyFont="1" applyFill="1" applyBorder="1"/>
    <xf numFmtId="0" fontId="22" fillId="4" borderId="18" xfId="5" applyFont="1" applyFill="1" applyBorder="1"/>
    <xf numFmtId="0" fontId="22" fillId="4" borderId="16" xfId="5" applyFont="1" applyFill="1" applyBorder="1" applyAlignment="1">
      <alignment horizontal="center" vertical="top"/>
    </xf>
    <xf numFmtId="0" fontId="22" fillId="4" borderId="18" xfId="5" applyFont="1" applyFill="1" applyBorder="1" applyAlignment="1">
      <alignment horizontal="center" vertical="top"/>
    </xf>
    <xf numFmtId="9" fontId="22" fillId="4" borderId="16" xfId="5" applyNumberFormat="1" applyFont="1" applyFill="1" applyBorder="1" applyAlignment="1">
      <alignment horizontal="center" vertical="top"/>
    </xf>
    <xf numFmtId="9" fontId="22" fillId="4" borderId="18" xfId="5" applyNumberFormat="1" applyFont="1" applyFill="1" applyBorder="1" applyAlignment="1">
      <alignment horizontal="center" vertical="top"/>
    </xf>
    <xf numFmtId="0" fontId="27" fillId="6" borderId="10" xfId="5" applyFont="1" applyFill="1" applyBorder="1" applyAlignment="1">
      <alignment horizontal="left" wrapText="1"/>
    </xf>
    <xf numFmtId="0" fontId="27" fillId="6" borderId="12" xfId="5" applyFont="1" applyFill="1" applyBorder="1" applyAlignment="1">
      <alignment horizontal="left" wrapText="1"/>
    </xf>
    <xf numFmtId="0" fontId="27" fillId="6" borderId="11" xfId="5" applyFont="1" applyFill="1" applyBorder="1" applyAlignment="1">
      <alignment horizontal="left" wrapText="1"/>
    </xf>
    <xf numFmtId="0" fontId="27" fillId="6" borderId="13" xfId="5" applyFont="1" applyFill="1" applyBorder="1" applyAlignment="1">
      <alignment horizontal="left" wrapText="1"/>
    </xf>
    <xf numFmtId="0" fontId="27" fillId="6" borderId="15" xfId="5" applyFont="1" applyFill="1" applyBorder="1" applyAlignment="1">
      <alignment horizontal="left" wrapText="1"/>
    </xf>
    <xf numFmtId="0" fontId="27" fillId="6" borderId="14" xfId="5" applyFont="1" applyFill="1" applyBorder="1" applyAlignment="1">
      <alignment horizontal="left" wrapText="1"/>
    </xf>
    <xf numFmtId="0" fontId="9" fillId="4" borderId="10" xfId="3" applyFont="1" applyFill="1" applyBorder="1"/>
    <xf numFmtId="0" fontId="9" fillId="4" borderId="11" xfId="3" applyFont="1" applyFill="1" applyBorder="1"/>
    <xf numFmtId="0" fontId="9" fillId="4" borderId="13" xfId="3" applyFont="1" applyFill="1" applyBorder="1"/>
    <xf numFmtId="0" fontId="9" fillId="4" borderId="14" xfId="3" applyFont="1" applyFill="1" applyBorder="1"/>
    <xf numFmtId="0" fontId="9" fillId="4" borderId="10" xfId="3" applyFont="1" applyFill="1" applyBorder="1" applyAlignment="1">
      <alignment horizontal="left" wrapText="1"/>
    </xf>
    <xf numFmtId="0" fontId="9" fillId="4" borderId="12" xfId="3" applyFont="1" applyFill="1" applyBorder="1" applyAlignment="1">
      <alignment horizontal="left" wrapText="1"/>
    </xf>
    <xf numFmtId="0" fontId="9" fillId="4" borderId="11" xfId="3" applyFont="1" applyFill="1" applyBorder="1" applyAlignment="1">
      <alignment horizontal="left" wrapText="1"/>
    </xf>
    <xf numFmtId="0" fontId="9" fillId="4" borderId="13" xfId="3" applyFont="1" applyFill="1" applyBorder="1" applyAlignment="1">
      <alignment horizontal="left" wrapText="1"/>
    </xf>
    <xf numFmtId="0" fontId="9" fillId="4" borderId="15" xfId="3" applyFont="1" applyFill="1" applyBorder="1" applyAlignment="1">
      <alignment horizontal="left" wrapText="1"/>
    </xf>
    <xf numFmtId="0" fontId="9" fillId="4" borderId="14" xfId="3" applyFont="1" applyFill="1" applyBorder="1" applyAlignment="1">
      <alignment horizontal="left" wrapText="1"/>
    </xf>
    <xf numFmtId="0" fontId="9" fillId="4" borderId="9" xfId="3" applyFont="1" applyFill="1" applyBorder="1" applyAlignment="1">
      <alignment horizontal="left"/>
    </xf>
    <xf numFmtId="0" fontId="9" fillId="4" borderId="9" xfId="3" applyFont="1" applyFill="1" applyBorder="1"/>
    <xf numFmtId="0" fontId="9" fillId="4" borderId="16" xfId="3" applyFont="1" applyFill="1" applyBorder="1" applyAlignment="1">
      <alignment horizontal="left"/>
    </xf>
    <xf numFmtId="0" fontId="9" fillId="4" borderId="18" xfId="3" applyFont="1" applyFill="1" applyBorder="1" applyAlignment="1">
      <alignment horizontal="left"/>
    </xf>
    <xf numFmtId="0" fontId="9" fillId="4" borderId="17" xfId="3" applyFont="1" applyFill="1" applyBorder="1" applyAlignment="1">
      <alignment horizontal="left"/>
    </xf>
    <xf numFmtId="0" fontId="9" fillId="4" borderId="16" xfId="3" applyFont="1" applyFill="1" applyBorder="1" applyAlignment="1">
      <alignment wrapText="1"/>
    </xf>
    <xf numFmtId="0" fontId="9" fillId="4" borderId="17" xfId="3" applyFont="1" applyFill="1" applyBorder="1"/>
    <xf numFmtId="0" fontId="9" fillId="4" borderId="18" xfId="3" applyFont="1" applyFill="1" applyBorder="1"/>
    <xf numFmtId="0" fontId="9" fillId="4" borderId="9" xfId="3" applyFont="1" applyFill="1" applyBorder="1" applyAlignment="1">
      <alignment horizontal="left" vertical="top"/>
    </xf>
    <xf numFmtId="0" fontId="9" fillId="4" borderId="9" xfId="3" applyFont="1" applyFill="1" applyBorder="1" applyAlignment="1">
      <alignment wrapText="1"/>
    </xf>
    <xf numFmtId="0" fontId="9" fillId="4" borderId="16" xfId="3" applyFont="1" applyFill="1" applyBorder="1"/>
    <xf numFmtId="0" fontId="9" fillId="4" borderId="10" xfId="3" applyFont="1" applyFill="1" applyBorder="1" applyAlignment="1">
      <alignment horizontal="left" vertical="top"/>
    </xf>
    <xf numFmtId="0" fontId="9" fillId="4" borderId="11" xfId="3" applyFont="1" applyFill="1" applyBorder="1" applyAlignment="1">
      <alignment horizontal="left" vertical="top"/>
    </xf>
    <xf numFmtId="0" fontId="9" fillId="4" borderId="22" xfId="3" applyFont="1" applyFill="1" applyBorder="1" applyAlignment="1">
      <alignment horizontal="left" vertical="top"/>
    </xf>
    <xf numFmtId="0" fontId="9" fillId="4" borderId="23" xfId="3" applyFont="1" applyFill="1" applyBorder="1" applyAlignment="1">
      <alignment horizontal="left" vertical="top"/>
    </xf>
    <xf numFmtId="0" fontId="9" fillId="4" borderId="13" xfId="3" applyFont="1" applyFill="1" applyBorder="1" applyAlignment="1">
      <alignment horizontal="left" vertical="top"/>
    </xf>
    <xf numFmtId="0" fontId="9" fillId="4" borderId="14" xfId="3" applyFont="1" applyFill="1" applyBorder="1" applyAlignment="1">
      <alignment horizontal="left" vertical="top"/>
    </xf>
    <xf numFmtId="0" fontId="9" fillId="4" borderId="9" xfId="3" applyFont="1" applyFill="1" applyBorder="1" applyAlignment="1">
      <alignment horizontal="center" vertical="top"/>
    </xf>
    <xf numFmtId="9" fontId="9" fillId="4" borderId="9" xfId="3" applyNumberFormat="1" applyFont="1" applyFill="1" applyBorder="1" applyAlignment="1">
      <alignment horizontal="center" vertical="top"/>
    </xf>
    <xf numFmtId="0" fontId="9" fillId="4" borderId="16" xfId="3" applyFont="1" applyFill="1" applyBorder="1" applyAlignment="1">
      <alignment horizontal="center" vertical="top"/>
    </xf>
    <xf numFmtId="0" fontId="9" fillId="4" borderId="18" xfId="3" applyFont="1" applyFill="1" applyBorder="1" applyAlignment="1">
      <alignment horizontal="center" vertical="top"/>
    </xf>
    <xf numFmtId="9" fontId="9" fillId="4" borderId="17" xfId="3" applyNumberFormat="1" applyFont="1" applyFill="1" applyBorder="1" applyAlignment="1">
      <alignment horizontal="center" vertical="top"/>
    </xf>
    <xf numFmtId="9" fontId="9" fillId="4" borderId="18" xfId="3" applyNumberFormat="1" applyFont="1" applyFill="1" applyBorder="1" applyAlignment="1">
      <alignment horizontal="center" vertical="top"/>
    </xf>
    <xf numFmtId="16" fontId="9" fillId="4" borderId="16" xfId="3" quotePrefix="1" applyNumberFormat="1" applyFont="1" applyFill="1" applyBorder="1" applyAlignment="1">
      <alignment horizontal="center" vertical="top"/>
    </xf>
    <xf numFmtId="0" fontId="9" fillId="4" borderId="16" xfId="3" quotePrefix="1" applyFont="1" applyFill="1" applyBorder="1" applyAlignment="1">
      <alignment horizontal="center" vertical="top"/>
    </xf>
    <xf numFmtId="0" fontId="13" fillId="4" borderId="10" xfId="3" applyFont="1" applyFill="1" applyBorder="1" applyAlignment="1">
      <alignment horizontal="left" wrapText="1"/>
    </xf>
    <xf numFmtId="0" fontId="13" fillId="4" borderId="12" xfId="3" applyFont="1" applyFill="1" applyBorder="1" applyAlignment="1">
      <alignment horizontal="left" wrapText="1"/>
    </xf>
    <xf numFmtId="0" fontId="13" fillId="4" borderId="11" xfId="3" applyFont="1" applyFill="1" applyBorder="1" applyAlignment="1">
      <alignment horizontal="left" wrapText="1"/>
    </xf>
    <xf numFmtId="0" fontId="13" fillId="4" borderId="13" xfId="3" applyFont="1" applyFill="1" applyBorder="1" applyAlignment="1">
      <alignment horizontal="left" wrapText="1"/>
    </xf>
    <xf numFmtId="0" fontId="13" fillId="4" borderId="15" xfId="3" applyFont="1" applyFill="1" applyBorder="1" applyAlignment="1">
      <alignment horizontal="left" wrapText="1"/>
    </xf>
    <xf numFmtId="0" fontId="13" fillId="4" borderId="14" xfId="3" applyFont="1" applyFill="1" applyBorder="1" applyAlignment="1">
      <alignment horizontal="left" wrapText="1"/>
    </xf>
    <xf numFmtId="0" fontId="9" fillId="4" borderId="12" xfId="3" applyFont="1" applyFill="1" applyBorder="1" applyAlignment="1">
      <alignment vertical="center" wrapText="1"/>
    </xf>
    <xf numFmtId="0" fontId="9" fillId="4" borderId="0" xfId="3" applyFont="1" applyFill="1" applyAlignment="1">
      <alignment vertical="center" wrapText="1"/>
    </xf>
  </cellXfs>
  <cellStyles count="9">
    <cellStyle name="Comma" xfId="1" builtinId="3"/>
    <cellStyle name="Milliers 2" xfId="8" xr:uid="{F298508E-3614-406C-AEAC-F73ADCFCBA57}"/>
    <cellStyle name="Monétaire 2" xfId="4" xr:uid="{99FEE62A-D20F-4FEA-B7CB-1E4B984DA329}"/>
    <cellStyle name="Monétaire 3" xfId="7" xr:uid="{DE85DB04-DF10-4D61-AE5A-C5CC19DD3E07}"/>
    <cellStyle name="Normal" xfId="0" builtinId="0"/>
    <cellStyle name="Normal 2" xfId="2" xr:uid="{4921448B-736D-4DC6-8AC9-2DFB755FB86E}"/>
    <cellStyle name="Normal 3" xfId="3" xr:uid="{A63505DB-FBE4-4EAE-AAA5-322684358F17}"/>
    <cellStyle name="Normal 4" xfId="5" xr:uid="{0948DE16-A4A0-4E40-AA1E-83E2D9CA36EC}"/>
    <cellStyle name="Pourcentage 2" xfId="6" xr:uid="{941560BE-8829-4D80-8456-1CD2FAD78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515919</xdr:colOff>
      <xdr:row>86</xdr:row>
      <xdr:rowOff>33170</xdr:rowOff>
    </xdr:from>
    <xdr:ext cx="484076" cy="3091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5">
              <a:extLst>
                <a:ext uri="{FF2B5EF4-FFF2-40B4-BE49-F238E27FC236}">
                  <a16:creationId xmlns:a16="http://schemas.microsoft.com/office/drawing/2014/main" id="{8729048F-6FA3-4E4D-BB80-DF25D23C49F2}"/>
                </a:ext>
              </a:extLst>
            </xdr:cNvPr>
            <xdr:cNvSpPr txBox="1"/>
          </xdr:nvSpPr>
          <xdr:spPr>
            <a:xfrm>
              <a:off x="4649769" y="16416170"/>
              <a:ext cx="484076" cy="309181"/>
            </a:xfrm>
            <a:prstGeom prst="rect">
              <a:avLst/>
            </a:prstGeom>
          </xdr:spPr>
          <xdr:txBody>
            <a:bodyPr wrap="none">
              <a:sp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𝟕𝟔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2" name="Object 5">
              <a:extLst>
                <a:ext uri="{FF2B5EF4-FFF2-40B4-BE49-F238E27FC236}">
                  <a16:creationId xmlns:a16="http://schemas.microsoft.com/office/drawing/2014/main" id="{8729048F-6FA3-4E4D-BB80-DF25D23C49F2}"/>
                </a:ext>
              </a:extLst>
            </xdr:cNvPr>
            <xdr:cNvSpPr txBox="1"/>
          </xdr:nvSpPr>
          <xdr:spPr>
            <a:xfrm>
              <a:off x="4649769" y="16416170"/>
              <a:ext cx="484076" cy="309181"/>
            </a:xfrm>
            <a:prstGeom prst="rect">
              <a:avLst/>
            </a:prstGeom>
          </xdr:spPr>
          <xdr:txBody>
            <a:bodyPr wrap="none">
              <a:sp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̈_𝟕𝟔^((𝟏𝟐)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722108</xdr:colOff>
      <xdr:row>86</xdr:row>
      <xdr:rowOff>18825</xdr:rowOff>
    </xdr:from>
    <xdr:ext cx="466747" cy="3555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4">
              <a:extLst>
                <a:ext uri="{FF2B5EF4-FFF2-40B4-BE49-F238E27FC236}">
                  <a16:creationId xmlns:a16="http://schemas.microsoft.com/office/drawing/2014/main" id="{11F96581-CCC0-4634-8517-39BD60A5492D}"/>
                </a:ext>
              </a:extLst>
            </xdr:cNvPr>
            <xdr:cNvSpPr txBox="1"/>
          </xdr:nvSpPr>
          <xdr:spPr>
            <a:xfrm>
              <a:off x="4132058" y="16401825"/>
              <a:ext cx="466747" cy="35550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𝟔𝟓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3" name="Object 4">
              <a:extLst>
                <a:ext uri="{FF2B5EF4-FFF2-40B4-BE49-F238E27FC236}">
                  <a16:creationId xmlns:a16="http://schemas.microsoft.com/office/drawing/2014/main" id="{11F96581-CCC0-4634-8517-39BD60A5492D}"/>
                </a:ext>
              </a:extLst>
            </xdr:cNvPr>
            <xdr:cNvSpPr txBox="1"/>
          </xdr:nvSpPr>
          <xdr:spPr>
            <a:xfrm>
              <a:off x="4132058" y="16401825"/>
              <a:ext cx="466747" cy="35550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̈_𝟔𝟓^((𝟏𝟐)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1071283</xdr:colOff>
      <xdr:row>86</xdr:row>
      <xdr:rowOff>43031</xdr:rowOff>
    </xdr:from>
    <xdr:ext cx="408880" cy="3662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F22E4E10-CE77-4802-99F5-13BDA60F3AD6}"/>
                </a:ext>
              </a:extLst>
            </xdr:cNvPr>
            <xdr:cNvSpPr txBox="1"/>
          </xdr:nvSpPr>
          <xdr:spPr>
            <a:xfrm>
              <a:off x="2366683" y="16426031"/>
              <a:ext cx="408880" cy="366296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𝟓𝟓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F22E4E10-CE77-4802-99F5-13BDA60F3AD6}"/>
                </a:ext>
              </a:extLst>
            </xdr:cNvPr>
            <xdr:cNvSpPr txBox="1"/>
          </xdr:nvSpPr>
          <xdr:spPr>
            <a:xfrm>
              <a:off x="2366683" y="16426031"/>
              <a:ext cx="408880" cy="366296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̈_𝟓𝟓^((𝟏𝟐)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610945</xdr:colOff>
      <xdr:row>86</xdr:row>
      <xdr:rowOff>54685</xdr:rowOff>
    </xdr:from>
    <xdr:ext cx="477505" cy="3616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4">
              <a:extLst>
                <a:ext uri="{FF2B5EF4-FFF2-40B4-BE49-F238E27FC236}">
                  <a16:creationId xmlns:a16="http://schemas.microsoft.com/office/drawing/2014/main" id="{D30EED3D-31B0-4156-9C47-F47153BC0640}"/>
                </a:ext>
              </a:extLst>
            </xdr:cNvPr>
            <xdr:cNvSpPr txBox="1"/>
          </xdr:nvSpPr>
          <xdr:spPr>
            <a:xfrm>
              <a:off x="3544645" y="16437685"/>
              <a:ext cx="477505" cy="361622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𝟔𝟏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5" name="Object 4">
              <a:extLst>
                <a:ext uri="{FF2B5EF4-FFF2-40B4-BE49-F238E27FC236}">
                  <a16:creationId xmlns:a16="http://schemas.microsoft.com/office/drawing/2014/main" id="{D30EED3D-31B0-4156-9C47-F47153BC0640}"/>
                </a:ext>
              </a:extLst>
            </xdr:cNvPr>
            <xdr:cNvSpPr txBox="1"/>
          </xdr:nvSpPr>
          <xdr:spPr>
            <a:xfrm>
              <a:off x="3544645" y="16437685"/>
              <a:ext cx="477505" cy="361622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̈_𝟔𝟏^((𝟏𝟐)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493059</xdr:colOff>
      <xdr:row>86</xdr:row>
      <xdr:rowOff>54684</xdr:rowOff>
    </xdr:from>
    <xdr:ext cx="397083" cy="3147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Object 4">
              <a:extLst>
                <a:ext uri="{FF2B5EF4-FFF2-40B4-BE49-F238E27FC236}">
                  <a16:creationId xmlns:a16="http://schemas.microsoft.com/office/drawing/2014/main" id="{41AEC130-E3EF-4ECE-AC28-50F9EBA47CEA}"/>
                </a:ext>
              </a:extLst>
            </xdr:cNvPr>
            <xdr:cNvSpPr txBox="1"/>
          </xdr:nvSpPr>
          <xdr:spPr>
            <a:xfrm flipH="1">
              <a:off x="2855259" y="16437684"/>
              <a:ext cx="397083" cy="314735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𝟔𝟎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6" name="Object 4">
              <a:extLst>
                <a:ext uri="{FF2B5EF4-FFF2-40B4-BE49-F238E27FC236}">
                  <a16:creationId xmlns:a16="http://schemas.microsoft.com/office/drawing/2014/main" id="{41AEC130-E3EF-4ECE-AC28-50F9EBA47CEA}"/>
                </a:ext>
              </a:extLst>
            </xdr:cNvPr>
            <xdr:cNvSpPr txBox="1"/>
          </xdr:nvSpPr>
          <xdr:spPr>
            <a:xfrm flipH="1">
              <a:off x="2855259" y="16437684"/>
              <a:ext cx="397083" cy="314735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̈_𝟔𝟎^((𝟏𝟐)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167640</xdr:colOff>
      <xdr:row>91</xdr:row>
      <xdr:rowOff>182880</xdr:rowOff>
    </xdr:from>
    <xdr:ext cx="1402150" cy="2848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Object 4">
              <a:extLst>
                <a:ext uri="{FF2B5EF4-FFF2-40B4-BE49-F238E27FC236}">
                  <a16:creationId xmlns:a16="http://schemas.microsoft.com/office/drawing/2014/main" id="{4EFA18A3-8822-4605-AC04-4AE259440DFE}"/>
                </a:ext>
              </a:extLst>
            </xdr:cNvPr>
            <xdr:cNvSpPr txBox="1"/>
          </xdr:nvSpPr>
          <xdr:spPr>
            <a:xfrm>
              <a:off x="1348740" y="17518380"/>
              <a:ext cx="1402150" cy="28486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Pre>
                      <m:sPre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PrePr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𝒅</m:t>
                        </m:r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|</m:t>
                        </m:r>
                      </m:sub>
                      <m:sup>
                        <m:r>
                          <a:rPr lang="en-CA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sup>
                      <m:e>
                        <m:sSubSup>
                          <m:sSubSupPr>
                            <m:ctrlPr>
                              <a:rPr lang="en-US" sz="1100" b="1" i="1">
                                <a:solidFill>
                                  <a:srgbClr val="00206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acc>
                              <m:accPr>
                                <m:chr m:val="̈"/>
                                <m:ctrlP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n-US" sz="1100" b="1" i="0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𝐚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1" i="1">
                                <a:solidFill>
                                  <a:srgbClr val="00206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  <m:sup>
                            <m:d>
                              <m:dPr>
                                <m:ctrlP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𝟏𝟐</m:t>
                                </m:r>
                              </m:e>
                            </m:d>
                          </m:sup>
                        </m:sSubSup>
                      </m:e>
                    </m:sPre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7" name="Object 4">
              <a:extLst>
                <a:ext uri="{FF2B5EF4-FFF2-40B4-BE49-F238E27FC236}">
                  <a16:creationId xmlns:a16="http://schemas.microsoft.com/office/drawing/2014/main" id="{4EFA18A3-8822-4605-AC04-4AE259440DFE}"/>
                </a:ext>
              </a:extLst>
            </xdr:cNvPr>
            <xdr:cNvSpPr txBox="1"/>
          </xdr:nvSpPr>
          <xdr:spPr>
            <a:xfrm>
              <a:off x="1348740" y="17518380"/>
              <a:ext cx="1402150" cy="28486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(_𝒅|</a:t>
              </a:r>
              <a:r>
                <a:rPr lang="en-CA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^ </a:t>
              </a:r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100" b="1" i="0">
                  <a:solidFill>
                    <a:srgbClr val="00206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𝐚 ̈_𝒙^((𝟏𝟐) ) 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663388</xdr:colOff>
      <xdr:row>111</xdr:row>
      <xdr:rowOff>101301</xdr:rowOff>
    </xdr:from>
    <xdr:ext cx="491810" cy="4249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Object 5">
              <a:extLst>
                <a:ext uri="{FF2B5EF4-FFF2-40B4-BE49-F238E27FC236}">
                  <a16:creationId xmlns:a16="http://schemas.microsoft.com/office/drawing/2014/main" id="{48000E25-F67D-4E92-99AD-0C6AC85349D3}"/>
                </a:ext>
              </a:extLst>
            </xdr:cNvPr>
            <xdr:cNvSpPr txBox="1"/>
          </xdr:nvSpPr>
          <xdr:spPr>
            <a:xfrm>
              <a:off x="1768288" y="21246801"/>
              <a:ext cx="491810" cy="424926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76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8" name="Object 5">
              <a:extLst>
                <a:ext uri="{FF2B5EF4-FFF2-40B4-BE49-F238E27FC236}">
                  <a16:creationId xmlns:a16="http://schemas.microsoft.com/office/drawing/2014/main" id="{48000E25-F67D-4E92-99AD-0C6AC85349D3}"/>
                </a:ext>
              </a:extLst>
            </xdr:cNvPr>
            <xdr:cNvSpPr txBox="1"/>
          </xdr:nvSpPr>
          <xdr:spPr>
            <a:xfrm>
              <a:off x="1768288" y="21246801"/>
              <a:ext cx="491810" cy="424926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solidFill>
                    <a:srgbClr val="00206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76^((</a:t>
              </a:r>
              <a:r>
                <a:rPr lang="en-US" i="0">
                  <a:solidFill>
                    <a:srgbClr val="002060"/>
                  </a:solidFill>
                  <a:latin typeface="Cambria Math" panose="02040503050406030204" pitchFamily="18" charset="0"/>
                </a:rPr>
                <a:t>12) )</a:t>
              </a:r>
              <a:endParaRPr lang="en-US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667422</xdr:colOff>
      <xdr:row>109</xdr:row>
      <xdr:rowOff>114300</xdr:rowOff>
    </xdr:from>
    <xdr:ext cx="495905" cy="3951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Object 5">
              <a:extLst>
                <a:ext uri="{FF2B5EF4-FFF2-40B4-BE49-F238E27FC236}">
                  <a16:creationId xmlns:a16="http://schemas.microsoft.com/office/drawing/2014/main" id="{6035E9B8-6BE5-4F30-BE6E-408AC3B181FC}"/>
                </a:ext>
              </a:extLst>
            </xdr:cNvPr>
            <xdr:cNvSpPr txBox="1"/>
          </xdr:nvSpPr>
          <xdr:spPr>
            <a:xfrm>
              <a:off x="1772322" y="20878800"/>
              <a:ext cx="495905" cy="395169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61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9" name="Object 5">
              <a:extLst>
                <a:ext uri="{FF2B5EF4-FFF2-40B4-BE49-F238E27FC236}">
                  <a16:creationId xmlns:a16="http://schemas.microsoft.com/office/drawing/2014/main" id="{6035E9B8-6BE5-4F30-BE6E-408AC3B181FC}"/>
                </a:ext>
              </a:extLst>
            </xdr:cNvPr>
            <xdr:cNvSpPr txBox="1"/>
          </xdr:nvSpPr>
          <xdr:spPr>
            <a:xfrm>
              <a:off x="1772322" y="20878800"/>
              <a:ext cx="495905" cy="395169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solidFill>
                    <a:srgbClr val="00206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61^((</a:t>
              </a:r>
              <a:r>
                <a:rPr lang="en-US" i="0">
                  <a:solidFill>
                    <a:srgbClr val="002060"/>
                  </a:solidFill>
                  <a:latin typeface="Cambria Math" panose="02040503050406030204" pitchFamily="18" charset="0"/>
                </a:rPr>
                <a:t>12) )</a:t>
              </a:r>
              <a:endParaRPr lang="en-US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649493</xdr:colOff>
      <xdr:row>107</xdr:row>
      <xdr:rowOff>146125</xdr:rowOff>
    </xdr:from>
    <xdr:ext cx="495905" cy="4505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Object 5">
              <a:extLst>
                <a:ext uri="{FF2B5EF4-FFF2-40B4-BE49-F238E27FC236}">
                  <a16:creationId xmlns:a16="http://schemas.microsoft.com/office/drawing/2014/main" id="{8425C540-9B91-4B4A-8515-05F7C716F976}"/>
                </a:ext>
              </a:extLst>
            </xdr:cNvPr>
            <xdr:cNvSpPr txBox="1"/>
          </xdr:nvSpPr>
          <xdr:spPr>
            <a:xfrm>
              <a:off x="1773443" y="20529625"/>
              <a:ext cx="495905" cy="450558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𝟓𝟓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10" name="Object 5">
              <a:extLst>
                <a:ext uri="{FF2B5EF4-FFF2-40B4-BE49-F238E27FC236}">
                  <a16:creationId xmlns:a16="http://schemas.microsoft.com/office/drawing/2014/main" id="{8425C540-9B91-4B4A-8515-05F7C716F976}"/>
                </a:ext>
              </a:extLst>
            </xdr:cNvPr>
            <xdr:cNvSpPr txBox="1"/>
          </xdr:nvSpPr>
          <xdr:spPr>
            <a:xfrm>
              <a:off x="1773443" y="20529625"/>
              <a:ext cx="495905" cy="450558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̈_𝟓𝟓^((𝟏𝟐)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617668</xdr:colOff>
      <xdr:row>105</xdr:row>
      <xdr:rowOff>100405</xdr:rowOff>
    </xdr:from>
    <xdr:ext cx="742208" cy="365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Object 4">
              <a:extLst>
                <a:ext uri="{FF2B5EF4-FFF2-40B4-BE49-F238E27FC236}">
                  <a16:creationId xmlns:a16="http://schemas.microsoft.com/office/drawing/2014/main" id="{47838FCD-CE88-4B0D-B612-0493B3B8BEE0}"/>
                </a:ext>
              </a:extLst>
            </xdr:cNvPr>
            <xdr:cNvSpPr txBox="1"/>
          </xdr:nvSpPr>
          <xdr:spPr>
            <a:xfrm>
              <a:off x="1770193" y="20102905"/>
              <a:ext cx="742208" cy="36596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Pre>
                      <m:sPre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PrePr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𝟏𝟒</m:t>
                        </m:r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|</m:t>
                        </m:r>
                      </m:sub>
                      <m:sup>
                        <m:r>
                          <a:rPr lang="en-CA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sup>
                      <m:e>
                        <m:sSubSup>
                          <m:sSubSupPr>
                            <m:ctrlPr>
                              <a:rPr lang="en-US" sz="1100" b="1" i="1">
                                <a:solidFill>
                                  <a:srgbClr val="00206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acc>
                              <m:accPr>
                                <m:chr m:val="̈"/>
                                <m:ctrlP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n-US" sz="1100" b="1" i="0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𝐚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1" i="1">
                                <a:solidFill>
                                  <a:srgbClr val="00206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𝟓𝟏</m:t>
                            </m:r>
                          </m:sub>
                          <m:sup>
                            <m:d>
                              <m:dPr>
                                <m:ctrlP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𝟏𝟐</m:t>
                                </m:r>
                              </m:e>
                            </m:d>
                          </m:sup>
                        </m:sSubSup>
                      </m:e>
                    </m:sPre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11" name="Object 4">
              <a:extLst>
                <a:ext uri="{FF2B5EF4-FFF2-40B4-BE49-F238E27FC236}">
                  <a16:creationId xmlns:a16="http://schemas.microsoft.com/office/drawing/2014/main" id="{47838FCD-CE88-4B0D-B612-0493B3B8BEE0}"/>
                </a:ext>
              </a:extLst>
            </xdr:cNvPr>
            <xdr:cNvSpPr txBox="1"/>
          </xdr:nvSpPr>
          <xdr:spPr>
            <a:xfrm>
              <a:off x="1770193" y="20102905"/>
              <a:ext cx="742208" cy="36596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(_𝟏𝟒|</a:t>
              </a:r>
              <a:r>
                <a:rPr lang="en-CA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^ </a:t>
              </a:r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100" b="1" i="0">
                  <a:solidFill>
                    <a:srgbClr val="00206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𝐚 ̈_𝟓𝟏^((𝟏𝟐) ) 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41D3-DB76-4E3E-87C0-A0D1D2181D30}">
  <dimension ref="A1:X78"/>
  <sheetViews>
    <sheetView tabSelected="1" workbookViewId="0"/>
  </sheetViews>
  <sheetFormatPr defaultColWidth="8.85546875" defaultRowHeight="15.75" x14ac:dyDescent="0.25"/>
  <cols>
    <col min="1" max="1" width="3.5703125" style="31" customWidth="1"/>
    <col min="2" max="2" width="11.140625" style="31" customWidth="1"/>
    <col min="3" max="3" width="15.140625" style="31" customWidth="1"/>
    <col min="4" max="4" width="24" style="31" customWidth="1"/>
    <col min="5" max="7" width="12.85546875" style="31" customWidth="1"/>
    <col min="8" max="8" width="18.7109375" style="31" customWidth="1"/>
    <col min="9" max="9" width="6.85546875" style="31" customWidth="1"/>
    <col min="10" max="10" width="2.5703125" style="31" customWidth="1"/>
    <col min="11" max="24" width="10" style="32" customWidth="1"/>
    <col min="25" max="16384" width="8.85546875" style="32"/>
  </cols>
  <sheetData>
    <row r="1" spans="1:24" x14ac:dyDescent="0.25">
      <c r="A1" s="34" t="s">
        <v>73</v>
      </c>
      <c r="B1" s="34"/>
      <c r="C1" s="34"/>
      <c r="D1" s="34"/>
      <c r="E1" s="34"/>
      <c r="F1" s="34"/>
      <c r="G1" s="34"/>
      <c r="H1" s="34"/>
      <c r="I1" s="34"/>
      <c r="J1" s="34"/>
      <c r="K1" s="57" t="s">
        <v>73</v>
      </c>
    </row>
    <row r="2" spans="1:24" x14ac:dyDescent="0.25">
      <c r="A2" s="34" t="s">
        <v>97</v>
      </c>
      <c r="B2" s="34"/>
      <c r="C2" s="34"/>
      <c r="D2" s="34"/>
      <c r="E2" s="34"/>
      <c r="F2" s="34"/>
      <c r="G2" s="34"/>
      <c r="H2" s="34"/>
      <c r="I2" s="34"/>
      <c r="J2" s="34"/>
      <c r="K2" s="57" t="str">
        <f>A2</f>
        <v xml:space="preserve">Question 1 </v>
      </c>
    </row>
    <row r="3" spans="1:24" ht="18.399999999999999" customHeight="1" x14ac:dyDescent="0.3">
      <c r="A3" s="33"/>
      <c r="W3" s="50"/>
      <c r="X3" s="50"/>
    </row>
    <row r="4" spans="1:24" x14ac:dyDescent="0.25">
      <c r="A4" s="34"/>
      <c r="B4" s="35" t="s">
        <v>44</v>
      </c>
      <c r="C4" s="31" t="s">
        <v>50</v>
      </c>
      <c r="K4" s="32" t="s">
        <v>43</v>
      </c>
      <c r="W4" s="50"/>
      <c r="X4" s="60"/>
    </row>
    <row r="5" spans="1:24" x14ac:dyDescent="0.25">
      <c r="K5" s="50"/>
      <c r="L5" s="50"/>
      <c r="M5" s="59"/>
      <c r="N5" s="59"/>
      <c r="O5" s="59"/>
      <c r="P5" s="59"/>
      <c r="V5" s="50"/>
      <c r="X5" s="50"/>
    </row>
    <row r="6" spans="1:24" x14ac:dyDescent="0.25">
      <c r="C6" s="31" t="s">
        <v>45</v>
      </c>
      <c r="L6" s="48"/>
      <c r="W6" s="50"/>
      <c r="X6" s="50"/>
    </row>
    <row r="7" spans="1:24" x14ac:dyDescent="0.25">
      <c r="W7" s="50"/>
      <c r="X7" s="50"/>
    </row>
    <row r="8" spans="1:24" x14ac:dyDescent="0.25">
      <c r="C8" s="36" t="s">
        <v>46</v>
      </c>
      <c r="L8" s="53"/>
      <c r="M8" s="54"/>
      <c r="N8" s="54"/>
      <c r="O8" s="54"/>
      <c r="P8" s="54"/>
      <c r="Q8" s="54"/>
      <c r="W8" s="50"/>
      <c r="X8" s="50"/>
    </row>
    <row r="9" spans="1:24" ht="15.6" customHeight="1" x14ac:dyDescent="0.25">
      <c r="C9" s="179" t="s">
        <v>78</v>
      </c>
      <c r="D9" s="180"/>
      <c r="E9" s="173" t="s">
        <v>76</v>
      </c>
      <c r="F9" s="174"/>
      <c r="G9" s="174"/>
      <c r="H9" s="175"/>
      <c r="L9" s="54"/>
      <c r="M9" s="54"/>
      <c r="N9" s="54"/>
      <c r="O9" s="54"/>
      <c r="P9" s="54"/>
      <c r="Q9" s="54"/>
      <c r="W9" s="50"/>
      <c r="X9" s="50"/>
    </row>
    <row r="10" spans="1:24" ht="15.6" customHeight="1" x14ac:dyDescent="0.25">
      <c r="C10" s="181"/>
      <c r="D10" s="182"/>
      <c r="E10" s="176"/>
      <c r="F10" s="177"/>
      <c r="G10" s="177"/>
      <c r="H10" s="178"/>
      <c r="L10"/>
      <c r="M10" s="54"/>
      <c r="N10" s="54"/>
      <c r="P10" s="54"/>
      <c r="Q10" s="54"/>
      <c r="W10" s="50"/>
      <c r="X10" s="50"/>
    </row>
    <row r="11" spans="1:24" ht="15.6" customHeight="1" x14ac:dyDescent="0.25">
      <c r="C11" s="183" t="s">
        <v>79</v>
      </c>
      <c r="D11" s="184"/>
      <c r="E11" s="173" t="s">
        <v>77</v>
      </c>
      <c r="F11" s="174"/>
      <c r="G11" s="174"/>
      <c r="H11" s="175"/>
      <c r="L11" s="61"/>
      <c r="M11"/>
      <c r="O11"/>
      <c r="Q11"/>
      <c r="R11"/>
      <c r="S11"/>
      <c r="T11"/>
      <c r="U11"/>
      <c r="W11" s="50"/>
      <c r="X11" s="50"/>
    </row>
    <row r="12" spans="1:24" ht="15.6" customHeight="1" x14ac:dyDescent="0.25">
      <c r="C12" s="185"/>
      <c r="D12" s="186"/>
      <c r="E12" s="176"/>
      <c r="F12" s="177"/>
      <c r="G12" s="177"/>
      <c r="H12" s="178"/>
      <c r="L12"/>
      <c r="M12"/>
      <c r="O12"/>
      <c r="Q12"/>
      <c r="R12" s="62"/>
      <c r="S12"/>
      <c r="T12"/>
      <c r="U12"/>
      <c r="W12" s="50"/>
      <c r="X12" s="50"/>
    </row>
    <row r="13" spans="1:24" ht="15.6" customHeight="1" x14ac:dyDescent="0.25">
      <c r="C13" s="173" t="s">
        <v>80</v>
      </c>
      <c r="D13" s="175"/>
      <c r="E13" s="173" t="s">
        <v>51</v>
      </c>
      <c r="F13" s="174"/>
      <c r="G13" s="174"/>
      <c r="H13" s="175"/>
      <c r="L13"/>
      <c r="M13"/>
      <c r="N13"/>
      <c r="O13"/>
      <c r="P13"/>
      <c r="Q13"/>
      <c r="R13" s="62"/>
      <c r="S13"/>
      <c r="T13"/>
      <c r="U13"/>
      <c r="W13" s="50"/>
      <c r="X13" s="50"/>
    </row>
    <row r="14" spans="1:24" ht="15.6" customHeight="1" x14ac:dyDescent="0.25">
      <c r="C14" s="176"/>
      <c r="D14" s="178"/>
      <c r="E14" s="176"/>
      <c r="F14" s="177"/>
      <c r="G14" s="177"/>
      <c r="H14" s="178"/>
      <c r="S14"/>
      <c r="T14"/>
      <c r="U14"/>
      <c r="W14" s="50"/>
      <c r="X14" s="50"/>
    </row>
    <row r="15" spans="1:24" s="38" customFormat="1" x14ac:dyDescent="0.25">
      <c r="A15" s="31"/>
      <c r="B15" s="31"/>
      <c r="C15" s="183" t="s">
        <v>81</v>
      </c>
      <c r="D15" s="184"/>
      <c r="E15" s="173" t="s">
        <v>54</v>
      </c>
      <c r="F15" s="174"/>
      <c r="G15" s="174"/>
      <c r="H15" s="175"/>
      <c r="I15" s="31"/>
      <c r="J15" s="31"/>
      <c r="K15" s="32"/>
      <c r="L15" s="61"/>
      <c r="M15"/>
      <c r="O15"/>
      <c r="P15"/>
      <c r="Q15"/>
      <c r="R15"/>
      <c r="S15"/>
      <c r="T15"/>
      <c r="U15"/>
      <c r="W15" s="50"/>
      <c r="X15" s="50"/>
    </row>
    <row r="16" spans="1:24" s="38" customFormat="1" x14ac:dyDescent="0.25">
      <c r="A16" s="31"/>
      <c r="B16" s="31"/>
      <c r="C16" s="185"/>
      <c r="D16" s="186"/>
      <c r="E16" s="176"/>
      <c r="F16" s="177"/>
      <c r="G16" s="177"/>
      <c r="H16" s="178"/>
      <c r="I16" s="31"/>
      <c r="J16" s="31"/>
      <c r="K16" s="32"/>
      <c r="L16"/>
      <c r="M16"/>
      <c r="O16"/>
      <c r="P16"/>
      <c r="Q16"/>
      <c r="R16" s="62"/>
      <c r="S16"/>
      <c r="T16"/>
      <c r="U16"/>
      <c r="W16" s="50"/>
      <c r="X16" s="50"/>
    </row>
    <row r="17" spans="1:24" s="38" customFormat="1" x14ac:dyDescent="0.25">
      <c r="A17" s="31"/>
      <c r="B17" s="31"/>
      <c r="C17" s="187" t="s">
        <v>82</v>
      </c>
      <c r="D17" s="187"/>
      <c r="E17" s="188" t="s">
        <v>47</v>
      </c>
      <c r="F17" s="189"/>
      <c r="G17" s="189"/>
      <c r="H17" s="190"/>
      <c r="I17" s="31"/>
      <c r="J17" s="31"/>
      <c r="K17" s="32"/>
      <c r="L17"/>
      <c r="M17"/>
      <c r="N17"/>
      <c r="O17"/>
      <c r="P17"/>
      <c r="Q17"/>
      <c r="R17" s="62"/>
      <c r="S17"/>
      <c r="T17"/>
      <c r="U17"/>
      <c r="W17" s="50"/>
      <c r="X17" s="50"/>
    </row>
    <row r="18" spans="1:24" s="38" customFormat="1" x14ac:dyDescent="0.25">
      <c r="A18" s="31"/>
      <c r="B18" s="31"/>
      <c r="C18" s="187" t="s">
        <v>83</v>
      </c>
      <c r="D18" s="187"/>
      <c r="E18" s="188" t="s">
        <v>48</v>
      </c>
      <c r="F18" s="189"/>
      <c r="G18" s="189"/>
      <c r="H18" s="190"/>
      <c r="I18" s="31"/>
      <c r="J18" s="31"/>
      <c r="K18" s="32"/>
      <c r="S18"/>
      <c r="T18"/>
      <c r="U18"/>
      <c r="W18" s="50"/>
      <c r="X18" s="50"/>
    </row>
    <row r="19" spans="1:24" s="38" customFormat="1" ht="15.75" customHeight="1" x14ac:dyDescent="0.25">
      <c r="A19" s="31"/>
      <c r="B19" s="31"/>
      <c r="C19" s="199" t="s">
        <v>85</v>
      </c>
      <c r="D19" s="200"/>
      <c r="E19" s="201" t="s">
        <v>55</v>
      </c>
      <c r="F19" s="202"/>
      <c r="G19" s="202"/>
      <c r="H19" s="203"/>
      <c r="I19" s="31"/>
      <c r="J19" s="31"/>
      <c r="K19" s="32"/>
      <c r="L19" s="48"/>
      <c r="M19" s="54"/>
      <c r="N19" s="54"/>
      <c r="O19" s="54"/>
      <c r="P19" s="54"/>
      <c r="Q19" s="54"/>
      <c r="S19"/>
      <c r="T19"/>
      <c r="U19"/>
      <c r="W19" s="50"/>
      <c r="X19" s="50"/>
    </row>
    <row r="20" spans="1:24" s="38" customFormat="1" x14ac:dyDescent="0.25">
      <c r="A20" s="31"/>
      <c r="B20" s="31"/>
      <c r="C20" s="197" t="s">
        <v>84</v>
      </c>
      <c r="D20" s="198"/>
      <c r="E20" s="194" t="s">
        <v>74</v>
      </c>
      <c r="F20" s="195"/>
      <c r="G20" s="195"/>
      <c r="H20" s="196"/>
      <c r="I20" s="31"/>
      <c r="J20" s="31"/>
      <c r="K20" s="32"/>
      <c r="L20"/>
      <c r="M20" s="54"/>
      <c r="N20" s="54"/>
      <c r="O20" s="54"/>
      <c r="P20" s="54"/>
      <c r="Q20" s="54"/>
      <c r="R20" s="32"/>
      <c r="S20"/>
      <c r="T20"/>
      <c r="U20"/>
      <c r="W20" s="50"/>
      <c r="X20" s="50"/>
    </row>
    <row r="21" spans="1:24" s="38" customForma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2"/>
      <c r="L21" s="53"/>
      <c r="M21" s="54"/>
      <c r="N21" s="54"/>
      <c r="O21" s="54"/>
      <c r="P21" s="54"/>
      <c r="Q21" s="54"/>
      <c r="W21" s="50"/>
      <c r="X21" s="50"/>
    </row>
    <row r="22" spans="1:24" x14ac:dyDescent="0.25">
      <c r="C22" s="191" t="s">
        <v>1</v>
      </c>
      <c r="D22" s="191" t="s">
        <v>3</v>
      </c>
      <c r="E22" s="191" t="s">
        <v>86</v>
      </c>
      <c r="F22" s="191" t="s">
        <v>56</v>
      </c>
      <c r="G22" s="191" t="s">
        <v>57</v>
      </c>
      <c r="L22" s="61"/>
      <c r="M22" s="38"/>
      <c r="N22" s="38"/>
      <c r="O22" s="38"/>
      <c r="P22" s="38"/>
      <c r="Q22" s="38"/>
      <c r="R22" s="38"/>
      <c r="W22" s="50"/>
      <c r="X22" s="50"/>
    </row>
    <row r="23" spans="1:24" s="38" customFormat="1" x14ac:dyDescent="0.25">
      <c r="A23" s="31"/>
      <c r="B23" s="31"/>
      <c r="C23" s="192"/>
      <c r="D23" s="192"/>
      <c r="E23" s="192"/>
      <c r="F23" s="192"/>
      <c r="G23" s="192"/>
      <c r="H23" s="31"/>
      <c r="I23" s="31"/>
      <c r="J23" s="31"/>
      <c r="K23" s="32"/>
      <c r="L23"/>
      <c r="R23" s="62"/>
      <c r="W23" s="50"/>
      <c r="X23" s="50"/>
    </row>
    <row r="24" spans="1:24" s="38" customFormat="1" x14ac:dyDescent="0.25">
      <c r="A24" s="31"/>
      <c r="B24" s="31"/>
      <c r="C24" s="193"/>
      <c r="D24" s="193"/>
      <c r="E24" s="193"/>
      <c r="F24" s="193"/>
      <c r="G24" s="193"/>
      <c r="H24" s="31"/>
      <c r="I24" s="31"/>
      <c r="J24" s="31"/>
      <c r="K24" s="32"/>
      <c r="R24" s="62"/>
      <c r="W24" s="50"/>
      <c r="X24" s="50"/>
    </row>
    <row r="25" spans="1:24" s="38" customFormat="1" x14ac:dyDescent="0.25">
      <c r="A25" s="31"/>
      <c r="B25" s="31"/>
      <c r="C25" s="37">
        <v>2022</v>
      </c>
      <c r="D25" s="58">
        <v>64900</v>
      </c>
      <c r="E25" s="39">
        <v>3420</v>
      </c>
      <c r="F25" s="39">
        <v>642.25</v>
      </c>
      <c r="G25" s="39">
        <v>1253.5899999999999</v>
      </c>
      <c r="H25" s="31"/>
      <c r="I25" s="31"/>
      <c r="J25" s="31"/>
      <c r="K25" s="32"/>
      <c r="L25" s="61"/>
      <c r="W25" s="50"/>
      <c r="X25" s="50"/>
    </row>
    <row r="26" spans="1:24" s="38" customFormat="1" x14ac:dyDescent="0.25">
      <c r="A26" s="31"/>
      <c r="B26" s="31"/>
      <c r="C26" s="37">
        <v>2021</v>
      </c>
      <c r="D26" s="58">
        <v>61600</v>
      </c>
      <c r="E26" s="31"/>
      <c r="F26" s="31"/>
      <c r="G26" s="31"/>
      <c r="H26" s="31"/>
      <c r="I26" s="31"/>
      <c r="J26" s="31"/>
      <c r="K26" s="32"/>
      <c r="L26"/>
      <c r="R26" s="62"/>
      <c r="W26" s="50"/>
      <c r="X26" s="50"/>
    </row>
    <row r="27" spans="1:24" s="38" customFormat="1" x14ac:dyDescent="0.25">
      <c r="A27" s="31"/>
      <c r="B27" s="31"/>
      <c r="C27" s="37">
        <v>2020</v>
      </c>
      <c r="D27" s="58">
        <v>58700</v>
      </c>
      <c r="E27" s="31"/>
      <c r="F27" s="31"/>
      <c r="G27" s="31"/>
      <c r="H27" s="31"/>
      <c r="I27" s="31"/>
      <c r="J27" s="31"/>
      <c r="K27" s="32"/>
      <c r="W27" s="50"/>
      <c r="X27" s="50"/>
    </row>
    <row r="28" spans="1:24" s="38" customFormat="1" x14ac:dyDescent="0.25">
      <c r="A28" s="31"/>
      <c r="B28" s="31"/>
      <c r="C28" s="37">
        <v>2019</v>
      </c>
      <c r="D28" s="58">
        <v>57400</v>
      </c>
      <c r="E28" s="31"/>
      <c r="F28" s="31"/>
      <c r="G28" s="31"/>
      <c r="H28" s="31"/>
      <c r="I28" s="31"/>
      <c r="J28" s="31"/>
      <c r="K28" s="32"/>
      <c r="L28" s="48"/>
      <c r="W28" s="50"/>
      <c r="X28" s="50"/>
    </row>
    <row r="29" spans="1:24" s="38" customFormat="1" x14ac:dyDescent="0.25">
      <c r="A29" s="31"/>
      <c r="B29" s="31"/>
      <c r="C29" s="37">
        <v>2018</v>
      </c>
      <c r="D29" s="58">
        <v>55900</v>
      </c>
      <c r="E29" s="31"/>
      <c r="F29" s="31"/>
      <c r="G29" s="31"/>
      <c r="H29" s="31"/>
      <c r="I29" s="31"/>
      <c r="J29" s="31"/>
      <c r="K29" s="32"/>
      <c r="W29" s="50"/>
      <c r="X29" s="50"/>
    </row>
    <row r="30" spans="1:24" s="38" customFormat="1" x14ac:dyDescent="0.25">
      <c r="A30" s="31"/>
      <c r="B30" s="31"/>
      <c r="C30" s="37">
        <v>2017</v>
      </c>
      <c r="D30" s="58">
        <v>55300</v>
      </c>
      <c r="E30" s="31"/>
      <c r="F30" s="31"/>
      <c r="G30" s="31"/>
      <c r="H30" s="31"/>
      <c r="I30" s="31"/>
      <c r="J30" s="31"/>
      <c r="K30" s="32"/>
      <c r="L30" s="53"/>
      <c r="W30" s="50"/>
      <c r="X30" s="50"/>
    </row>
    <row r="31" spans="1:24" s="38" customForma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2"/>
      <c r="L31"/>
      <c r="R31" s="62"/>
      <c r="W31" s="50"/>
      <c r="X31" s="50"/>
    </row>
    <row r="32" spans="1:24" x14ac:dyDescent="0.25">
      <c r="C32" s="40" t="s">
        <v>75</v>
      </c>
      <c r="D32" s="40"/>
      <c r="E32" s="40"/>
      <c r="F32" s="40"/>
      <c r="G32" s="40"/>
      <c r="H32" s="40"/>
      <c r="I32" s="40"/>
      <c r="L32" s="61"/>
      <c r="W32" s="50"/>
      <c r="X32" s="50"/>
    </row>
    <row r="33" spans="1:24" s="38" customFormat="1" x14ac:dyDescent="0.25">
      <c r="A33" s="31"/>
      <c r="B33" s="31"/>
      <c r="C33" s="194"/>
      <c r="D33" s="196"/>
      <c r="E33" s="44" t="s">
        <v>58</v>
      </c>
      <c r="F33" s="44" t="s">
        <v>59</v>
      </c>
      <c r="G33" s="40"/>
      <c r="H33" s="40"/>
      <c r="I33" s="40"/>
      <c r="J33" s="31"/>
      <c r="K33" s="32"/>
      <c r="L33"/>
      <c r="M33" s="32"/>
      <c r="N33" s="32"/>
      <c r="O33" s="32"/>
      <c r="P33" s="32"/>
      <c r="Q33" s="32"/>
      <c r="R33" s="62"/>
      <c r="W33" s="50"/>
      <c r="X33" s="50"/>
    </row>
    <row r="34" spans="1:24" x14ac:dyDescent="0.25">
      <c r="C34" s="212" t="s">
        <v>96</v>
      </c>
      <c r="D34" s="212"/>
      <c r="E34" s="45">
        <v>56</v>
      </c>
      <c r="F34" s="45">
        <v>59</v>
      </c>
      <c r="G34" s="41"/>
      <c r="H34" s="41"/>
      <c r="I34" s="41"/>
      <c r="W34" s="50"/>
      <c r="X34" s="50"/>
    </row>
    <row r="35" spans="1:24" s="38" customFormat="1" ht="14.65" customHeight="1" x14ac:dyDescent="0.25">
      <c r="A35" s="31"/>
      <c r="B35" s="31"/>
      <c r="C35" s="212" t="s">
        <v>87</v>
      </c>
      <c r="D35" s="212"/>
      <c r="E35" s="45">
        <v>9</v>
      </c>
      <c r="F35" s="45">
        <v>31</v>
      </c>
      <c r="G35" s="41"/>
      <c r="H35" s="41"/>
      <c r="I35" s="41"/>
      <c r="J35" s="31"/>
      <c r="K35" s="32"/>
      <c r="L35" s="61"/>
      <c r="W35" s="50"/>
      <c r="X35" s="50"/>
    </row>
    <row r="36" spans="1:24" s="38" customFormat="1" ht="14.65" customHeight="1" x14ac:dyDescent="0.25">
      <c r="A36" s="31"/>
      <c r="B36" s="31"/>
      <c r="C36" s="212" t="s">
        <v>88</v>
      </c>
      <c r="D36" s="212"/>
      <c r="E36" s="45">
        <v>8</v>
      </c>
      <c r="F36" s="45">
        <v>30.25</v>
      </c>
      <c r="G36" s="41"/>
      <c r="H36" s="41"/>
      <c r="I36" s="41"/>
      <c r="J36" s="31"/>
      <c r="K36" s="32"/>
      <c r="L36" s="61"/>
      <c r="W36" s="50"/>
      <c r="X36" s="50"/>
    </row>
    <row r="37" spans="1:24" s="38" customFormat="1" x14ac:dyDescent="0.25">
      <c r="A37" s="31"/>
      <c r="B37" s="31"/>
      <c r="C37" s="213" t="s">
        <v>89</v>
      </c>
      <c r="D37" s="213"/>
      <c r="E37" s="46">
        <v>300000</v>
      </c>
      <c r="F37" s="46">
        <v>100000</v>
      </c>
      <c r="G37" s="52"/>
      <c r="H37" s="42"/>
      <c r="I37" s="42"/>
      <c r="J37" s="31"/>
      <c r="K37" s="32"/>
      <c r="L37"/>
      <c r="R37" s="62"/>
      <c r="W37" s="50"/>
      <c r="X37" s="50"/>
    </row>
    <row r="38" spans="1:24" s="38" customFormat="1" x14ac:dyDescent="0.25">
      <c r="A38" s="31"/>
      <c r="B38" s="31"/>
      <c r="C38" s="213" t="s">
        <v>90</v>
      </c>
      <c r="D38" s="213"/>
      <c r="E38" s="46">
        <v>320000</v>
      </c>
      <c r="F38" s="46">
        <v>98039</v>
      </c>
      <c r="G38" s="42"/>
      <c r="H38" s="42"/>
      <c r="I38" s="42"/>
      <c r="J38" s="31"/>
      <c r="K38" s="32"/>
      <c r="W38" s="50"/>
      <c r="X38" s="50"/>
    </row>
    <row r="39" spans="1:24" s="38" customFormat="1" x14ac:dyDescent="0.25">
      <c r="A39" s="31"/>
      <c r="B39" s="31"/>
      <c r="C39" s="213" t="s">
        <v>91</v>
      </c>
      <c r="D39" s="213"/>
      <c r="E39" s="46">
        <v>313725</v>
      </c>
      <c r="F39" s="46">
        <v>96117</v>
      </c>
      <c r="G39" s="42"/>
      <c r="H39" s="42"/>
      <c r="I39" s="42"/>
      <c r="J39" s="31"/>
      <c r="K39" s="32"/>
      <c r="L39" s="48"/>
      <c r="M39" s="32"/>
      <c r="N39" s="32"/>
      <c r="O39" s="32"/>
      <c r="P39" s="32"/>
      <c r="Q39" s="32"/>
      <c r="R39" s="62"/>
      <c r="W39" s="50"/>
      <c r="X39" s="50"/>
    </row>
    <row r="40" spans="1:24" s="38" customFormat="1" x14ac:dyDescent="0.25">
      <c r="A40" s="31"/>
      <c r="B40" s="31"/>
      <c r="C40" s="187" t="s">
        <v>92</v>
      </c>
      <c r="D40" s="187"/>
      <c r="E40" s="46">
        <v>307574</v>
      </c>
      <c r="F40" s="46">
        <v>94232</v>
      </c>
      <c r="G40" s="40"/>
      <c r="H40" s="40"/>
      <c r="I40" s="40"/>
      <c r="J40" s="31"/>
      <c r="K40" s="32"/>
      <c r="L40" s="61"/>
      <c r="R40" s="62"/>
      <c r="W40" s="50"/>
      <c r="X40" s="50"/>
    </row>
    <row r="41" spans="1:24" s="38" customFormat="1" x14ac:dyDescent="0.25">
      <c r="A41" s="31"/>
      <c r="B41" s="31"/>
      <c r="C41" s="211" t="s">
        <v>93</v>
      </c>
      <c r="D41" s="211"/>
      <c r="E41" s="46">
        <v>301543</v>
      </c>
      <c r="F41" s="46">
        <v>92385</v>
      </c>
      <c r="G41" s="43"/>
      <c r="H41" s="43"/>
      <c r="I41" s="43"/>
      <c r="J41" s="31"/>
      <c r="K41" s="32"/>
      <c r="L41"/>
      <c r="R41" s="62"/>
      <c r="W41" s="50"/>
      <c r="X41" s="50"/>
    </row>
    <row r="42" spans="1:24" s="38" customFormat="1" x14ac:dyDescent="0.25">
      <c r="A42" s="31"/>
      <c r="B42" s="31"/>
      <c r="C42" s="211" t="s">
        <v>94</v>
      </c>
      <c r="D42" s="211"/>
      <c r="E42" s="46">
        <v>295631</v>
      </c>
      <c r="F42" s="46">
        <v>90573</v>
      </c>
      <c r="G42" s="43"/>
      <c r="H42" s="43"/>
      <c r="I42" s="43"/>
      <c r="J42" s="31"/>
      <c r="K42" s="32"/>
      <c r="L42"/>
      <c r="R42" s="62"/>
      <c r="W42" s="50"/>
      <c r="X42" s="50"/>
    </row>
    <row r="43" spans="1:24" s="38" customFormat="1" x14ac:dyDescent="0.25">
      <c r="A43" s="31"/>
      <c r="B43" s="31"/>
      <c r="C43" s="211" t="s">
        <v>95</v>
      </c>
      <c r="D43" s="211"/>
      <c r="E43" s="47">
        <v>18.3</v>
      </c>
      <c r="F43" s="47">
        <v>17.399999999999999</v>
      </c>
      <c r="G43" s="43"/>
      <c r="H43" s="43"/>
      <c r="I43" s="43"/>
      <c r="J43" s="31"/>
      <c r="K43" s="32"/>
      <c r="L43" s="32"/>
      <c r="W43" s="50"/>
      <c r="X43" s="50"/>
    </row>
    <row r="44" spans="1:24" x14ac:dyDescent="0.25">
      <c r="C44" s="211" t="s">
        <v>16</v>
      </c>
      <c r="D44" s="211"/>
      <c r="E44" s="47">
        <v>10.7</v>
      </c>
      <c r="F44" s="47">
        <v>12</v>
      </c>
      <c r="G44" s="43"/>
      <c r="H44" s="43"/>
      <c r="I44" s="43"/>
      <c r="L44" s="61"/>
      <c r="W44" s="50"/>
      <c r="X44" s="50"/>
    </row>
    <row r="45" spans="1:24" x14ac:dyDescent="0.25">
      <c r="C45" s="40"/>
      <c r="D45" s="40"/>
      <c r="E45" s="40"/>
      <c r="F45" s="40"/>
      <c r="G45" s="40"/>
      <c r="H45" s="40"/>
      <c r="I45" s="40"/>
      <c r="L45"/>
      <c r="R45" s="62"/>
      <c r="W45" s="50"/>
      <c r="X45" s="50"/>
    </row>
    <row r="46" spans="1:24" x14ac:dyDescent="0.25">
      <c r="B46" s="40" t="s">
        <v>60</v>
      </c>
      <c r="C46" s="56" t="s">
        <v>71</v>
      </c>
      <c r="D46" s="210" t="s">
        <v>61</v>
      </c>
      <c r="E46" s="210"/>
      <c r="F46" s="210"/>
      <c r="G46" s="210"/>
      <c r="H46" s="210"/>
      <c r="I46" s="210"/>
      <c r="L46"/>
      <c r="R46" s="62"/>
      <c r="W46" s="50"/>
      <c r="X46" s="50"/>
    </row>
    <row r="47" spans="1:24" x14ac:dyDescent="0.25">
      <c r="L47" s="38"/>
      <c r="R47" s="62"/>
      <c r="W47" s="50"/>
      <c r="X47" s="50"/>
    </row>
    <row r="48" spans="1:24" x14ac:dyDescent="0.25">
      <c r="C48" s="204" t="s">
        <v>49</v>
      </c>
      <c r="D48" s="205"/>
      <c r="E48" s="205"/>
      <c r="F48" s="205"/>
      <c r="G48" s="205"/>
      <c r="H48" s="205"/>
      <c r="I48" s="206"/>
      <c r="L48" s="48"/>
      <c r="R48" s="62"/>
      <c r="W48" s="50"/>
      <c r="X48" s="50"/>
    </row>
    <row r="49" spans="2:24" x14ac:dyDescent="0.25">
      <c r="C49" s="207"/>
      <c r="D49" s="208"/>
      <c r="E49" s="208"/>
      <c r="F49" s="208"/>
      <c r="G49" s="208"/>
      <c r="H49" s="208"/>
      <c r="I49" s="209"/>
      <c r="L49" s="61"/>
      <c r="M49" s="38"/>
      <c r="R49" s="62"/>
      <c r="W49" s="50"/>
      <c r="X49" s="50"/>
    </row>
    <row r="50" spans="2:24" x14ac:dyDescent="0.25">
      <c r="L50"/>
      <c r="M50" s="38"/>
      <c r="R50" s="62"/>
      <c r="W50" s="50"/>
      <c r="X50" s="50"/>
    </row>
    <row r="51" spans="2:24" x14ac:dyDescent="0.25">
      <c r="B51" s="40" t="s">
        <v>62</v>
      </c>
      <c r="C51" s="56" t="s">
        <v>72</v>
      </c>
      <c r="D51" s="210" t="s">
        <v>65</v>
      </c>
      <c r="E51" s="210"/>
      <c r="F51" s="210"/>
      <c r="G51" s="210"/>
      <c r="H51" s="210"/>
      <c r="I51" s="210"/>
      <c r="L51"/>
      <c r="M51" s="38"/>
      <c r="R51" s="62"/>
      <c r="W51" s="50"/>
      <c r="X51" s="50"/>
    </row>
    <row r="52" spans="2:24" x14ac:dyDescent="0.25">
      <c r="M52" s="38"/>
      <c r="R52" s="62"/>
      <c r="W52" s="50"/>
      <c r="X52" s="50"/>
    </row>
    <row r="53" spans="2:24" x14ac:dyDescent="0.25">
      <c r="C53" s="204" t="s">
        <v>49</v>
      </c>
      <c r="D53" s="205"/>
      <c r="E53" s="205"/>
      <c r="F53" s="205"/>
      <c r="G53" s="205"/>
      <c r="H53" s="205"/>
      <c r="I53" s="206"/>
      <c r="L53" s="61"/>
      <c r="M53" s="38"/>
      <c r="R53" s="62"/>
      <c r="W53" s="50"/>
      <c r="X53" s="50"/>
    </row>
    <row r="54" spans="2:24" x14ac:dyDescent="0.25">
      <c r="C54" s="207"/>
      <c r="D54" s="208"/>
      <c r="E54" s="208"/>
      <c r="F54" s="208"/>
      <c r="G54" s="208"/>
      <c r="H54" s="208"/>
      <c r="I54" s="209"/>
      <c r="L54"/>
      <c r="M54" s="38"/>
      <c r="R54" s="62"/>
      <c r="W54" s="50"/>
      <c r="X54" s="50"/>
    </row>
    <row r="55" spans="2:24" x14ac:dyDescent="0.25">
      <c r="L55"/>
      <c r="R55" s="62"/>
      <c r="W55" s="50"/>
      <c r="X55" s="50"/>
    </row>
    <row r="56" spans="2:24" x14ac:dyDescent="0.25">
      <c r="B56" s="40" t="s">
        <v>63</v>
      </c>
      <c r="C56" s="56" t="s">
        <v>64</v>
      </c>
      <c r="D56" s="210" t="s">
        <v>66</v>
      </c>
      <c r="E56" s="210"/>
      <c r="F56" s="210"/>
      <c r="G56" s="210"/>
      <c r="H56" s="210"/>
      <c r="I56" s="210"/>
      <c r="R56" s="62"/>
      <c r="W56" s="50"/>
      <c r="X56" s="50"/>
    </row>
    <row r="57" spans="2:24" x14ac:dyDescent="0.25">
      <c r="W57" s="50"/>
      <c r="X57" s="60"/>
    </row>
    <row r="58" spans="2:24" x14ac:dyDescent="0.25">
      <c r="C58" s="204" t="s">
        <v>49</v>
      </c>
      <c r="D58" s="205"/>
      <c r="E58" s="205"/>
      <c r="F58" s="205"/>
      <c r="G58" s="205"/>
      <c r="H58" s="205"/>
      <c r="I58" s="206"/>
      <c r="K58" s="50"/>
      <c r="L58" s="50"/>
      <c r="M58" s="59"/>
      <c r="N58" s="59"/>
      <c r="O58" s="59"/>
      <c r="P58" s="59"/>
      <c r="V58" s="50"/>
      <c r="W58" s="50"/>
      <c r="X58" s="50"/>
    </row>
    <row r="59" spans="2:24" x14ac:dyDescent="0.25">
      <c r="C59" s="207"/>
      <c r="D59" s="208"/>
      <c r="E59" s="208"/>
      <c r="F59" s="208"/>
      <c r="G59" s="208"/>
      <c r="H59" s="208"/>
      <c r="I59" s="209"/>
      <c r="W59" s="50"/>
      <c r="X59" s="50"/>
    </row>
    <row r="60" spans="2:24" x14ac:dyDescent="0.25">
      <c r="L60"/>
    </row>
    <row r="61" spans="2:24" x14ac:dyDescent="0.25">
      <c r="L61" s="61"/>
    </row>
    <row r="62" spans="2:24" x14ac:dyDescent="0.25">
      <c r="L62"/>
      <c r="R62" s="62"/>
      <c r="X62" s="50"/>
    </row>
    <row r="63" spans="2:24" x14ac:dyDescent="0.25">
      <c r="L63"/>
      <c r="R63" s="62"/>
      <c r="X63" s="50"/>
    </row>
    <row r="65" spans="11:24" x14ac:dyDescent="0.25">
      <c r="L65" s="61"/>
    </row>
    <row r="66" spans="11:24" x14ac:dyDescent="0.25">
      <c r="L66"/>
      <c r="R66" s="62"/>
      <c r="X66" s="50"/>
    </row>
    <row r="67" spans="11:24" x14ac:dyDescent="0.25">
      <c r="L67"/>
      <c r="R67" s="62"/>
      <c r="X67" s="50"/>
    </row>
    <row r="68" spans="11:24" x14ac:dyDescent="0.25">
      <c r="L68" s="61"/>
    </row>
    <row r="69" spans="11:24" x14ac:dyDescent="0.25">
      <c r="L69" s="61"/>
    </row>
    <row r="70" spans="11:24" x14ac:dyDescent="0.25">
      <c r="X70" s="60"/>
    </row>
    <row r="71" spans="11:24" x14ac:dyDescent="0.25">
      <c r="K71" s="63"/>
      <c r="L71" s="50"/>
      <c r="M71" s="59"/>
      <c r="V71" s="50"/>
      <c r="W71" s="50"/>
      <c r="X71" s="50"/>
    </row>
    <row r="73" spans="11:24" x14ac:dyDescent="0.25">
      <c r="L73"/>
      <c r="R73" s="62"/>
      <c r="S73" s="55"/>
      <c r="X73" s="50"/>
    </row>
    <row r="74" spans="11:24" x14ac:dyDescent="0.25">
      <c r="L74"/>
      <c r="R74" s="62"/>
      <c r="X74" s="50"/>
    </row>
    <row r="75" spans="11:24" x14ac:dyDescent="0.25">
      <c r="L75"/>
      <c r="R75" s="62"/>
      <c r="X75" s="50"/>
    </row>
    <row r="78" spans="11:24" x14ac:dyDescent="0.25">
      <c r="K78" s="50"/>
    </row>
  </sheetData>
  <mergeCells count="39">
    <mergeCell ref="C33:D33"/>
    <mergeCell ref="D46:I46"/>
    <mergeCell ref="D51:I51"/>
    <mergeCell ref="C36:D36"/>
    <mergeCell ref="C37:D37"/>
    <mergeCell ref="C38:D38"/>
    <mergeCell ref="C39:D39"/>
    <mergeCell ref="C40:D40"/>
    <mergeCell ref="C41:D41"/>
    <mergeCell ref="C34:D34"/>
    <mergeCell ref="C35:D35"/>
    <mergeCell ref="C53:I54"/>
    <mergeCell ref="D56:I56"/>
    <mergeCell ref="C58:I59"/>
    <mergeCell ref="C42:D42"/>
    <mergeCell ref="C43:D43"/>
    <mergeCell ref="C44:D44"/>
    <mergeCell ref="C48:I49"/>
    <mergeCell ref="C17:D17"/>
    <mergeCell ref="E17:H17"/>
    <mergeCell ref="C18:D18"/>
    <mergeCell ref="E18:H18"/>
    <mergeCell ref="C22:C24"/>
    <mergeCell ref="E22:E24"/>
    <mergeCell ref="D22:D24"/>
    <mergeCell ref="F22:F24"/>
    <mergeCell ref="G22:G24"/>
    <mergeCell ref="E20:H20"/>
    <mergeCell ref="C20:D20"/>
    <mergeCell ref="C19:D19"/>
    <mergeCell ref="E19:H19"/>
    <mergeCell ref="E15:H16"/>
    <mergeCell ref="C9:D10"/>
    <mergeCell ref="E9:H10"/>
    <mergeCell ref="C11:D12"/>
    <mergeCell ref="E11:H12"/>
    <mergeCell ref="C13:D14"/>
    <mergeCell ref="E13:H14"/>
    <mergeCell ref="C15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72895-42D1-40AF-AAE2-CCBDF1A52BF3}">
  <dimension ref="A1:K202"/>
  <sheetViews>
    <sheetView zoomScale="85" zoomScaleNormal="85" workbookViewId="0">
      <selection activeCell="B1" sqref="B1"/>
    </sheetView>
  </sheetViews>
  <sheetFormatPr defaultColWidth="8.85546875" defaultRowHeight="15.75" x14ac:dyDescent="0.25"/>
  <cols>
    <col min="1" max="1" width="3.5703125" style="94" customWidth="1"/>
    <col min="2" max="2" width="11.140625" style="94" customWidth="1"/>
    <col min="3" max="3" width="24.28515625" style="94" customWidth="1"/>
    <col min="4" max="4" width="21.85546875" style="94" customWidth="1"/>
    <col min="5" max="5" width="13.7109375" style="94" customWidth="1"/>
    <col min="6" max="6" width="19.140625" style="94" customWidth="1"/>
    <col min="7" max="7" width="16.42578125" style="94" customWidth="1"/>
    <col min="8" max="8" width="13.5703125" style="94" customWidth="1"/>
    <col min="9" max="9" width="8.85546875" style="94"/>
    <col min="10" max="10" width="8.28515625" style="94" customWidth="1"/>
    <col min="11" max="16384" width="8.85546875" style="93"/>
  </cols>
  <sheetData>
    <row r="1" spans="1:11" x14ac:dyDescent="0.25">
      <c r="A1" s="103" t="s">
        <v>73</v>
      </c>
      <c r="B1" s="103"/>
      <c r="K1" s="93" t="str">
        <f>A1</f>
        <v>RETFRC Spring 2023</v>
      </c>
    </row>
    <row r="2" spans="1:11" x14ac:dyDescent="0.25">
      <c r="A2" s="103" t="s">
        <v>236</v>
      </c>
      <c r="B2" s="103"/>
      <c r="K2" s="93" t="str">
        <f>A2</f>
        <v>Question 3</v>
      </c>
    </row>
    <row r="3" spans="1:11" ht="18.399999999999999" customHeight="1" x14ac:dyDescent="0.3">
      <c r="A3" s="172"/>
    </row>
    <row r="4" spans="1:11" ht="18.399999999999999" customHeight="1" x14ac:dyDescent="0.25">
      <c r="A4" s="103"/>
      <c r="K4" s="93" t="s">
        <v>43</v>
      </c>
    </row>
    <row r="5" spans="1:11" x14ac:dyDescent="0.25">
      <c r="A5" s="103"/>
      <c r="B5" s="106" t="s">
        <v>235</v>
      </c>
      <c r="C5" s="94" t="s">
        <v>234</v>
      </c>
    </row>
    <row r="7" spans="1:11" x14ac:dyDescent="0.25">
      <c r="C7" s="122" t="s">
        <v>237</v>
      </c>
    </row>
    <row r="8" spans="1:11" ht="15.6" customHeight="1" x14ac:dyDescent="0.25">
      <c r="C8" s="133" t="s">
        <v>233</v>
      </c>
      <c r="D8" s="135"/>
      <c r="E8" s="171">
        <v>65</v>
      </c>
      <c r="F8" s="170"/>
      <c r="G8" s="169"/>
    </row>
    <row r="9" spans="1:11" ht="15.6" customHeight="1" x14ac:dyDescent="0.25">
      <c r="C9" s="163" t="s">
        <v>128</v>
      </c>
      <c r="D9" s="167"/>
      <c r="E9" s="163" t="s">
        <v>232</v>
      </c>
      <c r="F9" s="158"/>
      <c r="G9" s="162"/>
    </row>
    <row r="10" spans="1:11" x14ac:dyDescent="0.25">
      <c r="C10" s="166" t="s">
        <v>84</v>
      </c>
      <c r="D10" s="168"/>
      <c r="E10" s="166" t="s">
        <v>231</v>
      </c>
      <c r="F10" s="168"/>
      <c r="G10" s="157"/>
    </row>
    <row r="11" spans="1:11" x14ac:dyDescent="0.25">
      <c r="C11" s="163"/>
      <c r="E11" s="163" t="s">
        <v>230</v>
      </c>
      <c r="G11" s="167"/>
    </row>
    <row r="12" spans="1:11" x14ac:dyDescent="0.25">
      <c r="C12" s="214"/>
      <c r="D12" s="215"/>
      <c r="E12" s="163" t="s">
        <v>229</v>
      </c>
      <c r="G12" s="167"/>
    </row>
    <row r="13" spans="1:11" ht="15.6" customHeight="1" x14ac:dyDescent="0.25">
      <c r="C13" s="217" t="s">
        <v>101</v>
      </c>
      <c r="D13" s="218"/>
      <c r="E13" s="166" t="s">
        <v>228</v>
      </c>
      <c r="F13" s="165"/>
      <c r="G13" s="164"/>
    </row>
    <row r="14" spans="1:11" ht="15.6" customHeight="1" x14ac:dyDescent="0.25">
      <c r="C14" s="219"/>
      <c r="D14" s="220"/>
      <c r="E14" s="163" t="s">
        <v>227</v>
      </c>
      <c r="F14" s="158"/>
      <c r="G14" s="162"/>
    </row>
    <row r="15" spans="1:11" x14ac:dyDescent="0.25">
      <c r="C15" s="219"/>
      <c r="D15" s="220"/>
      <c r="E15" s="113" t="s">
        <v>226</v>
      </c>
      <c r="F15" s="161"/>
      <c r="G15" s="160"/>
    </row>
    <row r="16" spans="1:11" x14ac:dyDescent="0.25">
      <c r="C16" s="159"/>
      <c r="D16" s="159"/>
      <c r="F16" s="158"/>
      <c r="G16" s="158"/>
    </row>
    <row r="17" spans="3:8" x14ac:dyDescent="0.25">
      <c r="C17" s="159" t="s">
        <v>225</v>
      </c>
      <c r="D17" s="159"/>
      <c r="F17" s="158"/>
      <c r="G17" s="158"/>
    </row>
    <row r="19" spans="3:8" x14ac:dyDescent="0.25">
      <c r="C19" s="122" t="s">
        <v>197</v>
      </c>
    </row>
    <row r="20" spans="3:8" x14ac:dyDescent="0.25">
      <c r="C20" s="156" t="s">
        <v>224</v>
      </c>
    </row>
    <row r="21" spans="3:8" x14ac:dyDescent="0.25">
      <c r="C21" s="227" t="s">
        <v>187</v>
      </c>
      <c r="D21" s="228"/>
      <c r="E21" s="137">
        <v>0.05</v>
      </c>
      <c r="F21" s="136" t="s">
        <v>193</v>
      </c>
      <c r="G21" s="136"/>
      <c r="H21" s="135"/>
    </row>
    <row r="22" spans="3:8" x14ac:dyDescent="0.25">
      <c r="C22" s="133" t="s">
        <v>195</v>
      </c>
      <c r="D22" s="135"/>
      <c r="E22" s="137">
        <v>0.1</v>
      </c>
      <c r="F22" s="136"/>
      <c r="G22" s="136"/>
      <c r="H22" s="135"/>
    </row>
    <row r="23" spans="3:8" x14ac:dyDescent="0.25">
      <c r="C23" s="133" t="s">
        <v>131</v>
      </c>
      <c r="D23" s="135"/>
      <c r="E23" s="137">
        <v>0.03</v>
      </c>
      <c r="F23" s="136" t="s">
        <v>193</v>
      </c>
      <c r="G23" s="136"/>
      <c r="H23" s="135"/>
    </row>
    <row r="24" spans="3:8" x14ac:dyDescent="0.25">
      <c r="C24" s="133" t="s">
        <v>220</v>
      </c>
      <c r="D24" s="157"/>
      <c r="E24" s="153" t="s">
        <v>112</v>
      </c>
      <c r="F24" s="136"/>
      <c r="G24" s="136"/>
      <c r="H24" s="135"/>
    </row>
    <row r="25" spans="3:8" x14ac:dyDescent="0.25">
      <c r="C25" s="227" t="s">
        <v>127</v>
      </c>
      <c r="D25" s="228"/>
      <c r="E25" s="133" t="s">
        <v>223</v>
      </c>
      <c r="F25" s="136"/>
      <c r="G25" s="136"/>
      <c r="H25" s="135"/>
    </row>
    <row r="26" spans="3:8" x14ac:dyDescent="0.25">
      <c r="C26" s="227" t="s">
        <v>218</v>
      </c>
      <c r="D26" s="228"/>
      <c r="E26" s="133" t="s">
        <v>222</v>
      </c>
      <c r="F26" s="136"/>
      <c r="G26" s="136"/>
      <c r="H26" s="135"/>
    </row>
    <row r="27" spans="3:8" x14ac:dyDescent="0.25">
      <c r="C27" s="221" t="s">
        <v>133</v>
      </c>
      <c r="D27" s="222"/>
      <c r="E27" s="229" t="s">
        <v>104</v>
      </c>
      <c r="F27" s="230"/>
      <c r="G27" s="229" t="s">
        <v>105</v>
      </c>
      <c r="H27" s="230"/>
    </row>
    <row r="28" spans="3:8" x14ac:dyDescent="0.25">
      <c r="C28" s="223"/>
      <c r="D28" s="224"/>
      <c r="E28" s="229">
        <v>45</v>
      </c>
      <c r="F28" s="230"/>
      <c r="G28" s="231">
        <v>0.1</v>
      </c>
      <c r="H28" s="232"/>
    </row>
    <row r="29" spans="3:8" x14ac:dyDescent="0.25">
      <c r="C29" s="225"/>
      <c r="D29" s="226"/>
      <c r="E29" s="229">
        <v>55</v>
      </c>
      <c r="F29" s="230"/>
      <c r="G29" s="231">
        <v>0.05</v>
      </c>
      <c r="H29" s="232"/>
    </row>
    <row r="31" spans="3:8" x14ac:dyDescent="0.25">
      <c r="C31" s="156" t="s">
        <v>221</v>
      </c>
    </row>
    <row r="32" spans="3:8" x14ac:dyDescent="0.25">
      <c r="C32" s="227" t="s">
        <v>187</v>
      </c>
      <c r="D32" s="228"/>
      <c r="E32" s="137">
        <v>2.5000000000000001E-2</v>
      </c>
      <c r="F32" s="136" t="s">
        <v>193</v>
      </c>
      <c r="G32" s="136"/>
      <c r="H32" s="135"/>
    </row>
    <row r="33" spans="3:8" x14ac:dyDescent="0.25">
      <c r="C33" s="133" t="s">
        <v>220</v>
      </c>
      <c r="D33" s="135"/>
      <c r="E33" s="155" t="s">
        <v>112</v>
      </c>
      <c r="F33" s="136"/>
      <c r="G33" s="136"/>
      <c r="H33" s="135"/>
    </row>
    <row r="34" spans="3:8" x14ac:dyDescent="0.25">
      <c r="C34" s="133" t="s">
        <v>219</v>
      </c>
      <c r="D34" s="135"/>
      <c r="E34" s="154">
        <v>100000</v>
      </c>
      <c r="F34" s="136"/>
      <c r="G34" s="136"/>
      <c r="H34" s="135"/>
    </row>
    <row r="35" spans="3:8" x14ac:dyDescent="0.25">
      <c r="C35" s="133" t="s">
        <v>218</v>
      </c>
      <c r="D35" s="135"/>
      <c r="E35" s="153" t="s">
        <v>217</v>
      </c>
      <c r="F35" s="136"/>
      <c r="G35" s="136"/>
      <c r="H35" s="135"/>
    </row>
    <row r="36" spans="3:8" x14ac:dyDescent="0.25">
      <c r="E36" s="152"/>
    </row>
    <row r="37" spans="3:8" x14ac:dyDescent="0.25">
      <c r="C37" s="122" t="s">
        <v>216</v>
      </c>
      <c r="E37" s="152"/>
    </row>
    <row r="38" spans="3:8" ht="31.5" x14ac:dyDescent="0.25">
      <c r="C38" s="142" t="s">
        <v>204</v>
      </c>
      <c r="D38" s="142" t="s">
        <v>210</v>
      </c>
      <c r="E38" s="142" t="s">
        <v>104</v>
      </c>
      <c r="F38" s="151" t="s">
        <v>215</v>
      </c>
      <c r="G38" s="151" t="s">
        <v>214</v>
      </c>
      <c r="H38" s="150" t="s">
        <v>213</v>
      </c>
    </row>
    <row r="39" spans="3:8" x14ac:dyDescent="0.25">
      <c r="C39" s="139">
        <v>1</v>
      </c>
      <c r="D39" s="139" t="s">
        <v>209</v>
      </c>
      <c r="E39" s="139">
        <v>39</v>
      </c>
      <c r="F39" s="149">
        <v>134000</v>
      </c>
      <c r="G39" s="149">
        <v>13000</v>
      </c>
      <c r="H39" s="148">
        <v>141000</v>
      </c>
    </row>
    <row r="40" spans="3:8" x14ac:dyDescent="0.25">
      <c r="C40" s="139">
        <v>2</v>
      </c>
      <c r="D40" s="139" t="s">
        <v>209</v>
      </c>
      <c r="E40" s="139">
        <v>42</v>
      </c>
      <c r="F40" s="149">
        <v>421000</v>
      </c>
      <c r="G40" s="149">
        <v>22000</v>
      </c>
      <c r="H40" s="148">
        <v>608000</v>
      </c>
    </row>
    <row r="41" spans="3:8" x14ac:dyDescent="0.25">
      <c r="C41" s="139">
        <v>3</v>
      </c>
      <c r="D41" s="139" t="s">
        <v>209</v>
      </c>
      <c r="E41" s="139">
        <v>54</v>
      </c>
      <c r="F41" s="149">
        <v>487000</v>
      </c>
      <c r="G41" s="149">
        <v>29000</v>
      </c>
      <c r="H41" s="148">
        <v>643000</v>
      </c>
    </row>
    <row r="42" spans="3:8" x14ac:dyDescent="0.25">
      <c r="C42" s="139">
        <v>4</v>
      </c>
      <c r="D42" s="139" t="s">
        <v>208</v>
      </c>
      <c r="E42" s="139">
        <v>50</v>
      </c>
      <c r="F42" s="149">
        <v>76000</v>
      </c>
      <c r="G42" s="149">
        <v>0</v>
      </c>
      <c r="H42" s="148">
        <v>148000</v>
      </c>
    </row>
    <row r="43" spans="3:8" x14ac:dyDescent="0.25">
      <c r="C43" s="139">
        <v>5</v>
      </c>
      <c r="D43" s="139" t="s">
        <v>208</v>
      </c>
      <c r="E43" s="139">
        <v>60</v>
      </c>
      <c r="F43" s="149">
        <v>310000</v>
      </c>
      <c r="G43" s="149">
        <v>0</v>
      </c>
      <c r="H43" s="148">
        <v>465000</v>
      </c>
    </row>
    <row r="44" spans="3:8" x14ac:dyDescent="0.25">
      <c r="C44" s="139">
        <v>6</v>
      </c>
      <c r="D44" s="139" t="s">
        <v>207</v>
      </c>
      <c r="E44" s="139">
        <v>75</v>
      </c>
      <c r="F44" s="149">
        <v>470000</v>
      </c>
      <c r="G44" s="149">
        <v>0</v>
      </c>
      <c r="H44" s="148">
        <v>581000</v>
      </c>
    </row>
    <row r="46" spans="3:8" x14ac:dyDescent="0.25">
      <c r="C46" s="122" t="s">
        <v>191</v>
      </c>
    </row>
    <row r="47" spans="3:8" x14ac:dyDescent="0.25">
      <c r="C47" s="133" t="s">
        <v>115</v>
      </c>
      <c r="D47" s="147">
        <v>2700000</v>
      </c>
    </row>
    <row r="48" spans="3:8" x14ac:dyDescent="0.25">
      <c r="C48" s="133" t="s">
        <v>190</v>
      </c>
      <c r="D48" s="146">
        <v>0.5</v>
      </c>
    </row>
    <row r="49" spans="3:8" x14ac:dyDescent="0.25">
      <c r="D49" s="143"/>
    </row>
    <row r="50" spans="3:8" x14ac:dyDescent="0.25">
      <c r="C50" s="94" t="s">
        <v>212</v>
      </c>
      <c r="D50" s="143"/>
    </row>
    <row r="51" spans="3:8" x14ac:dyDescent="0.25">
      <c r="D51" s="143"/>
    </row>
    <row r="52" spans="3:8" x14ac:dyDescent="0.25">
      <c r="C52" s="103" t="s">
        <v>211</v>
      </c>
      <c r="D52" s="143"/>
    </row>
    <row r="53" spans="3:8" ht="31.5" x14ac:dyDescent="0.25">
      <c r="C53" s="142" t="s">
        <v>204</v>
      </c>
      <c r="D53" s="142" t="s">
        <v>210</v>
      </c>
      <c r="E53" s="142" t="s">
        <v>104</v>
      </c>
      <c r="F53" s="142" t="s">
        <v>238</v>
      </c>
      <c r="G53" s="141" t="s">
        <v>240</v>
      </c>
    </row>
    <row r="54" spans="3:8" x14ac:dyDescent="0.25">
      <c r="C54" s="138">
        <v>1</v>
      </c>
      <c r="D54" s="145" t="s">
        <v>209</v>
      </c>
      <c r="E54" s="138">
        <v>40</v>
      </c>
      <c r="F54" s="138" t="s">
        <v>198</v>
      </c>
      <c r="G54" s="144">
        <v>11</v>
      </c>
    </row>
    <row r="55" spans="3:8" x14ac:dyDescent="0.25">
      <c r="C55" s="139">
        <v>2</v>
      </c>
      <c r="D55" s="138" t="s">
        <v>209</v>
      </c>
      <c r="E55" s="138">
        <v>43</v>
      </c>
      <c r="F55" s="138" t="s">
        <v>198</v>
      </c>
      <c r="G55" s="144">
        <v>20</v>
      </c>
    </row>
    <row r="56" spans="3:8" x14ac:dyDescent="0.25">
      <c r="C56" s="139">
        <v>3</v>
      </c>
      <c r="D56" s="138" t="s">
        <v>207</v>
      </c>
      <c r="E56" s="138">
        <v>55</v>
      </c>
      <c r="F56" s="138" t="s">
        <v>198</v>
      </c>
      <c r="G56" s="144">
        <v>18</v>
      </c>
    </row>
    <row r="57" spans="3:8" x14ac:dyDescent="0.25">
      <c r="C57" s="139">
        <v>4</v>
      </c>
      <c r="D57" s="138" t="s">
        <v>208</v>
      </c>
      <c r="E57" s="138">
        <v>51</v>
      </c>
      <c r="F57" s="140">
        <v>1000</v>
      </c>
      <c r="G57" s="138" t="s">
        <v>206</v>
      </c>
    </row>
    <row r="58" spans="3:8" x14ac:dyDescent="0.25">
      <c r="C58" s="139">
        <v>5</v>
      </c>
      <c r="D58" s="138" t="s">
        <v>207</v>
      </c>
      <c r="E58" s="138">
        <v>61</v>
      </c>
      <c r="F58" s="140">
        <v>2500</v>
      </c>
      <c r="G58" s="138" t="s">
        <v>206</v>
      </c>
    </row>
    <row r="59" spans="3:8" x14ac:dyDescent="0.25">
      <c r="C59" s="139">
        <v>6</v>
      </c>
      <c r="D59" s="138" t="s">
        <v>207</v>
      </c>
      <c r="E59" s="138">
        <v>76</v>
      </c>
      <c r="F59" s="140">
        <v>4000</v>
      </c>
      <c r="G59" s="138" t="s">
        <v>206</v>
      </c>
    </row>
    <row r="60" spans="3:8" x14ac:dyDescent="0.25">
      <c r="D60" s="143"/>
      <c r="F60" s="96"/>
    </row>
    <row r="61" spans="3:8" x14ac:dyDescent="0.25">
      <c r="C61" s="103" t="s">
        <v>205</v>
      </c>
      <c r="D61" s="143"/>
      <c r="F61" s="96"/>
    </row>
    <row r="62" spans="3:8" ht="31.5" x14ac:dyDescent="0.25">
      <c r="C62" s="142" t="s">
        <v>204</v>
      </c>
      <c r="D62" s="142" t="s">
        <v>203</v>
      </c>
      <c r="E62" s="142" t="s">
        <v>202</v>
      </c>
      <c r="F62" s="142" t="s">
        <v>201</v>
      </c>
      <c r="G62" s="142" t="s">
        <v>200</v>
      </c>
      <c r="H62" s="141" t="s">
        <v>199</v>
      </c>
    </row>
    <row r="63" spans="3:8" x14ac:dyDescent="0.25">
      <c r="C63" s="139">
        <v>1</v>
      </c>
      <c r="D63" s="140">
        <v>89000</v>
      </c>
      <c r="E63" s="140">
        <v>88000</v>
      </c>
      <c r="F63" s="140">
        <v>85000</v>
      </c>
      <c r="G63" s="140">
        <v>83000</v>
      </c>
      <c r="H63" s="140">
        <v>81000</v>
      </c>
    </row>
    <row r="64" spans="3:8" x14ac:dyDescent="0.25">
      <c r="C64" s="139">
        <v>2</v>
      </c>
      <c r="D64" s="140">
        <v>150000</v>
      </c>
      <c r="E64" s="140">
        <v>137000</v>
      </c>
      <c r="F64" s="140">
        <v>133000</v>
      </c>
      <c r="G64" s="140">
        <v>129000</v>
      </c>
      <c r="H64" s="140">
        <v>125000</v>
      </c>
    </row>
    <row r="65" spans="3:8" x14ac:dyDescent="0.25">
      <c r="C65" s="139">
        <v>3</v>
      </c>
      <c r="D65" s="138" t="s">
        <v>198</v>
      </c>
      <c r="E65" s="140">
        <v>122000</v>
      </c>
      <c r="F65" s="140">
        <v>118000</v>
      </c>
      <c r="G65" s="140">
        <v>115000</v>
      </c>
      <c r="H65" s="140">
        <v>112000</v>
      </c>
    </row>
    <row r="66" spans="3:8" x14ac:dyDescent="0.25">
      <c r="C66" s="139">
        <v>4</v>
      </c>
      <c r="D66" s="138" t="s">
        <v>198</v>
      </c>
      <c r="E66" s="138" t="s">
        <v>198</v>
      </c>
      <c r="F66" s="138" t="s">
        <v>198</v>
      </c>
      <c r="G66" s="138" t="s">
        <v>198</v>
      </c>
      <c r="H66" s="138" t="s">
        <v>198</v>
      </c>
    </row>
    <row r="67" spans="3:8" x14ac:dyDescent="0.25">
      <c r="C67" s="139">
        <v>5</v>
      </c>
      <c r="D67" s="138" t="s">
        <v>198</v>
      </c>
      <c r="E67" s="138" t="s">
        <v>198</v>
      </c>
      <c r="F67" s="138" t="s">
        <v>198</v>
      </c>
      <c r="G67" s="138" t="s">
        <v>198</v>
      </c>
      <c r="H67" s="138" t="s">
        <v>198</v>
      </c>
    </row>
    <row r="68" spans="3:8" x14ac:dyDescent="0.25">
      <c r="C68" s="139">
        <v>6</v>
      </c>
      <c r="D68" s="138" t="s">
        <v>198</v>
      </c>
      <c r="E68" s="138" t="s">
        <v>198</v>
      </c>
      <c r="F68" s="138" t="s">
        <v>198</v>
      </c>
      <c r="G68" s="138" t="s">
        <v>198</v>
      </c>
      <c r="H68" s="138" t="s">
        <v>198</v>
      </c>
    </row>
    <row r="70" spans="3:8" x14ac:dyDescent="0.25">
      <c r="C70" s="94" t="s">
        <v>241</v>
      </c>
    </row>
    <row r="72" spans="3:8" x14ac:dyDescent="0.25">
      <c r="C72" s="122" t="s">
        <v>197</v>
      </c>
    </row>
    <row r="73" spans="3:8" x14ac:dyDescent="0.25">
      <c r="C73" s="227" t="s">
        <v>196</v>
      </c>
      <c r="D73" s="228"/>
      <c r="E73" s="137">
        <v>3.5000000000000003E-2</v>
      </c>
      <c r="F73" s="136" t="s">
        <v>193</v>
      </c>
      <c r="G73" s="136"/>
      <c r="H73" s="135"/>
    </row>
    <row r="74" spans="3:8" x14ac:dyDescent="0.25">
      <c r="C74" s="133" t="s">
        <v>195</v>
      </c>
      <c r="D74" s="135"/>
      <c r="E74" s="137">
        <v>7.0000000000000007E-2</v>
      </c>
      <c r="F74" s="136"/>
      <c r="G74" s="136"/>
      <c r="H74" s="135"/>
    </row>
    <row r="75" spans="3:8" x14ac:dyDescent="0.25">
      <c r="C75" s="133" t="s">
        <v>194</v>
      </c>
      <c r="D75" s="135"/>
      <c r="E75" s="137">
        <v>2.3E-2</v>
      </c>
      <c r="F75" s="136" t="s">
        <v>193</v>
      </c>
      <c r="G75" s="136"/>
      <c r="H75" s="135"/>
    </row>
    <row r="76" spans="3:8" x14ac:dyDescent="0.25">
      <c r="C76" s="114"/>
      <c r="D76" s="114"/>
      <c r="E76" s="114"/>
      <c r="F76" s="114"/>
      <c r="G76" s="114"/>
      <c r="H76" s="114"/>
    </row>
    <row r="77" spans="3:8" x14ac:dyDescent="0.25">
      <c r="C77" s="131" t="s">
        <v>192</v>
      </c>
      <c r="D77" s="114"/>
      <c r="E77" s="114"/>
      <c r="F77" s="114"/>
      <c r="G77" s="114"/>
      <c r="H77" s="114"/>
    </row>
    <row r="78" spans="3:8" x14ac:dyDescent="0.25">
      <c r="C78" s="114"/>
      <c r="D78" s="216"/>
      <c r="E78" s="216"/>
      <c r="F78" s="216"/>
      <c r="G78" s="216"/>
      <c r="H78" s="114"/>
    </row>
    <row r="79" spans="3:8" x14ac:dyDescent="0.25">
      <c r="C79" s="122" t="s">
        <v>191</v>
      </c>
      <c r="E79" s="114"/>
      <c r="F79" s="114"/>
      <c r="G79" s="114"/>
      <c r="H79" s="114"/>
    </row>
    <row r="80" spans="3:8" x14ac:dyDescent="0.25">
      <c r="C80" s="133" t="s">
        <v>115</v>
      </c>
      <c r="D80" s="134">
        <v>2600000</v>
      </c>
      <c r="E80" s="114"/>
      <c r="F80" s="114"/>
      <c r="G80" s="114"/>
      <c r="H80" s="114"/>
    </row>
    <row r="81" spans="3:8" x14ac:dyDescent="0.25">
      <c r="C81" s="133" t="s">
        <v>190</v>
      </c>
      <c r="D81" s="132">
        <v>0.8</v>
      </c>
      <c r="E81" s="114"/>
      <c r="F81" s="114"/>
      <c r="G81" s="114"/>
      <c r="H81" s="114"/>
    </row>
    <row r="82" spans="3:8" x14ac:dyDescent="0.25">
      <c r="C82" s="114"/>
      <c r="D82" s="114"/>
      <c r="E82" s="114"/>
      <c r="F82" s="114"/>
      <c r="G82" s="114"/>
      <c r="H82" s="114"/>
    </row>
    <row r="83" spans="3:8" x14ac:dyDescent="0.25">
      <c r="C83" s="131" t="s">
        <v>189</v>
      </c>
      <c r="D83" s="114"/>
      <c r="E83" s="114"/>
      <c r="F83" s="114"/>
      <c r="G83" s="114"/>
      <c r="H83" s="114"/>
    </row>
    <row r="84" spans="3:8" x14ac:dyDescent="0.25">
      <c r="C84" s="131"/>
      <c r="D84" s="114"/>
      <c r="E84" s="114"/>
      <c r="F84" s="114"/>
      <c r="G84" s="114"/>
      <c r="H84" s="114"/>
    </row>
    <row r="85" spans="3:8" x14ac:dyDescent="0.25">
      <c r="C85" s="122"/>
      <c r="D85" s="114"/>
      <c r="E85" s="114"/>
      <c r="F85" s="114"/>
      <c r="G85" s="114"/>
      <c r="H85" s="114"/>
    </row>
    <row r="86" spans="3:8" x14ac:dyDescent="0.25">
      <c r="C86" s="103" t="s">
        <v>188</v>
      </c>
      <c r="D86" s="114"/>
      <c r="E86" s="114"/>
      <c r="F86" s="114"/>
      <c r="G86" s="114"/>
      <c r="H86" s="114"/>
    </row>
    <row r="87" spans="3:8" x14ac:dyDescent="0.25">
      <c r="C87" s="128"/>
      <c r="D87" s="119"/>
      <c r="E87" s="119"/>
      <c r="F87" s="119"/>
      <c r="G87" s="119"/>
      <c r="H87" s="119"/>
    </row>
    <row r="88" spans="3:8" x14ac:dyDescent="0.25">
      <c r="C88" s="130" t="s">
        <v>187</v>
      </c>
      <c r="D88" s="117"/>
      <c r="E88" s="117"/>
      <c r="F88" s="117"/>
      <c r="G88" s="117"/>
      <c r="H88" s="117"/>
    </row>
    <row r="89" spans="3:8" x14ac:dyDescent="0.25">
      <c r="C89" s="129">
        <v>3.5000000000000003E-2</v>
      </c>
      <c r="D89" s="123">
        <v>18.899999999999999</v>
      </c>
      <c r="E89" s="123">
        <v>17.2</v>
      </c>
      <c r="F89" s="123">
        <v>16.899999999999999</v>
      </c>
      <c r="G89" s="123">
        <v>15.3</v>
      </c>
      <c r="H89" s="123">
        <v>10.5</v>
      </c>
    </row>
    <row r="90" spans="3:8" x14ac:dyDescent="0.25">
      <c r="C90" s="129">
        <v>0.05</v>
      </c>
      <c r="D90" s="123">
        <v>15.7</v>
      </c>
      <c r="E90" s="123">
        <v>14.5</v>
      </c>
      <c r="F90" s="123">
        <v>14.3</v>
      </c>
      <c r="G90" s="123">
        <v>13.2</v>
      </c>
      <c r="H90" s="123">
        <v>9.5</v>
      </c>
    </row>
    <row r="91" spans="3:8" x14ac:dyDescent="0.25">
      <c r="C91" s="122"/>
      <c r="D91" s="114"/>
      <c r="E91" s="114"/>
      <c r="F91" s="114"/>
      <c r="G91" s="114"/>
      <c r="H91" s="114"/>
    </row>
    <row r="92" spans="3:8" x14ac:dyDescent="0.25">
      <c r="C92" s="122" t="s">
        <v>239</v>
      </c>
      <c r="D92" s="114"/>
      <c r="E92" s="114"/>
      <c r="F92" s="114"/>
      <c r="G92" s="114"/>
      <c r="H92" s="114"/>
    </row>
    <row r="93" spans="3:8" x14ac:dyDescent="0.25">
      <c r="C93" s="128"/>
      <c r="D93" s="127" t="s">
        <v>185</v>
      </c>
      <c r="E93" s="127" t="s">
        <v>186</v>
      </c>
      <c r="F93" s="127" t="s">
        <v>185</v>
      </c>
      <c r="G93" s="127" t="s">
        <v>184</v>
      </c>
      <c r="H93" s="114"/>
    </row>
    <row r="94" spans="3:8" x14ac:dyDescent="0.25">
      <c r="C94" s="126"/>
      <c r="D94" s="123">
        <v>15</v>
      </c>
      <c r="E94" s="123">
        <v>16.399999999999999</v>
      </c>
      <c r="F94" s="123">
        <v>12</v>
      </c>
      <c r="G94" s="123">
        <v>17.5</v>
      </c>
      <c r="H94" s="114"/>
    </row>
    <row r="95" spans="3:8" x14ac:dyDescent="0.25">
      <c r="C95" s="126"/>
      <c r="D95" s="123">
        <v>16</v>
      </c>
      <c r="E95" s="123">
        <v>15.8</v>
      </c>
      <c r="F95" s="123">
        <v>13</v>
      </c>
      <c r="G95" s="123">
        <v>16.8</v>
      </c>
      <c r="H95" s="114"/>
    </row>
    <row r="96" spans="3:8" x14ac:dyDescent="0.25">
      <c r="C96" s="126"/>
      <c r="D96" s="123">
        <v>17</v>
      </c>
      <c r="E96" s="123">
        <v>15.1</v>
      </c>
      <c r="F96" s="123">
        <v>14</v>
      </c>
      <c r="G96" s="123">
        <v>16.100000000000001</v>
      </c>
      <c r="H96" s="114"/>
    </row>
    <row r="97" spans="3:8" x14ac:dyDescent="0.25">
      <c r="C97" s="126"/>
      <c r="D97" s="123">
        <v>18</v>
      </c>
      <c r="E97" s="123">
        <v>14.5</v>
      </c>
      <c r="F97" s="123">
        <v>15</v>
      </c>
      <c r="G97" s="123">
        <v>15.5</v>
      </c>
      <c r="H97" s="114"/>
    </row>
    <row r="98" spans="3:8" x14ac:dyDescent="0.25">
      <c r="C98" s="126"/>
      <c r="D98" s="123">
        <v>19</v>
      </c>
      <c r="E98" s="123">
        <v>13.9</v>
      </c>
      <c r="F98" s="123">
        <v>16</v>
      </c>
      <c r="G98" s="123">
        <v>14.8</v>
      </c>
      <c r="H98" s="114"/>
    </row>
    <row r="99" spans="3:8" x14ac:dyDescent="0.25">
      <c r="C99" s="126"/>
      <c r="D99" s="123">
        <v>20</v>
      </c>
      <c r="E99" s="123">
        <v>13.3</v>
      </c>
      <c r="F99" s="123">
        <v>17</v>
      </c>
      <c r="G99" s="123">
        <v>14.2</v>
      </c>
      <c r="H99" s="114"/>
    </row>
    <row r="100" spans="3:8" x14ac:dyDescent="0.25">
      <c r="C100" s="126"/>
      <c r="D100" s="123">
        <v>21</v>
      </c>
      <c r="E100" s="123">
        <v>12.7</v>
      </c>
      <c r="F100" s="123">
        <v>18</v>
      </c>
      <c r="G100" s="123">
        <v>13.5</v>
      </c>
      <c r="H100" s="114"/>
    </row>
    <row r="101" spans="3:8" x14ac:dyDescent="0.25">
      <c r="C101" s="126"/>
      <c r="D101" s="123">
        <v>22</v>
      </c>
      <c r="E101" s="123">
        <v>12.1</v>
      </c>
      <c r="F101" s="123">
        <v>19</v>
      </c>
      <c r="G101" s="123">
        <v>12.9</v>
      </c>
      <c r="H101" s="114"/>
    </row>
    <row r="102" spans="3:8" x14ac:dyDescent="0.25">
      <c r="C102" s="126"/>
      <c r="D102" s="123">
        <v>23</v>
      </c>
      <c r="E102" s="123">
        <v>11.6</v>
      </c>
      <c r="F102" s="123">
        <v>20</v>
      </c>
      <c r="G102" s="123">
        <v>12.3</v>
      </c>
      <c r="H102" s="114"/>
    </row>
    <row r="103" spans="3:8" x14ac:dyDescent="0.25">
      <c r="C103" s="126"/>
      <c r="D103" s="123">
        <v>24</v>
      </c>
      <c r="E103" s="125">
        <v>11</v>
      </c>
      <c r="F103" s="123">
        <v>21</v>
      </c>
      <c r="G103" s="123">
        <v>11.8</v>
      </c>
      <c r="H103" s="114"/>
    </row>
    <row r="104" spans="3:8" x14ac:dyDescent="0.25">
      <c r="C104" s="124"/>
      <c r="D104" s="123">
        <v>25</v>
      </c>
      <c r="E104" s="123">
        <v>10.5</v>
      </c>
      <c r="F104" s="123">
        <v>22</v>
      </c>
      <c r="G104" s="123">
        <v>11.2</v>
      </c>
      <c r="H104" s="114"/>
    </row>
    <row r="105" spans="3:8" x14ac:dyDescent="0.25">
      <c r="C105" s="122"/>
      <c r="D105" s="114"/>
      <c r="E105" s="114"/>
      <c r="F105" s="114"/>
      <c r="G105" s="114"/>
      <c r="H105" s="114"/>
    </row>
    <row r="106" spans="3:8" x14ac:dyDescent="0.25">
      <c r="C106" s="121"/>
      <c r="D106" s="119"/>
      <c r="E106" s="114"/>
      <c r="F106" s="114"/>
      <c r="G106" s="114"/>
      <c r="H106" s="114"/>
    </row>
    <row r="107" spans="3:8" x14ac:dyDescent="0.25">
      <c r="C107" s="118"/>
      <c r="D107" s="117">
        <v>13.3</v>
      </c>
      <c r="E107" s="114"/>
      <c r="F107" s="114"/>
      <c r="G107" s="114"/>
      <c r="H107" s="114"/>
    </row>
    <row r="108" spans="3:8" x14ac:dyDescent="0.25">
      <c r="C108" s="120"/>
      <c r="D108" s="119"/>
      <c r="E108" s="114"/>
      <c r="F108" s="114"/>
      <c r="G108" s="114"/>
      <c r="H108" s="114"/>
    </row>
    <row r="109" spans="3:8" x14ac:dyDescent="0.25">
      <c r="C109" s="118"/>
      <c r="D109" s="117">
        <v>22.7</v>
      </c>
      <c r="E109" s="114"/>
      <c r="F109" s="114"/>
      <c r="G109" s="114"/>
      <c r="H109" s="114"/>
    </row>
    <row r="110" spans="3:8" x14ac:dyDescent="0.25">
      <c r="C110" s="120"/>
      <c r="D110" s="119"/>
      <c r="E110" s="114"/>
      <c r="F110" s="114"/>
      <c r="G110" s="114"/>
      <c r="H110" s="114"/>
    </row>
    <row r="111" spans="3:8" x14ac:dyDescent="0.25">
      <c r="C111" s="118"/>
      <c r="D111" s="117">
        <v>19.899999999999999</v>
      </c>
      <c r="E111" s="114"/>
      <c r="F111" s="114"/>
      <c r="G111" s="114"/>
      <c r="H111" s="114"/>
    </row>
    <row r="112" spans="3:8" x14ac:dyDescent="0.25">
      <c r="C112" s="116"/>
      <c r="D112" s="115"/>
      <c r="E112" s="114"/>
      <c r="F112" s="114"/>
      <c r="G112" s="114"/>
      <c r="H112" s="114"/>
    </row>
    <row r="113" spans="2:9" x14ac:dyDescent="0.25">
      <c r="C113" s="113"/>
      <c r="D113" s="112">
        <v>11.8</v>
      </c>
    </row>
    <row r="115" spans="2:9" x14ac:dyDescent="0.25">
      <c r="B115" s="94" t="s">
        <v>60</v>
      </c>
      <c r="C115" s="106" t="s">
        <v>151</v>
      </c>
      <c r="D115" s="94" t="s">
        <v>183</v>
      </c>
    </row>
    <row r="116" spans="2:9" x14ac:dyDescent="0.25">
      <c r="C116" s="106"/>
      <c r="D116" s="111"/>
    </row>
    <row r="117" spans="2:9" x14ac:dyDescent="0.25">
      <c r="D117" s="233" t="s">
        <v>145</v>
      </c>
      <c r="E117" s="234"/>
      <c r="F117" s="234"/>
      <c r="G117" s="234"/>
      <c r="H117" s="234"/>
      <c r="I117" s="235"/>
    </row>
    <row r="118" spans="2:9" ht="15.6" customHeight="1" x14ac:dyDescent="0.25">
      <c r="D118" s="236"/>
      <c r="E118" s="237"/>
      <c r="F118" s="237"/>
      <c r="G118" s="237"/>
      <c r="H118" s="237"/>
      <c r="I118" s="238"/>
    </row>
    <row r="120" spans="2:9" x14ac:dyDescent="0.25">
      <c r="D120" s="94" t="s">
        <v>182</v>
      </c>
      <c r="G120" s="110"/>
    </row>
    <row r="121" spans="2:9" x14ac:dyDescent="0.25">
      <c r="D121" s="94" t="s">
        <v>181</v>
      </c>
      <c r="G121" s="110"/>
    </row>
    <row r="122" spans="2:9" x14ac:dyDescent="0.25">
      <c r="C122" s="109"/>
    </row>
    <row r="123" spans="2:9" x14ac:dyDescent="0.25">
      <c r="C123" s="109"/>
    </row>
    <row r="124" spans="2:9" x14ac:dyDescent="0.25">
      <c r="B124" s="94" t="s">
        <v>62</v>
      </c>
      <c r="C124" s="106" t="s">
        <v>180</v>
      </c>
      <c r="D124" s="94" t="s">
        <v>179</v>
      </c>
    </row>
    <row r="125" spans="2:9" x14ac:dyDescent="0.25">
      <c r="C125" s="109"/>
      <c r="D125" s="94" t="s">
        <v>178</v>
      </c>
    </row>
    <row r="126" spans="2:9" x14ac:dyDescent="0.25">
      <c r="C126" s="109"/>
    </row>
    <row r="127" spans="2:9" ht="15.6" customHeight="1" x14ac:dyDescent="0.25">
      <c r="D127" s="233" t="s">
        <v>145</v>
      </c>
      <c r="E127" s="234"/>
      <c r="F127" s="234"/>
      <c r="G127" s="234"/>
      <c r="H127" s="234"/>
      <c r="I127" s="235"/>
    </row>
    <row r="128" spans="2:9" x14ac:dyDescent="0.25">
      <c r="C128" s="106"/>
      <c r="D128" s="236"/>
      <c r="E128" s="237"/>
      <c r="F128" s="237"/>
      <c r="G128" s="237"/>
      <c r="H128" s="237"/>
      <c r="I128" s="238"/>
    </row>
    <row r="130" spans="3:10" ht="15.6" customHeight="1" x14ac:dyDescent="0.25">
      <c r="D130" s="108" t="s">
        <v>115</v>
      </c>
      <c r="E130" s="104"/>
      <c r="F130" s="107">
        <f>D80</f>
        <v>2600000</v>
      </c>
      <c r="G130" s="104"/>
      <c r="H130" s="104"/>
      <c r="I130" s="104"/>
      <c r="J130" s="104"/>
    </row>
    <row r="131" spans="3:10" x14ac:dyDescent="0.25">
      <c r="D131" s="104"/>
      <c r="E131" s="104"/>
      <c r="F131" s="104"/>
      <c r="G131" s="104"/>
      <c r="H131" s="104"/>
      <c r="I131" s="104"/>
      <c r="J131" s="104"/>
    </row>
    <row r="132" spans="3:10" x14ac:dyDescent="0.25">
      <c r="D132" s="103" t="s">
        <v>177</v>
      </c>
    </row>
    <row r="133" spans="3:10" x14ac:dyDescent="0.25">
      <c r="C133" s="106"/>
      <c r="D133" s="94" t="s">
        <v>176</v>
      </c>
    </row>
    <row r="134" spans="3:10" x14ac:dyDescent="0.25">
      <c r="D134" s="105" t="s">
        <v>159</v>
      </c>
      <c r="F134" s="95"/>
    </row>
    <row r="135" spans="3:10" x14ac:dyDescent="0.25">
      <c r="D135" s="105" t="s">
        <v>158</v>
      </c>
      <c r="F135" s="95"/>
    </row>
    <row r="136" spans="3:10" ht="15.6" customHeight="1" x14ac:dyDescent="0.25">
      <c r="D136" s="105" t="s">
        <v>157</v>
      </c>
      <c r="E136" s="104"/>
      <c r="F136" s="95"/>
      <c r="G136" s="104"/>
      <c r="H136" s="104"/>
      <c r="I136" s="104"/>
      <c r="J136" s="104"/>
    </row>
    <row r="137" spans="3:10" x14ac:dyDescent="0.25">
      <c r="D137" s="94" t="s">
        <v>175</v>
      </c>
      <c r="E137" s="104"/>
      <c r="F137" s="96">
        <f>F136+F135+F134</f>
        <v>0</v>
      </c>
      <c r="G137" s="104"/>
      <c r="H137" s="104"/>
      <c r="I137" s="104"/>
      <c r="J137" s="104"/>
    </row>
    <row r="138" spans="3:10" x14ac:dyDescent="0.25">
      <c r="D138" s="94" t="s">
        <v>174</v>
      </c>
      <c r="F138" s="95"/>
    </row>
    <row r="139" spans="3:10" x14ac:dyDescent="0.25">
      <c r="D139" s="103" t="s">
        <v>173</v>
      </c>
      <c r="F139" s="96">
        <f>F138+F137</f>
        <v>0</v>
      </c>
      <c r="J139" s="97"/>
    </row>
    <row r="141" spans="3:10" x14ac:dyDescent="0.25">
      <c r="F141" s="94" t="s">
        <v>172</v>
      </c>
      <c r="G141" s="102" t="s">
        <v>171</v>
      </c>
    </row>
    <row r="142" spans="3:10" x14ac:dyDescent="0.25">
      <c r="D142" s="94" t="s">
        <v>170</v>
      </c>
      <c r="F142" s="96">
        <f>F130-F137</f>
        <v>2600000</v>
      </c>
      <c r="G142" s="96">
        <f>F130-F139</f>
        <v>2600000</v>
      </c>
    </row>
    <row r="143" spans="3:10" x14ac:dyDescent="0.25">
      <c r="D143" s="94" t="s">
        <v>169</v>
      </c>
      <c r="F143" s="95"/>
      <c r="G143" s="95"/>
    </row>
    <row r="145" spans="2:9" x14ac:dyDescent="0.25">
      <c r="B145" s="94" t="s">
        <v>63</v>
      </c>
      <c r="C145" s="94" t="s">
        <v>168</v>
      </c>
      <c r="D145" s="94" t="s">
        <v>167</v>
      </c>
    </row>
    <row r="147" spans="2:9" x14ac:dyDescent="0.25">
      <c r="D147" s="233" t="s">
        <v>145</v>
      </c>
      <c r="E147" s="234"/>
      <c r="F147" s="234"/>
      <c r="G147" s="234"/>
      <c r="H147" s="234"/>
      <c r="I147" s="235"/>
    </row>
    <row r="148" spans="2:9" x14ac:dyDescent="0.25">
      <c r="D148" s="236"/>
      <c r="E148" s="237"/>
      <c r="F148" s="237"/>
      <c r="G148" s="237"/>
      <c r="H148" s="237"/>
      <c r="I148" s="238"/>
    </row>
    <row r="149" spans="2:9" x14ac:dyDescent="0.25">
      <c r="D149" s="101"/>
      <c r="E149" s="101"/>
      <c r="F149" s="101"/>
      <c r="G149" s="101"/>
      <c r="H149" s="101"/>
      <c r="I149" s="101"/>
    </row>
    <row r="150" spans="2:9" x14ac:dyDescent="0.25">
      <c r="D150" s="94" t="s">
        <v>166</v>
      </c>
      <c r="H150" s="96">
        <f>D47-SUM(F39:F44)</f>
        <v>802000</v>
      </c>
    </row>
    <row r="152" spans="2:9" x14ac:dyDescent="0.25">
      <c r="D152" s="94" t="s">
        <v>165</v>
      </c>
    </row>
    <row r="153" spans="2:9" x14ac:dyDescent="0.25">
      <c r="D153" s="100"/>
      <c r="E153" s="99"/>
      <c r="F153" s="99"/>
      <c r="G153" s="98"/>
      <c r="H153" s="95"/>
    </row>
    <row r="154" spans="2:9" x14ac:dyDescent="0.25">
      <c r="D154" s="100"/>
      <c r="E154" s="99"/>
      <c r="F154" s="99"/>
      <c r="G154" s="98"/>
      <c r="H154" s="95"/>
    </row>
    <row r="155" spans="2:9" x14ac:dyDescent="0.25">
      <c r="D155" s="100"/>
      <c r="E155" s="99"/>
      <c r="F155" s="99"/>
      <c r="G155" s="98"/>
      <c r="H155" s="95"/>
    </row>
    <row r="156" spans="2:9" x14ac:dyDescent="0.25">
      <c r="D156" s="100"/>
      <c r="E156" s="99"/>
      <c r="F156" s="99"/>
      <c r="G156" s="98"/>
      <c r="H156" s="95"/>
    </row>
    <row r="157" spans="2:9" x14ac:dyDescent="0.25">
      <c r="D157" s="100"/>
      <c r="E157" s="99"/>
      <c r="F157" s="99"/>
      <c r="G157" s="98"/>
      <c r="H157" s="95"/>
    </row>
    <row r="158" spans="2:9" x14ac:dyDescent="0.25">
      <c r="D158" s="100"/>
      <c r="E158" s="99"/>
      <c r="F158" s="99"/>
      <c r="G158" s="98"/>
      <c r="H158" s="95"/>
    </row>
    <row r="159" spans="2:9" x14ac:dyDescent="0.25">
      <c r="D159" s="100"/>
      <c r="E159" s="99"/>
      <c r="F159" s="99"/>
      <c r="G159" s="98"/>
      <c r="H159" s="95"/>
    </row>
    <row r="160" spans="2:9" x14ac:dyDescent="0.25">
      <c r="D160" s="100"/>
      <c r="E160" s="99"/>
      <c r="F160" s="99"/>
      <c r="G160" s="98"/>
      <c r="H160" s="95"/>
    </row>
    <row r="161" spans="2:9" x14ac:dyDescent="0.25">
      <c r="D161" s="100"/>
      <c r="E161" s="99"/>
      <c r="F161" s="99"/>
      <c r="G161" s="98"/>
      <c r="H161" s="95"/>
    </row>
    <row r="162" spans="2:9" x14ac:dyDescent="0.25">
      <c r="D162" s="100"/>
      <c r="E162" s="99"/>
      <c r="F162" s="99"/>
      <c r="G162" s="98"/>
      <c r="H162" s="95"/>
    </row>
    <row r="163" spans="2:9" x14ac:dyDescent="0.25">
      <c r="D163" s="100"/>
      <c r="E163" s="99"/>
      <c r="F163" s="99"/>
      <c r="G163" s="98"/>
      <c r="H163" s="95"/>
    </row>
    <row r="164" spans="2:9" x14ac:dyDescent="0.25">
      <c r="D164" s="100"/>
      <c r="E164" s="99"/>
      <c r="F164" s="99"/>
      <c r="G164" s="98"/>
      <c r="H164" s="95"/>
    </row>
    <row r="165" spans="2:9" x14ac:dyDescent="0.25">
      <c r="D165" s="100"/>
      <c r="E165" s="99"/>
      <c r="F165" s="99"/>
      <c r="G165" s="98"/>
      <c r="H165" s="95"/>
    </row>
    <row r="166" spans="2:9" x14ac:dyDescent="0.25">
      <c r="D166" s="100"/>
      <c r="E166" s="99"/>
      <c r="F166" s="99"/>
      <c r="G166" s="98"/>
      <c r="H166" s="95"/>
    </row>
    <row r="168" spans="2:9" x14ac:dyDescent="0.25">
      <c r="D168" s="94" t="s">
        <v>164</v>
      </c>
      <c r="H168" s="96">
        <f>SUM(H150:H166)</f>
        <v>802000</v>
      </c>
    </row>
    <row r="170" spans="2:9" x14ac:dyDescent="0.25">
      <c r="B170" s="94" t="s">
        <v>163</v>
      </c>
      <c r="C170" s="94" t="s">
        <v>44</v>
      </c>
      <c r="D170" s="94" t="s">
        <v>162</v>
      </c>
    </row>
    <row r="172" spans="2:9" x14ac:dyDescent="0.25">
      <c r="D172" s="233" t="s">
        <v>145</v>
      </c>
      <c r="E172" s="234"/>
      <c r="F172" s="234"/>
      <c r="G172" s="234"/>
      <c r="H172" s="234"/>
      <c r="I172" s="235"/>
    </row>
    <row r="173" spans="2:9" x14ac:dyDescent="0.25">
      <c r="D173" s="236"/>
      <c r="E173" s="237"/>
      <c r="F173" s="237"/>
      <c r="G173" s="237"/>
      <c r="H173" s="237"/>
      <c r="I173" s="238"/>
    </row>
    <row r="175" spans="2:9" x14ac:dyDescent="0.25">
      <c r="D175" s="94" t="s">
        <v>161</v>
      </c>
      <c r="F175" s="96">
        <f>D80-E34</f>
        <v>2500000</v>
      </c>
    </row>
    <row r="177" spans="2:10" x14ac:dyDescent="0.25">
      <c r="D177" s="94" t="s">
        <v>160</v>
      </c>
    </row>
    <row r="178" spans="2:10" x14ac:dyDescent="0.25">
      <c r="D178" s="94" t="s">
        <v>159</v>
      </c>
      <c r="F178" s="95"/>
    </row>
    <row r="179" spans="2:10" x14ac:dyDescent="0.25">
      <c r="D179" s="94" t="s">
        <v>158</v>
      </c>
      <c r="F179" s="95"/>
    </row>
    <row r="180" spans="2:10" x14ac:dyDescent="0.25">
      <c r="D180" s="94" t="s">
        <v>157</v>
      </c>
      <c r="F180" s="95"/>
    </row>
    <row r="181" spans="2:10" x14ac:dyDescent="0.25">
      <c r="D181" s="94" t="s">
        <v>156</v>
      </c>
      <c r="F181" s="96">
        <f>SUM(F178:F180)</f>
        <v>0</v>
      </c>
    </row>
    <row r="183" spans="2:10" x14ac:dyDescent="0.25">
      <c r="D183" s="94" t="s">
        <v>155</v>
      </c>
      <c r="F183" s="96">
        <f>F175-F181</f>
        <v>2500000</v>
      </c>
      <c r="J183" s="97"/>
    </row>
    <row r="185" spans="2:10" x14ac:dyDescent="0.25">
      <c r="C185" s="94" t="s">
        <v>154</v>
      </c>
    </row>
    <row r="187" spans="2:10" x14ac:dyDescent="0.25">
      <c r="C187" s="94" t="s">
        <v>153</v>
      </c>
      <c r="E187" s="96">
        <v>2900000</v>
      </c>
    </row>
    <row r="189" spans="2:10" x14ac:dyDescent="0.25">
      <c r="B189" s="94" t="s">
        <v>152</v>
      </c>
      <c r="C189" s="94" t="s">
        <v>151</v>
      </c>
      <c r="D189" s="94" t="s">
        <v>150</v>
      </c>
    </row>
    <row r="191" spans="2:10" x14ac:dyDescent="0.25">
      <c r="D191" s="233" t="s">
        <v>145</v>
      </c>
      <c r="E191" s="234"/>
      <c r="F191" s="234"/>
      <c r="G191" s="234"/>
      <c r="H191" s="234"/>
      <c r="I191" s="235"/>
    </row>
    <row r="192" spans="2:10" x14ac:dyDescent="0.25">
      <c r="D192" s="236"/>
      <c r="E192" s="237"/>
      <c r="F192" s="237"/>
      <c r="G192" s="237"/>
      <c r="H192" s="237"/>
      <c r="I192" s="238"/>
    </row>
    <row r="194" spans="2:9" x14ac:dyDescent="0.25">
      <c r="D194" s="94" t="s">
        <v>149</v>
      </c>
      <c r="H194" s="95"/>
    </row>
    <row r="196" spans="2:9" x14ac:dyDescent="0.25">
      <c r="B196" s="94" t="s">
        <v>148</v>
      </c>
      <c r="C196" s="94" t="s">
        <v>147</v>
      </c>
      <c r="D196" s="94" t="s">
        <v>146</v>
      </c>
    </row>
    <row r="198" spans="2:9" x14ac:dyDescent="0.25">
      <c r="D198" s="233" t="s">
        <v>145</v>
      </c>
      <c r="E198" s="234"/>
      <c r="F198" s="234"/>
      <c r="G198" s="234"/>
      <c r="H198" s="234"/>
      <c r="I198" s="235"/>
    </row>
    <row r="199" spans="2:9" x14ac:dyDescent="0.25">
      <c r="D199" s="236"/>
      <c r="E199" s="237"/>
      <c r="F199" s="237"/>
      <c r="G199" s="237"/>
      <c r="H199" s="237"/>
      <c r="I199" s="238"/>
    </row>
    <row r="201" spans="2:9" x14ac:dyDescent="0.25">
      <c r="D201" s="94" t="s">
        <v>144</v>
      </c>
      <c r="H201" s="95"/>
    </row>
    <row r="202" spans="2:9" x14ac:dyDescent="0.25">
      <c r="D202" s="94" t="s">
        <v>143</v>
      </c>
      <c r="H202" s="95"/>
    </row>
  </sheetData>
  <mergeCells count="22">
    <mergeCell ref="D147:I148"/>
    <mergeCell ref="D172:I173"/>
    <mergeCell ref="D191:I192"/>
    <mergeCell ref="D198:I199"/>
    <mergeCell ref="C32:D32"/>
    <mergeCell ref="C73:D73"/>
    <mergeCell ref="D117:I118"/>
    <mergeCell ref="D127:I128"/>
    <mergeCell ref="C12:D12"/>
    <mergeCell ref="D78:E78"/>
    <mergeCell ref="F78:G78"/>
    <mergeCell ref="C13:D15"/>
    <mergeCell ref="C27:D29"/>
    <mergeCell ref="C21:D21"/>
    <mergeCell ref="E27:F27"/>
    <mergeCell ref="E28:F28"/>
    <mergeCell ref="E29:F29"/>
    <mergeCell ref="G27:H27"/>
    <mergeCell ref="G28:H28"/>
    <mergeCell ref="G29:H29"/>
    <mergeCell ref="C25:D25"/>
    <mergeCell ref="C26:D2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B896-7FFC-4B0D-BF83-F6122E2B9CBF}">
  <dimension ref="A1:BZ63"/>
  <sheetViews>
    <sheetView workbookViewId="0"/>
  </sheetViews>
  <sheetFormatPr defaultColWidth="8.85546875" defaultRowHeight="15.75" x14ac:dyDescent="0.25"/>
  <cols>
    <col min="1" max="1" width="3.5703125" style="67" customWidth="1"/>
    <col min="2" max="2" width="11.140625" style="67" customWidth="1"/>
    <col min="3" max="3" width="16" style="67" customWidth="1"/>
    <col min="4" max="8" width="12.85546875" style="67" customWidth="1"/>
    <col min="9" max="9" width="8.85546875" style="67"/>
    <col min="10" max="10" width="2.5703125" style="67" customWidth="1"/>
    <col min="11" max="16384" width="8.85546875" style="65"/>
  </cols>
  <sheetData>
    <row r="1" spans="1:11" x14ac:dyDescent="0.25">
      <c r="A1" s="34" t="s">
        <v>73</v>
      </c>
      <c r="B1" s="66"/>
      <c r="K1" s="65" t="str">
        <f>A1</f>
        <v>RETFRC Spring 2023</v>
      </c>
    </row>
    <row r="2" spans="1:11" x14ac:dyDescent="0.25">
      <c r="A2" s="66" t="s">
        <v>125</v>
      </c>
      <c r="B2" s="66"/>
      <c r="K2" s="65" t="str">
        <f>A2</f>
        <v>Question 5</v>
      </c>
    </row>
    <row r="3" spans="1:11" ht="18.399999999999999" customHeight="1" x14ac:dyDescent="0.3">
      <c r="A3" s="68"/>
    </row>
    <row r="4" spans="1:11" ht="18.399999999999999" customHeight="1" x14ac:dyDescent="0.25">
      <c r="A4" s="66"/>
      <c r="K4" s="65" t="s">
        <v>43</v>
      </c>
    </row>
    <row r="5" spans="1:11" x14ac:dyDescent="0.25">
      <c r="A5" s="66"/>
      <c r="B5" s="69" t="s">
        <v>124</v>
      </c>
      <c r="C5" s="67" t="s">
        <v>126</v>
      </c>
    </row>
    <row r="6" spans="1:11" x14ac:dyDescent="0.25">
      <c r="A6" s="66"/>
      <c r="B6" s="69"/>
    </row>
    <row r="7" spans="1:11" x14ac:dyDescent="0.25">
      <c r="A7" s="66"/>
      <c r="B7" s="69"/>
      <c r="C7" s="67" t="s">
        <v>45</v>
      </c>
    </row>
    <row r="9" spans="1:11" x14ac:dyDescent="0.25">
      <c r="C9" s="70" t="s">
        <v>138</v>
      </c>
    </row>
    <row r="10" spans="1:11" ht="15.6" customHeight="1" x14ac:dyDescent="0.25">
      <c r="C10" s="239" t="s">
        <v>128</v>
      </c>
      <c r="D10" s="240"/>
      <c r="E10" s="243" t="s">
        <v>98</v>
      </c>
      <c r="F10" s="244"/>
      <c r="G10" s="245"/>
    </row>
    <row r="11" spans="1:11" ht="15.6" customHeight="1" x14ac:dyDescent="0.25">
      <c r="C11" s="241"/>
      <c r="D11" s="242"/>
      <c r="E11" s="246"/>
      <c r="F11" s="247"/>
      <c r="G11" s="248"/>
    </row>
    <row r="12" spans="1:11" x14ac:dyDescent="0.25">
      <c r="C12" s="249" t="s">
        <v>129</v>
      </c>
      <c r="D12" s="249"/>
      <c r="E12" s="249" t="s">
        <v>99</v>
      </c>
      <c r="F12" s="249"/>
      <c r="G12" s="249"/>
    </row>
    <row r="13" spans="1:11" x14ac:dyDescent="0.25">
      <c r="C13" s="249" t="s">
        <v>82</v>
      </c>
      <c r="D13" s="249"/>
      <c r="E13" s="250" t="s">
        <v>47</v>
      </c>
      <c r="F13" s="250"/>
      <c r="G13" s="250"/>
    </row>
    <row r="14" spans="1:11" x14ac:dyDescent="0.25">
      <c r="C14" s="251" t="s">
        <v>83</v>
      </c>
      <c r="D14" s="252"/>
      <c r="E14" s="251" t="s">
        <v>48</v>
      </c>
      <c r="F14" s="253"/>
      <c r="G14" s="252"/>
    </row>
    <row r="15" spans="1:11" ht="34.5" customHeight="1" x14ac:dyDescent="0.25">
      <c r="C15" s="251" t="s">
        <v>84</v>
      </c>
      <c r="D15" s="252"/>
      <c r="E15" s="254" t="s">
        <v>100</v>
      </c>
      <c r="F15" s="255"/>
      <c r="G15" s="256"/>
    </row>
    <row r="16" spans="1:11" x14ac:dyDescent="0.25">
      <c r="C16" s="257" t="s">
        <v>101</v>
      </c>
      <c r="D16" s="257"/>
      <c r="E16" s="258" t="s">
        <v>102</v>
      </c>
      <c r="F16" s="258"/>
      <c r="G16" s="258"/>
    </row>
    <row r="17" spans="1:78" x14ac:dyDescent="0.25">
      <c r="C17" s="257"/>
      <c r="D17" s="257"/>
      <c r="E17" s="258"/>
      <c r="F17" s="258"/>
      <c r="G17" s="258"/>
    </row>
    <row r="19" spans="1:78" s="64" customFormat="1" x14ac:dyDescent="0.25">
      <c r="A19" s="67"/>
      <c r="B19" s="67"/>
      <c r="C19" s="70" t="s">
        <v>137</v>
      </c>
      <c r="D19" s="67"/>
      <c r="E19" s="67"/>
      <c r="F19" s="67"/>
      <c r="G19" s="67"/>
      <c r="H19" s="67"/>
      <c r="I19" s="67"/>
      <c r="J19" s="67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</row>
    <row r="20" spans="1:78" s="64" customFormat="1" x14ac:dyDescent="0.25">
      <c r="A20" s="67"/>
      <c r="B20" s="67"/>
      <c r="C20" s="259" t="s">
        <v>130</v>
      </c>
      <c r="D20" s="256"/>
      <c r="E20" s="90">
        <v>0.05</v>
      </c>
      <c r="F20" s="255" t="s">
        <v>103</v>
      </c>
      <c r="G20" s="255"/>
      <c r="H20" s="256"/>
      <c r="I20" s="67"/>
      <c r="J20" s="67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</row>
    <row r="21" spans="1:78" s="64" customFormat="1" x14ac:dyDescent="0.25">
      <c r="A21" s="67"/>
      <c r="B21" s="67"/>
      <c r="C21" s="71" t="s">
        <v>131</v>
      </c>
      <c r="D21" s="72"/>
      <c r="E21" s="90">
        <v>3.5000000000000003E-2</v>
      </c>
      <c r="F21" s="73" t="s">
        <v>103</v>
      </c>
      <c r="G21" s="73"/>
      <c r="H21" s="72"/>
      <c r="I21" s="67"/>
      <c r="J21" s="67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</row>
    <row r="22" spans="1:78" s="64" customFormat="1" x14ac:dyDescent="0.25">
      <c r="A22" s="67"/>
      <c r="B22" s="67"/>
      <c r="C22" s="260" t="s">
        <v>132</v>
      </c>
      <c r="D22" s="261"/>
      <c r="E22" s="266" t="s">
        <v>104</v>
      </c>
      <c r="F22" s="266"/>
      <c r="G22" s="266" t="s">
        <v>105</v>
      </c>
      <c r="H22" s="266"/>
      <c r="I22" s="67"/>
      <c r="J22" s="67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</row>
    <row r="23" spans="1:78" s="64" customFormat="1" x14ac:dyDescent="0.25">
      <c r="A23" s="67"/>
      <c r="B23" s="67"/>
      <c r="C23" s="262"/>
      <c r="D23" s="263"/>
      <c r="E23" s="266">
        <v>60</v>
      </c>
      <c r="F23" s="266"/>
      <c r="G23" s="267">
        <v>0.5</v>
      </c>
      <c r="H23" s="266"/>
      <c r="I23" s="67"/>
      <c r="J23" s="67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</row>
    <row r="24" spans="1:78" s="64" customFormat="1" x14ac:dyDescent="0.25">
      <c r="A24" s="67"/>
      <c r="B24" s="67"/>
      <c r="C24" s="264"/>
      <c r="D24" s="265"/>
      <c r="E24" s="266">
        <v>65</v>
      </c>
      <c r="F24" s="266"/>
      <c r="G24" s="267">
        <v>1</v>
      </c>
      <c r="H24" s="267"/>
      <c r="I24" s="67"/>
      <c r="J24" s="67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</row>
    <row r="25" spans="1:78" s="64" customFormat="1" x14ac:dyDescent="0.25">
      <c r="A25" s="67"/>
      <c r="B25" s="67"/>
      <c r="C25" s="74" t="s">
        <v>133</v>
      </c>
      <c r="D25" s="75"/>
      <c r="E25" s="268" t="s">
        <v>106</v>
      </c>
      <c r="F25" s="269"/>
      <c r="G25" s="270" t="s">
        <v>105</v>
      </c>
      <c r="H25" s="271"/>
      <c r="I25" s="67"/>
      <c r="J25" s="67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</row>
    <row r="26" spans="1:78" s="64" customFormat="1" x14ac:dyDescent="0.25">
      <c r="A26" s="67"/>
      <c r="B26" s="67"/>
      <c r="C26" s="74"/>
      <c r="D26" s="75"/>
      <c r="E26" s="268" t="s">
        <v>107</v>
      </c>
      <c r="F26" s="269"/>
      <c r="G26" s="270">
        <v>0.2</v>
      </c>
      <c r="H26" s="271"/>
      <c r="I26" s="67"/>
      <c r="J26" s="67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</row>
    <row r="27" spans="1:78" s="64" customFormat="1" x14ac:dyDescent="0.25">
      <c r="A27" s="67"/>
      <c r="B27" s="67"/>
      <c r="C27" s="74"/>
      <c r="D27" s="75"/>
      <c r="E27" s="272" t="s">
        <v>108</v>
      </c>
      <c r="F27" s="269"/>
      <c r="G27" s="270">
        <v>0.1</v>
      </c>
      <c r="H27" s="271"/>
      <c r="I27" s="67"/>
      <c r="J27" s="67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</row>
    <row r="28" spans="1:78" s="64" customFormat="1" x14ac:dyDescent="0.25">
      <c r="A28" s="67"/>
      <c r="B28" s="67"/>
      <c r="C28" s="74"/>
      <c r="D28" s="75"/>
      <c r="E28" s="273" t="s">
        <v>109</v>
      </c>
      <c r="F28" s="269"/>
      <c r="G28" s="270">
        <v>0.05</v>
      </c>
      <c r="H28" s="271"/>
      <c r="I28" s="67"/>
      <c r="J28" s="67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</row>
    <row r="29" spans="1:78" s="64" customFormat="1" x14ac:dyDescent="0.25">
      <c r="A29" s="67"/>
      <c r="B29" s="67"/>
      <c r="C29" s="74"/>
      <c r="D29" s="75"/>
      <c r="E29" s="273" t="s">
        <v>110</v>
      </c>
      <c r="F29" s="269"/>
      <c r="G29" s="270">
        <v>0</v>
      </c>
      <c r="H29" s="271"/>
      <c r="I29" s="67"/>
      <c r="J29" s="67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</row>
    <row r="30" spans="1:78" s="64" customFormat="1" x14ac:dyDescent="0.25">
      <c r="A30" s="67"/>
      <c r="B30" s="67"/>
      <c r="C30" s="259" t="s">
        <v>111</v>
      </c>
      <c r="D30" s="256"/>
      <c r="E30" s="259" t="s">
        <v>112</v>
      </c>
      <c r="F30" s="255"/>
      <c r="G30" s="255"/>
      <c r="H30" s="256"/>
      <c r="I30" s="67"/>
      <c r="J30" s="67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</row>
    <row r="31" spans="1:78" s="64" customFormat="1" x14ac:dyDescent="0.25">
      <c r="A31" s="67"/>
      <c r="B31" s="67"/>
      <c r="C31" s="259" t="s">
        <v>127</v>
      </c>
      <c r="D31" s="256"/>
      <c r="E31" s="259" t="s">
        <v>113</v>
      </c>
      <c r="F31" s="255"/>
      <c r="G31" s="255"/>
      <c r="H31" s="256"/>
      <c r="I31" s="67"/>
      <c r="J31" s="67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</row>
    <row r="32" spans="1:78" s="64" customFormat="1" x14ac:dyDescent="0.25">
      <c r="A32" s="67"/>
      <c r="B32" s="67"/>
      <c r="C32" s="259" t="s">
        <v>114</v>
      </c>
      <c r="D32" s="256"/>
      <c r="E32" s="259" t="s">
        <v>115</v>
      </c>
      <c r="F32" s="255"/>
      <c r="G32" s="255"/>
      <c r="H32" s="256"/>
      <c r="I32" s="67"/>
      <c r="J32" s="67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</row>
    <row r="34" spans="1:78" s="64" customFormat="1" x14ac:dyDescent="0.25">
      <c r="A34" s="67"/>
      <c r="B34" s="67"/>
      <c r="C34" s="76" t="s">
        <v>136</v>
      </c>
      <c r="D34" s="77"/>
      <c r="E34" s="77"/>
      <c r="F34" s="77"/>
      <c r="G34" s="67"/>
      <c r="H34" s="67"/>
      <c r="I34" s="67"/>
      <c r="J34" s="67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</row>
    <row r="35" spans="1:78" s="64" customFormat="1" ht="20.25" x14ac:dyDescent="0.25">
      <c r="A35" s="67"/>
      <c r="B35" s="67"/>
      <c r="C35" s="78" t="s">
        <v>119</v>
      </c>
      <c r="D35" s="79">
        <v>12.5</v>
      </c>
      <c r="E35" s="78" t="s">
        <v>120</v>
      </c>
      <c r="F35" s="79">
        <v>13.9</v>
      </c>
      <c r="G35" s="67"/>
      <c r="H35" s="67"/>
      <c r="I35" s="67"/>
      <c r="J35" s="67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</row>
    <row r="36" spans="1:78" s="64" customFormat="1" x14ac:dyDescent="0.25">
      <c r="A36" s="67"/>
      <c r="B36" s="67"/>
      <c r="C36" s="67"/>
      <c r="D36" s="80"/>
      <c r="E36" s="80"/>
      <c r="F36" s="80"/>
      <c r="G36" s="67"/>
      <c r="H36" s="67"/>
      <c r="I36" s="67"/>
      <c r="J36" s="67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</row>
    <row r="38" spans="1:78" s="64" customFormat="1" x14ac:dyDescent="0.25">
      <c r="A38" s="67"/>
      <c r="B38" s="67"/>
      <c r="C38" s="70" t="s">
        <v>134</v>
      </c>
      <c r="D38" s="67"/>
      <c r="E38" s="67"/>
      <c r="F38" s="67"/>
      <c r="G38" s="67"/>
      <c r="H38" s="67"/>
      <c r="I38" s="67"/>
      <c r="J38" s="67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</row>
    <row r="39" spans="1:78" s="64" customFormat="1" x14ac:dyDescent="0.25">
      <c r="A39" s="67"/>
      <c r="B39" s="67"/>
      <c r="C39" s="81"/>
      <c r="D39" s="82" t="s">
        <v>58</v>
      </c>
      <c r="E39" s="82" t="s">
        <v>59</v>
      </c>
      <c r="F39" s="83"/>
      <c r="G39" s="83"/>
      <c r="H39" s="83"/>
      <c r="I39" s="67"/>
      <c r="J39" s="67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</row>
    <row r="40" spans="1:78" s="64" customFormat="1" x14ac:dyDescent="0.25">
      <c r="A40" s="67"/>
      <c r="B40" s="67"/>
      <c r="C40" s="81" t="s">
        <v>104</v>
      </c>
      <c r="D40" s="84">
        <v>29</v>
      </c>
      <c r="E40" s="84">
        <v>50</v>
      </c>
      <c r="F40" s="77"/>
      <c r="G40" s="77"/>
      <c r="H40" s="77"/>
      <c r="I40" s="67"/>
      <c r="J40" s="67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</row>
    <row r="41" spans="1:78" s="64" customFormat="1" x14ac:dyDescent="0.25">
      <c r="A41" s="67"/>
      <c r="B41" s="67"/>
      <c r="C41" s="81" t="s">
        <v>106</v>
      </c>
      <c r="D41" s="84">
        <v>9</v>
      </c>
      <c r="E41" s="84">
        <v>20</v>
      </c>
      <c r="F41" s="77"/>
      <c r="G41" s="77"/>
      <c r="H41" s="77"/>
      <c r="I41" s="67"/>
      <c r="J41" s="67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</row>
    <row r="42" spans="1:78" s="64" customFormat="1" x14ac:dyDescent="0.25">
      <c r="A42" s="67"/>
      <c r="B42" s="67"/>
      <c r="C42" s="81" t="s">
        <v>135</v>
      </c>
      <c r="D42" s="91">
        <v>80000</v>
      </c>
      <c r="E42" s="91">
        <v>120000</v>
      </c>
      <c r="F42" s="77"/>
      <c r="G42" s="77"/>
      <c r="H42" s="77"/>
      <c r="I42" s="67"/>
      <c r="J42" s="67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</row>
    <row r="43" spans="1:78" s="64" customFormat="1" x14ac:dyDescent="0.25">
      <c r="A43" s="67"/>
      <c r="B43" s="67"/>
      <c r="C43" s="77"/>
      <c r="D43" s="280"/>
      <c r="E43" s="280"/>
      <c r="F43" s="281"/>
      <c r="G43" s="281"/>
      <c r="H43" s="77"/>
      <c r="I43" s="67"/>
      <c r="J43" s="67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</row>
    <row r="44" spans="1:78" s="64" customFormat="1" x14ac:dyDescent="0.25">
      <c r="A44" s="67"/>
      <c r="B44" s="67"/>
      <c r="C44" s="76" t="s">
        <v>139</v>
      </c>
      <c r="D44" s="77"/>
      <c r="E44" s="77"/>
      <c r="F44" s="77"/>
      <c r="G44" s="77"/>
      <c r="H44" s="77"/>
      <c r="I44" s="67"/>
      <c r="J44" s="67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</row>
    <row r="45" spans="1:78" s="64" customFormat="1" x14ac:dyDescent="0.25">
      <c r="A45" s="67"/>
      <c r="B45" s="67"/>
      <c r="C45" s="85" t="s">
        <v>116</v>
      </c>
      <c r="D45" s="86"/>
      <c r="E45" s="79"/>
      <c r="F45" s="87">
        <v>400000</v>
      </c>
      <c r="G45" s="77"/>
      <c r="H45" s="77"/>
      <c r="I45" s="67"/>
      <c r="J45" s="67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</row>
    <row r="46" spans="1:78" s="64" customFormat="1" x14ac:dyDescent="0.25">
      <c r="A46" s="67"/>
      <c r="B46" s="67"/>
      <c r="C46" s="77"/>
      <c r="D46" s="77"/>
      <c r="E46" s="77"/>
      <c r="F46" s="77"/>
      <c r="G46" s="77"/>
      <c r="H46" s="77"/>
      <c r="I46" s="67"/>
      <c r="J46" s="67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</row>
    <row r="48" spans="1:78" s="64" customFormat="1" x14ac:dyDescent="0.25">
      <c r="A48" s="67"/>
      <c r="B48" s="67" t="s">
        <v>60</v>
      </c>
      <c r="C48" s="69" t="s">
        <v>71</v>
      </c>
      <c r="D48" s="67" t="s">
        <v>140</v>
      </c>
      <c r="E48" s="67"/>
      <c r="F48" s="67"/>
      <c r="G48" s="67"/>
      <c r="H48" s="67"/>
      <c r="I48" s="67"/>
      <c r="J48" s="67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</row>
    <row r="50" spans="2:10" ht="15.75" customHeight="1" x14ac:dyDescent="0.25">
      <c r="D50" s="274" t="s">
        <v>49</v>
      </c>
      <c r="E50" s="275"/>
      <c r="F50" s="275"/>
      <c r="G50" s="275"/>
      <c r="H50" s="275"/>
      <c r="I50" s="275"/>
      <c r="J50" s="276"/>
    </row>
    <row r="51" spans="2:10" x14ac:dyDescent="0.25">
      <c r="D51" s="277"/>
      <c r="E51" s="278"/>
      <c r="F51" s="278"/>
      <c r="G51" s="278"/>
      <c r="H51" s="278"/>
      <c r="I51" s="278"/>
      <c r="J51" s="279"/>
    </row>
    <row r="53" spans="2:10" x14ac:dyDescent="0.25">
      <c r="C53" s="67" t="s">
        <v>117</v>
      </c>
    </row>
    <row r="54" spans="2:10" x14ac:dyDescent="0.25">
      <c r="C54" s="88" t="s">
        <v>141</v>
      </c>
    </row>
    <row r="55" spans="2:10" x14ac:dyDescent="0.25">
      <c r="C55" s="89" t="s">
        <v>142</v>
      </c>
      <c r="D55" s="92"/>
    </row>
    <row r="56" spans="2:10" x14ac:dyDescent="0.25">
      <c r="C56" s="88" t="s">
        <v>121</v>
      </c>
    </row>
    <row r="57" spans="2:10" x14ac:dyDescent="0.25">
      <c r="C57" s="88" t="s">
        <v>122</v>
      </c>
    </row>
    <row r="58" spans="2:10" x14ac:dyDescent="0.25">
      <c r="C58" s="88" t="s">
        <v>123</v>
      </c>
    </row>
    <row r="60" spans="2:10" x14ac:dyDescent="0.25">
      <c r="B60" s="67" t="s">
        <v>62</v>
      </c>
      <c r="C60" s="69" t="s">
        <v>71</v>
      </c>
      <c r="D60" s="67" t="s">
        <v>118</v>
      </c>
    </row>
    <row r="62" spans="2:10" ht="15.75" customHeight="1" x14ac:dyDescent="0.25">
      <c r="D62" s="274" t="s">
        <v>49</v>
      </c>
      <c r="E62" s="275"/>
      <c r="F62" s="275"/>
      <c r="G62" s="275"/>
      <c r="H62" s="275"/>
      <c r="I62" s="275"/>
      <c r="J62" s="276"/>
    </row>
    <row r="63" spans="2:10" x14ac:dyDescent="0.25">
      <c r="D63" s="277"/>
      <c r="E63" s="278"/>
      <c r="F63" s="278"/>
      <c r="G63" s="278"/>
      <c r="H63" s="278"/>
      <c r="I63" s="278"/>
      <c r="J63" s="279"/>
    </row>
  </sheetData>
  <mergeCells count="41">
    <mergeCell ref="D50:J51"/>
    <mergeCell ref="D62:J63"/>
    <mergeCell ref="C31:D31"/>
    <mergeCell ref="E31:H31"/>
    <mergeCell ref="C32:D32"/>
    <mergeCell ref="E32:H32"/>
    <mergeCell ref="D43:E43"/>
    <mergeCell ref="F43:G43"/>
    <mergeCell ref="E28:F28"/>
    <mergeCell ref="G28:H28"/>
    <mergeCell ref="E29:F29"/>
    <mergeCell ref="G29:H29"/>
    <mergeCell ref="C30:D30"/>
    <mergeCell ref="E30:H30"/>
    <mergeCell ref="E25:F25"/>
    <mergeCell ref="G25:H25"/>
    <mergeCell ref="E26:F26"/>
    <mergeCell ref="G26:H26"/>
    <mergeCell ref="E27:F27"/>
    <mergeCell ref="G27:H27"/>
    <mergeCell ref="C20:D20"/>
    <mergeCell ref="F20:H20"/>
    <mergeCell ref="C22:D24"/>
    <mergeCell ref="E22:F22"/>
    <mergeCell ref="G22:H22"/>
    <mergeCell ref="E23:F23"/>
    <mergeCell ref="G23:H23"/>
    <mergeCell ref="E24:F24"/>
    <mergeCell ref="G24:H24"/>
    <mergeCell ref="C14:D14"/>
    <mergeCell ref="E14:G14"/>
    <mergeCell ref="C15:D15"/>
    <mergeCell ref="E15:G15"/>
    <mergeCell ref="C16:D17"/>
    <mergeCell ref="E16:G17"/>
    <mergeCell ref="C10:D11"/>
    <mergeCell ref="E10:G11"/>
    <mergeCell ref="C12:D12"/>
    <mergeCell ref="E12:G12"/>
    <mergeCell ref="C13:D13"/>
    <mergeCell ref="E13:G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3C390-730C-444F-9F23-E0D3BD2725CD}">
  <dimension ref="A2:P48"/>
  <sheetViews>
    <sheetView topLeftCell="A14" workbookViewId="0">
      <selection activeCell="C48" sqref="C48"/>
    </sheetView>
  </sheetViews>
  <sheetFormatPr defaultColWidth="9.140625" defaultRowHeight="12.75" x14ac:dyDescent="0.2"/>
  <cols>
    <col min="1" max="1" width="4.5703125" customWidth="1"/>
    <col min="2" max="2" width="45.42578125" customWidth="1"/>
    <col min="3" max="3" width="12.28515625" customWidth="1"/>
    <col min="4" max="4" width="10.7109375" bestFit="1" customWidth="1"/>
    <col min="5" max="5" width="11.7109375" bestFit="1" customWidth="1"/>
    <col min="6" max="7" width="11.42578125" bestFit="1" customWidth="1"/>
    <col min="8" max="8" width="9.7109375" bestFit="1" customWidth="1"/>
  </cols>
  <sheetData>
    <row r="2" spans="2:16" ht="13.5" thickBot="1" x14ac:dyDescent="0.25">
      <c r="B2" s="8" t="s">
        <v>36</v>
      </c>
      <c r="C2" s="8"/>
      <c r="D2" s="8"/>
      <c r="E2" s="8"/>
      <c r="F2" s="8"/>
    </row>
    <row r="3" spans="2:16" x14ac:dyDescent="0.2">
      <c r="B3" s="9" t="s">
        <v>0</v>
      </c>
      <c r="C3" s="10"/>
      <c r="D3" s="10"/>
      <c r="E3" s="10"/>
      <c r="F3" s="11"/>
      <c r="I3" s="49"/>
      <c r="J3" s="49"/>
      <c r="K3" s="49"/>
      <c r="L3" s="49"/>
      <c r="M3" s="49"/>
      <c r="N3" s="49"/>
      <c r="O3" s="49"/>
      <c r="P3" s="49"/>
    </row>
    <row r="4" spans="2:16" x14ac:dyDescent="0.2">
      <c r="B4" s="12" t="s">
        <v>1</v>
      </c>
      <c r="C4" s="8" t="s">
        <v>2</v>
      </c>
      <c r="D4" s="8" t="s">
        <v>3</v>
      </c>
      <c r="E4" s="8" t="s">
        <v>4</v>
      </c>
      <c r="F4" s="13" t="s">
        <v>5</v>
      </c>
      <c r="I4" s="49"/>
      <c r="J4" s="49"/>
      <c r="K4" s="49"/>
      <c r="L4" s="49"/>
      <c r="M4" s="49"/>
      <c r="N4" s="49"/>
      <c r="O4" s="49"/>
      <c r="P4" s="49"/>
    </row>
    <row r="5" spans="2:16" x14ac:dyDescent="0.2">
      <c r="B5" s="12">
        <v>2022</v>
      </c>
      <c r="C5" s="14">
        <f>_xll.fxAct_EconAnnualLookup("CanDBLimit", B5)</f>
        <v>3420</v>
      </c>
      <c r="D5" s="8">
        <f>_xll.fxAct_YMPE(B5)</f>
        <v>64900</v>
      </c>
      <c r="E5" s="8">
        <f>_xll.fxAct_OAS(B5,1)</f>
        <v>642.25</v>
      </c>
      <c r="F5" s="15">
        <v>1253.5899999999999</v>
      </c>
      <c r="H5" s="1"/>
      <c r="I5" s="49"/>
      <c r="J5" s="49"/>
      <c r="K5" s="49"/>
      <c r="L5" s="49"/>
      <c r="M5" s="49"/>
      <c r="N5" s="49"/>
      <c r="O5" s="49"/>
      <c r="P5" s="49"/>
    </row>
    <row r="6" spans="2:16" x14ac:dyDescent="0.2">
      <c r="B6" s="12">
        <v>2021</v>
      </c>
      <c r="C6" s="8">
        <f>_xll.fxAct_EconAnnualLookup("CanDBLimit", B6)</f>
        <v>3245.56</v>
      </c>
      <c r="D6" s="8">
        <f>_xll.fxAct_YMPE(B6)</f>
        <v>61600</v>
      </c>
      <c r="E6" s="8">
        <f>_xll.fxAct_OAS(B6,1)</f>
        <v>615.37</v>
      </c>
      <c r="F6" s="15">
        <v>1203.75</v>
      </c>
      <c r="I6" s="49"/>
      <c r="J6" s="49">
        <f>_xll.fxAct_ax(K9,K9,_xll.fxAct_InterestSelectCurrent(3.7%,1,10,3.4%),_xll.fxAct_MortalityAdvanced(0,"CPM-2014"&amp;K10,0,1,TRUE,"CPM-B2D"&amp;"("&amp;K10&amp;")",1,FALSE,0,2014,2022,999),"1124")</f>
        <v>17.355137652437236</v>
      </c>
      <c r="K6" s="49"/>
      <c r="L6" s="49"/>
      <c r="M6" s="49"/>
      <c r="N6" s="49"/>
      <c r="O6" s="49"/>
      <c r="P6" s="49"/>
    </row>
    <row r="7" spans="2:16" x14ac:dyDescent="0.2">
      <c r="B7" s="12">
        <v>2020</v>
      </c>
      <c r="C7" s="8">
        <f>_xll.fxAct_EconAnnualLookup("CanDBLimit", B7)</f>
        <v>3092.22</v>
      </c>
      <c r="D7" s="8">
        <f>_xll.fxAct_YMPE(B7)</f>
        <v>58700</v>
      </c>
      <c r="E7" s="8">
        <f>_xll.fxAct_OAS(B7,1)</f>
        <v>613.53</v>
      </c>
      <c r="F7" s="15">
        <v>1175.83</v>
      </c>
      <c r="I7" s="49"/>
      <c r="J7" s="49">
        <f>_xll.fxAct_ax(K9,65,_xll.fxAct_InterestSelectCurrent(3.7%,1,10,3.4%),_xll.fxAct_MortalityAdvanced(0,"CPM-2014"&amp;K10,0,1,TRUE,"CPM-B2D"&amp;"("&amp;K10&amp;")",1,FALSE,0,2014,2022,999),"1124")</f>
        <v>11.993573853124268</v>
      </c>
      <c r="K7" s="49">
        <f>J7/J6</f>
        <v>0.69106763042239383</v>
      </c>
      <c r="L7" s="49"/>
      <c r="M7" s="49"/>
      <c r="N7" s="49"/>
      <c r="O7" s="49"/>
      <c r="P7" s="49"/>
    </row>
    <row r="8" spans="2:16" x14ac:dyDescent="0.2">
      <c r="B8" s="12">
        <v>2019</v>
      </c>
      <c r="C8" s="8">
        <f>_xll.fxAct_EconAnnualLookup("CanDBLimit", B8)</f>
        <v>3025.56</v>
      </c>
      <c r="D8" s="8">
        <f>_xll.fxAct_YMPE(B8)</f>
        <v>57400</v>
      </c>
      <c r="E8" s="8">
        <f>_xll.fxAct_OAS(B8,1)</f>
        <v>601.45000000000005</v>
      </c>
      <c r="F8" s="15">
        <v>1154.58</v>
      </c>
      <c r="I8" s="49"/>
      <c r="J8" s="49"/>
      <c r="K8" s="49"/>
      <c r="L8" s="49"/>
      <c r="M8" s="49"/>
      <c r="N8" s="49"/>
      <c r="O8" s="49"/>
      <c r="P8" s="49"/>
    </row>
    <row r="9" spans="2:16" x14ac:dyDescent="0.2">
      <c r="B9" s="12">
        <v>2018</v>
      </c>
      <c r="C9" s="8">
        <f>_xll.fxAct_EconAnnualLookup("CanDBLimit", B9)</f>
        <v>2944.44</v>
      </c>
      <c r="D9" s="8">
        <f>_xll.fxAct_YMPE(B9)</f>
        <v>55900</v>
      </c>
      <c r="E9" s="8">
        <f>_xll.fxAct_OAS(B9,1)</f>
        <v>586.66</v>
      </c>
      <c r="F9" s="15">
        <v>1134.17</v>
      </c>
      <c r="I9" s="49"/>
      <c r="J9" s="49" t="s">
        <v>6</v>
      </c>
      <c r="K9" s="49">
        <v>59</v>
      </c>
      <c r="L9" s="49"/>
      <c r="M9" s="49"/>
      <c r="N9" s="49"/>
      <c r="O9" s="49"/>
      <c r="P9" s="49"/>
    </row>
    <row r="10" spans="2:16" ht="13.5" thickBot="1" x14ac:dyDescent="0.25">
      <c r="B10" s="16">
        <v>2017</v>
      </c>
      <c r="C10" s="17">
        <f>_xll.fxAct_EconAnnualLookup("CanDBLimit", B10)</f>
        <v>2914.44</v>
      </c>
      <c r="D10" s="17">
        <f>_xll.fxAct_YMPE(B10)</f>
        <v>55300</v>
      </c>
      <c r="E10" s="17">
        <f>_xll.fxAct_OAS(B10,1)</f>
        <v>578.53</v>
      </c>
      <c r="F10" s="18">
        <v>1114.17</v>
      </c>
      <c r="I10" s="49"/>
      <c r="J10" s="49" t="s">
        <v>7</v>
      </c>
      <c r="K10" s="49" t="s">
        <v>28</v>
      </c>
      <c r="L10" s="49"/>
      <c r="M10" s="49"/>
      <c r="N10" s="49"/>
      <c r="O10" s="49"/>
      <c r="P10" s="49"/>
    </row>
    <row r="11" spans="2:16" x14ac:dyDescent="0.2">
      <c r="B11" s="8"/>
      <c r="C11" s="8"/>
      <c r="D11" s="8"/>
      <c r="E11" s="8"/>
      <c r="F11" s="8"/>
      <c r="I11" s="49"/>
      <c r="J11" s="49"/>
      <c r="K11" s="49"/>
      <c r="L11" s="49"/>
      <c r="M11" s="49"/>
      <c r="N11" s="49"/>
      <c r="O11" s="49"/>
      <c r="P11" s="49"/>
    </row>
    <row r="12" spans="2:16" x14ac:dyDescent="0.2">
      <c r="B12" s="8"/>
      <c r="C12" s="8"/>
      <c r="D12" s="8"/>
      <c r="E12" s="8"/>
      <c r="F12" s="8"/>
      <c r="I12" s="49"/>
      <c r="J12" s="49"/>
      <c r="K12" s="49"/>
      <c r="L12" s="49"/>
      <c r="M12" s="49"/>
      <c r="N12" s="49"/>
      <c r="O12" s="49"/>
      <c r="P12" s="49"/>
    </row>
    <row r="13" spans="2:16" x14ac:dyDescent="0.2">
      <c r="B13" s="19" t="s">
        <v>8</v>
      </c>
      <c r="C13" s="19" t="s">
        <v>68</v>
      </c>
      <c r="D13" s="19" t="s">
        <v>69</v>
      </c>
      <c r="E13" s="8"/>
      <c r="F13" s="8"/>
      <c r="I13" s="49"/>
      <c r="J13" s="49"/>
      <c r="K13" s="49"/>
      <c r="L13" s="49"/>
      <c r="M13" s="49"/>
      <c r="N13" s="49"/>
      <c r="O13" s="49"/>
      <c r="P13" s="49"/>
    </row>
    <row r="14" spans="2:16" x14ac:dyDescent="0.2">
      <c r="B14" s="19" t="s">
        <v>9</v>
      </c>
      <c r="C14" s="19">
        <v>55</v>
      </c>
      <c r="D14" s="19">
        <v>58</v>
      </c>
      <c r="E14" s="8"/>
      <c r="F14" s="20"/>
      <c r="I14" s="49"/>
      <c r="J14" s="49"/>
      <c r="K14" s="49"/>
      <c r="L14" s="49"/>
      <c r="M14" s="49"/>
      <c r="N14" s="49"/>
      <c r="O14" s="49"/>
      <c r="P14" s="49"/>
    </row>
    <row r="15" spans="2:16" x14ac:dyDescent="0.2">
      <c r="B15" s="19" t="s">
        <v>23</v>
      </c>
      <c r="C15" s="19">
        <v>8</v>
      </c>
      <c r="D15" s="19">
        <v>30</v>
      </c>
      <c r="E15" s="8"/>
      <c r="F15" s="8"/>
      <c r="I15" s="49"/>
      <c r="J15" s="49"/>
      <c r="K15" s="49"/>
      <c r="L15" s="49"/>
      <c r="M15" s="49"/>
      <c r="N15" s="49"/>
      <c r="O15" s="49"/>
      <c r="P15" s="49"/>
    </row>
    <row r="16" spans="2:16" x14ac:dyDescent="0.2">
      <c r="B16" s="19" t="s">
        <v>10</v>
      </c>
      <c r="C16" s="21">
        <v>300000</v>
      </c>
      <c r="D16" s="21">
        <v>100000</v>
      </c>
      <c r="E16" s="22"/>
      <c r="F16" s="8"/>
      <c r="I16" s="49"/>
      <c r="J16" s="49"/>
      <c r="K16" s="49"/>
      <c r="L16" s="49"/>
      <c r="M16" s="49"/>
      <c r="N16" s="49"/>
      <c r="O16" s="49"/>
      <c r="P16" s="49"/>
    </row>
    <row r="17" spans="1:16" x14ac:dyDescent="0.2">
      <c r="B17" s="19" t="s">
        <v>11</v>
      </c>
      <c r="C17" s="21">
        <v>320000</v>
      </c>
      <c r="D17" s="21">
        <f>D16/1.02</f>
        <v>98039.215686274503</v>
      </c>
      <c r="E17" s="22"/>
      <c r="F17" s="8"/>
      <c r="I17" s="49"/>
      <c r="J17" s="49"/>
      <c r="K17" s="49"/>
      <c r="L17" s="49"/>
      <c r="M17" s="49"/>
      <c r="N17" s="49"/>
      <c r="O17" s="49"/>
      <c r="P17" s="49"/>
    </row>
    <row r="18" spans="1:16" x14ac:dyDescent="0.2">
      <c r="B18" s="19" t="s">
        <v>12</v>
      </c>
      <c r="C18" s="21">
        <f t="shared" ref="C18:D21" si="0">C17/1.02</f>
        <v>313725.49019607843</v>
      </c>
      <c r="D18" s="21">
        <f t="shared" si="0"/>
        <v>96116.878123798524</v>
      </c>
      <c r="E18" s="22"/>
      <c r="F18" s="23"/>
      <c r="I18" s="49"/>
      <c r="J18" s="49"/>
      <c r="K18" s="49"/>
      <c r="L18" s="49"/>
      <c r="M18" s="49"/>
      <c r="N18" s="49"/>
      <c r="O18" s="49"/>
      <c r="P18" s="49"/>
    </row>
    <row r="19" spans="1:16" x14ac:dyDescent="0.2">
      <c r="B19" s="19" t="s">
        <v>13</v>
      </c>
      <c r="C19" s="21">
        <f t="shared" si="0"/>
        <v>307574.00999615534</v>
      </c>
      <c r="D19" s="21">
        <f t="shared" si="0"/>
        <v>94232.23345470443</v>
      </c>
      <c r="E19" s="22"/>
      <c r="F19" s="8"/>
      <c r="I19" s="49"/>
      <c r="J19" s="49"/>
      <c r="K19" s="49"/>
      <c r="L19" s="49"/>
      <c r="M19" s="49"/>
      <c r="N19" s="49"/>
      <c r="O19" s="49"/>
      <c r="P19" s="49"/>
    </row>
    <row r="20" spans="1:16" x14ac:dyDescent="0.2">
      <c r="B20" s="19" t="s">
        <v>14</v>
      </c>
      <c r="C20" s="21">
        <f t="shared" si="0"/>
        <v>301543.14705505426</v>
      </c>
      <c r="D20" s="21">
        <f t="shared" si="0"/>
        <v>92384.542602651403</v>
      </c>
      <c r="E20" s="22"/>
      <c r="F20" s="8"/>
      <c r="I20" s="49"/>
      <c r="J20" s="49"/>
      <c r="K20" s="49"/>
      <c r="L20" s="49"/>
      <c r="M20" s="49"/>
      <c r="N20" s="49"/>
      <c r="O20" s="49"/>
      <c r="P20" s="49"/>
    </row>
    <row r="21" spans="1:16" x14ac:dyDescent="0.2">
      <c r="B21" s="19" t="s">
        <v>22</v>
      </c>
      <c r="C21" s="21">
        <f t="shared" si="0"/>
        <v>295630.53632848454</v>
      </c>
      <c r="D21" s="21">
        <f t="shared" si="0"/>
        <v>90573.080982991567</v>
      </c>
      <c r="E21" s="22"/>
      <c r="F21" s="8"/>
      <c r="I21" s="49"/>
      <c r="J21" s="49"/>
      <c r="K21" s="49"/>
      <c r="L21" s="49"/>
      <c r="M21" s="49"/>
      <c r="N21" s="49"/>
      <c r="O21" s="49"/>
      <c r="P21" s="49"/>
    </row>
    <row r="22" spans="1:16" x14ac:dyDescent="0.2">
      <c r="B22" s="19" t="s">
        <v>20</v>
      </c>
      <c r="C22" s="19">
        <f>C14+1</f>
        <v>56</v>
      </c>
      <c r="D22" s="19">
        <v>59</v>
      </c>
      <c r="E22" s="8"/>
      <c r="F22" s="25"/>
      <c r="I22" s="49"/>
      <c r="J22" s="49"/>
      <c r="K22" s="49"/>
      <c r="L22" s="49"/>
      <c r="M22" s="49"/>
      <c r="N22" s="49"/>
      <c r="O22" s="49"/>
      <c r="P22" s="49"/>
    </row>
    <row r="23" spans="1:16" x14ac:dyDescent="0.2">
      <c r="B23" s="19" t="s">
        <v>15</v>
      </c>
      <c r="C23" s="19">
        <v>18.3</v>
      </c>
      <c r="D23" s="19">
        <v>17.399999999999999</v>
      </c>
      <c r="E23" s="8"/>
      <c r="F23" s="8"/>
      <c r="I23" s="49"/>
      <c r="J23" s="49"/>
      <c r="K23" s="49"/>
      <c r="L23" s="49"/>
      <c r="M23" s="49"/>
      <c r="N23" s="49"/>
      <c r="O23" s="49"/>
      <c r="P23" s="49"/>
    </row>
    <row r="24" spans="1:16" x14ac:dyDescent="0.2">
      <c r="B24" s="19" t="s">
        <v>16</v>
      </c>
      <c r="C24" s="19">
        <v>10.7</v>
      </c>
      <c r="D24" s="19">
        <v>12</v>
      </c>
      <c r="E24" s="8"/>
      <c r="F24" s="8"/>
      <c r="G24" s="1"/>
      <c r="I24" s="49"/>
      <c r="J24" s="49"/>
      <c r="K24" s="49"/>
      <c r="L24" s="49"/>
      <c r="M24" s="49"/>
      <c r="N24" s="49"/>
      <c r="O24" s="49"/>
      <c r="P24" s="49"/>
    </row>
    <row r="25" spans="1:16" x14ac:dyDescent="0.2">
      <c r="B25" s="3"/>
      <c r="C25" s="3"/>
      <c r="D25" s="3"/>
      <c r="G25" s="1"/>
      <c r="I25" s="49"/>
      <c r="J25" s="49"/>
      <c r="K25" s="49"/>
      <c r="L25" s="49"/>
      <c r="M25" s="49"/>
      <c r="N25" s="49"/>
      <c r="O25" s="49"/>
      <c r="P25" s="49"/>
    </row>
    <row r="26" spans="1:16" x14ac:dyDescent="0.2">
      <c r="B26" s="24" t="s">
        <v>37</v>
      </c>
      <c r="C26" s="3"/>
      <c r="D26" s="3"/>
      <c r="F26" t="s">
        <v>70</v>
      </c>
      <c r="G26" s="1"/>
      <c r="I26" s="49"/>
      <c r="J26" s="49"/>
      <c r="K26" s="49"/>
      <c r="L26" s="49"/>
      <c r="M26" s="49"/>
      <c r="N26" s="49"/>
      <c r="O26" s="49"/>
      <c r="P26" s="49"/>
    </row>
    <row r="27" spans="1:16" x14ac:dyDescent="0.2">
      <c r="B27" t="s">
        <v>24</v>
      </c>
      <c r="C27" s="2">
        <f>MAX(AVERAGE(C16:C18),AVERAGE(C17:C19),AVERAGE(C18:C20))</f>
        <v>313766.50006407796</v>
      </c>
      <c r="D27" s="2">
        <f>MAX(AVERAGE(D16:D18),AVERAGE(D17:D19),AVERAGE(D18:D20))</f>
        <v>98052.031270024352</v>
      </c>
      <c r="E27" s="1"/>
      <c r="G27" s="1"/>
      <c r="I27" s="49"/>
      <c r="J27" s="49"/>
      <c r="K27" s="49"/>
      <c r="L27" s="49"/>
      <c r="M27" s="49"/>
      <c r="N27" s="49"/>
      <c r="O27" s="49"/>
      <c r="P27" s="49"/>
    </row>
    <row r="28" spans="1:16" x14ac:dyDescent="0.2">
      <c r="B28" s="3" t="s">
        <v>17</v>
      </c>
      <c r="C28" s="5">
        <f>AVERAGE(D5:D7)</f>
        <v>61733.333333333336</v>
      </c>
      <c r="D28" s="5">
        <f>AVERAGE(D5:D7)</f>
        <v>61733.333333333336</v>
      </c>
      <c r="E28" s="1"/>
      <c r="F28" s="1"/>
      <c r="G28" s="1"/>
      <c r="I28" s="49"/>
      <c r="J28" s="49"/>
      <c r="K28" s="49"/>
      <c r="L28" s="49"/>
      <c r="M28" s="49"/>
      <c r="N28" s="49"/>
      <c r="O28" s="49"/>
      <c r="P28" s="49"/>
    </row>
    <row r="29" spans="1:16" x14ac:dyDescent="0.2">
      <c r="B29" s="3" t="s">
        <v>39</v>
      </c>
      <c r="C29" s="5">
        <f>MIN(2%*C27,C5)*(C15+1)/12</f>
        <v>2565</v>
      </c>
      <c r="D29" s="5">
        <f>MIN(2%*D27,D5)*(D15+1)/12</f>
        <v>5066.0216156179249</v>
      </c>
      <c r="E29" s="2"/>
      <c r="F29" s="1"/>
      <c r="G29" s="1"/>
      <c r="I29" s="49"/>
      <c r="J29" s="49"/>
      <c r="K29" s="49"/>
      <c r="L29" s="49"/>
      <c r="M29" s="49"/>
      <c r="N29" s="49"/>
      <c r="O29" s="49"/>
      <c r="P29" s="49"/>
    </row>
    <row r="30" spans="1:16" x14ac:dyDescent="0.2">
      <c r="A30" s="6">
        <v>1</v>
      </c>
      <c r="B30" s="28" t="s">
        <v>38</v>
      </c>
      <c r="C30" s="29">
        <f>MIN($C$5,2%*C27)*(1+C15)*C34/12</f>
        <v>2257.2000000000003</v>
      </c>
      <c r="D30" s="29">
        <f>MIN($C$5,2%*D27)*(1+D15)*D34/12</f>
        <v>5066.0216156179249</v>
      </c>
      <c r="E30" s="1"/>
      <c r="F30" s="1">
        <f>C30*12</f>
        <v>27086.400000000001</v>
      </c>
      <c r="G30" s="1">
        <f>D30*12</f>
        <v>60792.259387415099</v>
      </c>
      <c r="I30" s="49"/>
      <c r="J30" s="49"/>
      <c r="K30" s="49"/>
      <c r="L30" s="49"/>
      <c r="M30" s="49"/>
      <c r="N30" s="49"/>
      <c r="O30" s="49"/>
      <c r="P30" s="49"/>
    </row>
    <row r="31" spans="1:16" x14ac:dyDescent="0.2">
      <c r="B31" s="3" t="s">
        <v>18</v>
      </c>
      <c r="C31" s="26">
        <f>1-(65-C22)*6%</f>
        <v>0.45999999999999996</v>
      </c>
      <c r="D31" s="26">
        <v>1</v>
      </c>
      <c r="E31" s="2"/>
      <c r="F31" s="2"/>
      <c r="I31" s="49"/>
      <c r="J31" s="49"/>
      <c r="K31" s="49"/>
      <c r="L31" s="49"/>
      <c r="M31" s="49"/>
      <c r="N31" s="49"/>
      <c r="O31" s="49"/>
      <c r="P31" s="49"/>
    </row>
    <row r="32" spans="1:16" x14ac:dyDescent="0.2">
      <c r="B32" s="3" t="s">
        <v>41</v>
      </c>
      <c r="C32" s="51">
        <f>ROUND(C24/C23,3)</f>
        <v>0.58499999999999996</v>
      </c>
      <c r="D32" s="26">
        <v>1</v>
      </c>
      <c r="I32" s="49"/>
      <c r="J32" s="49"/>
      <c r="K32" s="49"/>
      <c r="L32" s="49"/>
      <c r="M32" s="49"/>
      <c r="N32" s="49"/>
      <c r="O32" s="49"/>
      <c r="P32" s="49"/>
    </row>
    <row r="33" spans="1:16" x14ac:dyDescent="0.2">
      <c r="B33" s="3" t="s">
        <v>26</v>
      </c>
      <c r="C33">
        <v>60</v>
      </c>
      <c r="D33" s="7">
        <v>58</v>
      </c>
      <c r="E33" s="2"/>
      <c r="F33" s="2"/>
      <c r="I33" s="49"/>
      <c r="J33" s="49"/>
      <c r="K33" s="49"/>
      <c r="L33" s="49"/>
      <c r="M33" s="49"/>
      <c r="N33" s="49"/>
      <c r="O33" s="49"/>
      <c r="P33" s="49"/>
    </row>
    <row r="34" spans="1:16" x14ac:dyDescent="0.2">
      <c r="B34" s="3" t="s">
        <v>19</v>
      </c>
      <c r="C34">
        <f>IF(C22&gt;=C33,1,1-(C33-C22)*3%)</f>
        <v>0.88</v>
      </c>
      <c r="D34">
        <f>IF(D22&gt;=D33,1,1-(D33-D22)*3%)</f>
        <v>1</v>
      </c>
    </row>
    <row r="35" spans="1:16" ht="25.5" x14ac:dyDescent="0.2">
      <c r="B35" s="3" t="s">
        <v>33</v>
      </c>
      <c r="C35" s="2">
        <f>(2%*C27)*(C15+1)/12</f>
        <v>4706.4975009611699</v>
      </c>
      <c r="D35" s="2">
        <f>(2%*D27)*(D15+1)/12</f>
        <v>5066.0216156179249</v>
      </c>
      <c r="E35" s="1"/>
      <c r="F35" s="1">
        <f t="shared" ref="F35:G37" si="1">C35*12</f>
        <v>56477.970011534038</v>
      </c>
      <c r="G35" s="1">
        <f t="shared" si="1"/>
        <v>60792.259387415099</v>
      </c>
    </row>
    <row r="36" spans="1:16" x14ac:dyDescent="0.2">
      <c r="B36" s="3" t="s">
        <v>34</v>
      </c>
      <c r="C36" s="2">
        <f>MAX(C32,C31)*C35</f>
        <v>2753.3010380622841</v>
      </c>
      <c r="D36" s="2">
        <f>MAX(D32,D31)*D35</f>
        <v>5066.0216156179249</v>
      </c>
      <c r="E36" s="1"/>
      <c r="F36" s="1">
        <f t="shared" si="1"/>
        <v>33039.612456747411</v>
      </c>
      <c r="G36" s="1">
        <f t="shared" si="1"/>
        <v>60792.259387415099</v>
      </c>
    </row>
    <row r="37" spans="1:16" ht="25.5" x14ac:dyDescent="0.2">
      <c r="A37" s="6">
        <v>2</v>
      </c>
      <c r="B37" s="28" t="s">
        <v>35</v>
      </c>
      <c r="C37" s="29">
        <f>MIN(C30,C36)</f>
        <v>2257.2000000000003</v>
      </c>
      <c r="D37" s="29">
        <f>MIN(D30,D36)</f>
        <v>5066.0216156179249</v>
      </c>
      <c r="E37" s="1"/>
      <c r="F37" s="1">
        <f t="shared" si="1"/>
        <v>27086.400000000001</v>
      </c>
      <c r="G37" s="1">
        <f t="shared" si="1"/>
        <v>60792.259387415099</v>
      </c>
    </row>
    <row r="38" spans="1:16" x14ac:dyDescent="0.2">
      <c r="A38" s="6"/>
      <c r="B38" s="1"/>
      <c r="C38" s="1"/>
      <c r="D38" s="1"/>
      <c r="E38" s="1"/>
    </row>
    <row r="39" spans="1:16" x14ac:dyDescent="0.2">
      <c r="A39" s="6">
        <v>3</v>
      </c>
      <c r="B39" s="28" t="s">
        <v>40</v>
      </c>
      <c r="C39" s="29">
        <f>($E$5+$F$5)*MIN(1,(C15+1)/10)*(1-3%*(60-C22))</f>
        <v>1501.5052799999999</v>
      </c>
      <c r="D39" s="29">
        <f>($E$5+$F$5)*MIN(1,(D15+1)/10)*(1-3%*(60-D22))</f>
        <v>1838.9648</v>
      </c>
      <c r="E39" s="1"/>
      <c r="F39" s="1">
        <f>C39*12</f>
        <v>18018.06336</v>
      </c>
      <c r="G39" s="1">
        <f>D39*12</f>
        <v>22067.577600000001</v>
      </c>
    </row>
    <row r="40" spans="1:16" ht="25.5" x14ac:dyDescent="0.2">
      <c r="A40" s="6">
        <v>4</v>
      </c>
      <c r="B40" s="28" t="s">
        <v>30</v>
      </c>
      <c r="C40" s="29">
        <f>(25%*AVERAGE($D$5:$D$7)/35+$C$5)*(C15+1)/12</f>
        <v>2895.7142857142858</v>
      </c>
      <c r="D40" s="29">
        <f>(25%*AVERAGE($D$5:$D$7)/35+$C$5)*(D15+1)/12</f>
        <v>9974.1269841269841</v>
      </c>
      <c r="E40" s="1"/>
      <c r="F40" s="1">
        <f>C40*12</f>
        <v>34748.571428571428</v>
      </c>
      <c r="G40" s="1">
        <f>D40*12</f>
        <v>119689.52380952382</v>
      </c>
    </row>
    <row r="41" spans="1:16" x14ac:dyDescent="0.2">
      <c r="A41" s="6">
        <v>5</v>
      </c>
      <c r="B41" s="28" t="s">
        <v>29</v>
      </c>
      <c r="C41" s="29">
        <f>MIN(C39,C40-C37)</f>
        <v>638.51428571428551</v>
      </c>
      <c r="D41" s="29">
        <f>MIN(D39,D40-D37)</f>
        <v>1838.9648</v>
      </c>
      <c r="E41" s="1"/>
    </row>
    <row r="42" spans="1:16" ht="25.5" x14ac:dyDescent="0.2">
      <c r="B42" s="3" t="s">
        <v>31</v>
      </c>
      <c r="C42" s="2">
        <v>2000</v>
      </c>
      <c r="D42" s="2">
        <v>2000</v>
      </c>
      <c r="E42" s="2"/>
      <c r="F42" s="2"/>
      <c r="G42" s="2"/>
    </row>
    <row r="43" spans="1:16" x14ac:dyDescent="0.2">
      <c r="B43" s="3" t="s">
        <v>32</v>
      </c>
      <c r="C43" s="2">
        <f>C42*C31</f>
        <v>919.99999999999989</v>
      </c>
      <c r="D43" s="2">
        <f>D42*D31</f>
        <v>2000</v>
      </c>
      <c r="E43" s="2"/>
      <c r="F43" s="1">
        <f>C43*12</f>
        <v>11039.999999999998</v>
      </c>
      <c r="G43" s="1">
        <f>D43*12</f>
        <v>24000</v>
      </c>
    </row>
    <row r="44" spans="1:16" ht="25.5" x14ac:dyDescent="0.2">
      <c r="A44" s="6">
        <v>6</v>
      </c>
      <c r="B44" s="28" t="s">
        <v>42</v>
      </c>
      <c r="C44" s="29">
        <f>MIN(C43,C41)</f>
        <v>638.51428571428551</v>
      </c>
      <c r="D44" s="29">
        <f>MIN(D43,D41)</f>
        <v>1838.9648</v>
      </c>
      <c r="E44" s="2"/>
      <c r="F44" s="1">
        <f>C44*12</f>
        <v>7662.1714285714261</v>
      </c>
      <c r="G44" s="1">
        <f>D44*12</f>
        <v>22067.577600000001</v>
      </c>
    </row>
    <row r="46" spans="1:16" x14ac:dyDescent="0.2">
      <c r="B46" s="3" t="s">
        <v>25</v>
      </c>
      <c r="C46" s="4">
        <f>(2%*C16)*1</f>
        <v>6000</v>
      </c>
      <c r="D46" s="4">
        <f>(2%*D16)*0.75</f>
        <v>1500</v>
      </c>
      <c r="E46" s="4"/>
    </row>
    <row r="47" spans="1:16" x14ac:dyDescent="0.2">
      <c r="A47" s="6">
        <v>7</v>
      </c>
      <c r="B47" s="27" t="s">
        <v>27</v>
      </c>
      <c r="C47" s="30">
        <f>ROUND(9*MIN(C5*1,C46)-600,2)</f>
        <v>30180</v>
      </c>
      <c r="D47" s="30">
        <f>ROUND(9*MIN(C5*0.75,D46)-600,2)</f>
        <v>12900</v>
      </c>
    </row>
    <row r="48" spans="1:16" x14ac:dyDescent="0.2">
      <c r="A48" s="6">
        <v>8</v>
      </c>
      <c r="B48" s="28" t="s">
        <v>21</v>
      </c>
      <c r="C48" s="30">
        <f>MIN(1000+0.7*C47,7.5%*C16)</f>
        <v>22126</v>
      </c>
      <c r="D48" s="30">
        <f>MIN(1000+0.7*D47,7.5%*D16)</f>
        <v>7500</v>
      </c>
    </row>
  </sheetData>
  <phoneticPr fontId="7" type="noConversion"/>
  <pageMargins left="0.7" right="0.7" top="0.75" bottom="0.75" header="0.3" footer="0.3"/>
  <pageSetup orientation="portrait" r:id="rId1"/>
  <customProperties>
    <customPr name="watsonwyatt_sheetdata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E568-0351-455D-81B6-01B4FFA78EC2}">
  <dimension ref="A1:A3"/>
  <sheetViews>
    <sheetView workbookViewId="0"/>
  </sheetViews>
  <sheetFormatPr defaultColWidth="9.140625" defaultRowHeight="12.75" x14ac:dyDescent="0.2"/>
  <sheetData>
    <row r="1" spans="1:1" x14ac:dyDescent="0.2">
      <c r="A1" s="48" t="s">
        <v>67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Question 1</vt:lpstr>
      <vt:lpstr>Question 3</vt:lpstr>
      <vt:lpstr>Question 5</vt:lpstr>
      <vt:lpstr>Old Question</vt:lpstr>
      <vt:lpstr>Notes</vt:lpstr>
      <vt:lpstr>'Question 3'!_Hlk6488088</vt:lpstr>
      <vt:lpstr>'Question 5'!_Hlk6488088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2022-04-24T22:35:40Z</dcterms:created>
  <dcterms:modified xsi:type="dcterms:W3CDTF">2023-03-30T00:48:38Z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2022-04-24T22:35:41Z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c4e2d99b-b541-4c9e-9d38-ae87c37f5fac</vt:lpwstr>
  </property>
  <property fmtid="{D5CDD505-2E9C-101B-9397-08002B2CF9AE}" pid="8" name="MSIP_Label_d347b247-e90e-43a3-9d7b-004f14ae6873_ContentBits">
    <vt:lpwstr>0</vt:lpwstr>
  </property>
</Properties>
</file>