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U:\Solutions\November 2023 Solutions\RET DA\"/>
    </mc:Choice>
  </mc:AlternateContent>
  <xr:revisionPtr revIDLastSave="0" documentId="13_ncr:1_{49B30F0D-4CE6-4D5F-B37A-DE8500867592}" xr6:coauthVersionLast="47" xr6:coauthVersionMax="47" xr10:uidLastSave="{00000000-0000-0000-0000-000000000000}"/>
  <bookViews>
    <workbookView xWindow="4128" yWindow="1440" windowWidth="17280" windowHeight="8964" activeTab="1" xr2:uid="{CF89F270-6E9C-436C-B935-EFD021894014}"/>
  </bookViews>
  <sheets>
    <sheet name="Question 5" sheetId="7" r:id="rId1"/>
    <sheet name="Question 8" sheetId="6" r:id="rId2"/>
    <sheet name="Overview Case Study" sheetId="2" r:id="rId3"/>
    <sheet name="Pension Case Study" sheetId="3" r:id="rId4"/>
    <sheet name="Retiree Health Case Study" sheetId="4" r:id="rId5"/>
  </sheets>
  <externalReferences>
    <externalReference r:id="rId6"/>
  </externalReferences>
  <definedNames>
    <definedName name="canflag">'[1]Overview - Canada'!$N$1</definedName>
    <definedName name="_xlnm.Print_Area" localSheetId="2">'Overview Case Study'!$A$1:$A$70</definedName>
    <definedName name="_xlnm.Print_Area" localSheetId="3">'Pension Case Study'!$A$1:$C$42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8" i="7" l="1"/>
  <c r="U20" i="7" s="1"/>
  <c r="U24" i="7" s="1"/>
  <c r="U27" i="7" s="1"/>
  <c r="U19" i="7"/>
  <c r="H20" i="7"/>
  <c r="H22" i="7"/>
  <c r="H24" i="7" s="1"/>
  <c r="H30" i="7"/>
  <c r="H32" i="7"/>
  <c r="H34" i="7" s="1"/>
  <c r="X37" i="6"/>
  <c r="I28" i="6"/>
  <c r="U64" i="6"/>
  <c r="U57" i="6"/>
  <c r="U52" i="6"/>
  <c r="X49" i="6"/>
  <c r="U49" i="6"/>
  <c r="U48" i="6"/>
  <c r="U47" i="6"/>
  <c r="U58" i="6" s="1"/>
  <c r="U59" i="6" s="1"/>
  <c r="U60" i="6" s="1"/>
  <c r="U65" i="6" s="1"/>
  <c r="U43" i="6"/>
  <c r="X36" i="6"/>
  <c r="U36" i="6"/>
  <c r="U20" i="6" s="1"/>
  <c r="U35" i="6"/>
  <c r="X34" i="6"/>
  <c r="X33" i="6"/>
  <c r="X20" i="6" s="1"/>
  <c r="U33" i="6"/>
  <c r="U22" i="6"/>
  <c r="U19" i="6"/>
  <c r="U34" i="6" s="1"/>
  <c r="I51" i="6"/>
  <c r="I47" i="6"/>
  <c r="I44" i="6"/>
  <c r="I43" i="6"/>
  <c r="I42" i="6"/>
  <c r="I45" i="6" s="1"/>
  <c r="I39" i="6"/>
  <c r="I35" i="6"/>
  <c r="I34" i="6"/>
  <c r="I33" i="6"/>
  <c r="I32" i="6"/>
  <c r="I26" i="6"/>
  <c r="I25" i="6"/>
  <c r="I27" i="6" s="1"/>
  <c r="I21" i="6"/>
  <c r="I20" i="6"/>
  <c r="I36" i="6" s="1"/>
  <c r="I19" i="6"/>
  <c r="U37" i="6" l="1"/>
  <c r="U38" i="6"/>
  <c r="U40" i="6" s="1"/>
  <c r="U42" i="6" s="1"/>
  <c r="U68" i="6" s="1"/>
  <c r="X47" i="6"/>
  <c r="X50" i="6" s="1"/>
  <c r="X21" i="6" s="1"/>
  <c r="U50" i="6"/>
  <c r="U21" i="6" s="1"/>
  <c r="U24" i="6" s="1"/>
  <c r="I22" i="6"/>
  <c r="I52" i="6"/>
  <c r="I55" i="6" s="1"/>
  <c r="I37" i="6"/>
  <c r="I38" i="6" s="1"/>
  <c r="I53" i="6" s="1"/>
  <c r="I48" i="6"/>
  <c r="I54" i="6" s="1"/>
  <c r="I23" i="6"/>
  <c r="I46" i="6"/>
  <c r="U51" i="6" l="1"/>
  <c r="U53" i="6" s="1"/>
  <c r="U66" i="6" s="1"/>
  <c r="U67" i="6" s="1"/>
  <c r="U69" i="6" s="1"/>
  <c r="X23" i="6" s="1"/>
  <c r="X24" i="6" s="1"/>
  <c r="U27" i="6" s="1"/>
</calcChain>
</file>

<file path=xl/sharedStrings.xml><?xml version="1.0" encoding="utf-8"?>
<sst xmlns="http://schemas.openxmlformats.org/spreadsheetml/2006/main" count="506" uniqueCount="382">
  <si>
    <r>
      <t xml:space="preserve">U.S. Exam Case Study </t>
    </r>
    <r>
      <rPr>
        <b/>
        <sz val="14"/>
        <rFont val="Calibri"/>
        <family val="2"/>
      </rPr>
      <t>—</t>
    </r>
    <r>
      <rPr>
        <b/>
        <sz val="14"/>
        <rFont val="Arial"/>
        <family val="2"/>
      </rPr>
      <t xml:space="preserve"> Course DA Retirement</t>
    </r>
  </si>
  <si>
    <t>National Oil Company Background</t>
  </si>
  <si>
    <t>National Oil Company (NOC) is a large, well-established company that services oil wells all over the country of Gevrey. NOC has been in existence for over 30 years and has approximately 3,000 full-time salaried and union hourly employees and up to a further 2,000 non-skilled seasonal employees during the non-winter months. Approximately one-half of the seasonal employees return for another season. The full-time workforce is reasonably stable, but turnover in the last 5 years has been greater than desired due to competitors recruiting NOC’s employees.</t>
  </si>
  <si>
    <t>Normally, an undergraduate degree is a minimum requirement to obtain entry to the salaried workforce and many employees have graduate degrees. About half of NOC’s salaried employees are recruited directly from university with the other half coming from competitors.</t>
  </si>
  <si>
    <t>The company’s financial position varies with the price of oil. As oil prices rise, oil companies become increasingly active and in turn require the services of NOC. Conversely, activity slows as oil prices drop. Despite this, the company is usually in a taxable position.</t>
  </si>
  <si>
    <t>NOC has managed to be successful by staying on the cutting edge of technology. NOC prides itself on being state of the art in processes and software relevant to its industry. This has helped it to stave off competition from both inside and outside of Gevrey. Although NOC is the largest player in the industry within Gevrey, there are larger players from outside of the country, with which NOC has to compete. From time to time, there are rumors of a takeover of NOC.</t>
  </si>
  <si>
    <t>Country of Gevrey Background</t>
  </si>
  <si>
    <t>Gevrey is a modern developed country with a simplified tax system. Both corporations and individuals are subject to income tax at a flat rate of 40%. Reasonable operating expenses, including contributions to Eligible Retirement Plans (ERPs), reduce taxable income.</t>
  </si>
  <si>
    <t>No pension legislation exists apart from the rules outlined herein.</t>
  </si>
  <si>
    <t>Rules that apply to gain ERP status are as follows:</t>
  </si>
  <si>
    <t>Defined Benefit Plans (DB ERPs)</t>
  </si>
  <si>
    <r>
      <t xml:space="preserve">·    </t>
    </r>
    <r>
      <rPr>
        <sz val="12"/>
        <rFont val="Arial"/>
        <family val="2"/>
      </rPr>
      <t xml:space="preserve">Employer contributions may not exceed those recommended by an actuary, in accordance with </t>
    </r>
  </si>
  <si>
    <r>
      <t xml:space="preserve">      </t>
    </r>
    <r>
      <rPr>
        <sz val="12"/>
        <rFont val="Arial"/>
        <family val="2"/>
      </rPr>
      <t>generally accepted actuarial practice</t>
    </r>
  </si>
  <si>
    <r>
      <t>·</t>
    </r>
    <r>
      <rPr>
        <sz val="12"/>
        <rFont val="Times New Roman"/>
        <family val="1"/>
      </rPr>
      <t>    </t>
    </r>
    <r>
      <rPr>
        <sz val="12"/>
        <rFont val="Arial"/>
        <family val="2"/>
      </rPr>
      <t>Employer contributions are an eligible expense to reduce the employer’s taxable income</t>
    </r>
  </si>
  <si>
    <r>
      <t>·</t>
    </r>
    <r>
      <rPr>
        <sz val="12"/>
        <rFont val="Times New Roman"/>
        <family val="1"/>
      </rPr>
      <t>    </t>
    </r>
    <r>
      <rPr>
        <sz val="12"/>
        <rFont val="Arial"/>
        <family val="2"/>
      </rPr>
      <t xml:space="preserve">Periodic pensions may not exceed $3,000 per annum for each year of service regardless of form or </t>
    </r>
  </si>
  <si>
    <r>
      <t xml:space="preserve">      </t>
    </r>
    <r>
      <rPr>
        <sz val="12"/>
        <rFont val="Arial"/>
        <family val="2"/>
      </rPr>
      <t>commencement age</t>
    </r>
  </si>
  <si>
    <r>
      <t>·</t>
    </r>
    <r>
      <rPr>
        <sz val="12"/>
        <rFont val="Times New Roman"/>
        <family val="1"/>
      </rPr>
      <t>    </t>
    </r>
    <r>
      <rPr>
        <sz val="12"/>
        <rFont val="Arial"/>
        <family val="2"/>
      </rPr>
      <t>Periodic pensions cannot commence prior to age 55</t>
    </r>
  </si>
  <si>
    <r>
      <t>·</t>
    </r>
    <r>
      <rPr>
        <sz val="12"/>
        <rFont val="Times New Roman"/>
        <family val="1"/>
      </rPr>
      <t>    </t>
    </r>
    <r>
      <rPr>
        <sz val="12"/>
        <rFont val="Arial"/>
        <family val="2"/>
      </rPr>
      <t>Investment earnings generated by the ERP pension fund are not taxable</t>
    </r>
  </si>
  <si>
    <r>
      <t>·</t>
    </r>
    <r>
      <rPr>
        <sz val="12"/>
        <rFont val="Times New Roman"/>
        <family val="1"/>
      </rPr>
      <t>    </t>
    </r>
    <r>
      <rPr>
        <sz val="12"/>
        <rFont val="Arial"/>
        <family val="2"/>
      </rPr>
      <t>Pension payments are taxed as received in the hands of the recipient</t>
    </r>
  </si>
  <si>
    <r>
      <t>·</t>
    </r>
    <r>
      <rPr>
        <sz val="12"/>
        <rFont val="Times New Roman"/>
        <family val="1"/>
      </rPr>
      <t>    </t>
    </r>
    <r>
      <rPr>
        <sz val="12"/>
        <rFont val="Arial"/>
        <family val="2"/>
      </rPr>
      <t>No employee contributions are permitted</t>
    </r>
  </si>
  <si>
    <r>
      <t>·</t>
    </r>
    <r>
      <rPr>
        <sz val="12"/>
        <rFont val="Times New Roman"/>
        <family val="1"/>
      </rPr>
      <t>    </t>
    </r>
    <r>
      <rPr>
        <sz val="12"/>
        <rFont val="Arial"/>
        <family val="2"/>
      </rPr>
      <t>Plan sponsors have unconditional rights to a refund of surplus assets</t>
    </r>
  </si>
  <si>
    <t>Defined Contribution Plans (DC ERPs)</t>
  </si>
  <si>
    <r>
      <t>·</t>
    </r>
    <r>
      <rPr>
        <sz val="12"/>
        <rFont val="Times New Roman"/>
        <family val="1"/>
      </rPr>
      <t>    </t>
    </r>
    <r>
      <rPr>
        <sz val="12"/>
        <rFont val="Arial"/>
        <family val="2"/>
      </rPr>
      <t>Employer contributions for any individual plan member cannot exceed $20,000 annually</t>
    </r>
  </si>
  <si>
    <r>
      <t>·</t>
    </r>
    <r>
      <rPr>
        <sz val="12"/>
        <rFont val="Times New Roman"/>
        <family val="1"/>
      </rPr>
      <t>    </t>
    </r>
    <r>
      <rPr>
        <sz val="12"/>
        <rFont val="Arial"/>
        <family val="2"/>
      </rPr>
      <t>Investment earnings generated by the ERP pension fund are not taxable until withdrawn</t>
    </r>
  </si>
  <si>
    <r>
      <t>·</t>
    </r>
    <r>
      <rPr>
        <sz val="12"/>
        <rFont val="Times New Roman"/>
        <family val="1"/>
      </rPr>
      <t>    </t>
    </r>
    <r>
      <rPr>
        <sz val="12"/>
        <rFont val="Arial"/>
        <family val="2"/>
      </rPr>
      <t>Benefit distributions are taxed as received in the hands of the recipient</t>
    </r>
  </si>
  <si>
    <r>
      <t>·</t>
    </r>
    <r>
      <rPr>
        <sz val="12"/>
        <rFont val="Times New Roman"/>
        <family val="1"/>
      </rPr>
      <t>    </t>
    </r>
    <r>
      <rPr>
        <sz val="12"/>
        <rFont val="Arial"/>
        <family val="2"/>
      </rPr>
      <t>Employer contributions may or may not be dependent on employee contributions</t>
    </r>
  </si>
  <si>
    <r>
      <t>·</t>
    </r>
    <r>
      <rPr>
        <sz val="12"/>
        <rFont val="Times New Roman"/>
        <family val="1"/>
      </rPr>
      <t>    </t>
    </r>
    <r>
      <rPr>
        <sz val="12"/>
        <rFont val="Arial"/>
        <family val="2"/>
      </rPr>
      <t xml:space="preserve">Individuals may contribute up to $20,000 annually                            </t>
    </r>
  </si>
  <si>
    <r>
      <t>·</t>
    </r>
    <r>
      <rPr>
        <sz val="12"/>
        <rFont val="Times New Roman"/>
        <family val="1"/>
      </rPr>
      <t>    </t>
    </r>
    <r>
      <rPr>
        <sz val="12"/>
        <rFont val="Arial"/>
        <family val="2"/>
      </rPr>
      <t>Such contributions are tax deductible to the individual</t>
    </r>
  </si>
  <si>
    <t>The tax assistance available under each of the above two arrangements does not depend on the extent of participation under the other one. For example, an individual could participate in a DC ERP and, if eligible under the plans’ rules, also a DB ERP of his or her employer.</t>
  </si>
  <si>
    <t>Supplemental Retirement Plans (SRPs)</t>
  </si>
  <si>
    <t>Contributions to a retirement plan that does not meet ERP status are not tax-deductible. Benefits paid to participants under such plans are tax deductible to the company and are taxable to participants, when paid to participants. Such a plan is known as a Supplemental Retirement Plan (SRP). An example of an SRP is a plan that restores the benefits lost by the imposition of the ERP maximums.</t>
  </si>
  <si>
    <t>Retiree Health Care Plans</t>
  </si>
  <si>
    <t>Employers in Gevrey may provide health care benefits to retirees and their spouses through a separate plan which is not intended to qualify for ERP status. Benefits (including insurance premiums) paid under such plans are tax deductible to the company when paid on behalf of participants. Benefits payable as an indemnity for health related services are not taxable to plan participants at any time.</t>
  </si>
  <si>
    <t>*              *               *</t>
  </si>
  <si>
    <t>No social security pension system exists in Gevrey and there are no state-provided life or health care benefits.</t>
  </si>
  <si>
    <t>For financial reporting purposes, Gevrey has adopted Generally Accepted Accounting Principles (GAAP).</t>
  </si>
  <si>
    <t>Gevrey has a well-developed investment market with substantial trading in government bonds, corporate bonds, and equities.</t>
  </si>
  <si>
    <t>Summary of National Oil’s Retirement Benefits</t>
  </si>
  <si>
    <t>NOC maintains two retirement plans:</t>
  </si>
  <si>
    <t>1.  Pension Plan: final-average pay defined benefit ERP for its full-time employees;</t>
  </si>
  <si>
    <t>2.  Retiree Health Benefit Program: lifetime coverage for full-time employees retiring with the company.</t>
  </si>
  <si>
    <t>Part-time and/or seasonal employees are not covered under either plan.</t>
  </si>
  <si>
    <t>National Oil Pension Plan</t>
  </si>
  <si>
    <t>Scroll up/down to navigate to the following sections</t>
  </si>
  <si>
    <t>Key Plan Provisions</t>
  </si>
  <si>
    <t>Demographic Summary as of January 1, 2023</t>
  </si>
  <si>
    <t>Historical Actuarial Valuation Results</t>
  </si>
  <si>
    <t>Eligibility</t>
  </si>
  <si>
    <t>Immediate</t>
  </si>
  <si>
    <t>Vesting</t>
  </si>
  <si>
    <t>100% after 5 years of service</t>
  </si>
  <si>
    <t>Normal Retirement Age</t>
  </si>
  <si>
    <t>Early Retirement Age</t>
  </si>
  <si>
    <t>55 with 5 years of service</t>
  </si>
  <si>
    <t>Earnings</t>
  </si>
  <si>
    <t>Base pay, excluding overtime and bonuses</t>
  </si>
  <si>
    <t>Best Average Earnings</t>
  </si>
  <si>
    <t>Average annual earnings during 60 consecutive months in which earnings were highest</t>
  </si>
  <si>
    <t>Benefit Service</t>
  </si>
  <si>
    <t>One year credited for any calendar year in which 1,000 or more hours are worked; otherwise zero</t>
  </si>
  <si>
    <t>Normal Retirement Benefit</t>
  </si>
  <si>
    <t>2% of Best Average Earnings times years of Benefit Service, subject to tax system maximum</t>
  </si>
  <si>
    <t>Early Retirement Benefit</t>
  </si>
  <si>
    <t>Benefit calculated as under the Normal Retirement Benefit formula using Best Average Earnings and service as of date of calculation</t>
  </si>
  <si>
    <t>Normal Retirement Benefit reduced by 0.25% per month that early retirement precedes age 62</t>
  </si>
  <si>
    <t>Form of Benefit</t>
  </si>
  <si>
    <t>If married, 50% joint &amp; survivor annuity without reduction</t>
  </si>
  <si>
    <t>If not married, single life annuity</t>
  </si>
  <si>
    <t>Optional Forms of Benefit</t>
  </si>
  <si>
    <t>None</t>
  </si>
  <si>
    <t>Indexing</t>
  </si>
  <si>
    <t>Termination Benefit</t>
  </si>
  <si>
    <t>Lump sum equal to actuarial present value of Normal Retirement Benefit</t>
  </si>
  <si>
    <t>Pre-Retirement Death Benefit</t>
  </si>
  <si>
    <t>Lump sum equal to actuarial present value of Normal Retirement Benefit payable to named beneficiary</t>
  </si>
  <si>
    <t>Disability Benefit</t>
  </si>
  <si>
    <t>Distribution by Age and Service</t>
  </si>
  <si>
    <t>Service (Years)</t>
  </si>
  <si>
    <t>&lt; 5</t>
  </si>
  <si>
    <t>5-10</t>
  </si>
  <si>
    <t>10-15</t>
  </si>
  <si>
    <t>15-20</t>
  </si>
  <si>
    <t>&gt; 20</t>
  </si>
  <si>
    <t>Totals</t>
  </si>
  <si>
    <t>&lt; 25</t>
  </si>
  <si>
    <t># Participants</t>
  </si>
  <si>
    <t>Average Salary</t>
  </si>
  <si>
    <t>25-35</t>
  </si>
  <si>
    <t>35-45</t>
  </si>
  <si>
    <t>Age</t>
  </si>
  <si>
    <t>(Years)</t>
  </si>
  <si>
    <t>45-55</t>
  </si>
  <si>
    <t>55-65</t>
  </si>
  <si>
    <t>&gt; 65</t>
  </si>
  <si>
    <t>Average Age</t>
  </si>
  <si>
    <t>Average Service</t>
  </si>
  <si>
    <t>Reconciliation of Plan Participants</t>
  </si>
  <si>
    <t>Pensioners/</t>
  </si>
  <si>
    <t>Actives</t>
  </si>
  <si>
    <t>Beneficiaries</t>
  </si>
  <si>
    <t>Total</t>
  </si>
  <si>
    <t>Participants as of January 1, 2022</t>
  </si>
  <si>
    <t>-  New entrants/rehires</t>
  </si>
  <si>
    <t>-  Nonvested terminations</t>
  </si>
  <si>
    <t>-  Vested terminations (lump sum cashout)</t>
  </si>
  <si>
    <t>-  Retirements</t>
  </si>
  <si>
    <t>-  Deaths</t>
  </si>
  <si>
    <t>-  New beneficiaries</t>
  </si>
  <si>
    <t>-  Net change</t>
  </si>
  <si>
    <t>Participants as of January 1, 2023</t>
  </si>
  <si>
    <t>Participant Summary – January 1</t>
  </si>
  <si>
    <t>Active Participants</t>
  </si>
  <si>
    <t>(a)  count</t>
  </si>
  <si>
    <t>(b)  average age</t>
  </si>
  <si>
    <t>(c)  average service</t>
  </si>
  <si>
    <t>(d)  average future working lifetime</t>
  </si>
  <si>
    <t>(e)  average future working lifetime to vesting (for those not)</t>
  </si>
  <si>
    <t>(f)   average plan earnings (prior year)</t>
  </si>
  <si>
    <t>Deferred Vested Participants</t>
  </si>
  <si>
    <t>Pensioners (including beneficiaries)</t>
  </si>
  <si>
    <t>(c)  average annual benefit</t>
  </si>
  <si>
    <t>Duration of plan liabilities</t>
  </si>
  <si>
    <t>Plan Assets (numbers in $000's) *</t>
  </si>
  <si>
    <t>Change in Plan Assets during Prior Year</t>
  </si>
  <si>
    <t>(a)  Market Value of Assets at January 1 of prior year</t>
  </si>
  <si>
    <t>(b)  Employer Contributions during prior year</t>
  </si>
  <si>
    <t>(c)  Benefit Payments during prior year</t>
  </si>
  <si>
    <t>(d)  Expenses during prior year</t>
  </si>
  <si>
    <t>(e)  Investment return during prior year</t>
  </si>
  <si>
    <t>(f)  Market Value of Assets at January 1 of current year</t>
  </si>
  <si>
    <t>(g)  Rate of return during prior year</t>
  </si>
  <si>
    <t>Average Portfolio Mix During Prior Year</t>
  </si>
  <si>
    <t>(a)  Domestic Large Cap Equities</t>
  </si>
  <si>
    <t>(b)  Domestic Small Cap Equities</t>
  </si>
  <si>
    <t>(c)  Fixed Income</t>
  </si>
  <si>
    <t>(d)  International Equities</t>
  </si>
  <si>
    <t>(e)  Real Estate</t>
  </si>
  <si>
    <t>(f)  Cash</t>
  </si>
  <si>
    <t>(g)  Total</t>
  </si>
  <si>
    <t>Duration of Domestic Fixed Income</t>
  </si>
  <si>
    <t>Asset Class Returns during Prior Year</t>
  </si>
  <si>
    <t>* numbers may not add due to rounding</t>
  </si>
  <si>
    <t>Expense Valuation – January 1 (numbers in $000's) *</t>
  </si>
  <si>
    <t>1.  Funded Status and Deferred Costs</t>
  </si>
  <si>
    <t>(a)  Accumulated Benefit Obligation</t>
  </si>
  <si>
    <t>(b)  Projected Benefit Obligation</t>
  </si>
  <si>
    <t>(i)  Vested</t>
  </si>
  <si>
    <t>(ii)  Non-vested</t>
  </si>
  <si>
    <t>(iii)  Total</t>
  </si>
  <si>
    <t>(c)  Fair Value of Assets</t>
  </si>
  <si>
    <t>(d)  Funded Status:  (b)(iii) + (c)</t>
  </si>
  <si>
    <t>(e)  Unrecognized (gains)/losses</t>
  </si>
  <si>
    <t>2.  Net Periodic Pension Cost</t>
  </si>
  <si>
    <t>(a)  Service cost (beginning of year)</t>
  </si>
  <si>
    <t>(b)  Interest cost</t>
  </si>
  <si>
    <t>(c)  Expected return on assets</t>
  </si>
  <si>
    <t>(d)  Amortization of prior service cost</t>
  </si>
  <si>
    <t>(e)  Amortization of (gain)/loss</t>
  </si>
  <si>
    <t>(f)   Net Periodic Pension Cost</t>
  </si>
  <si>
    <t>[All plan administrative expenses are paid and accounted for outside of the plan fund]</t>
  </si>
  <si>
    <t>3.  Actuarial Basis and Supplemental Data</t>
  </si>
  <si>
    <t>(a)  Discount rate</t>
  </si>
  <si>
    <t>(b)  Return on assets</t>
  </si>
  <si>
    <t>(c)  Mortality</t>
  </si>
  <si>
    <t>Pri-2012 with no mortality improvement</t>
  </si>
  <si>
    <t>(d)  Salary scale</t>
  </si>
  <si>
    <t>(e)  Inflation</t>
  </si>
  <si>
    <t>(f)   Turnover</t>
  </si>
  <si>
    <t>NOC experience during period 2000-05</t>
  </si>
  <si>
    <t>(g)  Proportion married and age difference</t>
  </si>
  <si>
    <t>80% married; male spouses 3 years older than female spouses</t>
  </si>
  <si>
    <t>(h)  Retirement age</t>
  </si>
  <si>
    <t>Age 62</t>
  </si>
  <si>
    <t>(i)   Expenses</t>
  </si>
  <si>
    <t>Assume all expenses paid by company</t>
  </si>
  <si>
    <t>(j)   Asset valuation method</t>
  </si>
  <si>
    <t>Market value</t>
  </si>
  <si>
    <t>(k)  Actuarial cost method</t>
  </si>
  <si>
    <t>Projected Unit Credit</t>
  </si>
  <si>
    <t>(l)   Expected employer contributions</t>
  </si>
  <si>
    <t>(m) Expected benefit payments</t>
  </si>
  <si>
    <t>(n)  Gain/loss amortization method</t>
  </si>
  <si>
    <t>10% corridor; amortized over average future working lifetime</t>
  </si>
  <si>
    <t>National Oil Retiree Health Benefit Program</t>
  </si>
  <si>
    <t>Earliest Retirement Age</t>
  </si>
  <si>
    <t>55 with 10 years of service</t>
  </si>
  <si>
    <t>Retirement benefit</t>
  </si>
  <si>
    <t>Retirees and their spouses may elect to participate in a</t>
  </si>
  <si>
    <t>self-insured health plan with 100% of the plan cost paid</t>
  </si>
  <si>
    <t>by the employer</t>
  </si>
  <si>
    <t>Pre-retirement / termination benefits</t>
  </si>
  <si>
    <t>Spousal coverage</t>
  </si>
  <si>
    <t>Coverage continues for the life of the spouse after death of</t>
  </si>
  <si>
    <t>an eligible retiree</t>
  </si>
  <si>
    <t>Cost sharing</t>
  </si>
  <si>
    <t>$0 deductible</t>
  </si>
  <si>
    <t>$0 copay</t>
  </si>
  <si>
    <t>No coinsurance</t>
  </si>
  <si>
    <t>No lifetime maximum</t>
  </si>
  <si>
    <t>Benefits covered</t>
  </si>
  <si>
    <t>Office visits</t>
  </si>
  <si>
    <t>Hospital visits</t>
  </si>
  <si>
    <t>Surgery</t>
  </si>
  <si>
    <t>Prescription drugs</t>
  </si>
  <si>
    <t>Life Insurance benefit</t>
  </si>
  <si>
    <t>$50,000 payable upon death after retirement</t>
  </si>
  <si>
    <t>Historical Valuation Results</t>
  </si>
  <si>
    <t>Expense Valuation Results – January 1 (numbers in $000's) *</t>
  </si>
  <si>
    <t>(a)  Accumulated Postretirement Benefit Obligation</t>
  </si>
  <si>
    <t>(i) actives - fully vested</t>
  </si>
  <si>
    <t>(ii) actives - not fully vested</t>
  </si>
  <si>
    <t>(iii) retirees</t>
  </si>
  <si>
    <t>(iv) total</t>
  </si>
  <si>
    <t>(b) Fair Value of Assets</t>
  </si>
  <si>
    <t>(c) Surplus: (a)(iv) + (b)</t>
  </si>
  <si>
    <t>(d) Unrecognized prior service costs</t>
  </si>
  <si>
    <t>(e) Unrecognized (gains)/losses</t>
  </si>
  <si>
    <t>2.  Net Periodic Postretirement Benefit Cost</t>
  </si>
  <si>
    <t>(a) Service cost (beginning of year)</t>
  </si>
  <si>
    <t>(b) Interest cost</t>
  </si>
  <si>
    <t>(c) Expected return on assets</t>
  </si>
  <si>
    <t>(d) Amortization of prior service cost</t>
  </si>
  <si>
    <t>(e) Amortization of (gain)/loss</t>
  </si>
  <si>
    <t>(f) Net Periodic Postretirement Benefit Cost</t>
  </si>
  <si>
    <t>[All plan administrative and claims expenses are included in the claims costs used to determine the plan liability]</t>
  </si>
  <si>
    <t>3.  Expected Benefit Payments</t>
  </si>
  <si>
    <t>4.  Average Future Working Lifetime to Retirement</t>
  </si>
  <si>
    <t>5.  Average Future Working Lifetime to Full Eligibility Age</t>
  </si>
  <si>
    <t>6.  Duration of plan liabilities</t>
  </si>
  <si>
    <t>7.  Actuarial Assumptions and Supplemental Information</t>
  </si>
  <si>
    <t>(a) Discount rate</t>
  </si>
  <si>
    <t>(b) Return on assets</t>
  </si>
  <si>
    <t>N/A</t>
  </si>
  <si>
    <t>(c) Medical trend</t>
  </si>
  <si>
    <t>– Initial rate</t>
  </si>
  <si>
    <t>– Annual decrease</t>
  </si>
  <si>
    <t>– Ultimate rate</t>
  </si>
  <si>
    <t>– Year ultimate trend rate reached</t>
  </si>
  <si>
    <t>(d) CPI</t>
  </si>
  <si>
    <t>(e) Per capita claims cost (not in $000's)</t>
  </si>
  <si>
    <t>(f) Retirement assumption</t>
  </si>
  <si>
    <t>Age 62 with 10 years of service</t>
  </si>
  <si>
    <t>(g) All other demographic assumptions</t>
  </si>
  <si>
    <t>Same as those used for Pension Plan</t>
  </si>
  <si>
    <t>(h) Gain/loss amortization method</t>
  </si>
  <si>
    <t xml:space="preserve">Design and Accounting Exam – U.S. </t>
  </si>
  <si>
    <t>Excerpt from question:</t>
  </si>
  <si>
    <t>Provide answer here for part (a).  Show and label all work.</t>
  </si>
  <si>
    <t>Retiree Defined Benefit Obligation (DBO)</t>
  </si>
  <si>
    <t>DBO at 3%</t>
  </si>
  <si>
    <t>DBO at 4%</t>
  </si>
  <si>
    <t>Show all work.</t>
  </si>
  <si>
    <t>DBO at 5%</t>
  </si>
  <si>
    <t>Exam RETDAU:  Fall 2023</t>
  </si>
  <si>
    <t>Question 5</t>
  </si>
  <si>
    <t>Company ABC wishes to de-risk the retiree portion of its pension liability.</t>
  </si>
  <si>
    <t>You are provided the following:</t>
  </si>
  <si>
    <t>December 31, 2022</t>
  </si>
  <si>
    <t xml:space="preserve">              (i)          Effective Duration</t>
  </si>
  <si>
    <t xml:space="preserve">              (ii)          Convexity</t>
  </si>
  <si>
    <t>Show all work</t>
  </si>
  <si>
    <t>(a)</t>
  </si>
  <si>
    <r>
      <t xml:space="preserve"> </t>
    </r>
    <r>
      <rPr>
        <i/>
        <sz val="12"/>
        <color theme="1"/>
        <rFont val="Times New Roman"/>
        <family val="1"/>
      </rPr>
      <t>(2 points)</t>
    </r>
    <r>
      <rPr>
        <sz val="12"/>
        <color theme="1"/>
        <rFont val="Times New Roman"/>
        <family val="1"/>
      </rPr>
      <t xml:space="preserve"> Calculate the following for the retiree DBO:</t>
    </r>
  </si>
  <si>
    <t>(i)  Effective Duration</t>
  </si>
  <si>
    <t>(ii) Convexity</t>
  </si>
  <si>
    <t>Company ABC is considering an annuity buy-out of the retiree portion</t>
  </si>
  <si>
    <t>of its pension liability at December 31, 2022. You are provided the following</t>
  </si>
  <si>
    <t>at December 31, 2022:</t>
  </si>
  <si>
    <t>Annuity Premium</t>
  </si>
  <si>
    <t>DBO Discount Rate</t>
  </si>
  <si>
    <r>
      <t xml:space="preserve">(a)         </t>
    </r>
    <r>
      <rPr>
        <i/>
        <sz val="12"/>
        <color theme="1"/>
        <rFont val="Times New Roman"/>
        <family val="1"/>
      </rPr>
      <t>(2 points)</t>
    </r>
    <r>
      <rPr>
        <sz val="12"/>
        <color theme="1"/>
        <rFont val="Times New Roman"/>
        <family val="1"/>
      </rPr>
      <t xml:space="preserve">  Calculate the following for the retiree DBO:</t>
    </r>
  </si>
  <si>
    <r>
      <t xml:space="preserve">(b)        </t>
    </r>
    <r>
      <rPr>
        <i/>
        <sz val="12"/>
        <color theme="1"/>
        <rFont val="Times New Roman"/>
        <family val="1"/>
      </rPr>
      <t>(2 points)</t>
    </r>
    <r>
      <rPr>
        <sz val="12"/>
        <color theme="1"/>
        <rFont val="Times New Roman"/>
        <family val="1"/>
      </rPr>
      <t xml:space="preserve">  Determine the settlement credit/(cost) of the annuity buy-out</t>
    </r>
  </si>
  <si>
    <t xml:space="preserve">             under International Accounting Standard IAS 19, Rev. 2011 (IAS 19).</t>
  </si>
  <si>
    <t>Provide answer here for part (b).  Show and label all work.</t>
  </si>
  <si>
    <t>(b)</t>
  </si>
  <si>
    <t>under International Accounting Standard IAS 19, Rev. 2011 (IAS 19).</t>
  </si>
  <si>
    <r>
      <rPr>
        <i/>
        <sz val="12"/>
        <color theme="1"/>
        <rFont val="Times New Roman"/>
        <family val="1"/>
      </rPr>
      <t>(2 points)</t>
    </r>
    <r>
      <rPr>
        <sz val="12"/>
        <color theme="1"/>
        <rFont val="Times New Roman"/>
        <family val="1"/>
      </rPr>
      <t xml:space="preserve"> Determine the settlement credit/(cost) of the annuity buy-out</t>
    </r>
  </si>
  <si>
    <t>Question 8</t>
  </si>
  <si>
    <r>
      <rPr>
        <i/>
        <sz val="12"/>
        <color theme="1"/>
        <rFont val="Times New Roman"/>
        <family val="1"/>
      </rPr>
      <t>(6 points)</t>
    </r>
    <r>
      <rPr>
        <sz val="12"/>
        <color theme="1"/>
        <rFont val="Times New Roman"/>
        <family val="1"/>
      </rPr>
      <t xml:space="preserve"> Calculate the 2023 Net Periodic Pension Cost under ASC 715.</t>
    </r>
  </si>
  <si>
    <r>
      <t xml:space="preserve"> </t>
    </r>
    <r>
      <rPr>
        <i/>
        <sz val="12"/>
        <color theme="1"/>
        <rFont val="Times New Roman"/>
        <family val="1"/>
      </rPr>
      <t>(5 points)</t>
    </r>
    <r>
      <rPr>
        <sz val="12"/>
        <color theme="1"/>
        <rFont val="Times New Roman"/>
        <family val="1"/>
      </rPr>
      <t xml:space="preserve"> Calculate the following under ASC 715:</t>
    </r>
  </si>
  <si>
    <t>(i)  2023 Net Periodic Pension Cost</t>
  </si>
  <si>
    <t>AOCI as of December 31, 2023</t>
  </si>
  <si>
    <t>Company ABC subsequently informed you that they froze the plan effective</t>
  </si>
  <si>
    <t>You are given the following additional information:</t>
  </si>
  <si>
    <t>At July 1, 2023</t>
  </si>
  <si>
    <t>Projected benefit obligation after freeze</t>
  </si>
  <si>
    <t>Fair value of assets</t>
  </si>
  <si>
    <t>Discount rate</t>
  </si>
  <si>
    <t>Expected return on assets</t>
  </si>
  <si>
    <t>Assume the following:</t>
  </si>
  <si>
    <r>
      <rPr>
        <sz val="8"/>
        <color theme="1"/>
        <rFont val="Wingdings"/>
        <charset val="2"/>
      </rPr>
      <t>l</t>
    </r>
    <r>
      <rPr>
        <sz val="12"/>
        <color theme="1"/>
        <rFont val="Times New Roman"/>
        <family val="1"/>
      </rPr>
      <t xml:space="preserve">  Employer and employee contributions are suspended effective July 1, 2023</t>
    </r>
  </si>
  <si>
    <r>
      <rPr>
        <sz val="8"/>
        <color theme="1"/>
        <rFont val="Wingdings"/>
        <charset val="2"/>
      </rPr>
      <t>l</t>
    </r>
    <r>
      <rPr>
        <sz val="12"/>
        <color theme="1"/>
        <rFont val="Times New Roman"/>
        <family val="1"/>
      </rPr>
      <t xml:space="preserve">  No change to expected benefit payments for the year</t>
    </r>
  </si>
  <si>
    <r>
      <t xml:space="preserve">(b)        </t>
    </r>
    <r>
      <rPr>
        <i/>
        <sz val="12"/>
        <color theme="1"/>
        <rFont val="Times New Roman"/>
        <family val="1"/>
      </rPr>
      <t>(6 points)</t>
    </r>
    <r>
      <rPr>
        <sz val="12"/>
        <color theme="1"/>
        <rFont val="Times New Roman"/>
        <family val="1"/>
      </rPr>
      <t xml:space="preserve">  Calculate the 2023 Net Periodic Pension Cost under ASC 715.</t>
    </r>
  </si>
  <si>
    <t xml:space="preserve">              (ii)          AOCI as of December 31, 2023</t>
  </si>
  <si>
    <t xml:space="preserve">              (i)          2023 Net Periodic Pension Cost</t>
  </si>
  <si>
    <r>
      <t xml:space="preserve">(a)         </t>
    </r>
    <r>
      <rPr>
        <i/>
        <sz val="12"/>
        <color theme="1"/>
        <rFont val="Times New Roman"/>
        <family val="1"/>
      </rPr>
      <t>(5 points)</t>
    </r>
    <r>
      <rPr>
        <sz val="12"/>
        <color theme="1"/>
        <rFont val="Times New Roman"/>
        <family val="1"/>
      </rPr>
      <t xml:space="preserve">  Calculate the following under ASC 715:</t>
    </r>
  </si>
  <si>
    <t>Company ABC sponsors a contributory defined benefit pension plan.</t>
  </si>
  <si>
    <t>You are provided the following information under U.S. Accounting Standard</t>
  </si>
  <si>
    <t>ASC 715 (ASC 715):</t>
  </si>
  <si>
    <t>At December 31, 2022</t>
  </si>
  <si>
    <t>At December 31, 2023</t>
  </si>
  <si>
    <t>Projected benefit obligation</t>
  </si>
  <si>
    <t>Total current service cost at January 1, 2023</t>
  </si>
  <si>
    <t>Expected employer contributions for the following fiscal year</t>
  </si>
  <si>
    <t>Expected employee contributions for the following fiscal year</t>
  </si>
  <si>
    <t>Expected benefit payments for the following fiscal year</t>
  </si>
  <si>
    <t>Expected average remaining service lifetime (EARSL)</t>
  </si>
  <si>
    <t>Average future lifetime of all participants</t>
  </si>
  <si>
    <t>Gain/loss amortization method</t>
  </si>
  <si>
    <t>Unrecognized (gain)/loss in accumulated other comprehensive income (AOCI)</t>
  </si>
  <si>
    <t>Contributions and benefit payments are made uniformaly throughout the year.</t>
  </si>
  <si>
    <t>The company amortizes gains/losses outside of the 10% corridor</t>
  </si>
  <si>
    <t>July 1, 2023 for all its active members.</t>
  </si>
  <si>
    <t>2023 Net Periodic Pension Cost under ASC 715</t>
  </si>
  <si>
    <t>Service Cost (EOY)</t>
  </si>
  <si>
    <t>Interest Cost</t>
  </si>
  <si>
    <t>Amortization of G/L</t>
  </si>
  <si>
    <t>NPPC</t>
  </si>
  <si>
    <t>(gain)/loss amortization in 2023:</t>
  </si>
  <si>
    <t>Unamort at Dec. 31, 2022</t>
  </si>
  <si>
    <t>10% corridor 2023</t>
  </si>
  <si>
    <t>GL outside corridor</t>
  </si>
  <si>
    <t>Amortization in 2023</t>
  </si>
  <si>
    <t>2023 Obligations Roll Forward</t>
  </si>
  <si>
    <t>PBO Dec. 31, 2022 @ 2.5%</t>
  </si>
  <si>
    <t>SC ER</t>
  </si>
  <si>
    <t>EEC</t>
  </si>
  <si>
    <t>BP</t>
  </si>
  <si>
    <t>IC</t>
  </si>
  <si>
    <t>PBO Dec. 31, 2023 @ 2.5%</t>
  </si>
  <si>
    <t>DR change</t>
  </si>
  <si>
    <t>PBO Dec. 31, 2023 @ 3.0%</t>
  </si>
  <si>
    <t>2023 Asset Roll Forward</t>
  </si>
  <si>
    <t>FVA Dec. 31, 2022</t>
  </si>
  <si>
    <t>Contributions</t>
  </si>
  <si>
    <t>EROA</t>
  </si>
  <si>
    <t>FVA Dec. 31, 2023 (expected)</t>
  </si>
  <si>
    <t>FVA Dec. 31, 2023 (actual)</t>
  </si>
  <si>
    <t>Gain/(Loss) on assets in 2023</t>
  </si>
  <si>
    <t>AOCI:</t>
  </si>
  <si>
    <t xml:space="preserve">AOCI Dec. 31, 2022 </t>
  </si>
  <si>
    <t>Gain on PBO</t>
  </si>
  <si>
    <t>Gain on assets</t>
  </si>
  <si>
    <t>AOCI Dec. 31, 2023</t>
  </si>
  <si>
    <t>Jan 1 - Jun 30</t>
  </si>
  <si>
    <t>Jul 1 - Dec 31</t>
  </si>
  <si>
    <t>IC on Liability</t>
  </si>
  <si>
    <t>IC on Assets</t>
  </si>
  <si>
    <t>Curtailment Gain/Loss</t>
  </si>
  <si>
    <t>December 31, 2022 to July 1, 2023</t>
  </si>
  <si>
    <t>July 1, 2023 to December 31, 2023</t>
  </si>
  <si>
    <t>PBO Jul 1, 2023 after freeze</t>
  </si>
  <si>
    <t>SC</t>
  </si>
  <si>
    <t>PBO Jul 1, 2023 @ 2.5%</t>
  </si>
  <si>
    <t>Curtailment gain</t>
  </si>
  <si>
    <t>FVA Jul 1, 2023 (actual)</t>
  </si>
  <si>
    <t>FVA Jul 1, 2023 (expected)</t>
  </si>
  <si>
    <t>Amortization in 1st half of 2023</t>
  </si>
  <si>
    <t>AOCI at Jul 1, 2023</t>
  </si>
  <si>
    <t>Curtailment Gain</t>
  </si>
  <si>
    <t xml:space="preserve">Net Curtailment Gain </t>
  </si>
  <si>
    <t>NPPC for 2023:</t>
  </si>
  <si>
    <t>Answer</t>
  </si>
  <si>
    <r>
      <t>=2*1,000,000*[(5%-3%)/2]</t>
    </r>
    <r>
      <rPr>
        <vertAlign val="superscript"/>
        <sz val="12"/>
        <rFont val="Times New Roman"/>
        <family val="1"/>
      </rPr>
      <t>2</t>
    </r>
  </si>
  <si>
    <t>Denominator</t>
  </si>
  <si>
    <t>=$1,110,000 + $910,000 - 2 ($1,000,000)</t>
  </si>
  <si>
    <t>Numerator</t>
  </si>
  <si>
    <r>
      <t>Coxvexity = (Liability</t>
    </r>
    <r>
      <rPr>
        <vertAlign val="subscript"/>
        <sz val="12"/>
        <color theme="1"/>
        <rFont val="Times New Roman"/>
        <family val="1"/>
      </rPr>
      <t>3%</t>
    </r>
    <r>
      <rPr>
        <sz val="12"/>
        <color theme="1"/>
        <rFont val="Times New Roman"/>
        <family val="1"/>
      </rPr>
      <t xml:space="preserve"> + Liability</t>
    </r>
    <r>
      <rPr>
        <vertAlign val="subscript"/>
        <sz val="12"/>
        <color theme="1"/>
        <rFont val="Times New Roman"/>
        <family val="1"/>
      </rPr>
      <t xml:space="preserve">5% </t>
    </r>
    <r>
      <rPr>
        <sz val="12"/>
        <color theme="1"/>
        <rFont val="Times New Roman"/>
        <family val="1"/>
      </rPr>
      <t>- 2 * Liability</t>
    </r>
    <r>
      <rPr>
        <vertAlign val="subscript"/>
        <sz val="12"/>
        <color theme="1"/>
        <rFont val="Times New Roman"/>
        <family val="1"/>
      </rPr>
      <t>4%</t>
    </r>
    <r>
      <rPr>
        <sz val="12"/>
        <color theme="1"/>
        <rFont val="Times New Roman"/>
        <family val="1"/>
      </rPr>
      <t>)/[2 * Liability</t>
    </r>
    <r>
      <rPr>
        <vertAlign val="subscript"/>
        <sz val="12"/>
        <color theme="1"/>
        <rFont val="Times New Roman"/>
        <family val="1"/>
      </rPr>
      <t>4%</t>
    </r>
    <r>
      <rPr>
        <sz val="12"/>
        <color theme="1"/>
        <rFont val="Times New Roman"/>
        <family val="1"/>
      </rPr>
      <t xml:space="preserve"> * ((5% - 3%)/2)</t>
    </r>
    <r>
      <rPr>
        <vertAlign val="superscript"/>
        <sz val="12"/>
        <color theme="1"/>
        <rFont val="Times New Roman"/>
        <family val="1"/>
      </rPr>
      <t>2</t>
    </r>
    <r>
      <rPr>
        <sz val="12"/>
        <color theme="1"/>
        <rFont val="Times New Roman"/>
        <family val="1"/>
      </rPr>
      <t>]</t>
    </r>
  </si>
  <si>
    <t>= 936,115 - 990,000</t>
  </si>
  <si>
    <t>Settlement Credit/(Cost)</t>
  </si>
  <si>
    <t>Convexity</t>
  </si>
  <si>
    <t>ii)</t>
  </si>
  <si>
    <r>
      <t>=DBO</t>
    </r>
    <r>
      <rPr>
        <vertAlign val="subscript"/>
        <sz val="12"/>
        <color theme="1"/>
        <rFont val="Times New Roman"/>
        <family val="1"/>
      </rPr>
      <t>4%</t>
    </r>
    <r>
      <rPr>
        <sz val="12"/>
        <color theme="1"/>
        <rFont val="Times New Roman"/>
        <family val="1"/>
      </rPr>
      <t xml:space="preserve"> * [(1-9/100)^</t>
    </r>
    <r>
      <rPr>
        <vertAlign val="superscript"/>
        <sz val="12"/>
        <color theme="1"/>
        <rFont val="Times New Roman"/>
        <family val="1"/>
      </rPr>
      <t>.7</t>
    </r>
    <r>
      <rPr>
        <sz val="12"/>
        <color theme="1"/>
        <rFont val="Times New Roman"/>
        <family val="1"/>
      </rPr>
      <t>)</t>
    </r>
  </si>
  <si>
    <t>New Pensioner DBO at 4.70%</t>
  </si>
  <si>
    <t>=2*1,000,000*((5%-3%)/2)</t>
  </si>
  <si>
    <t>=$1,110,000 - $910,000</t>
  </si>
  <si>
    <t>=5%-4%</t>
  </si>
  <si>
    <r>
      <t>1 - (DBO</t>
    </r>
    <r>
      <rPr>
        <vertAlign val="subscript"/>
        <sz val="12"/>
        <color theme="1"/>
        <rFont val="Times New Roman"/>
        <family val="1"/>
      </rPr>
      <t>5%</t>
    </r>
    <r>
      <rPr>
        <sz val="12"/>
        <color theme="1"/>
        <rFont val="Times New Roman"/>
        <family val="1"/>
      </rPr>
      <t>/DBO</t>
    </r>
    <r>
      <rPr>
        <vertAlign val="subscript"/>
        <sz val="12"/>
        <color theme="1"/>
        <rFont val="Times New Roman"/>
        <family val="1"/>
      </rPr>
      <t>4%</t>
    </r>
    <r>
      <rPr>
        <sz val="12"/>
        <color theme="1"/>
        <rFont val="Times New Roman"/>
        <family val="1"/>
      </rPr>
      <t>)</t>
    </r>
  </si>
  <si>
    <r>
      <t>Effective Duration = (Liability</t>
    </r>
    <r>
      <rPr>
        <vertAlign val="subscript"/>
        <sz val="12"/>
        <color theme="1"/>
        <rFont val="Times New Roman"/>
        <family val="1"/>
      </rPr>
      <t>3%</t>
    </r>
    <r>
      <rPr>
        <sz val="12"/>
        <color theme="1"/>
        <rFont val="Times New Roman"/>
        <family val="1"/>
      </rPr>
      <t xml:space="preserve"> - Liability</t>
    </r>
    <r>
      <rPr>
        <vertAlign val="subscript"/>
        <sz val="12"/>
        <color theme="1"/>
        <rFont val="Times New Roman"/>
        <family val="1"/>
      </rPr>
      <t>5%</t>
    </r>
    <r>
      <rPr>
        <sz val="12"/>
        <color theme="1"/>
        <rFont val="Times New Roman"/>
        <family val="1"/>
      </rPr>
      <t>)/(2 * Liability</t>
    </r>
    <r>
      <rPr>
        <vertAlign val="subscript"/>
        <sz val="12"/>
        <color theme="1"/>
        <rFont val="Times New Roman"/>
        <family val="1"/>
      </rPr>
      <t>4%</t>
    </r>
    <r>
      <rPr>
        <sz val="12"/>
        <color theme="1"/>
        <rFont val="Times New Roman"/>
        <family val="1"/>
      </rPr>
      <t xml:space="preserve"> * (5% - 3%)/2)</t>
    </r>
  </si>
  <si>
    <t>Duration for Rate increase</t>
  </si>
  <si>
    <t>Effective Duration</t>
  </si>
  <si>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</sst>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3" formatCode="_(* #,##0.00_);_(* \(#,##0.00\);_(* &quot;-&quot;??_);_(@_)"/>
    <numFmt numFmtId="164" formatCode="_-* #,##0.00_-;\-* #,##0.00_-;_-* &quot;-&quot;??_-;_-@_-"/>
    <numFmt numFmtId="165" formatCode="&quot;$&quot;#,##0"/>
    <numFmt numFmtId="166" formatCode="0.0"/>
    <numFmt numFmtId="167" formatCode="_-* #,##0.0_-;\-* #,##0.0_-;_-* &quot;-&quot;??_-;_-@_-"/>
    <numFmt numFmtId="168" formatCode="#,##0.00_ ;\-#,##0.00\ "/>
    <numFmt numFmtId="169" formatCode="#,##0_ ;\-#,##0\ "/>
    <numFmt numFmtId="170" formatCode="_(* #,##0_);_(* \(#,##0\);_(* &quot;-&quot;??_);_(@_)"/>
  </numFmts>
  <fonts count="32">
    <font>
      <sz val="11"/>
      <color theme="1"/>
      <name val="Calibri"/>
      <family val="2"/>
      <scheme val="minor"/>
    </font>
    <font>
      <sz val="11"/>
      <color theme="1"/>
      <name val="Calibri"/>
      <family val="2"/>
      <scheme val="minor"/>
    </font>
    <font>
      <sz val="10"/>
      <name val="Arial"/>
      <family val="2"/>
    </font>
    <font>
      <b/>
      <sz val="14"/>
      <name val="Arial"/>
      <family val="2"/>
    </font>
    <font>
      <b/>
      <sz val="14"/>
      <name val="Calibri"/>
      <family val="2"/>
    </font>
    <font>
      <sz val="12"/>
      <name val="Arial"/>
      <family val="2"/>
    </font>
    <font>
      <b/>
      <sz val="12"/>
      <name val="Arial"/>
      <family val="2"/>
    </font>
    <font>
      <i/>
      <sz val="12"/>
      <name val="Arial"/>
      <family val="2"/>
    </font>
    <font>
      <sz val="12"/>
      <name val="Symbol"/>
      <family val="1"/>
      <charset val="2"/>
    </font>
    <font>
      <sz val="12"/>
      <name val="Times New Roman"/>
      <family val="1"/>
    </font>
    <font>
      <sz val="12"/>
      <color theme="1"/>
      <name val="Calibri"/>
      <family val="2"/>
      <scheme val="minor"/>
    </font>
    <font>
      <sz val="10"/>
      <color theme="1"/>
      <name val="Arial"/>
      <family val="2"/>
    </font>
    <font>
      <b/>
      <i/>
      <sz val="12"/>
      <color theme="1"/>
      <name val="Arial"/>
      <family val="2"/>
    </font>
    <font>
      <sz val="12"/>
      <color theme="1"/>
      <name val="Arial"/>
      <family val="2"/>
    </font>
    <font>
      <u/>
      <sz val="12"/>
      <name val="Arial"/>
      <family val="2"/>
    </font>
    <font>
      <b/>
      <sz val="12"/>
      <color theme="1"/>
      <name val="Arial"/>
      <family val="2"/>
    </font>
    <font>
      <u/>
      <sz val="12"/>
      <color theme="1"/>
      <name val="Arial"/>
      <family val="2"/>
    </font>
    <font>
      <b/>
      <sz val="12"/>
      <color theme="1"/>
      <name val="Times New Roman"/>
      <family val="1"/>
    </font>
    <font>
      <sz val="12"/>
      <color theme="1"/>
      <name val="Times New Roman"/>
      <family val="1"/>
    </font>
    <font>
      <b/>
      <i/>
      <sz val="12"/>
      <color theme="1"/>
      <name val="Times New Roman"/>
      <family val="1"/>
    </font>
    <font>
      <i/>
      <sz val="12"/>
      <color theme="1"/>
      <name val="Times New Roman"/>
      <family val="1"/>
    </font>
    <font>
      <b/>
      <sz val="12"/>
      <name val="Times New Roman"/>
      <family val="1"/>
    </font>
    <font>
      <i/>
      <sz val="12"/>
      <color rgb="FFFF0000"/>
      <name val="Times New Roman"/>
      <family val="1"/>
    </font>
    <font>
      <sz val="12"/>
      <color rgb="FF7030A0"/>
      <name val="Times New Roman"/>
      <family val="1"/>
    </font>
    <font>
      <sz val="8"/>
      <color theme="1"/>
      <name val="Wingdings"/>
      <charset val="2"/>
    </font>
    <font>
      <sz val="12"/>
      <color theme="1"/>
      <name val="Times New Roman"/>
      <family val="1"/>
      <charset val="2"/>
    </font>
    <font>
      <b/>
      <u/>
      <sz val="12"/>
      <name val="Times New Roman"/>
      <family val="1"/>
    </font>
    <font>
      <b/>
      <u/>
      <sz val="12"/>
      <color theme="1"/>
      <name val="Times New Roman"/>
      <family val="1"/>
    </font>
    <font>
      <vertAlign val="superscript"/>
      <sz val="12"/>
      <name val="Times New Roman"/>
      <family val="1"/>
    </font>
    <font>
      <vertAlign val="subscript"/>
      <sz val="12"/>
      <color theme="1"/>
      <name val="Times New Roman"/>
      <family val="1"/>
    </font>
    <font>
      <vertAlign val="superscript"/>
      <sz val="12"/>
      <color theme="1"/>
      <name val="Times New Roman"/>
      <family val="1"/>
    </font>
    <font>
      <u/>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4">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10" fillId="0" borderId="0"/>
    <xf numFmtId="43" fontId="1" fillId="0" borderId="0" applyFont="0" applyFill="0" applyBorder="0" applyAlignment="0" applyProtection="0"/>
    <xf numFmtId="0" fontId="1" fillId="0" borderId="0"/>
  </cellStyleXfs>
  <cellXfs count="114">
    <xf numFmtId="0" fontId="0" fillId="0" borderId="0" xfId="0"/>
    <xf numFmtId="0" fontId="3" fillId="0" borderId="0" xfId="3" applyFont="1" applyAlignment="1">
      <alignment horizontal="center" vertical="top" wrapText="1"/>
    </xf>
    <xf numFmtId="0" fontId="5" fillId="0" borderId="0" xfId="3" applyFont="1"/>
    <xf numFmtId="0" fontId="5" fillId="0" borderId="0" xfId="3" applyFont="1" applyAlignment="1">
      <alignment horizontal="justify" vertical="top" wrapText="1"/>
    </xf>
    <xf numFmtId="0" fontId="6" fillId="0" borderId="0" xfId="3" applyFont="1" applyAlignment="1">
      <alignment horizontal="justify" vertical="top" wrapText="1"/>
    </xf>
    <xf numFmtId="0" fontId="7" fillId="0" borderId="0" xfId="3" applyFont="1" applyAlignment="1">
      <alignment horizontal="left" vertical="top" wrapText="1" indent="2"/>
    </xf>
    <xf numFmtId="0" fontId="5" fillId="0" borderId="0" xfId="3" applyFont="1" applyAlignment="1">
      <alignment horizontal="left" vertical="top" wrapText="1" indent="2"/>
    </xf>
    <xf numFmtId="0" fontId="8" fillId="0" borderId="0" xfId="3" applyFont="1" applyAlignment="1">
      <alignment horizontal="left" vertical="top" wrapText="1" indent="4"/>
    </xf>
    <xf numFmtId="0" fontId="9" fillId="0" borderId="0" xfId="3" applyFont="1" applyAlignment="1">
      <alignment horizontal="left" vertical="top" wrapText="1" indent="4"/>
    </xf>
    <xf numFmtId="0" fontId="8" fillId="0" borderId="0" xfId="3" applyFont="1" applyAlignment="1">
      <alignment horizontal="left" vertical="top" wrapText="1"/>
    </xf>
    <xf numFmtId="0" fontId="7" fillId="0" borderId="0" xfId="3" applyFont="1" applyAlignment="1">
      <alignment horizontal="justify" vertical="top" wrapText="1"/>
    </xf>
    <xf numFmtId="0" fontId="5" fillId="0" borderId="0" xfId="3" applyFont="1" applyAlignment="1">
      <alignment horizontal="center" vertical="top" wrapText="1"/>
    </xf>
    <xf numFmtId="0" fontId="5" fillId="0" borderId="0" xfId="3" applyFont="1" applyAlignment="1">
      <alignment horizontal="justify"/>
    </xf>
    <xf numFmtId="0" fontId="5" fillId="0" borderId="0" xfId="3" applyFont="1" applyAlignment="1">
      <alignment horizontal="left" vertical="top" wrapText="1" indent="1"/>
    </xf>
    <xf numFmtId="0" fontId="6" fillId="0" borderId="0" xfId="4" applyFont="1"/>
    <xf numFmtId="0" fontId="11" fillId="0" borderId="0" xfId="4" applyFont="1"/>
    <xf numFmtId="0" fontId="12" fillId="0" borderId="0" xfId="4" applyFont="1"/>
    <xf numFmtId="0" fontId="13" fillId="0" borderId="0" xfId="4" applyFont="1"/>
    <xf numFmtId="0" fontId="5" fillId="0" borderId="0" xfId="3" applyFont="1" applyAlignment="1">
      <alignment vertical="top"/>
    </xf>
    <xf numFmtId="0" fontId="5" fillId="0" borderId="0" xfId="3" applyFont="1" applyAlignment="1">
      <alignment horizontal="left" vertical="top"/>
    </xf>
    <xf numFmtId="0" fontId="6" fillId="0" borderId="0" xfId="3" applyFont="1" applyAlignment="1">
      <alignment vertical="top"/>
    </xf>
    <xf numFmtId="0" fontId="5" fillId="0" borderId="1" xfId="3" applyFont="1" applyBorder="1" applyAlignment="1">
      <alignment horizontal="centerContinuous" vertical="top"/>
    </xf>
    <xf numFmtId="0" fontId="5" fillId="0" borderId="1" xfId="3" applyFont="1" applyBorder="1" applyAlignment="1">
      <alignment horizontal="centerContinuous"/>
    </xf>
    <xf numFmtId="0" fontId="5" fillId="0" borderId="0" xfId="3" applyFont="1" applyAlignment="1">
      <alignment horizontal="center" vertical="top"/>
    </xf>
    <xf numFmtId="0" fontId="5" fillId="0" borderId="0" xfId="3" applyFont="1" applyAlignment="1">
      <alignment horizontal="center"/>
    </xf>
    <xf numFmtId="165" fontId="5" fillId="0" borderId="0" xfId="3" applyNumberFormat="1" applyFont="1" applyAlignment="1">
      <alignment vertical="top"/>
    </xf>
    <xf numFmtId="165" fontId="5" fillId="0" borderId="0" xfId="3" applyNumberFormat="1" applyFont="1"/>
    <xf numFmtId="37" fontId="5" fillId="0" borderId="0" xfId="3" applyNumberFormat="1" applyFont="1" applyAlignment="1">
      <alignment vertical="top"/>
    </xf>
    <xf numFmtId="37" fontId="5" fillId="0" borderId="0" xfId="3" applyNumberFormat="1" applyFont="1"/>
    <xf numFmtId="0" fontId="14" fillId="0" borderId="0" xfId="3" applyFont="1" applyAlignment="1">
      <alignment vertical="top"/>
    </xf>
    <xf numFmtId="166" fontId="5" fillId="0" borderId="0" xfId="3" applyNumberFormat="1" applyFont="1" applyAlignment="1">
      <alignment vertical="top"/>
    </xf>
    <xf numFmtId="166" fontId="5" fillId="0" borderId="0" xfId="3" applyNumberFormat="1" applyFont="1"/>
    <xf numFmtId="10" fontId="5" fillId="0" borderId="0" xfId="3" applyNumberFormat="1" applyFont="1" applyAlignment="1">
      <alignment vertical="top"/>
    </xf>
    <xf numFmtId="9" fontId="5" fillId="0" borderId="0" xfId="3" applyNumberFormat="1" applyFont="1" applyAlignment="1">
      <alignment vertical="top"/>
    </xf>
    <xf numFmtId="9" fontId="14" fillId="0" borderId="0" xfId="3" applyNumberFormat="1" applyFont="1" applyAlignment="1">
      <alignment vertical="top"/>
    </xf>
    <xf numFmtId="0" fontId="5" fillId="0" borderId="0" xfId="3" applyFont="1" applyAlignment="1">
      <alignment vertical="top" wrapText="1"/>
    </xf>
    <xf numFmtId="0" fontId="5" fillId="0" borderId="0" xfId="3" applyFont="1" applyAlignment="1">
      <alignment horizontal="justify" vertical="top"/>
    </xf>
    <xf numFmtId="0" fontId="5" fillId="0" borderId="0" xfId="3" applyFont="1" applyAlignment="1">
      <alignment horizontal="left"/>
    </xf>
    <xf numFmtId="0" fontId="15" fillId="0" borderId="0" xfId="4" applyFont="1"/>
    <xf numFmtId="0" fontId="16" fillId="0" borderId="0" xfId="4" applyFont="1"/>
    <xf numFmtId="166" fontId="13" fillId="0" borderId="0" xfId="4" applyNumberFormat="1" applyFont="1"/>
    <xf numFmtId="2" fontId="5" fillId="0" borderId="0" xfId="3" applyNumberFormat="1" applyFont="1" applyAlignment="1">
      <alignment vertical="top"/>
    </xf>
    <xf numFmtId="0" fontId="5" fillId="0" borderId="0" xfId="3" applyFont="1" applyAlignment="1">
      <alignment horizontal="right" vertical="top"/>
    </xf>
    <xf numFmtId="0" fontId="17" fillId="2" borderId="0" xfId="0" applyFont="1" applyFill="1"/>
    <xf numFmtId="0" fontId="18" fillId="2" borderId="0" xfId="0" applyFont="1" applyFill="1"/>
    <xf numFmtId="0" fontId="18" fillId="3" borderId="0" xfId="0" applyFont="1" applyFill="1"/>
    <xf numFmtId="0" fontId="18" fillId="3" borderId="0" xfId="0" applyFont="1" applyFill="1" applyProtection="1">
      <protection locked="0"/>
    </xf>
    <xf numFmtId="0" fontId="19" fillId="2" borderId="0" xfId="0" applyFont="1" applyFill="1"/>
    <xf numFmtId="0" fontId="20" fillId="2" borderId="0" xfId="0" applyFont="1" applyFill="1"/>
    <xf numFmtId="0" fontId="18" fillId="2" borderId="0" xfId="0" applyFont="1" applyFill="1" applyAlignment="1">
      <alignment horizontal="left" vertical="top" wrapText="1"/>
    </xf>
    <xf numFmtId="0" fontId="18" fillId="2" borderId="0" xfId="0" applyFont="1" applyFill="1" applyAlignment="1">
      <alignment horizontal="left" indent="3"/>
    </xf>
    <xf numFmtId="10" fontId="18" fillId="2" borderId="0" xfId="0" applyNumberFormat="1" applyFont="1" applyFill="1"/>
    <xf numFmtId="0" fontId="18" fillId="2" borderId="0" xfId="0" applyFont="1" applyFill="1" applyAlignment="1">
      <alignment vertical="top" wrapText="1"/>
    </xf>
    <xf numFmtId="0" fontId="18" fillId="2" borderId="0" xfId="0" applyFont="1" applyFill="1" applyAlignment="1">
      <alignment horizontal="left" vertical="center"/>
    </xf>
    <xf numFmtId="0" fontId="18" fillId="2" borderId="0" xfId="0" applyFont="1" applyFill="1" applyAlignment="1">
      <alignment horizontal="left" vertical="center" indent="10"/>
    </xf>
    <xf numFmtId="9" fontId="18" fillId="2" borderId="0" xfId="0" applyNumberFormat="1" applyFont="1" applyFill="1"/>
    <xf numFmtId="0" fontId="18" fillId="2" borderId="2" xfId="0" applyFont="1" applyFill="1" applyBorder="1" applyAlignment="1">
      <alignment vertical="center" wrapText="1"/>
    </xf>
    <xf numFmtId="6" fontId="18" fillId="2" borderId="2" xfId="0" applyNumberFormat="1" applyFont="1" applyFill="1" applyBorder="1" applyAlignment="1">
      <alignment vertical="center" wrapText="1"/>
    </xf>
    <xf numFmtId="165" fontId="18" fillId="2" borderId="2" xfId="0" applyNumberFormat="1" applyFont="1" applyFill="1" applyBorder="1" applyAlignment="1">
      <alignment vertical="center" wrapText="1"/>
    </xf>
    <xf numFmtId="0" fontId="18" fillId="2" borderId="0" xfId="0" applyFont="1" applyFill="1" applyAlignment="1">
      <alignment horizontal="left" vertical="top"/>
    </xf>
    <xf numFmtId="0" fontId="18" fillId="0" borderId="0" xfId="0" applyFont="1" applyProtection="1">
      <protection locked="0"/>
    </xf>
    <xf numFmtId="15" fontId="18" fillId="2" borderId="2" xfId="0" quotePrefix="1" applyNumberFormat="1" applyFont="1" applyFill="1" applyBorder="1" applyAlignment="1">
      <alignment horizontal="right" vertical="center" wrapText="1"/>
    </xf>
    <xf numFmtId="0" fontId="18" fillId="2" borderId="0" xfId="6" applyFont="1" applyFill="1"/>
    <xf numFmtId="0" fontId="19" fillId="2" borderId="0" xfId="6" applyFont="1" applyFill="1"/>
    <xf numFmtId="10" fontId="18" fillId="2" borderId="2" xfId="2" applyNumberFormat="1" applyFont="1" applyFill="1" applyBorder="1" applyAlignment="1">
      <alignment vertical="center" wrapText="1"/>
    </xf>
    <xf numFmtId="0" fontId="18" fillId="3" borderId="0" xfId="6" applyFont="1" applyFill="1" applyProtection="1">
      <protection locked="0"/>
    </xf>
    <xf numFmtId="6" fontId="17" fillId="2" borderId="2" xfId="0" applyNumberFormat="1" applyFont="1" applyFill="1" applyBorder="1" applyAlignment="1">
      <alignment horizontal="right" vertical="center" wrapText="1"/>
    </xf>
    <xf numFmtId="0" fontId="25" fillId="2" borderId="0" xfId="0" quotePrefix="1" applyFont="1" applyFill="1"/>
    <xf numFmtId="0" fontId="18" fillId="2" borderId="2" xfId="0" applyFont="1" applyFill="1" applyBorder="1" applyAlignment="1">
      <alignment vertical="center"/>
    </xf>
    <xf numFmtId="6" fontId="18" fillId="2" borderId="3" xfId="0" applyNumberFormat="1" applyFont="1" applyFill="1" applyBorder="1" applyAlignment="1">
      <alignment vertical="center" wrapText="1"/>
    </xf>
    <xf numFmtId="0" fontId="18" fillId="2" borderId="2" xfId="0" applyFont="1" applyFill="1" applyBorder="1"/>
    <xf numFmtId="0" fontId="18" fillId="2" borderId="2" xfId="0" applyFont="1" applyFill="1" applyBorder="1" applyAlignment="1">
      <alignment wrapText="1"/>
    </xf>
    <xf numFmtId="167" fontId="18" fillId="2" borderId="3" xfId="1" applyNumberFormat="1" applyFont="1" applyFill="1" applyBorder="1" applyAlignment="1">
      <alignment vertical="center" wrapText="1"/>
    </xf>
    <xf numFmtId="168" fontId="18" fillId="0" borderId="0" xfId="0" applyNumberFormat="1" applyFont="1" applyProtection="1">
      <protection locked="0"/>
    </xf>
    <xf numFmtId="168" fontId="21" fillId="0" borderId="0" xfId="0" applyNumberFormat="1" applyFont="1" applyProtection="1">
      <protection locked="0"/>
    </xf>
    <xf numFmtId="168" fontId="9" fillId="0" borderId="0" xfId="0" applyNumberFormat="1" applyFont="1" applyProtection="1">
      <protection locked="0"/>
    </xf>
    <xf numFmtId="168" fontId="9" fillId="0" borderId="0" xfId="0" quotePrefix="1" applyNumberFormat="1" applyFont="1" applyProtection="1">
      <protection locked="0"/>
    </xf>
    <xf numFmtId="168" fontId="22" fillId="0" borderId="0" xfId="0" applyNumberFormat="1" applyFont="1" applyProtection="1">
      <protection locked="0"/>
    </xf>
    <xf numFmtId="168" fontId="23" fillId="0" borderId="0" xfId="0" applyNumberFormat="1" applyFont="1" applyProtection="1">
      <protection locked="0"/>
    </xf>
    <xf numFmtId="168" fontId="26" fillId="0" borderId="0" xfId="0" applyNumberFormat="1" applyFont="1" applyProtection="1">
      <protection locked="0"/>
    </xf>
    <xf numFmtId="168" fontId="9" fillId="0" borderId="0" xfId="5" applyNumberFormat="1" applyFont="1" applyFill="1" applyProtection="1">
      <protection locked="0"/>
    </xf>
    <xf numFmtId="169" fontId="9" fillId="0" borderId="0" xfId="0" quotePrefix="1" applyNumberFormat="1" applyFont="1" applyProtection="1">
      <protection locked="0"/>
    </xf>
    <xf numFmtId="169" fontId="9" fillId="0" borderId="0" xfId="0" applyNumberFormat="1" applyFont="1" applyProtection="1">
      <protection locked="0"/>
    </xf>
    <xf numFmtId="168" fontId="9" fillId="0" borderId="1" xfId="0" applyNumberFormat="1" applyFont="1" applyBorder="1" applyProtection="1">
      <protection locked="0"/>
    </xf>
    <xf numFmtId="168" fontId="9" fillId="0" borderId="1" xfId="2" applyNumberFormat="1" applyFont="1" applyFill="1" applyBorder="1" applyProtection="1">
      <protection locked="0"/>
    </xf>
    <xf numFmtId="169" fontId="9" fillId="0" borderId="1" xfId="0" applyNumberFormat="1" applyFont="1" applyBorder="1" applyProtection="1">
      <protection locked="0"/>
    </xf>
    <xf numFmtId="168" fontId="9" fillId="0" borderId="1" xfId="5" applyNumberFormat="1" applyFont="1" applyFill="1" applyBorder="1" applyProtection="1">
      <protection locked="0"/>
    </xf>
    <xf numFmtId="168" fontId="18" fillId="0" borderId="1" xfId="0" applyNumberFormat="1" applyFont="1" applyBorder="1" applyProtection="1">
      <protection locked="0"/>
    </xf>
    <xf numFmtId="0" fontId="18" fillId="0" borderId="1" xfId="0" applyFont="1" applyBorder="1" applyProtection="1">
      <protection locked="0"/>
    </xf>
    <xf numFmtId="0" fontId="27" fillId="0" borderId="0" xfId="0" applyFont="1" applyProtection="1">
      <protection locked="0"/>
    </xf>
    <xf numFmtId="168" fontId="17" fillId="0" borderId="0" xfId="0" applyNumberFormat="1" applyFont="1" applyAlignment="1" applyProtection="1">
      <alignment horizontal="center"/>
      <protection locked="0"/>
    </xf>
    <xf numFmtId="169" fontId="18" fillId="0" borderId="1" xfId="0" applyNumberFormat="1" applyFont="1" applyBorder="1" applyProtection="1">
      <protection locked="0"/>
    </xf>
    <xf numFmtId="169" fontId="18" fillId="0" borderId="0" xfId="0" applyNumberFormat="1" applyFont="1" applyProtection="1">
      <protection locked="0"/>
    </xf>
    <xf numFmtId="168" fontId="17" fillId="0" borderId="0" xfId="0" applyNumberFormat="1" applyFont="1" applyProtection="1">
      <protection locked="0"/>
    </xf>
    <xf numFmtId="169" fontId="21" fillId="0" borderId="0" xfId="0" quotePrefix="1" applyNumberFormat="1" applyFont="1" applyProtection="1">
      <protection locked="0"/>
    </xf>
    <xf numFmtId="168" fontId="21" fillId="0" borderId="0" xfId="5" applyNumberFormat="1" applyFont="1" applyFill="1" applyProtection="1">
      <protection locked="0"/>
    </xf>
    <xf numFmtId="0" fontId="17" fillId="0" borderId="0" xfId="0" applyFont="1" applyProtection="1">
      <protection locked="0"/>
    </xf>
    <xf numFmtId="169" fontId="21" fillId="0" borderId="0" xfId="0" applyNumberFormat="1" applyFont="1" applyProtection="1">
      <protection locked="0"/>
    </xf>
    <xf numFmtId="6" fontId="18" fillId="0" borderId="0" xfId="0" applyNumberFormat="1" applyFont="1" applyProtection="1">
      <protection locked="0"/>
    </xf>
    <xf numFmtId="14" fontId="18" fillId="0" borderId="0" xfId="0" applyNumberFormat="1" applyFont="1" applyProtection="1">
      <protection locked="0"/>
    </xf>
    <xf numFmtId="0" fontId="9" fillId="0" borderId="0" xfId="0" applyFont="1" applyProtection="1">
      <protection locked="0"/>
    </xf>
    <xf numFmtId="170" fontId="9" fillId="0" borderId="0" xfId="5" applyNumberFormat="1" applyFont="1" applyProtection="1">
      <protection locked="0"/>
    </xf>
    <xf numFmtId="0" fontId="9" fillId="0" borderId="0" xfId="0" quotePrefix="1" applyFont="1" applyProtection="1">
      <protection locked="0"/>
    </xf>
    <xf numFmtId="0" fontId="21" fillId="0" borderId="0" xfId="0" applyFont="1" applyProtection="1">
      <protection locked="0"/>
    </xf>
    <xf numFmtId="170" fontId="18" fillId="0" borderId="0" xfId="5" quotePrefix="1" applyNumberFormat="1" applyFont="1" applyProtection="1">
      <protection locked="0"/>
    </xf>
    <xf numFmtId="170" fontId="18" fillId="0" borderId="0" xfId="0" applyNumberFormat="1" applyFont="1" applyProtection="1">
      <protection locked="0"/>
    </xf>
    <xf numFmtId="0" fontId="18" fillId="0" borderId="0" xfId="0" quotePrefix="1" applyFont="1" applyProtection="1">
      <protection locked="0"/>
    </xf>
    <xf numFmtId="170" fontId="18" fillId="0" borderId="0" xfId="5" applyNumberFormat="1" applyFont="1" applyProtection="1">
      <protection locked="0"/>
    </xf>
    <xf numFmtId="0" fontId="31" fillId="0" borderId="0" xfId="0" applyFont="1" applyProtection="1">
      <protection locked="0"/>
    </xf>
    <xf numFmtId="43" fontId="9" fillId="0" borderId="0" xfId="5" applyFont="1" applyProtection="1">
      <protection locked="0"/>
    </xf>
    <xf numFmtId="10" fontId="18" fillId="0" borderId="0" xfId="0" quotePrefix="1" applyNumberFormat="1" applyFont="1" applyProtection="1">
      <protection locked="0"/>
    </xf>
    <xf numFmtId="43" fontId="18" fillId="0" borderId="0" xfId="5" applyFont="1" applyProtection="1">
      <protection locked="0"/>
    </xf>
    <xf numFmtId="9" fontId="18" fillId="0" borderId="0" xfId="2" applyFont="1" applyProtection="1">
      <protection locked="0"/>
    </xf>
    <xf numFmtId="0" fontId="18" fillId="2" borderId="0" xfId="0" applyFont="1" applyFill="1" applyAlignment="1">
      <alignment horizontal="left" vertical="top" wrapText="1"/>
    </xf>
  </cellXfs>
  <cellStyles count="7">
    <cellStyle name="Comma" xfId="1" builtinId="3"/>
    <cellStyle name="Comma 2" xfId="5" xr:uid="{F13A6B62-1813-44AD-897F-D3AFBB58CAFC}"/>
    <cellStyle name="Normal" xfId="0" builtinId="0"/>
    <cellStyle name="Normal 2" xfId="3" xr:uid="{AEB4EA4C-6AAB-444A-9D12-AE0AB77A16CE}"/>
    <cellStyle name="Normal 3" xfId="4" xr:uid="{71C093A4-FADB-4142-9B98-FEE89F25838B}"/>
    <cellStyle name="Normal 6 2" xfId="6" xr:uid="{6D4AE67A-E7A0-4705-9363-1BB1F21C58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ul\Dropbox\Documents\Paul\SOA%20Exam%20Committee\2017\Dec%202017%20-%20San%20Francisco\DA_Retirement_Case_Study_2018%20FINAL%201218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 Canad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0382-5734-4AFD-BBDD-B1D8012AD9B0}">
  <dimension ref="A1:EL51"/>
  <sheetViews>
    <sheetView topLeftCell="C6" zoomScale="70" zoomScaleNormal="70" workbookViewId="0">
      <selection activeCell="T20" sqref="T20"/>
    </sheetView>
  </sheetViews>
  <sheetFormatPr defaultColWidth="9.33203125" defaultRowHeight="15.6"/>
  <cols>
    <col min="1" max="1" width="3.6640625" style="44" customWidth="1"/>
    <col min="2" max="2" width="45.33203125" style="44" customWidth="1"/>
    <col min="3" max="3" width="22.33203125" style="44" customWidth="1"/>
    <col min="4" max="4" width="13.6640625" style="44" customWidth="1"/>
    <col min="5" max="5" width="1" style="45" customWidth="1"/>
    <col min="6" max="6" width="4" style="60" customWidth="1"/>
    <col min="7" max="7" width="14.5546875" style="60" bestFit="1" customWidth="1"/>
    <col min="8" max="8" width="13.88671875" style="60" bestFit="1" customWidth="1"/>
    <col min="9" max="12" width="9.33203125" style="60"/>
    <col min="13" max="13" width="16.88671875" style="60" customWidth="1"/>
    <col min="14" max="17" width="9.33203125" style="60"/>
    <col min="18" max="18" width="1" style="46" customWidth="1"/>
    <col min="19" max="19" width="9.33203125" style="60"/>
    <col min="20" max="20" width="17.88671875" style="60" customWidth="1"/>
    <col min="21" max="21" width="11" style="60" bestFit="1" customWidth="1"/>
    <col min="22" max="30" width="9.33203125" style="60"/>
    <col min="31" max="31" width="1.88671875" style="65" customWidth="1"/>
    <col min="32" max="16384" width="9.33203125" style="60"/>
  </cols>
  <sheetData>
    <row r="1" spans="1:142">
      <c r="A1" s="43" t="s">
        <v>253</v>
      </c>
      <c r="F1" s="43" t="s">
        <v>253</v>
      </c>
      <c r="G1" s="44"/>
      <c r="H1" s="44"/>
      <c r="I1" s="44"/>
      <c r="J1" s="44"/>
      <c r="K1" s="44"/>
      <c r="L1" s="44"/>
      <c r="M1" s="44"/>
      <c r="N1" s="44"/>
      <c r="O1" s="44"/>
      <c r="P1" s="44"/>
      <c r="Q1" s="44"/>
      <c r="S1" s="43" t="s">
        <v>253</v>
      </c>
      <c r="T1" s="44"/>
      <c r="U1" s="44"/>
      <c r="V1" s="44"/>
      <c r="W1" s="44"/>
      <c r="X1" s="44"/>
      <c r="Y1" s="44"/>
      <c r="Z1" s="44"/>
      <c r="AA1" s="44"/>
      <c r="AB1" s="44"/>
      <c r="AC1" s="44"/>
      <c r="AD1" s="44"/>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row>
    <row r="2" spans="1:142">
      <c r="A2" s="43" t="s">
        <v>245</v>
      </c>
      <c r="F2" s="43" t="s">
        <v>245</v>
      </c>
      <c r="G2" s="44"/>
      <c r="H2" s="44"/>
      <c r="I2" s="44"/>
      <c r="J2" s="44"/>
      <c r="K2" s="44"/>
      <c r="L2" s="44"/>
      <c r="M2" s="44"/>
      <c r="N2" s="44"/>
      <c r="O2" s="44"/>
      <c r="P2" s="44"/>
      <c r="Q2" s="44"/>
      <c r="S2" s="43" t="s">
        <v>245</v>
      </c>
      <c r="T2" s="44"/>
      <c r="U2" s="44"/>
      <c r="V2" s="44"/>
      <c r="W2" s="44"/>
      <c r="X2" s="44"/>
      <c r="Y2" s="44"/>
      <c r="Z2" s="44"/>
      <c r="AA2" s="44"/>
      <c r="AB2" s="44"/>
      <c r="AC2" s="44"/>
      <c r="AD2" s="44"/>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row>
    <row r="3" spans="1:142">
      <c r="A3" s="43" t="s">
        <v>254</v>
      </c>
      <c r="F3" s="43" t="s">
        <v>254</v>
      </c>
      <c r="G3" s="44"/>
      <c r="H3" s="44"/>
      <c r="I3" s="44"/>
      <c r="J3" s="44"/>
      <c r="K3" s="44"/>
      <c r="L3" s="44"/>
      <c r="M3" s="44"/>
      <c r="N3" s="44"/>
      <c r="O3" s="44"/>
      <c r="P3" s="44"/>
      <c r="Q3" s="44"/>
      <c r="S3" s="43" t="s">
        <v>254</v>
      </c>
      <c r="T3" s="44"/>
      <c r="U3" s="44"/>
      <c r="V3" s="44"/>
      <c r="W3" s="44"/>
      <c r="X3" s="44"/>
      <c r="Y3" s="44"/>
      <c r="Z3" s="44"/>
      <c r="AA3" s="44"/>
      <c r="AB3" s="44"/>
      <c r="AC3" s="44"/>
      <c r="AD3" s="44"/>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row>
    <row r="4" spans="1:142">
      <c r="F4" s="44"/>
      <c r="G4" s="44"/>
      <c r="H4" s="44"/>
      <c r="I4" s="44"/>
      <c r="J4" s="44"/>
      <c r="K4" s="44"/>
      <c r="L4" s="44"/>
      <c r="M4" s="44"/>
      <c r="N4" s="44"/>
      <c r="O4" s="44"/>
      <c r="P4" s="44"/>
      <c r="Q4" s="44"/>
      <c r="S4" s="44"/>
      <c r="T4" s="44"/>
      <c r="U4" s="44"/>
      <c r="V4" s="44"/>
      <c r="W4" s="44"/>
      <c r="X4" s="44"/>
      <c r="Y4" s="44"/>
      <c r="Z4" s="44"/>
      <c r="AA4" s="44"/>
      <c r="AB4" s="44"/>
      <c r="AC4" s="44"/>
      <c r="AD4" s="44"/>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row>
    <row r="5" spans="1:142" ht="16.2">
      <c r="A5" s="47" t="s">
        <v>246</v>
      </c>
      <c r="F5" s="63" t="s">
        <v>247</v>
      </c>
      <c r="G5" s="44"/>
      <c r="H5" s="44"/>
      <c r="I5" s="44"/>
      <c r="J5" s="44"/>
      <c r="K5" s="44"/>
      <c r="L5" s="44"/>
      <c r="M5" s="44"/>
      <c r="N5" s="44"/>
      <c r="O5" s="44"/>
      <c r="P5" s="44"/>
      <c r="Q5" s="44"/>
      <c r="S5" s="63" t="s">
        <v>273</v>
      </c>
      <c r="T5" s="44"/>
      <c r="U5" s="44"/>
      <c r="V5" s="44"/>
      <c r="W5" s="44"/>
      <c r="X5" s="44"/>
      <c r="Y5" s="44"/>
      <c r="Z5" s="44"/>
      <c r="AA5" s="44"/>
      <c r="AB5" s="44"/>
      <c r="AC5" s="44"/>
      <c r="AD5" s="44"/>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row>
    <row r="6" spans="1:142">
      <c r="A6" s="48"/>
      <c r="F6" s="44"/>
      <c r="G6" s="44"/>
      <c r="H6" s="44"/>
      <c r="I6" s="44"/>
      <c r="J6" s="44"/>
      <c r="K6" s="44"/>
      <c r="L6" s="44"/>
      <c r="M6" s="44"/>
      <c r="N6" s="44"/>
      <c r="O6" s="44"/>
      <c r="P6" s="44"/>
      <c r="Q6" s="44"/>
      <c r="S6" s="44"/>
      <c r="T6" s="44"/>
      <c r="U6" s="44"/>
      <c r="V6" s="44"/>
      <c r="W6" s="44"/>
      <c r="X6" s="44"/>
      <c r="Y6" s="44"/>
      <c r="Z6" s="44"/>
      <c r="AA6" s="44"/>
      <c r="AB6" s="44"/>
      <c r="AC6" s="44"/>
      <c r="AD6" s="44"/>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row>
    <row r="7" spans="1:142">
      <c r="A7" s="44" t="s">
        <v>255</v>
      </c>
      <c r="F7" s="44" t="s">
        <v>261</v>
      </c>
      <c r="G7" s="113" t="s">
        <v>262</v>
      </c>
      <c r="H7" s="113"/>
      <c r="I7" s="113"/>
      <c r="J7" s="113"/>
      <c r="K7" s="113"/>
      <c r="L7" s="113"/>
      <c r="M7" s="113"/>
      <c r="N7" s="113"/>
      <c r="O7" s="113"/>
      <c r="P7" s="113"/>
      <c r="Q7" s="113"/>
      <c r="S7" s="44" t="s">
        <v>274</v>
      </c>
      <c r="T7" s="113" t="s">
        <v>276</v>
      </c>
      <c r="U7" s="113"/>
      <c r="V7" s="113"/>
      <c r="W7" s="113"/>
      <c r="X7" s="113"/>
      <c r="Y7" s="113"/>
      <c r="Z7" s="113"/>
      <c r="AA7" s="113"/>
      <c r="AB7" s="113"/>
      <c r="AC7" s="113"/>
      <c r="AD7" s="113"/>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row>
    <row r="8" spans="1:142">
      <c r="F8" s="44"/>
      <c r="G8" s="50"/>
      <c r="H8" s="44"/>
      <c r="I8" s="44"/>
      <c r="J8" s="44"/>
      <c r="K8" s="44"/>
      <c r="L8" s="51"/>
      <c r="M8" s="52"/>
      <c r="N8" s="52"/>
      <c r="O8" s="52"/>
      <c r="P8" s="52"/>
      <c r="Q8" s="52"/>
      <c r="S8" s="44"/>
      <c r="T8" s="113" t="s">
        <v>275</v>
      </c>
      <c r="U8" s="113"/>
      <c r="V8" s="113"/>
      <c r="W8" s="113"/>
      <c r="X8" s="113"/>
      <c r="Y8" s="113"/>
      <c r="Z8" s="113"/>
      <c r="AA8" s="113"/>
      <c r="AB8" s="113"/>
      <c r="AC8" s="113"/>
      <c r="AD8" s="113"/>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row>
    <row r="9" spans="1:142">
      <c r="A9" s="44" t="s">
        <v>256</v>
      </c>
      <c r="B9" s="53"/>
      <c r="C9" s="53"/>
      <c r="F9" s="44"/>
      <c r="G9" s="50" t="s">
        <v>263</v>
      </c>
      <c r="H9" s="44"/>
      <c r="I9" s="44"/>
      <c r="J9" s="44"/>
      <c r="K9" s="44"/>
      <c r="L9" s="51"/>
      <c r="M9" s="52"/>
      <c r="N9" s="52"/>
      <c r="O9" s="52"/>
      <c r="P9" s="52"/>
      <c r="Q9" s="52"/>
      <c r="S9" s="44"/>
      <c r="T9" s="50"/>
      <c r="U9" s="44"/>
      <c r="V9" s="44"/>
      <c r="W9" s="44"/>
      <c r="X9" s="44"/>
      <c r="Y9" s="51"/>
      <c r="Z9" s="52"/>
      <c r="AA9" s="52"/>
      <c r="AB9" s="52"/>
      <c r="AC9" s="52"/>
      <c r="AD9" s="52"/>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row>
    <row r="10" spans="1:142">
      <c r="B10" s="54"/>
      <c r="C10" s="54"/>
      <c r="F10" s="44"/>
      <c r="G10" s="50"/>
      <c r="H10" s="44"/>
      <c r="I10" s="44"/>
      <c r="J10" s="44"/>
      <c r="K10" s="44"/>
      <c r="L10" s="55"/>
      <c r="M10" s="52"/>
      <c r="N10" s="52"/>
      <c r="O10" s="52"/>
      <c r="P10" s="52"/>
      <c r="Q10" s="52"/>
      <c r="S10" s="44"/>
      <c r="T10" s="59" t="s">
        <v>251</v>
      </c>
      <c r="U10" s="44"/>
      <c r="V10" s="44"/>
      <c r="W10" s="44"/>
      <c r="X10" s="44"/>
      <c r="Y10" s="55"/>
      <c r="Z10" s="52"/>
      <c r="AA10" s="52"/>
      <c r="AB10" s="52"/>
      <c r="AC10" s="52"/>
      <c r="AD10" s="52"/>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row>
    <row r="11" spans="1:142">
      <c r="B11" s="56" t="s">
        <v>248</v>
      </c>
      <c r="C11" s="61" t="s">
        <v>257</v>
      </c>
      <c r="F11" s="44"/>
      <c r="G11" s="50" t="s">
        <v>264</v>
      </c>
      <c r="H11" s="44"/>
      <c r="I11" s="44"/>
      <c r="J11" s="44"/>
      <c r="K11" s="44"/>
      <c r="L11" s="55"/>
      <c r="M11" s="52"/>
      <c r="N11" s="52"/>
      <c r="O11" s="52"/>
      <c r="P11" s="52"/>
      <c r="Q11" s="52"/>
      <c r="S11" s="44"/>
      <c r="T11" s="50"/>
      <c r="U11" s="44"/>
      <c r="V11" s="44"/>
      <c r="W11" s="44"/>
      <c r="X11" s="44"/>
      <c r="Y11" s="55"/>
      <c r="Z11" s="52"/>
      <c r="AA11" s="52"/>
      <c r="AB11" s="52"/>
      <c r="AC11" s="52"/>
      <c r="AD11" s="52"/>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row>
    <row r="12" spans="1:142">
      <c r="B12" s="56" t="s">
        <v>249</v>
      </c>
      <c r="C12" s="57">
        <v>1110000</v>
      </c>
      <c r="F12" s="44"/>
      <c r="G12" s="49"/>
      <c r="H12" s="49"/>
      <c r="I12" s="49"/>
      <c r="J12" s="49"/>
      <c r="K12" s="49"/>
      <c r="L12" s="49"/>
      <c r="M12" s="49"/>
      <c r="N12" s="49"/>
      <c r="O12" s="49"/>
      <c r="P12" s="49"/>
      <c r="Q12" s="49"/>
      <c r="S12" s="44"/>
      <c r="T12" s="49"/>
      <c r="U12" s="49"/>
      <c r="V12" s="49"/>
      <c r="W12" s="49"/>
      <c r="X12" s="49"/>
      <c r="Y12" s="49"/>
      <c r="Z12" s="49"/>
      <c r="AA12" s="49"/>
      <c r="AB12" s="49"/>
      <c r="AC12" s="49"/>
      <c r="AD12" s="49"/>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row>
    <row r="13" spans="1:142">
      <c r="B13" s="56" t="s">
        <v>250</v>
      </c>
      <c r="C13" s="58">
        <v>1000000</v>
      </c>
      <c r="F13" s="44"/>
      <c r="G13" s="59" t="s">
        <v>251</v>
      </c>
      <c r="H13" s="49"/>
      <c r="I13" s="49"/>
      <c r="J13" s="49"/>
      <c r="K13" s="49"/>
      <c r="L13" s="49"/>
      <c r="M13" s="49"/>
      <c r="N13" s="49"/>
      <c r="O13" s="49"/>
      <c r="P13" s="49"/>
      <c r="Q13" s="49"/>
      <c r="S13" s="44"/>
      <c r="T13" s="59"/>
      <c r="U13" s="49"/>
      <c r="V13" s="49"/>
      <c r="W13" s="49"/>
      <c r="X13" s="49"/>
      <c r="Y13" s="49"/>
      <c r="Z13" s="49"/>
      <c r="AA13" s="49"/>
      <c r="AB13" s="49"/>
      <c r="AC13" s="49"/>
      <c r="AD13" s="49"/>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row>
    <row r="14" spans="1:142">
      <c r="B14" s="56" t="s">
        <v>252</v>
      </c>
      <c r="C14" s="57">
        <v>910000</v>
      </c>
      <c r="F14" s="44"/>
      <c r="G14" s="50"/>
      <c r="H14" s="44"/>
      <c r="I14" s="44"/>
      <c r="J14" s="44"/>
      <c r="K14" s="44"/>
      <c r="L14" s="55"/>
      <c r="M14" s="52"/>
      <c r="N14" s="52"/>
      <c r="O14" s="52"/>
      <c r="P14" s="52"/>
      <c r="Q14" s="52"/>
      <c r="S14" s="44"/>
      <c r="T14" s="50"/>
      <c r="U14" s="44"/>
      <c r="V14" s="44"/>
      <c r="W14" s="44"/>
      <c r="X14" s="44"/>
      <c r="Y14" s="55"/>
      <c r="Z14" s="52"/>
      <c r="AA14" s="52"/>
      <c r="AB14" s="52"/>
      <c r="AC14" s="52"/>
      <c r="AD14" s="52"/>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row>
    <row r="15" spans="1:142">
      <c r="F15" s="73"/>
      <c r="G15" s="73"/>
      <c r="H15" s="73"/>
      <c r="I15" s="73"/>
      <c r="J15" s="73"/>
      <c r="K15" s="73"/>
      <c r="L15" s="73"/>
      <c r="M15" s="73"/>
      <c r="N15" s="73"/>
      <c r="O15" s="73"/>
      <c r="P15" s="73"/>
      <c r="Q15" s="73"/>
      <c r="S15" s="73"/>
      <c r="T15" s="73"/>
      <c r="U15" s="73"/>
      <c r="V15" s="73"/>
      <c r="W15" s="73"/>
      <c r="X15" s="73"/>
      <c r="Y15" s="73"/>
      <c r="Z15" s="73"/>
      <c r="AA15" s="73"/>
      <c r="AB15" s="73"/>
      <c r="AC15" s="73"/>
      <c r="AD15" s="73"/>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row>
    <row r="16" spans="1:142" ht="19.5" customHeight="1">
      <c r="B16" s="62" t="s">
        <v>270</v>
      </c>
      <c r="F16" s="60" t="s">
        <v>381</v>
      </c>
      <c r="G16" s="103" t="s">
        <v>380</v>
      </c>
      <c r="H16" s="100"/>
      <c r="I16" s="100"/>
      <c r="J16" s="100"/>
      <c r="K16" s="100"/>
      <c r="L16" s="100"/>
      <c r="M16" s="100"/>
      <c r="N16" s="100"/>
      <c r="O16" s="100"/>
      <c r="P16" s="75"/>
      <c r="Q16" s="73"/>
      <c r="S16" s="73"/>
      <c r="T16" s="96" t="s">
        <v>369</v>
      </c>
      <c r="Z16" s="73"/>
      <c r="AA16" s="73"/>
      <c r="AB16" s="73"/>
      <c r="AC16" s="73"/>
      <c r="AD16" s="73"/>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row>
    <row r="17" spans="1:142">
      <c r="G17" s="103"/>
      <c r="H17" s="100"/>
      <c r="I17" s="100"/>
      <c r="J17" s="100"/>
      <c r="K17" s="100"/>
      <c r="L17" s="100"/>
      <c r="M17" s="100"/>
      <c r="N17" s="100"/>
      <c r="O17" s="100"/>
      <c r="P17" s="75"/>
      <c r="Q17" s="73"/>
      <c r="S17" s="73"/>
      <c r="T17" s="108" t="s">
        <v>379</v>
      </c>
      <c r="Z17" s="73"/>
      <c r="AA17" s="73"/>
      <c r="AB17" s="73"/>
      <c r="AC17" s="73"/>
      <c r="AD17" s="73"/>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row>
    <row r="18" spans="1:142" ht="18">
      <c r="B18" s="44" t="s">
        <v>258</v>
      </c>
      <c r="G18" s="60" t="s">
        <v>378</v>
      </c>
      <c r="H18" s="100"/>
      <c r="I18" s="100"/>
      <c r="J18" s="100"/>
      <c r="K18" s="100"/>
      <c r="L18" s="100"/>
      <c r="M18" s="100"/>
      <c r="N18" s="100"/>
      <c r="O18" s="100"/>
      <c r="P18" s="75"/>
      <c r="Q18" s="73"/>
      <c r="S18" s="73"/>
      <c r="T18" s="60" t="s">
        <v>366</v>
      </c>
      <c r="U18" s="111">
        <f>1-(C14/C13)</f>
        <v>8.9999999999999969E-2</v>
      </c>
      <c r="V18" s="106" t="s">
        <v>377</v>
      </c>
      <c r="Z18" s="73"/>
      <c r="AA18" s="73"/>
      <c r="AB18" s="73"/>
      <c r="AC18" s="73"/>
      <c r="AD18" s="73"/>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row>
    <row r="19" spans="1:142">
      <c r="G19" s="103"/>
      <c r="H19" s="100"/>
      <c r="I19" s="100"/>
      <c r="J19" s="100"/>
      <c r="K19" s="100"/>
      <c r="L19" s="100"/>
      <c r="M19" s="100"/>
      <c r="N19" s="100"/>
      <c r="O19" s="100"/>
      <c r="P19" s="75"/>
      <c r="Q19" s="73"/>
      <c r="S19" s="73"/>
      <c r="T19" s="60" t="s">
        <v>364</v>
      </c>
      <c r="U19" s="112">
        <f>0.05-0.04</f>
        <v>1.0000000000000002E-2</v>
      </c>
      <c r="V19" s="110" t="s">
        <v>376</v>
      </c>
      <c r="Z19" s="73"/>
      <c r="AA19" s="73"/>
      <c r="AB19" s="73"/>
      <c r="AC19" s="73"/>
      <c r="AD19" s="73"/>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row>
    <row r="20" spans="1:142">
      <c r="B20" s="44" t="s">
        <v>259</v>
      </c>
      <c r="C20" s="50"/>
      <c r="G20" s="100" t="s">
        <v>366</v>
      </c>
      <c r="H20" s="101">
        <f>C12-C14</f>
        <v>200000</v>
      </c>
      <c r="I20" s="102" t="s">
        <v>375</v>
      </c>
      <c r="J20" s="100"/>
      <c r="K20" s="100"/>
      <c r="L20" s="100"/>
      <c r="M20" s="100"/>
      <c r="N20" s="100"/>
      <c r="O20" s="100"/>
      <c r="P20" s="75"/>
      <c r="Q20" s="73"/>
      <c r="S20" s="73"/>
      <c r="T20" s="60" t="s">
        <v>362</v>
      </c>
      <c r="U20" s="111">
        <f>U18/U19</f>
        <v>8.9999999999999947</v>
      </c>
      <c r="V20" s="110"/>
      <c r="Z20" s="73"/>
      <c r="AA20" s="73"/>
      <c r="AB20" s="73"/>
      <c r="AC20" s="73"/>
      <c r="AD20" s="73"/>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row>
    <row r="21" spans="1:142">
      <c r="B21" s="50"/>
      <c r="C21" s="50"/>
      <c r="G21" s="100"/>
      <c r="H21" s="101"/>
      <c r="I21" s="100"/>
      <c r="J21" s="100"/>
      <c r="K21" s="100"/>
      <c r="L21" s="100"/>
      <c r="M21" s="100"/>
      <c r="N21" s="100"/>
      <c r="O21" s="100"/>
      <c r="P21" s="75"/>
      <c r="Q21" s="73"/>
      <c r="S21" s="73"/>
      <c r="U21" s="107"/>
      <c r="Z21" s="73"/>
      <c r="AA21" s="73"/>
      <c r="AB21" s="73"/>
      <c r="AC21" s="73"/>
      <c r="AD21" s="73"/>
    </row>
    <row r="22" spans="1:142">
      <c r="B22" s="44" t="s">
        <v>260</v>
      </c>
      <c r="G22" s="100" t="s">
        <v>364</v>
      </c>
      <c r="H22" s="101">
        <f>2*C13*((0.05-0.03)/2)</f>
        <v>20000.000000000004</v>
      </c>
      <c r="I22" s="102" t="s">
        <v>374</v>
      </c>
      <c r="J22" s="100"/>
      <c r="K22" s="100"/>
      <c r="L22" s="100"/>
      <c r="M22" s="100"/>
      <c r="N22" s="100"/>
      <c r="O22" s="100"/>
      <c r="P22" s="75"/>
      <c r="Q22" s="73"/>
      <c r="S22" s="73"/>
      <c r="U22" s="107"/>
      <c r="V22" s="106"/>
      <c r="Z22" s="73"/>
      <c r="AA22" s="73"/>
      <c r="AB22" s="73"/>
      <c r="AC22" s="73"/>
      <c r="AD22" s="73"/>
    </row>
    <row r="23" spans="1:142">
      <c r="G23" s="100"/>
      <c r="H23" s="101"/>
      <c r="I23" s="100"/>
      <c r="J23" s="100"/>
      <c r="K23" s="100"/>
      <c r="L23" s="100"/>
      <c r="M23" s="100"/>
      <c r="N23" s="100"/>
      <c r="O23" s="100"/>
      <c r="P23" s="75"/>
      <c r="Q23" s="73"/>
      <c r="S23" s="73"/>
      <c r="T23" s="108" t="s">
        <v>373</v>
      </c>
      <c r="U23" s="107"/>
      <c r="Z23" s="73"/>
      <c r="AA23" s="73"/>
      <c r="AB23" s="73"/>
      <c r="AC23" s="73"/>
      <c r="AD23" s="73"/>
    </row>
    <row r="24" spans="1:142" ht="19.8">
      <c r="A24" s="44" t="s">
        <v>265</v>
      </c>
      <c r="G24" s="100" t="s">
        <v>362</v>
      </c>
      <c r="H24" s="109">
        <f>H20/H22</f>
        <v>9.9999999999999982</v>
      </c>
      <c r="I24" s="100"/>
      <c r="J24" s="100"/>
      <c r="K24" s="100"/>
      <c r="L24" s="100"/>
      <c r="M24" s="100"/>
      <c r="N24" s="100"/>
      <c r="O24" s="100"/>
      <c r="P24" s="75"/>
      <c r="Q24" s="73"/>
      <c r="S24" s="73"/>
      <c r="T24" s="60" t="s">
        <v>362</v>
      </c>
      <c r="U24" s="107">
        <f>C13*(1-U20/100)^0.7</f>
        <v>936114.50495807093</v>
      </c>
      <c r="V24" s="106" t="s">
        <v>372</v>
      </c>
      <c r="Z24" s="73"/>
      <c r="AA24" s="73"/>
      <c r="AB24" s="73"/>
      <c r="AC24" s="73"/>
      <c r="AD24" s="73"/>
    </row>
    <row r="25" spans="1:142">
      <c r="A25" s="44" t="s">
        <v>266</v>
      </c>
      <c r="G25" s="100"/>
      <c r="H25" s="101"/>
      <c r="I25" s="100"/>
      <c r="J25" s="100"/>
      <c r="K25" s="100"/>
      <c r="L25" s="100"/>
      <c r="M25" s="100"/>
      <c r="N25" s="100"/>
      <c r="O25" s="100"/>
      <c r="P25" s="75"/>
      <c r="Q25" s="73"/>
      <c r="S25" s="73"/>
      <c r="U25" s="107"/>
      <c r="Z25" s="73"/>
      <c r="AA25" s="73"/>
      <c r="AB25" s="73"/>
      <c r="AC25" s="73"/>
      <c r="AD25" s="73"/>
    </row>
    <row r="26" spans="1:142">
      <c r="A26" s="44" t="s">
        <v>267</v>
      </c>
      <c r="F26" s="60" t="s">
        <v>371</v>
      </c>
      <c r="G26" s="103" t="s">
        <v>370</v>
      </c>
      <c r="H26" s="101"/>
      <c r="I26" s="100"/>
      <c r="J26" s="100"/>
      <c r="K26" s="100"/>
      <c r="L26" s="100"/>
      <c r="M26" s="100"/>
      <c r="N26" s="100"/>
      <c r="O26" s="100"/>
      <c r="P26" s="75"/>
      <c r="Q26" s="73"/>
      <c r="S26" s="73"/>
      <c r="T26" s="108" t="s">
        <v>369</v>
      </c>
      <c r="U26" s="107"/>
      <c r="V26" s="106"/>
      <c r="Z26" s="73"/>
      <c r="AA26" s="73"/>
      <c r="AB26" s="73"/>
      <c r="AC26" s="73"/>
      <c r="AD26" s="73"/>
    </row>
    <row r="27" spans="1:142">
      <c r="H27" s="101"/>
      <c r="I27" s="100"/>
      <c r="J27" s="100"/>
      <c r="K27" s="100"/>
      <c r="L27" s="100"/>
      <c r="M27" s="100"/>
      <c r="N27" s="100"/>
      <c r="O27" s="100"/>
      <c r="P27" s="75"/>
      <c r="Q27" s="73"/>
      <c r="S27" s="73"/>
      <c r="T27" s="60" t="s">
        <v>362</v>
      </c>
      <c r="U27" s="105">
        <f>U24-C28</f>
        <v>-53885.495041929069</v>
      </c>
      <c r="V27" s="104" t="s">
        <v>368</v>
      </c>
      <c r="Z27" s="73"/>
      <c r="AA27" s="73"/>
      <c r="AB27" s="73"/>
      <c r="AC27" s="73"/>
      <c r="AD27" s="73"/>
    </row>
    <row r="28" spans="1:142" ht="19.8">
      <c r="B28" s="56" t="s">
        <v>268</v>
      </c>
      <c r="C28" s="57">
        <v>990000</v>
      </c>
      <c r="G28" s="60" t="s">
        <v>367</v>
      </c>
      <c r="H28" s="101"/>
      <c r="I28" s="100"/>
      <c r="J28" s="100"/>
      <c r="K28" s="100"/>
      <c r="L28" s="100"/>
      <c r="M28" s="100"/>
      <c r="N28" s="100"/>
      <c r="O28" s="100"/>
      <c r="P28" s="75"/>
      <c r="Q28" s="73"/>
      <c r="S28" s="73"/>
      <c r="T28" s="73"/>
      <c r="U28" s="73"/>
      <c r="V28" s="73"/>
      <c r="W28" s="73"/>
      <c r="X28" s="73"/>
      <c r="Y28" s="73"/>
      <c r="Z28" s="73"/>
      <c r="AA28" s="73"/>
      <c r="AB28" s="73"/>
      <c r="AC28" s="73"/>
      <c r="AD28" s="73"/>
    </row>
    <row r="29" spans="1:142">
      <c r="B29" s="56" t="s">
        <v>269</v>
      </c>
      <c r="C29" s="64">
        <v>4.7E-2</v>
      </c>
      <c r="G29" s="103"/>
      <c r="H29" s="101"/>
      <c r="I29" s="100"/>
      <c r="J29" s="100"/>
      <c r="K29" s="100"/>
      <c r="L29" s="100"/>
      <c r="M29" s="100"/>
      <c r="N29" s="100"/>
      <c r="O29" s="100"/>
      <c r="P29" s="75"/>
      <c r="Q29" s="73"/>
      <c r="S29" s="73"/>
      <c r="T29" s="73"/>
      <c r="U29" s="73"/>
      <c r="V29" s="73"/>
      <c r="W29" s="73"/>
      <c r="X29" s="73"/>
      <c r="Y29" s="73"/>
      <c r="Z29" s="73"/>
      <c r="AA29" s="73"/>
      <c r="AB29" s="73"/>
      <c r="AC29" s="73"/>
      <c r="AD29" s="73"/>
    </row>
    <row r="30" spans="1:142">
      <c r="G30" s="100" t="s">
        <v>366</v>
      </c>
      <c r="H30" s="101">
        <f>C12+C14-2*C13</f>
        <v>20000</v>
      </c>
      <c r="I30" s="102" t="s">
        <v>365</v>
      </c>
      <c r="J30" s="100"/>
      <c r="K30" s="100"/>
      <c r="L30" s="100"/>
      <c r="M30" s="100"/>
      <c r="N30" s="100"/>
      <c r="O30" s="100"/>
      <c r="P30" s="73"/>
      <c r="Q30" s="73"/>
      <c r="S30" s="73"/>
      <c r="T30" s="73"/>
      <c r="U30" s="73"/>
      <c r="V30" s="73"/>
      <c r="W30" s="73"/>
      <c r="X30" s="73"/>
      <c r="Y30" s="73"/>
      <c r="Z30" s="73"/>
      <c r="AA30" s="73"/>
      <c r="AB30" s="73"/>
      <c r="AC30" s="73"/>
      <c r="AD30" s="73"/>
    </row>
    <row r="31" spans="1:142">
      <c r="B31" s="62" t="s">
        <v>271</v>
      </c>
      <c r="G31" s="100"/>
      <c r="H31" s="101"/>
      <c r="I31" s="100"/>
      <c r="J31" s="100"/>
      <c r="K31" s="100"/>
      <c r="L31" s="100"/>
      <c r="M31" s="100"/>
      <c r="N31" s="100"/>
      <c r="O31" s="100"/>
      <c r="P31" s="73"/>
      <c r="Q31" s="73"/>
      <c r="S31" s="73"/>
      <c r="T31" s="73"/>
      <c r="U31" s="73"/>
      <c r="V31" s="73"/>
      <c r="W31" s="73"/>
      <c r="X31" s="73"/>
      <c r="Y31" s="73"/>
      <c r="Z31" s="73"/>
      <c r="AA31" s="73"/>
      <c r="AB31" s="73"/>
      <c r="AC31" s="73"/>
      <c r="AD31" s="73"/>
    </row>
    <row r="32" spans="1:142" ht="18.600000000000001">
      <c r="B32" s="44" t="s">
        <v>272</v>
      </c>
      <c r="G32" s="100" t="s">
        <v>364</v>
      </c>
      <c r="H32" s="101">
        <f>2*C13*(((0.05-0.03)/2)^2)</f>
        <v>200.00000000000009</v>
      </c>
      <c r="I32" s="102" t="s">
        <v>363</v>
      </c>
      <c r="J32" s="100"/>
      <c r="K32" s="100"/>
      <c r="L32" s="100"/>
      <c r="M32" s="100"/>
      <c r="N32" s="100"/>
      <c r="O32" s="100"/>
      <c r="P32" s="73"/>
      <c r="Q32" s="73"/>
      <c r="S32" s="73"/>
      <c r="T32" s="73"/>
      <c r="U32" s="73"/>
      <c r="V32" s="73"/>
      <c r="W32" s="73"/>
      <c r="X32" s="73"/>
      <c r="Y32" s="73"/>
      <c r="Z32" s="73"/>
      <c r="AA32" s="73"/>
      <c r="AB32" s="73"/>
      <c r="AC32" s="73"/>
      <c r="AD32" s="73"/>
    </row>
    <row r="33" spans="2:30">
      <c r="G33" s="100"/>
      <c r="H33" s="100"/>
      <c r="I33" s="100"/>
      <c r="J33" s="100"/>
      <c r="K33" s="100"/>
      <c r="L33" s="100"/>
      <c r="M33" s="100"/>
      <c r="N33" s="100"/>
      <c r="O33" s="100"/>
      <c r="P33" s="73"/>
      <c r="Q33" s="73"/>
      <c r="S33" s="73"/>
      <c r="T33" s="73"/>
      <c r="U33" s="73"/>
      <c r="V33" s="73"/>
      <c r="W33" s="73"/>
      <c r="X33" s="73"/>
      <c r="Y33" s="73"/>
      <c r="Z33" s="73"/>
      <c r="AA33" s="73"/>
      <c r="AB33" s="73"/>
      <c r="AC33" s="73"/>
      <c r="AD33" s="73"/>
    </row>
    <row r="34" spans="2:30">
      <c r="B34" s="44" t="s">
        <v>260</v>
      </c>
      <c r="G34" s="100" t="s">
        <v>362</v>
      </c>
      <c r="H34" s="101">
        <f>H30/H32</f>
        <v>99.999999999999957</v>
      </c>
      <c r="I34" s="100"/>
      <c r="J34" s="100"/>
      <c r="K34" s="100"/>
      <c r="L34" s="100"/>
      <c r="M34" s="100"/>
      <c r="N34" s="100"/>
      <c r="O34" s="100"/>
      <c r="P34" s="73"/>
      <c r="Q34" s="73"/>
      <c r="S34" s="73"/>
      <c r="T34" s="73"/>
      <c r="U34" s="73"/>
      <c r="V34" s="73"/>
      <c r="W34" s="73"/>
      <c r="X34" s="73"/>
      <c r="Y34" s="73"/>
      <c r="Z34" s="73"/>
      <c r="AA34" s="73"/>
      <c r="AB34" s="73"/>
      <c r="AC34" s="73"/>
      <c r="AD34" s="73"/>
    </row>
    <row r="35" spans="2:30">
      <c r="F35" s="73"/>
      <c r="G35" s="77"/>
      <c r="H35" s="73"/>
      <c r="I35" s="73"/>
      <c r="J35" s="73"/>
      <c r="K35" s="73"/>
      <c r="L35" s="73"/>
      <c r="M35" s="73"/>
      <c r="N35" s="73"/>
      <c r="O35" s="73"/>
      <c r="P35" s="73"/>
      <c r="Q35" s="73"/>
      <c r="S35" s="73"/>
      <c r="T35" s="73"/>
      <c r="U35" s="73"/>
      <c r="V35" s="73"/>
      <c r="W35" s="73"/>
      <c r="X35" s="73"/>
      <c r="Y35" s="73"/>
      <c r="Z35" s="73"/>
      <c r="AA35" s="73"/>
      <c r="AB35" s="73"/>
      <c r="AC35" s="73"/>
      <c r="AD35" s="73"/>
    </row>
    <row r="36" spans="2:30">
      <c r="F36" s="73"/>
      <c r="G36" s="78"/>
      <c r="H36" s="73"/>
      <c r="I36" s="73"/>
      <c r="J36" s="73"/>
      <c r="K36" s="73"/>
      <c r="L36" s="73"/>
      <c r="M36" s="73"/>
      <c r="N36" s="73"/>
      <c r="O36" s="73"/>
      <c r="P36" s="73"/>
      <c r="Q36" s="73"/>
      <c r="S36" s="73"/>
      <c r="T36" s="73"/>
      <c r="U36" s="73"/>
      <c r="V36" s="73"/>
      <c r="W36" s="73"/>
      <c r="X36" s="73"/>
      <c r="Y36" s="73"/>
      <c r="Z36" s="73"/>
      <c r="AA36" s="73"/>
      <c r="AB36" s="73"/>
      <c r="AC36" s="73"/>
      <c r="AD36" s="73"/>
    </row>
    <row r="37" spans="2:30">
      <c r="F37" s="73"/>
      <c r="G37" s="78"/>
      <c r="H37" s="73"/>
      <c r="I37" s="73"/>
      <c r="J37" s="73"/>
      <c r="K37" s="73"/>
      <c r="L37" s="73"/>
      <c r="M37" s="73"/>
      <c r="N37" s="73"/>
      <c r="O37" s="73"/>
      <c r="P37" s="73"/>
      <c r="Q37" s="73"/>
      <c r="S37" s="73"/>
      <c r="T37" s="73"/>
      <c r="U37" s="73"/>
      <c r="V37" s="73"/>
      <c r="W37" s="73"/>
      <c r="X37" s="73"/>
      <c r="Y37" s="73"/>
      <c r="Z37" s="73"/>
      <c r="AA37" s="73"/>
      <c r="AB37" s="73"/>
      <c r="AC37" s="73"/>
      <c r="AD37" s="73"/>
    </row>
    <row r="38" spans="2:30">
      <c r="F38" s="73"/>
      <c r="G38" s="78"/>
      <c r="H38" s="73"/>
      <c r="I38" s="73"/>
      <c r="J38" s="73"/>
      <c r="K38" s="73"/>
      <c r="L38" s="73"/>
      <c r="M38" s="73"/>
      <c r="N38" s="73"/>
      <c r="O38" s="73"/>
      <c r="P38" s="73"/>
      <c r="Q38" s="73"/>
      <c r="S38" s="73"/>
      <c r="T38" s="73"/>
      <c r="U38" s="73"/>
      <c r="V38" s="73"/>
      <c r="W38" s="73"/>
      <c r="X38" s="73"/>
      <c r="Y38" s="73"/>
      <c r="Z38" s="73"/>
      <c r="AA38" s="73"/>
      <c r="AB38" s="73"/>
      <c r="AC38" s="73"/>
      <c r="AD38" s="73"/>
    </row>
    <row r="39" spans="2:30">
      <c r="F39" s="73"/>
      <c r="G39" s="73"/>
      <c r="H39" s="73"/>
      <c r="I39" s="73"/>
      <c r="J39" s="73"/>
      <c r="K39" s="73"/>
      <c r="L39" s="73"/>
      <c r="M39" s="73"/>
      <c r="N39" s="73"/>
      <c r="O39" s="73"/>
      <c r="P39" s="73"/>
      <c r="Q39" s="73"/>
      <c r="S39" s="73"/>
      <c r="T39" s="73"/>
      <c r="U39" s="73"/>
      <c r="V39" s="73"/>
      <c r="W39" s="73"/>
      <c r="X39" s="73"/>
      <c r="Y39" s="73"/>
      <c r="Z39" s="73"/>
      <c r="AA39" s="73"/>
      <c r="AB39" s="73"/>
      <c r="AC39" s="73"/>
      <c r="AD39" s="73"/>
    </row>
    <row r="40" spans="2:30">
      <c r="F40" s="73"/>
      <c r="G40" s="73"/>
      <c r="H40" s="73"/>
      <c r="I40" s="73"/>
      <c r="J40" s="73"/>
      <c r="K40" s="73"/>
      <c r="L40" s="73"/>
      <c r="M40" s="73"/>
      <c r="N40" s="73"/>
      <c r="O40" s="73"/>
      <c r="P40" s="73"/>
      <c r="Q40" s="73"/>
      <c r="S40" s="73"/>
      <c r="T40" s="73"/>
      <c r="U40" s="73"/>
      <c r="V40" s="73"/>
      <c r="W40" s="73"/>
      <c r="X40" s="73"/>
      <c r="Y40" s="73"/>
      <c r="Z40" s="73"/>
      <c r="AA40" s="73"/>
      <c r="AB40" s="73"/>
      <c r="AC40" s="73"/>
      <c r="AD40" s="73"/>
    </row>
    <row r="41" spans="2:30">
      <c r="F41" s="73"/>
      <c r="G41" s="73"/>
      <c r="H41" s="73"/>
      <c r="I41" s="73"/>
      <c r="J41" s="73"/>
      <c r="K41" s="73"/>
      <c r="L41" s="73"/>
      <c r="M41" s="73"/>
      <c r="N41" s="73"/>
      <c r="O41" s="73"/>
      <c r="P41" s="73"/>
      <c r="Q41" s="73"/>
      <c r="S41" s="73"/>
      <c r="T41" s="73"/>
      <c r="U41" s="73"/>
      <c r="V41" s="73"/>
      <c r="W41" s="73"/>
      <c r="X41" s="73"/>
      <c r="Y41" s="73"/>
      <c r="Z41" s="73"/>
      <c r="AA41" s="73"/>
      <c r="AB41" s="73"/>
      <c r="AC41" s="73"/>
      <c r="AD41" s="73"/>
    </row>
    <row r="42" spans="2:30">
      <c r="F42" s="73"/>
      <c r="G42" s="73"/>
      <c r="H42" s="73"/>
      <c r="I42" s="73"/>
      <c r="J42" s="73"/>
      <c r="K42" s="73"/>
      <c r="L42" s="73"/>
      <c r="M42" s="73"/>
      <c r="N42" s="73"/>
      <c r="O42" s="73"/>
      <c r="P42" s="73"/>
      <c r="Q42" s="73"/>
      <c r="S42" s="73"/>
      <c r="T42" s="73"/>
      <c r="U42" s="73"/>
      <c r="V42" s="73"/>
      <c r="W42" s="73"/>
      <c r="X42" s="73"/>
      <c r="Y42" s="73"/>
      <c r="Z42" s="73"/>
      <c r="AA42" s="73"/>
      <c r="AB42" s="73"/>
      <c r="AC42" s="73"/>
      <c r="AD42" s="73"/>
    </row>
    <row r="43" spans="2:30">
      <c r="F43" s="73"/>
      <c r="G43" s="73"/>
      <c r="H43" s="73"/>
      <c r="I43" s="73"/>
      <c r="J43" s="73"/>
      <c r="K43" s="73"/>
      <c r="L43" s="73"/>
      <c r="M43" s="73"/>
      <c r="N43" s="73"/>
      <c r="O43" s="73"/>
      <c r="P43" s="73"/>
      <c r="Q43" s="73"/>
      <c r="S43" s="73"/>
      <c r="T43" s="73"/>
      <c r="U43" s="73"/>
      <c r="V43" s="73"/>
      <c r="W43" s="73"/>
      <c r="X43" s="73"/>
      <c r="Y43" s="73"/>
      <c r="Z43" s="73"/>
      <c r="AA43" s="73"/>
      <c r="AB43" s="73"/>
      <c r="AC43" s="73"/>
      <c r="AD43" s="73"/>
    </row>
    <row r="44" spans="2:30">
      <c r="F44" s="73"/>
      <c r="G44" s="73"/>
      <c r="H44" s="73"/>
      <c r="I44" s="73"/>
      <c r="J44" s="73"/>
      <c r="K44" s="73"/>
      <c r="L44" s="73"/>
      <c r="M44" s="73"/>
      <c r="N44" s="73"/>
      <c r="O44" s="73"/>
      <c r="P44" s="73"/>
      <c r="Q44" s="73"/>
      <c r="S44" s="73"/>
      <c r="T44" s="73"/>
      <c r="U44" s="73"/>
      <c r="V44" s="73"/>
      <c r="W44" s="73"/>
      <c r="X44" s="73"/>
      <c r="Y44" s="73"/>
      <c r="Z44" s="73"/>
      <c r="AA44" s="73"/>
      <c r="AB44" s="73"/>
      <c r="AC44" s="73"/>
      <c r="AD44" s="73"/>
    </row>
    <row r="45" spans="2:30">
      <c r="F45" s="73"/>
      <c r="G45" s="73"/>
      <c r="H45" s="73"/>
      <c r="I45" s="73"/>
      <c r="J45" s="73"/>
      <c r="K45" s="73"/>
      <c r="L45" s="73"/>
      <c r="M45" s="73"/>
      <c r="N45" s="73"/>
      <c r="O45" s="73"/>
      <c r="P45" s="73"/>
      <c r="Q45" s="73"/>
      <c r="S45" s="73"/>
      <c r="T45" s="73"/>
      <c r="U45" s="73"/>
      <c r="V45" s="73"/>
      <c r="W45" s="73"/>
      <c r="X45" s="73"/>
      <c r="Y45" s="73"/>
      <c r="Z45" s="73"/>
      <c r="AA45" s="73"/>
      <c r="AB45" s="73"/>
      <c r="AC45" s="73"/>
      <c r="AD45" s="73"/>
    </row>
    <row r="46" spans="2:30">
      <c r="F46" s="73"/>
      <c r="G46" s="73"/>
      <c r="H46" s="73"/>
      <c r="I46" s="73"/>
      <c r="J46" s="73"/>
      <c r="K46" s="73"/>
      <c r="L46" s="73"/>
      <c r="M46" s="73"/>
      <c r="N46" s="73"/>
      <c r="O46" s="73"/>
      <c r="P46" s="73"/>
      <c r="Q46" s="73"/>
      <c r="S46" s="73"/>
      <c r="T46" s="73"/>
      <c r="U46" s="73"/>
      <c r="V46" s="73"/>
      <c r="W46" s="73"/>
      <c r="X46" s="73"/>
      <c r="Y46" s="73"/>
      <c r="Z46" s="73"/>
      <c r="AA46" s="73"/>
      <c r="AB46" s="73"/>
      <c r="AC46" s="73"/>
      <c r="AD46" s="73"/>
    </row>
    <row r="47" spans="2:30">
      <c r="F47" s="73"/>
      <c r="G47" s="73"/>
      <c r="H47" s="73"/>
      <c r="I47" s="73"/>
      <c r="J47" s="73"/>
      <c r="K47" s="73"/>
      <c r="L47" s="73"/>
      <c r="M47" s="73"/>
      <c r="N47" s="73"/>
      <c r="O47" s="73"/>
      <c r="P47" s="73"/>
      <c r="Q47" s="73"/>
      <c r="S47" s="73"/>
      <c r="T47" s="73"/>
      <c r="U47" s="73"/>
      <c r="V47" s="73"/>
      <c r="W47" s="73"/>
      <c r="X47" s="73"/>
      <c r="Y47" s="73"/>
      <c r="Z47" s="73"/>
      <c r="AA47" s="73"/>
      <c r="AB47" s="73"/>
      <c r="AC47" s="73"/>
      <c r="AD47" s="73"/>
    </row>
    <row r="48" spans="2:30">
      <c r="F48" s="73"/>
      <c r="G48" s="73"/>
      <c r="H48" s="73"/>
      <c r="I48" s="73"/>
      <c r="J48" s="73"/>
      <c r="K48" s="73"/>
      <c r="L48" s="73"/>
      <c r="M48" s="73"/>
      <c r="N48" s="73"/>
      <c r="O48" s="73"/>
      <c r="P48" s="73"/>
      <c r="Q48" s="73"/>
      <c r="S48" s="73"/>
      <c r="T48" s="73"/>
      <c r="U48" s="73"/>
      <c r="V48" s="73"/>
      <c r="W48" s="73"/>
      <c r="X48" s="73"/>
      <c r="Y48" s="73"/>
      <c r="Z48" s="73"/>
      <c r="AA48" s="73"/>
      <c r="AB48" s="73"/>
      <c r="AC48" s="73"/>
      <c r="AD48" s="73"/>
    </row>
    <row r="49" spans="6:30">
      <c r="F49" s="73"/>
      <c r="G49" s="73"/>
      <c r="H49" s="73"/>
      <c r="I49" s="73"/>
      <c r="J49" s="73"/>
      <c r="K49" s="73"/>
      <c r="L49" s="73"/>
      <c r="M49" s="73"/>
      <c r="N49" s="73"/>
      <c r="O49" s="73"/>
      <c r="P49" s="73"/>
      <c r="Q49" s="73"/>
      <c r="S49" s="73"/>
      <c r="T49" s="73"/>
      <c r="U49" s="73"/>
      <c r="V49" s="73"/>
      <c r="W49" s="73"/>
      <c r="X49" s="73"/>
      <c r="Y49" s="73"/>
      <c r="Z49" s="73"/>
      <c r="AA49" s="73"/>
      <c r="AB49" s="73"/>
      <c r="AC49" s="73"/>
      <c r="AD49" s="73"/>
    </row>
    <row r="50" spans="6:30">
      <c r="F50" s="73"/>
      <c r="G50" s="73"/>
      <c r="H50" s="73"/>
      <c r="I50" s="73"/>
      <c r="J50" s="73"/>
      <c r="K50" s="73"/>
      <c r="L50" s="73"/>
      <c r="M50" s="73"/>
      <c r="N50" s="73"/>
      <c r="O50" s="73"/>
      <c r="P50" s="73"/>
      <c r="Q50" s="73"/>
      <c r="S50" s="73"/>
      <c r="T50" s="73"/>
      <c r="U50" s="73"/>
      <c r="V50" s="73"/>
      <c r="W50" s="73"/>
      <c r="X50" s="73"/>
      <c r="Y50" s="73"/>
      <c r="Z50" s="73"/>
      <c r="AA50" s="73"/>
      <c r="AB50" s="73"/>
      <c r="AC50" s="73"/>
      <c r="AD50" s="73"/>
    </row>
    <row r="51" spans="6:30">
      <c r="F51" s="73"/>
      <c r="G51" s="73"/>
      <c r="H51" s="73"/>
      <c r="I51" s="73"/>
      <c r="J51" s="73"/>
      <c r="K51" s="73"/>
      <c r="L51" s="73"/>
      <c r="M51" s="73"/>
      <c r="N51" s="73"/>
      <c r="O51" s="73"/>
      <c r="P51" s="73"/>
      <c r="Q51" s="73"/>
      <c r="S51" s="73"/>
      <c r="T51" s="73"/>
      <c r="U51" s="73"/>
      <c r="V51" s="73"/>
      <c r="W51" s="73"/>
      <c r="X51" s="73"/>
      <c r="Y51" s="73"/>
      <c r="Z51" s="73"/>
      <c r="AA51" s="73"/>
      <c r="AB51" s="73"/>
      <c r="AC51" s="73"/>
      <c r="AD51" s="73"/>
    </row>
  </sheetData>
  <sheetProtection algorithmName="SHA-512" hashValue="yq/MS0OJJhifRI/P+tS+DUGu83ifZUmkI+hCTgiS2fugp6wWJkTwgsUzRKpN7TzpyTFTO8mocswvP3wSrAfW4g==" saltValue="R5iqJ5FTHIxdPBGJRqSzmA==" spinCount="100000" sheet="1" formatCells="0" formatColumns="0" formatRows="0" insertColumns="0" insertRows="0"/>
  <mergeCells count="3">
    <mergeCell ref="G7:Q7"/>
    <mergeCell ref="T7:AD7"/>
    <mergeCell ref="T8:AD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6F035-777B-4530-8183-1DB039E6EAED}">
  <dimension ref="A1:EL78"/>
  <sheetViews>
    <sheetView tabSelected="1" topLeftCell="G28" zoomScale="70" zoomScaleNormal="70" workbookViewId="0">
      <selection activeCell="AC44" sqref="AC44"/>
    </sheetView>
  </sheetViews>
  <sheetFormatPr defaultColWidth="9.33203125" defaultRowHeight="15.6"/>
  <cols>
    <col min="1" max="1" width="3.6640625" style="44" customWidth="1"/>
    <col min="2" max="2" width="45.33203125" style="44" customWidth="1"/>
    <col min="3" max="4" width="22.6640625" style="44" customWidth="1"/>
    <col min="5" max="5" width="1" style="45" customWidth="1"/>
    <col min="6" max="6" width="4" style="60" customWidth="1"/>
    <col min="7" max="7" width="36.88671875" style="60" customWidth="1"/>
    <col min="8" max="8" width="14.5546875" style="60" bestFit="1" customWidth="1"/>
    <col min="9" max="9" width="13" style="60" bestFit="1" customWidth="1"/>
    <col min="10" max="17" width="2.109375" style="60" customWidth="1"/>
    <col min="18" max="18" width="1" style="46" customWidth="1"/>
    <col min="19" max="19" width="9.33203125" style="60"/>
    <col min="20" max="20" width="37.44140625" style="60" customWidth="1"/>
    <col min="21" max="21" width="16.44140625" style="60" bestFit="1" customWidth="1"/>
    <col min="22" max="22" width="9.33203125" style="60"/>
    <col min="23" max="23" width="32" style="60" customWidth="1"/>
    <col min="24" max="24" width="15.6640625" style="60" bestFit="1" customWidth="1"/>
    <col min="25" max="25" width="13.88671875" style="60" customWidth="1"/>
    <col min="26" max="30" width="9.33203125" style="60"/>
    <col min="31" max="31" width="1.88671875" style="65" customWidth="1"/>
    <col min="32" max="16384" width="9.33203125" style="60"/>
  </cols>
  <sheetData>
    <row r="1" spans="1:142">
      <c r="A1" s="43" t="s">
        <v>253</v>
      </c>
      <c r="F1" s="43" t="s">
        <v>253</v>
      </c>
      <c r="G1" s="44"/>
      <c r="H1" s="44"/>
      <c r="I1" s="44"/>
      <c r="J1" s="44"/>
      <c r="K1" s="44"/>
      <c r="L1" s="44"/>
      <c r="M1" s="44"/>
      <c r="N1" s="44"/>
      <c r="O1" s="44"/>
      <c r="P1" s="44"/>
      <c r="Q1" s="44"/>
      <c r="S1" s="43" t="s">
        <v>253</v>
      </c>
      <c r="T1" s="44"/>
      <c r="U1" s="44"/>
      <c r="V1" s="44"/>
      <c r="W1" s="44"/>
      <c r="X1" s="44"/>
      <c r="Y1" s="44"/>
      <c r="Z1" s="44"/>
      <c r="AA1" s="44"/>
      <c r="AB1" s="44"/>
      <c r="AC1" s="44"/>
      <c r="AD1" s="44"/>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row>
    <row r="2" spans="1:142">
      <c r="A2" s="43" t="s">
        <v>245</v>
      </c>
      <c r="F2" s="43" t="s">
        <v>245</v>
      </c>
      <c r="G2" s="44"/>
      <c r="H2" s="44"/>
      <c r="I2" s="44"/>
      <c r="J2" s="44"/>
      <c r="K2" s="44"/>
      <c r="L2" s="44"/>
      <c r="M2" s="44"/>
      <c r="N2" s="44"/>
      <c r="O2" s="44"/>
      <c r="P2" s="44"/>
      <c r="Q2" s="44"/>
      <c r="S2" s="43" t="s">
        <v>245</v>
      </c>
      <c r="T2" s="44"/>
      <c r="U2" s="44"/>
      <c r="V2" s="44"/>
      <c r="W2" s="44"/>
      <c r="X2" s="44"/>
      <c r="Y2" s="44"/>
      <c r="Z2" s="44"/>
      <c r="AA2" s="44"/>
      <c r="AB2" s="44"/>
      <c r="AC2" s="44"/>
      <c r="AD2" s="44"/>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row>
    <row r="3" spans="1:142">
      <c r="A3" s="43" t="s">
        <v>277</v>
      </c>
      <c r="F3" s="43" t="s">
        <v>277</v>
      </c>
      <c r="G3" s="44"/>
      <c r="H3" s="44"/>
      <c r="I3" s="44"/>
      <c r="J3" s="44"/>
      <c r="K3" s="44"/>
      <c r="L3" s="44"/>
      <c r="M3" s="44"/>
      <c r="N3" s="44"/>
      <c r="O3" s="44"/>
      <c r="P3" s="44"/>
      <c r="Q3" s="44"/>
      <c r="S3" s="43" t="s">
        <v>277</v>
      </c>
      <c r="T3" s="44"/>
      <c r="U3" s="44"/>
      <c r="V3" s="44"/>
      <c r="W3" s="44"/>
      <c r="X3" s="44"/>
      <c r="Y3" s="44"/>
      <c r="Z3" s="44"/>
      <c r="AA3" s="44"/>
      <c r="AB3" s="44"/>
      <c r="AC3" s="44"/>
      <c r="AD3" s="44"/>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row>
    <row r="4" spans="1:142">
      <c r="F4" s="44"/>
      <c r="G4" s="44"/>
      <c r="H4" s="44"/>
      <c r="I4" s="44"/>
      <c r="J4" s="44"/>
      <c r="K4" s="44"/>
      <c r="L4" s="44"/>
      <c r="M4" s="44"/>
      <c r="N4" s="44"/>
      <c r="O4" s="44"/>
      <c r="P4" s="44"/>
      <c r="Q4" s="44"/>
      <c r="S4" s="44"/>
      <c r="T4" s="44"/>
      <c r="U4" s="44"/>
      <c r="V4" s="44"/>
      <c r="W4" s="44"/>
      <c r="X4" s="44"/>
      <c r="Y4" s="44"/>
      <c r="Z4" s="44"/>
      <c r="AA4" s="44"/>
      <c r="AB4" s="44"/>
      <c r="AC4" s="44"/>
      <c r="AD4" s="44"/>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row>
    <row r="5" spans="1:142" ht="16.2">
      <c r="A5" s="47" t="s">
        <v>246</v>
      </c>
      <c r="F5" s="63" t="s">
        <v>247</v>
      </c>
      <c r="G5" s="44"/>
      <c r="H5" s="44"/>
      <c r="I5" s="44"/>
      <c r="J5" s="44"/>
      <c r="K5" s="44"/>
      <c r="L5" s="44"/>
      <c r="M5" s="44"/>
      <c r="N5" s="44"/>
      <c r="O5" s="44"/>
      <c r="P5" s="44"/>
      <c r="Q5" s="44"/>
      <c r="S5" s="63" t="s">
        <v>273</v>
      </c>
      <c r="T5" s="44"/>
      <c r="U5" s="44"/>
      <c r="V5" s="44"/>
      <c r="W5" s="44"/>
      <c r="X5" s="44"/>
      <c r="Y5" s="44"/>
      <c r="Z5" s="44"/>
      <c r="AA5" s="44"/>
      <c r="AB5" s="44"/>
      <c r="AC5" s="44"/>
      <c r="AD5" s="44"/>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row>
    <row r="6" spans="1:142">
      <c r="A6" s="48"/>
      <c r="F6" s="44"/>
      <c r="G6" s="44"/>
      <c r="H6" s="44"/>
      <c r="I6" s="44"/>
      <c r="J6" s="44"/>
      <c r="K6" s="44"/>
      <c r="L6" s="44"/>
      <c r="M6" s="44"/>
      <c r="N6" s="44"/>
      <c r="O6" s="44"/>
      <c r="P6" s="44"/>
      <c r="Q6" s="44"/>
      <c r="S6" s="44"/>
      <c r="T6" s="44"/>
      <c r="U6" s="44"/>
      <c r="V6" s="44"/>
      <c r="W6" s="44"/>
      <c r="X6" s="44"/>
      <c r="Y6" s="44"/>
      <c r="Z6" s="44"/>
      <c r="AA6" s="44"/>
      <c r="AB6" s="44"/>
      <c r="AC6" s="44"/>
      <c r="AD6" s="44"/>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row>
    <row r="7" spans="1:142">
      <c r="A7" s="44" t="s">
        <v>296</v>
      </c>
      <c r="F7" s="44" t="s">
        <v>261</v>
      </c>
      <c r="G7" s="113" t="s">
        <v>279</v>
      </c>
      <c r="H7" s="113"/>
      <c r="I7" s="113"/>
      <c r="J7" s="113"/>
      <c r="K7" s="113"/>
      <c r="L7" s="113"/>
      <c r="M7" s="113"/>
      <c r="N7" s="113"/>
      <c r="O7" s="113"/>
      <c r="P7" s="113"/>
      <c r="Q7" s="113"/>
      <c r="S7" s="44" t="s">
        <v>274</v>
      </c>
      <c r="T7" s="113" t="s">
        <v>278</v>
      </c>
      <c r="U7" s="113"/>
      <c r="V7" s="113"/>
      <c r="W7" s="113"/>
      <c r="X7" s="113"/>
      <c r="Y7" s="113"/>
      <c r="Z7" s="113"/>
      <c r="AA7" s="113"/>
      <c r="AB7" s="113"/>
      <c r="AC7" s="113"/>
      <c r="AD7" s="113"/>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row>
    <row r="8" spans="1:142">
      <c r="F8" s="44"/>
      <c r="G8" s="50"/>
      <c r="H8" s="44"/>
      <c r="I8" s="44"/>
      <c r="J8" s="44"/>
      <c r="K8" s="44"/>
      <c r="L8" s="51"/>
      <c r="M8" s="52"/>
      <c r="N8" s="52"/>
      <c r="O8" s="52"/>
      <c r="P8" s="52"/>
      <c r="Q8" s="52"/>
      <c r="S8" s="44"/>
      <c r="T8" s="113"/>
      <c r="U8" s="113"/>
      <c r="V8" s="113"/>
      <c r="W8" s="113"/>
      <c r="X8" s="113"/>
      <c r="Y8" s="113"/>
      <c r="Z8" s="113"/>
      <c r="AA8" s="113"/>
      <c r="AB8" s="113"/>
      <c r="AC8" s="113"/>
      <c r="AD8" s="113"/>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row>
    <row r="9" spans="1:142">
      <c r="A9" s="44" t="s">
        <v>297</v>
      </c>
      <c r="B9" s="53"/>
      <c r="C9" s="53"/>
      <c r="F9" s="44"/>
      <c r="G9" s="50" t="s">
        <v>280</v>
      </c>
      <c r="H9" s="44"/>
      <c r="I9" s="44"/>
      <c r="J9" s="44"/>
      <c r="K9" s="44"/>
      <c r="L9" s="51"/>
      <c r="M9" s="52"/>
      <c r="N9" s="52"/>
      <c r="O9" s="52"/>
      <c r="P9" s="52"/>
      <c r="Q9" s="52"/>
      <c r="S9" s="44"/>
      <c r="T9" s="50"/>
      <c r="U9" s="44"/>
      <c r="V9" s="44"/>
      <c r="W9" s="44"/>
      <c r="X9" s="44"/>
      <c r="Y9" s="51"/>
      <c r="Z9" s="52"/>
      <c r="AA9" s="52"/>
      <c r="AB9" s="52"/>
      <c r="AC9" s="52"/>
      <c r="AD9" s="52"/>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row>
    <row r="10" spans="1:142">
      <c r="A10" s="44" t="s">
        <v>298</v>
      </c>
      <c r="B10" s="54"/>
      <c r="C10" s="54"/>
      <c r="F10" s="44"/>
      <c r="G10" s="50"/>
      <c r="H10" s="44"/>
      <c r="I10" s="44"/>
      <c r="J10" s="44"/>
      <c r="K10" s="44"/>
      <c r="L10" s="55"/>
      <c r="M10" s="52"/>
      <c r="N10" s="52"/>
      <c r="O10" s="52"/>
      <c r="P10" s="52"/>
      <c r="Q10" s="52"/>
      <c r="S10" s="44"/>
      <c r="T10" s="59" t="s">
        <v>251</v>
      </c>
      <c r="U10" s="44"/>
      <c r="V10" s="44"/>
      <c r="W10" s="44"/>
      <c r="X10" s="44"/>
      <c r="Y10" s="55"/>
      <c r="Z10" s="52"/>
      <c r="AA10" s="52"/>
      <c r="AB10" s="52"/>
      <c r="AC10" s="52"/>
      <c r="AD10" s="52"/>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row>
    <row r="11" spans="1:142">
      <c r="B11" s="54"/>
      <c r="C11" s="54"/>
      <c r="F11" s="44"/>
      <c r="G11" s="50" t="s">
        <v>281</v>
      </c>
      <c r="H11" s="44"/>
      <c r="I11" s="44"/>
      <c r="J11" s="44"/>
      <c r="K11" s="44"/>
      <c r="L11" s="55"/>
      <c r="M11" s="52"/>
      <c r="N11" s="52"/>
      <c r="O11" s="52"/>
      <c r="P11" s="52"/>
      <c r="Q11" s="52"/>
      <c r="S11" s="44"/>
      <c r="T11" s="50"/>
      <c r="U11" s="44"/>
      <c r="V11" s="44"/>
      <c r="W11" s="44"/>
      <c r="X11" s="44"/>
      <c r="Y11" s="55"/>
      <c r="Z11" s="52"/>
      <c r="AA11" s="52"/>
      <c r="AB11" s="52"/>
      <c r="AC11" s="52"/>
      <c r="AD11" s="52"/>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row>
    <row r="12" spans="1:142">
      <c r="B12" s="56"/>
      <c r="C12" s="61" t="s">
        <v>299</v>
      </c>
      <c r="D12" s="61" t="s">
        <v>300</v>
      </c>
      <c r="F12" s="44"/>
      <c r="G12" s="49"/>
      <c r="H12" s="49"/>
      <c r="I12" s="49"/>
      <c r="J12" s="49"/>
      <c r="K12" s="49"/>
      <c r="L12" s="49"/>
      <c r="M12" s="49"/>
      <c r="N12" s="49"/>
      <c r="O12" s="49"/>
      <c r="P12" s="49"/>
      <c r="Q12" s="49"/>
      <c r="S12" s="44"/>
      <c r="T12" s="49"/>
      <c r="U12" s="49"/>
      <c r="V12" s="49"/>
      <c r="W12" s="49"/>
      <c r="X12" s="49"/>
      <c r="Y12" s="49"/>
      <c r="Z12" s="49"/>
      <c r="AA12" s="49"/>
      <c r="AB12" s="49"/>
      <c r="AC12" s="49"/>
      <c r="AD12" s="49"/>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row>
    <row r="13" spans="1:142" ht="15.75" customHeight="1">
      <c r="B13" s="68" t="s">
        <v>287</v>
      </c>
      <c r="C13" s="64">
        <v>2.5000000000000001E-2</v>
      </c>
      <c r="D13" s="64">
        <v>0.03</v>
      </c>
      <c r="F13" s="44"/>
      <c r="G13" s="59" t="s">
        <v>251</v>
      </c>
      <c r="H13" s="49"/>
      <c r="I13" s="49"/>
      <c r="J13" s="49"/>
      <c r="K13" s="49"/>
      <c r="L13" s="49"/>
      <c r="M13" s="49"/>
      <c r="N13" s="49"/>
      <c r="O13" s="49"/>
      <c r="P13" s="49"/>
      <c r="Q13" s="49"/>
      <c r="S13" s="44"/>
      <c r="T13" s="59"/>
      <c r="U13" s="49"/>
      <c r="V13" s="49"/>
      <c r="W13" s="49"/>
      <c r="X13" s="49"/>
      <c r="Y13" s="49"/>
      <c r="Z13" s="49"/>
      <c r="AA13" s="49"/>
      <c r="AB13" s="49"/>
      <c r="AC13" s="49"/>
      <c r="AD13" s="49"/>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row>
    <row r="14" spans="1:142" ht="15.75" customHeight="1">
      <c r="B14" s="68" t="s">
        <v>288</v>
      </c>
      <c r="C14" s="64">
        <v>5.5E-2</v>
      </c>
      <c r="D14" s="64">
        <v>0.06</v>
      </c>
      <c r="F14" s="44"/>
      <c r="G14" s="50"/>
      <c r="H14" s="44"/>
      <c r="I14" s="44"/>
      <c r="J14" s="44"/>
      <c r="K14" s="44"/>
      <c r="L14" s="55"/>
      <c r="M14" s="52"/>
      <c r="N14" s="52"/>
      <c r="O14" s="52"/>
      <c r="P14" s="52"/>
      <c r="Q14" s="52"/>
      <c r="S14" s="44"/>
      <c r="T14" s="50"/>
      <c r="U14" s="44"/>
      <c r="V14" s="44"/>
      <c r="W14" s="44"/>
      <c r="X14" s="44"/>
      <c r="Y14" s="55"/>
      <c r="Z14" s="52"/>
      <c r="AA14" s="52"/>
      <c r="AB14" s="52"/>
      <c r="AC14" s="52"/>
      <c r="AD14" s="52"/>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row>
    <row r="15" spans="1:142" ht="15.75" customHeight="1">
      <c r="B15" s="68" t="s">
        <v>286</v>
      </c>
      <c r="C15" s="57">
        <v>18500000</v>
      </c>
      <c r="D15" s="57">
        <v>21000000</v>
      </c>
      <c r="F15" s="73"/>
      <c r="G15" s="73"/>
      <c r="H15" s="73"/>
      <c r="I15" s="73"/>
      <c r="J15" s="73"/>
      <c r="K15" s="73"/>
      <c r="L15" s="73"/>
      <c r="M15" s="73"/>
      <c r="N15" s="73"/>
      <c r="O15" s="73"/>
      <c r="P15" s="73"/>
      <c r="Q15" s="73"/>
      <c r="S15" s="73"/>
      <c r="T15" s="73"/>
      <c r="U15" s="73"/>
      <c r="V15" s="73"/>
      <c r="W15" s="73"/>
      <c r="X15" s="73"/>
      <c r="Y15" s="73"/>
      <c r="Z15" s="73"/>
      <c r="AA15" s="73"/>
      <c r="AB15" s="73"/>
      <c r="AC15" s="73"/>
      <c r="AD15" s="73"/>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row>
    <row r="16" spans="1:142" ht="15.75" customHeight="1">
      <c r="B16" s="70" t="s">
        <v>301</v>
      </c>
      <c r="C16" s="69">
        <v>25000000</v>
      </c>
      <c r="D16" s="57">
        <v>24500000</v>
      </c>
      <c r="F16" s="73"/>
      <c r="G16" s="74"/>
      <c r="H16" s="75"/>
      <c r="I16" s="75"/>
      <c r="J16" s="75"/>
      <c r="K16" s="75"/>
      <c r="L16" s="75"/>
      <c r="M16" s="75"/>
      <c r="N16" s="75"/>
      <c r="O16" s="75"/>
      <c r="P16" s="75"/>
      <c r="Q16" s="73"/>
      <c r="S16" s="73"/>
      <c r="T16" s="73"/>
      <c r="U16" s="73"/>
      <c r="V16" s="73"/>
      <c r="W16" s="73"/>
      <c r="X16" s="73"/>
      <c r="Y16" s="73"/>
      <c r="Z16" s="73"/>
      <c r="AA16" s="73"/>
      <c r="AB16" s="73"/>
      <c r="AC16" s="73"/>
      <c r="AD16" s="73"/>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row>
    <row r="17" spans="2:142" ht="15.75" customHeight="1">
      <c r="B17" s="71" t="s">
        <v>302</v>
      </c>
      <c r="C17" s="69">
        <v>900000</v>
      </c>
      <c r="F17" s="73"/>
      <c r="G17" s="79" t="s">
        <v>313</v>
      </c>
      <c r="H17" s="80"/>
      <c r="I17" s="76"/>
      <c r="J17" s="75"/>
      <c r="K17" s="75"/>
      <c r="L17" s="75"/>
      <c r="M17" s="75"/>
      <c r="N17" s="75"/>
      <c r="O17" s="75"/>
      <c r="P17" s="75"/>
      <c r="Q17" s="73"/>
      <c r="S17" s="73"/>
      <c r="T17" s="79" t="s">
        <v>313</v>
      </c>
      <c r="U17" s="73"/>
      <c r="V17" s="73"/>
      <c r="W17" s="79" t="s">
        <v>313</v>
      </c>
      <c r="X17" s="73"/>
      <c r="Y17" s="73"/>
      <c r="Z17" s="73"/>
      <c r="AA17" s="73"/>
      <c r="AB17" s="73"/>
      <c r="AC17" s="73"/>
      <c r="AD17" s="73"/>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row>
    <row r="18" spans="2:142" ht="31.5" customHeight="1">
      <c r="B18" s="71" t="s">
        <v>303</v>
      </c>
      <c r="C18" s="69">
        <v>400000</v>
      </c>
      <c r="F18" s="73"/>
      <c r="G18" s="75"/>
      <c r="H18" s="80"/>
      <c r="I18" s="75"/>
      <c r="J18" s="75"/>
      <c r="K18" s="75"/>
      <c r="L18" s="75"/>
      <c r="M18" s="75"/>
      <c r="N18" s="75"/>
      <c r="O18" s="75"/>
      <c r="P18" s="75"/>
      <c r="Q18" s="73"/>
      <c r="S18" s="73"/>
      <c r="T18" s="73"/>
      <c r="U18" s="90" t="s">
        <v>344</v>
      </c>
      <c r="V18" s="73"/>
      <c r="W18" s="73"/>
      <c r="X18" s="90" t="s">
        <v>345</v>
      </c>
      <c r="Y18" s="73"/>
      <c r="Z18" s="73"/>
      <c r="AA18" s="73"/>
      <c r="AB18" s="73"/>
      <c r="AC18" s="73"/>
      <c r="AD18" s="73"/>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row>
    <row r="19" spans="2:142" ht="31.5" customHeight="1">
      <c r="B19" s="71" t="s">
        <v>304</v>
      </c>
      <c r="C19" s="69">
        <v>325000</v>
      </c>
      <c r="F19" s="73"/>
      <c r="G19" s="75" t="s">
        <v>314</v>
      </c>
      <c r="H19" s="80"/>
      <c r="I19" s="81">
        <f>C17*(1+C13)-C19</f>
        <v>597499.99999999988</v>
      </c>
      <c r="J19" s="75"/>
      <c r="K19" s="75"/>
      <c r="L19" s="75"/>
      <c r="M19" s="75"/>
      <c r="N19" s="75"/>
      <c r="O19" s="75"/>
      <c r="P19" s="75"/>
      <c r="Q19" s="73"/>
      <c r="S19" s="73"/>
      <c r="T19" s="75" t="s">
        <v>314</v>
      </c>
      <c r="U19" s="81">
        <f>C17/2*(1+C13/2)-C19/2</f>
        <v>293125</v>
      </c>
      <c r="V19" s="73"/>
      <c r="W19" s="75" t="s">
        <v>314</v>
      </c>
      <c r="X19" s="81">
        <v>0</v>
      </c>
      <c r="Y19" s="73"/>
      <c r="Z19" s="73"/>
      <c r="AA19" s="73"/>
      <c r="AB19" s="73"/>
      <c r="AC19" s="73"/>
      <c r="AD19" s="73"/>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row>
    <row r="20" spans="2:142" ht="31.5" customHeight="1">
      <c r="B20" s="71" t="s">
        <v>305</v>
      </c>
      <c r="C20" s="69">
        <v>500000</v>
      </c>
      <c r="F20" s="73"/>
      <c r="G20" s="75" t="s">
        <v>315</v>
      </c>
      <c r="H20" s="80"/>
      <c r="I20" s="82">
        <f>(C16-C20/2)*C13</f>
        <v>618750</v>
      </c>
      <c r="J20" s="75"/>
      <c r="K20" s="75"/>
      <c r="L20" s="75"/>
      <c r="M20" s="75"/>
      <c r="N20" s="75"/>
      <c r="O20" s="75"/>
      <c r="P20" s="75"/>
      <c r="Q20" s="73"/>
      <c r="S20" s="73"/>
      <c r="T20" s="75" t="s">
        <v>346</v>
      </c>
      <c r="U20" s="81">
        <f>(U33+U36/2)*C13/2</f>
        <v>310937.5</v>
      </c>
      <c r="V20" s="73"/>
      <c r="W20" s="75" t="s">
        <v>346</v>
      </c>
      <c r="X20" s="81">
        <f>X37</f>
        <v>267187.5</v>
      </c>
      <c r="Y20" s="73"/>
      <c r="Z20" s="73"/>
      <c r="AA20" s="73"/>
      <c r="AB20" s="73"/>
      <c r="AC20" s="73"/>
      <c r="AD20" s="73"/>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row>
    <row r="21" spans="2:142" ht="31.5" customHeight="1">
      <c r="B21" s="71" t="s">
        <v>306</v>
      </c>
      <c r="C21" s="72">
        <v>11</v>
      </c>
      <c r="F21" s="73"/>
      <c r="G21" s="75" t="s">
        <v>288</v>
      </c>
      <c r="H21" s="80"/>
      <c r="I21" s="82">
        <f>-(C15+(C18+C19)/2-C20/2)*C14</f>
        <v>-1023687.5</v>
      </c>
      <c r="J21" s="75"/>
      <c r="K21" s="75"/>
      <c r="L21" s="75"/>
      <c r="M21" s="75"/>
      <c r="N21" s="75"/>
      <c r="O21" s="75"/>
      <c r="P21" s="75"/>
      <c r="Q21" s="73"/>
      <c r="S21" s="73"/>
      <c r="T21" s="75" t="s">
        <v>347</v>
      </c>
      <c r="U21" s="81">
        <f>-U50</f>
        <v>-510296.875</v>
      </c>
      <c r="V21" s="73"/>
      <c r="W21" s="75" t="s">
        <v>347</v>
      </c>
      <c r="X21" s="81">
        <f>-X50</f>
        <v>-539687.5</v>
      </c>
      <c r="Y21" s="73"/>
      <c r="Z21" s="73"/>
      <c r="AA21" s="73"/>
      <c r="AB21" s="73"/>
      <c r="AC21" s="73"/>
      <c r="AD21" s="73"/>
    </row>
    <row r="22" spans="2:142" ht="31.5" customHeight="1">
      <c r="B22" s="71" t="s">
        <v>307</v>
      </c>
      <c r="C22" s="72">
        <v>20</v>
      </c>
      <c r="F22" s="73"/>
      <c r="G22" s="83" t="s">
        <v>316</v>
      </c>
      <c r="H22" s="84"/>
      <c r="I22" s="85">
        <f>I28</f>
        <v>22727.272727272728</v>
      </c>
      <c r="J22" s="75"/>
      <c r="K22" s="75"/>
      <c r="L22" s="75"/>
      <c r="M22" s="75"/>
      <c r="N22" s="75"/>
      <c r="O22" s="75"/>
      <c r="P22" s="75"/>
      <c r="Q22" s="73"/>
      <c r="S22" s="73"/>
      <c r="T22" s="75" t="s">
        <v>316</v>
      </c>
      <c r="U22" s="81">
        <f t="shared" ref="U22" si="0">I22/2</f>
        <v>11363.636363636364</v>
      </c>
      <c r="V22" s="73"/>
      <c r="W22" s="75" t="s">
        <v>316</v>
      </c>
      <c r="X22" s="81">
        <v>0</v>
      </c>
      <c r="Y22" s="73"/>
      <c r="Z22" s="73"/>
      <c r="AA22" s="73"/>
      <c r="AB22" s="73"/>
      <c r="AC22" s="73"/>
      <c r="AD22" s="73"/>
    </row>
    <row r="23" spans="2:142" ht="63" customHeight="1">
      <c r="B23" s="71" t="s">
        <v>308</v>
      </c>
      <c r="C23" s="69" t="s">
        <v>311</v>
      </c>
      <c r="F23" s="73"/>
      <c r="G23" s="74" t="s">
        <v>317</v>
      </c>
      <c r="H23" s="95"/>
      <c r="I23" s="94">
        <f>SUM(I19:I22)</f>
        <v>215289.77272727274</v>
      </c>
      <c r="J23" s="75"/>
      <c r="K23" s="75"/>
      <c r="L23" s="75"/>
      <c r="M23" s="75"/>
      <c r="N23" s="75"/>
      <c r="O23" s="75"/>
      <c r="P23" s="75"/>
      <c r="Q23" s="73"/>
      <c r="S23" s="73"/>
      <c r="T23" s="88" t="s">
        <v>348</v>
      </c>
      <c r="U23" s="88">
        <v>0</v>
      </c>
      <c r="V23" s="73"/>
      <c r="W23" s="88" t="s">
        <v>348</v>
      </c>
      <c r="X23" s="91">
        <f>U69</f>
        <v>-1905129.2613636362</v>
      </c>
      <c r="Y23" s="73"/>
      <c r="Z23" s="73"/>
      <c r="AA23" s="73"/>
      <c r="AB23" s="73"/>
      <c r="AC23" s="73"/>
      <c r="AD23" s="73"/>
    </row>
    <row r="24" spans="2:142" ht="31.5" customHeight="1">
      <c r="B24" s="71" t="s">
        <v>309</v>
      </c>
      <c r="C24" s="69">
        <v>2750000</v>
      </c>
      <c r="F24" s="73"/>
      <c r="G24" s="79" t="s">
        <v>318</v>
      </c>
      <c r="H24" s="80"/>
      <c r="I24" s="81"/>
      <c r="J24" s="75"/>
      <c r="K24" s="75"/>
      <c r="L24" s="75"/>
      <c r="M24" s="75"/>
      <c r="N24" s="75"/>
      <c r="O24" s="75"/>
      <c r="P24" s="75"/>
      <c r="Q24" s="73"/>
      <c r="S24" s="73"/>
      <c r="T24" s="75" t="s">
        <v>317</v>
      </c>
      <c r="U24" s="81">
        <f>SUM(U19:U23)</f>
        <v>105129.26136363637</v>
      </c>
      <c r="V24" s="73"/>
      <c r="W24" s="75" t="s">
        <v>317</v>
      </c>
      <c r="X24" s="81">
        <f>SUM(X19:X23)</f>
        <v>-2177629.2613636362</v>
      </c>
      <c r="Y24" s="73"/>
      <c r="Z24" s="73"/>
      <c r="AA24" s="73"/>
      <c r="AB24" s="73"/>
      <c r="AC24" s="73"/>
      <c r="AD24" s="73"/>
    </row>
    <row r="25" spans="2:142" ht="15.75" customHeight="1">
      <c r="F25" s="73"/>
      <c r="G25" s="75" t="s">
        <v>319</v>
      </c>
      <c r="H25" s="80"/>
      <c r="I25" s="82">
        <f>C24</f>
        <v>2750000</v>
      </c>
      <c r="J25" s="75"/>
      <c r="K25" s="75"/>
      <c r="L25" s="75"/>
      <c r="M25" s="75"/>
      <c r="N25" s="75"/>
      <c r="O25" s="75"/>
      <c r="P25" s="75"/>
      <c r="Q25" s="73"/>
      <c r="S25" s="73"/>
      <c r="T25" s="73"/>
      <c r="U25" s="73"/>
      <c r="V25" s="73"/>
      <c r="W25" s="73"/>
      <c r="X25" s="73"/>
      <c r="Y25" s="73"/>
      <c r="Z25" s="73"/>
      <c r="AA25" s="73"/>
      <c r="AB25" s="73"/>
      <c r="AC25" s="73"/>
      <c r="AD25" s="73"/>
    </row>
    <row r="26" spans="2:142" ht="15.75" customHeight="1">
      <c r="B26" s="44" t="s">
        <v>310</v>
      </c>
      <c r="F26" s="73"/>
      <c r="G26" s="83" t="s">
        <v>320</v>
      </c>
      <c r="H26" s="86"/>
      <c r="I26" s="85">
        <f>10%*MAX(C15,C16)</f>
        <v>2500000</v>
      </c>
      <c r="J26" s="75"/>
      <c r="K26" s="75"/>
      <c r="L26" s="75"/>
      <c r="M26" s="75"/>
      <c r="N26" s="75"/>
      <c r="O26" s="75"/>
      <c r="P26" s="75"/>
      <c r="Q26" s="73"/>
      <c r="S26" s="73"/>
      <c r="T26" s="73"/>
      <c r="U26" s="73"/>
      <c r="V26" s="73"/>
      <c r="W26" s="73"/>
      <c r="X26" s="73"/>
      <c r="Y26" s="73"/>
      <c r="Z26" s="73"/>
      <c r="AA26" s="73"/>
      <c r="AB26" s="73"/>
      <c r="AC26" s="73"/>
      <c r="AD26" s="73"/>
    </row>
    <row r="27" spans="2:142">
      <c r="F27" s="73"/>
      <c r="G27" s="75" t="s">
        <v>321</v>
      </c>
      <c r="H27" s="80"/>
      <c r="I27" s="82">
        <f>MAX(0,I25-I26)</f>
        <v>250000</v>
      </c>
      <c r="J27" s="75"/>
      <c r="K27" s="75"/>
      <c r="L27" s="75"/>
      <c r="M27" s="75"/>
      <c r="N27" s="75"/>
      <c r="O27" s="75"/>
      <c r="P27" s="75"/>
      <c r="Q27" s="73"/>
      <c r="S27" s="73"/>
      <c r="T27" s="93" t="s">
        <v>361</v>
      </c>
      <c r="U27" s="94">
        <f>U24+X24</f>
        <v>-2072499.9999999998</v>
      </c>
      <c r="V27" s="73"/>
      <c r="W27" s="73"/>
      <c r="X27" s="73"/>
      <c r="Y27" s="73"/>
      <c r="Z27" s="73"/>
      <c r="AA27" s="73"/>
      <c r="AB27" s="73"/>
      <c r="AC27" s="73"/>
      <c r="AD27" s="73"/>
    </row>
    <row r="28" spans="2:142">
      <c r="B28" s="62" t="s">
        <v>295</v>
      </c>
      <c r="F28" s="73"/>
      <c r="G28" s="75" t="s">
        <v>322</v>
      </c>
      <c r="H28" s="75"/>
      <c r="I28" s="82">
        <f>I27/C21</f>
        <v>22727.272727272728</v>
      </c>
      <c r="J28" s="75"/>
      <c r="K28" s="75"/>
      <c r="L28" s="75"/>
      <c r="M28" s="75"/>
      <c r="N28" s="75"/>
      <c r="O28" s="75"/>
      <c r="P28" s="75"/>
      <c r="Q28" s="73"/>
      <c r="S28" s="73"/>
      <c r="T28" s="93"/>
      <c r="U28" s="93"/>
      <c r="V28" s="73"/>
      <c r="W28" s="73"/>
      <c r="X28" s="73"/>
      <c r="Y28" s="73"/>
      <c r="Z28" s="73"/>
      <c r="AA28" s="73"/>
      <c r="AB28" s="73"/>
      <c r="AC28" s="73"/>
      <c r="AD28" s="73"/>
    </row>
    <row r="29" spans="2:142">
      <c r="F29" s="73"/>
      <c r="G29" s="75"/>
      <c r="H29" s="80"/>
      <c r="I29" s="82"/>
      <c r="J29" s="75"/>
      <c r="K29" s="75"/>
      <c r="L29" s="75"/>
      <c r="M29" s="75"/>
      <c r="N29" s="75"/>
      <c r="O29" s="75"/>
      <c r="P29" s="75"/>
      <c r="Q29" s="73"/>
      <c r="S29" s="73"/>
      <c r="T29" s="73"/>
      <c r="U29" s="73"/>
      <c r="V29" s="73"/>
      <c r="W29" s="73"/>
      <c r="X29" s="73"/>
      <c r="Y29" s="73"/>
      <c r="Z29" s="73"/>
      <c r="AA29" s="73"/>
      <c r="AB29" s="73"/>
      <c r="AC29" s="73"/>
      <c r="AD29" s="73"/>
    </row>
    <row r="30" spans="2:142">
      <c r="B30" s="44" t="s">
        <v>294</v>
      </c>
      <c r="F30" s="73"/>
      <c r="G30" s="75"/>
      <c r="H30" s="80"/>
      <c r="I30" s="82"/>
      <c r="J30" s="75"/>
      <c r="K30" s="75"/>
      <c r="L30" s="75"/>
      <c r="M30" s="75"/>
      <c r="N30" s="75"/>
      <c r="O30" s="75"/>
      <c r="P30" s="75"/>
      <c r="Q30" s="73"/>
      <c r="S30" s="73"/>
      <c r="T30" s="73"/>
      <c r="U30" s="73"/>
      <c r="V30" s="73"/>
      <c r="W30" s="73"/>
      <c r="X30" s="73"/>
      <c r="Y30" s="73"/>
      <c r="Z30" s="73"/>
      <c r="AA30" s="73"/>
      <c r="AB30" s="73"/>
      <c r="AC30" s="73"/>
      <c r="AD30" s="73"/>
    </row>
    <row r="31" spans="2:142">
      <c r="F31" s="73"/>
      <c r="G31" s="79" t="s">
        <v>323</v>
      </c>
      <c r="H31" s="73"/>
      <c r="I31" s="82"/>
      <c r="J31" s="75"/>
      <c r="K31" s="75"/>
      <c r="L31" s="75"/>
      <c r="M31" s="75"/>
      <c r="N31" s="75"/>
      <c r="O31" s="75"/>
      <c r="P31" s="75"/>
      <c r="Q31" s="73"/>
      <c r="S31" s="73"/>
      <c r="T31" s="73" t="s">
        <v>349</v>
      </c>
      <c r="U31" s="73"/>
      <c r="V31" s="73"/>
      <c r="W31" s="73" t="s">
        <v>350</v>
      </c>
      <c r="X31" s="73"/>
      <c r="Y31" s="73"/>
      <c r="Z31" s="73"/>
      <c r="AA31" s="73"/>
      <c r="AB31" s="73"/>
      <c r="AC31" s="73"/>
      <c r="AD31" s="73"/>
    </row>
    <row r="32" spans="2:142">
      <c r="B32" s="44" t="s">
        <v>293</v>
      </c>
      <c r="C32" s="50"/>
      <c r="F32" s="73"/>
      <c r="G32" s="75" t="s">
        <v>324</v>
      </c>
      <c r="H32" s="80"/>
      <c r="I32" s="82">
        <f>C16</f>
        <v>25000000</v>
      </c>
      <c r="J32" s="75"/>
      <c r="K32" s="75"/>
      <c r="L32" s="75"/>
      <c r="M32" s="75"/>
      <c r="N32" s="75"/>
      <c r="O32" s="75"/>
      <c r="P32" s="75"/>
      <c r="Q32" s="73"/>
      <c r="S32" s="73"/>
      <c r="T32" s="79" t="s">
        <v>323</v>
      </c>
      <c r="U32" s="82"/>
      <c r="V32" s="75"/>
      <c r="W32" s="79" t="s">
        <v>315</v>
      </c>
      <c r="X32" s="73"/>
      <c r="Y32" s="73"/>
      <c r="Z32" s="73"/>
      <c r="AA32" s="73"/>
      <c r="AB32" s="73"/>
      <c r="AC32" s="73"/>
      <c r="AD32" s="73"/>
    </row>
    <row r="33" spans="1:30">
      <c r="B33" s="50"/>
      <c r="C33" s="50"/>
      <c r="F33" s="73"/>
      <c r="G33" s="75" t="s">
        <v>325</v>
      </c>
      <c r="H33" s="75"/>
      <c r="I33" s="82">
        <f>I19</f>
        <v>597499.99999999988</v>
      </c>
      <c r="J33" s="75"/>
      <c r="K33" s="75"/>
      <c r="L33" s="75"/>
      <c r="M33" s="75"/>
      <c r="N33" s="75"/>
      <c r="O33" s="75"/>
      <c r="P33" s="75"/>
      <c r="Q33" s="73"/>
      <c r="S33" s="73"/>
      <c r="T33" s="75" t="s">
        <v>324</v>
      </c>
      <c r="U33" s="82">
        <f>C16</f>
        <v>25000000</v>
      </c>
      <c r="V33" s="73"/>
      <c r="W33" s="60" t="s">
        <v>351</v>
      </c>
      <c r="X33" s="82">
        <f>U43</f>
        <v>21500000</v>
      </c>
      <c r="Y33" s="73"/>
      <c r="Z33" s="73"/>
      <c r="AA33" s="73"/>
      <c r="AB33" s="73"/>
      <c r="AC33" s="73"/>
      <c r="AD33" s="73"/>
    </row>
    <row r="34" spans="1:30">
      <c r="B34" s="44" t="s">
        <v>260</v>
      </c>
      <c r="F34" s="73"/>
      <c r="G34" s="60" t="s">
        <v>326</v>
      </c>
      <c r="I34" s="82">
        <f>C19</f>
        <v>325000</v>
      </c>
      <c r="J34" s="75"/>
      <c r="K34" s="75"/>
      <c r="L34" s="73"/>
      <c r="M34" s="73"/>
      <c r="N34" s="73"/>
      <c r="O34" s="73"/>
      <c r="P34" s="73"/>
      <c r="Q34" s="73"/>
      <c r="S34" s="73"/>
      <c r="T34" s="75" t="s">
        <v>352</v>
      </c>
      <c r="U34" s="82">
        <f>U19</f>
        <v>293125</v>
      </c>
      <c r="V34" s="75"/>
      <c r="W34" s="75" t="s">
        <v>352</v>
      </c>
      <c r="X34" s="82">
        <f>X19</f>
        <v>0</v>
      </c>
      <c r="Y34" s="73"/>
      <c r="Z34" s="73"/>
      <c r="AA34" s="73"/>
      <c r="AB34" s="73"/>
      <c r="AC34" s="73"/>
      <c r="AD34" s="73"/>
    </row>
    <row r="35" spans="1:30">
      <c r="F35" s="73"/>
      <c r="G35" s="75" t="s">
        <v>327</v>
      </c>
      <c r="H35" s="73"/>
      <c r="I35" s="82">
        <f>-C20</f>
        <v>-500000</v>
      </c>
      <c r="J35" s="75"/>
      <c r="K35" s="75"/>
      <c r="L35" s="73"/>
      <c r="M35" s="73"/>
      <c r="N35" s="73"/>
      <c r="O35" s="73"/>
      <c r="P35" s="73"/>
      <c r="Q35" s="73"/>
      <c r="S35" s="73"/>
      <c r="T35" s="75" t="s">
        <v>326</v>
      </c>
      <c r="U35" s="82">
        <f>I34/2</f>
        <v>162500</v>
      </c>
      <c r="Y35" s="73"/>
      <c r="Z35" s="73"/>
      <c r="AA35" s="73"/>
      <c r="AB35" s="73"/>
      <c r="AC35" s="73"/>
      <c r="AD35" s="73"/>
    </row>
    <row r="36" spans="1:30">
      <c r="A36" s="44" t="s">
        <v>282</v>
      </c>
      <c r="F36" s="73"/>
      <c r="G36" s="83" t="s">
        <v>328</v>
      </c>
      <c r="H36" s="87"/>
      <c r="I36" s="85">
        <f>I20</f>
        <v>618750</v>
      </c>
      <c r="J36" s="75"/>
      <c r="K36" s="75"/>
      <c r="L36" s="73"/>
      <c r="M36" s="73"/>
      <c r="N36" s="73"/>
      <c r="O36" s="73"/>
      <c r="P36" s="73"/>
      <c r="Q36" s="73"/>
      <c r="S36" s="73"/>
      <c r="T36" s="75" t="s">
        <v>327</v>
      </c>
      <c r="U36" s="82">
        <f>-C20/2</f>
        <v>-250000</v>
      </c>
      <c r="V36" s="73"/>
      <c r="W36" s="75" t="s">
        <v>327</v>
      </c>
      <c r="X36" s="82">
        <f>-C20/2</f>
        <v>-250000</v>
      </c>
      <c r="Y36" s="73"/>
      <c r="Z36" s="73"/>
      <c r="AA36" s="73"/>
      <c r="AB36" s="73"/>
      <c r="AC36" s="73"/>
      <c r="AD36" s="73"/>
    </row>
    <row r="37" spans="1:30">
      <c r="A37" s="44" t="s">
        <v>312</v>
      </c>
      <c r="F37" s="73"/>
      <c r="G37" s="75" t="s">
        <v>329</v>
      </c>
      <c r="H37" s="73"/>
      <c r="I37" s="82">
        <f>SUM(I32:I36)</f>
        <v>26041250</v>
      </c>
      <c r="J37" s="75"/>
      <c r="K37" s="75"/>
      <c r="L37" s="73"/>
      <c r="M37" s="73"/>
      <c r="N37" s="73"/>
      <c r="O37" s="73"/>
      <c r="P37" s="73"/>
      <c r="Q37" s="73"/>
      <c r="S37" s="73"/>
      <c r="T37" s="83" t="s">
        <v>328</v>
      </c>
      <c r="U37" s="85">
        <f>U20</f>
        <v>310937.5</v>
      </c>
      <c r="V37" s="73"/>
      <c r="W37" s="75" t="s">
        <v>328</v>
      </c>
      <c r="X37" s="82">
        <f>(X33)*C44/2+(X34+X36/2)*C44/2</f>
        <v>267187.5</v>
      </c>
      <c r="Y37" s="73"/>
      <c r="Z37" s="73"/>
      <c r="AA37" s="73"/>
      <c r="AB37" s="73"/>
      <c r="AC37" s="73"/>
      <c r="AD37" s="73"/>
    </row>
    <row r="38" spans="1:30">
      <c r="F38" s="73"/>
      <c r="G38" s="88" t="s">
        <v>330</v>
      </c>
      <c r="H38" s="88"/>
      <c r="I38" s="85">
        <f>I39-I37</f>
        <v>-1541250</v>
      </c>
      <c r="J38" s="75"/>
      <c r="K38" s="75"/>
      <c r="L38" s="73"/>
      <c r="M38" s="73"/>
      <c r="N38" s="73"/>
      <c r="O38" s="73"/>
      <c r="P38" s="73"/>
      <c r="Q38" s="73"/>
      <c r="S38" s="73"/>
      <c r="T38" s="75" t="s">
        <v>353</v>
      </c>
      <c r="U38" s="82">
        <f>SUM(U33:U37)</f>
        <v>25516562.5</v>
      </c>
      <c r="V38" s="73"/>
      <c r="X38" s="82"/>
      <c r="Y38" s="73"/>
      <c r="Z38" s="73"/>
      <c r="AA38" s="73"/>
      <c r="AB38" s="73"/>
      <c r="AC38" s="73"/>
      <c r="AD38" s="73"/>
    </row>
    <row r="39" spans="1:30">
      <c r="A39" s="44" t="s">
        <v>283</v>
      </c>
      <c r="F39" s="73"/>
      <c r="G39" s="75" t="s">
        <v>331</v>
      </c>
      <c r="H39" s="73"/>
      <c r="I39" s="82">
        <f>D16</f>
        <v>24500000</v>
      </c>
      <c r="J39" s="75"/>
      <c r="K39" s="75"/>
      <c r="L39" s="73"/>
      <c r="M39" s="73"/>
      <c r="N39" s="73"/>
      <c r="O39" s="73"/>
      <c r="P39" s="73"/>
      <c r="Q39" s="73"/>
      <c r="S39" s="73"/>
      <c r="T39" s="88" t="s">
        <v>330</v>
      </c>
      <c r="U39" s="85">
        <v>0</v>
      </c>
      <c r="V39" s="73"/>
      <c r="X39" s="82"/>
      <c r="Y39" s="73"/>
      <c r="Z39" s="73"/>
      <c r="AA39" s="73"/>
      <c r="AB39" s="73"/>
      <c r="AC39" s="73"/>
      <c r="AD39" s="73"/>
    </row>
    <row r="40" spans="1:30">
      <c r="F40" s="73"/>
      <c r="G40" s="78"/>
      <c r="H40" s="73"/>
      <c r="I40" s="82"/>
      <c r="J40" s="75"/>
      <c r="K40" s="75"/>
      <c r="N40" s="73"/>
      <c r="O40" s="73"/>
      <c r="P40" s="73"/>
      <c r="Q40" s="73"/>
      <c r="S40" s="73"/>
      <c r="T40" s="75" t="s">
        <v>353</v>
      </c>
      <c r="U40" s="82">
        <f>U38+U39</f>
        <v>25516562.5</v>
      </c>
      <c r="V40" s="73"/>
      <c r="X40" s="82"/>
      <c r="Y40" s="73"/>
      <c r="Z40" s="73"/>
      <c r="AA40" s="73"/>
      <c r="AB40" s="73"/>
      <c r="AC40" s="73"/>
      <c r="AD40" s="73"/>
    </row>
    <row r="41" spans="1:30">
      <c r="B41" s="56"/>
      <c r="C41" s="66" t="s">
        <v>284</v>
      </c>
      <c r="G41" s="79" t="s">
        <v>332</v>
      </c>
      <c r="H41" s="73"/>
      <c r="I41" s="82"/>
      <c r="J41" s="75"/>
      <c r="K41" s="75"/>
      <c r="U41" s="73"/>
      <c r="V41" s="73"/>
      <c r="W41" s="73"/>
      <c r="X41" s="82"/>
    </row>
    <row r="42" spans="1:30">
      <c r="B42" s="56" t="s">
        <v>285</v>
      </c>
      <c r="C42" s="57">
        <v>21500000</v>
      </c>
      <c r="G42" s="75" t="s">
        <v>333</v>
      </c>
      <c r="H42" s="80"/>
      <c r="I42" s="82">
        <f>C15</f>
        <v>18500000</v>
      </c>
      <c r="J42" s="75"/>
      <c r="T42" s="73" t="s">
        <v>354</v>
      </c>
      <c r="U42" s="82">
        <f>U43-U40</f>
        <v>-4016562.5</v>
      </c>
      <c r="V42" s="73"/>
      <c r="W42" s="73"/>
      <c r="X42" s="82"/>
    </row>
    <row r="43" spans="1:30">
      <c r="B43" s="56" t="s">
        <v>286</v>
      </c>
      <c r="C43" s="58">
        <v>19750000</v>
      </c>
      <c r="G43" s="75" t="s">
        <v>334</v>
      </c>
      <c r="H43" s="75"/>
      <c r="I43" s="82">
        <f>C18+C19</f>
        <v>725000</v>
      </c>
      <c r="J43" s="75"/>
      <c r="T43" s="60" t="s">
        <v>351</v>
      </c>
      <c r="U43" s="82">
        <f>C42</f>
        <v>21500000</v>
      </c>
      <c r="V43" s="73"/>
      <c r="X43" s="82"/>
    </row>
    <row r="44" spans="1:30">
      <c r="B44" s="56" t="s">
        <v>287</v>
      </c>
      <c r="C44" s="64">
        <v>2.5000000000000001E-2</v>
      </c>
      <c r="G44" s="75" t="s">
        <v>327</v>
      </c>
      <c r="H44" s="73"/>
      <c r="I44" s="82">
        <f>-C20</f>
        <v>-500000</v>
      </c>
      <c r="J44" s="75"/>
      <c r="U44" s="82"/>
      <c r="X44" s="82"/>
    </row>
    <row r="45" spans="1:30">
      <c r="B45" s="56" t="s">
        <v>288</v>
      </c>
      <c r="C45" s="64">
        <v>5.5E-2</v>
      </c>
      <c r="G45" s="83" t="s">
        <v>335</v>
      </c>
      <c r="H45" s="87"/>
      <c r="I45" s="85">
        <f>(I42+I43/2+I44/2)*C14</f>
        <v>1023687.5</v>
      </c>
      <c r="J45" s="75"/>
      <c r="X45" s="82"/>
    </row>
    <row r="46" spans="1:30">
      <c r="G46" s="75" t="s">
        <v>336</v>
      </c>
      <c r="H46" s="73"/>
      <c r="I46" s="82">
        <f>SUM(I42:I45)</f>
        <v>19748687.5</v>
      </c>
      <c r="J46" s="75"/>
      <c r="T46" s="79" t="s">
        <v>332</v>
      </c>
      <c r="W46" s="79" t="s">
        <v>335</v>
      </c>
      <c r="X46" s="82"/>
    </row>
    <row r="47" spans="1:30">
      <c r="A47" s="44" t="s">
        <v>289</v>
      </c>
      <c r="G47" s="75" t="s">
        <v>337</v>
      </c>
      <c r="H47" s="73"/>
      <c r="I47" s="82">
        <f>D15</f>
        <v>21000000</v>
      </c>
      <c r="J47" s="75"/>
      <c r="T47" s="75" t="s">
        <v>333</v>
      </c>
      <c r="U47" s="82">
        <f>C15</f>
        <v>18500000</v>
      </c>
      <c r="W47" s="75" t="s">
        <v>355</v>
      </c>
      <c r="X47" s="82">
        <f>U52</f>
        <v>19750000</v>
      </c>
    </row>
    <row r="48" spans="1:30">
      <c r="B48" s="67" t="s">
        <v>290</v>
      </c>
      <c r="G48" s="75" t="s">
        <v>338</v>
      </c>
      <c r="H48" s="73"/>
      <c r="I48" s="82">
        <f>I47-I46</f>
        <v>1251312.5</v>
      </c>
      <c r="J48" s="75"/>
      <c r="T48" s="75" t="s">
        <v>334</v>
      </c>
      <c r="U48" s="82">
        <f>(C18+C19)/2</f>
        <v>362500</v>
      </c>
      <c r="W48" s="60" t="s">
        <v>334</v>
      </c>
      <c r="X48" s="82">
        <v>0</v>
      </c>
    </row>
    <row r="49" spans="2:25">
      <c r="B49" s="67" t="s">
        <v>291</v>
      </c>
      <c r="J49" s="75"/>
      <c r="T49" s="75" t="s">
        <v>327</v>
      </c>
      <c r="U49" s="82">
        <f>-C20/2</f>
        <v>-250000</v>
      </c>
      <c r="V49" s="73"/>
      <c r="W49" s="60" t="s">
        <v>327</v>
      </c>
      <c r="X49" s="82">
        <f>X36</f>
        <v>-250000</v>
      </c>
    </row>
    <row r="50" spans="2:25">
      <c r="G50" s="89" t="s">
        <v>339</v>
      </c>
      <c r="I50" s="82"/>
      <c r="J50" s="75"/>
      <c r="T50" s="83" t="s">
        <v>335</v>
      </c>
      <c r="U50" s="85">
        <f>(U47)*C14/2+(U48/2+U49/2)*C14/2</f>
        <v>510296.875</v>
      </c>
      <c r="V50" s="73"/>
      <c r="W50" s="60" t="s">
        <v>335</v>
      </c>
      <c r="X50" s="82">
        <f>(X47)*C45/2+(X48/2+X49/2)*C45/2</f>
        <v>539687.5</v>
      </c>
    </row>
    <row r="51" spans="2:25">
      <c r="B51" s="62" t="s">
        <v>292</v>
      </c>
      <c r="G51" s="60" t="s">
        <v>340</v>
      </c>
      <c r="I51" s="82">
        <f>C24</f>
        <v>2750000</v>
      </c>
      <c r="J51" s="75"/>
      <c r="T51" s="75" t="s">
        <v>356</v>
      </c>
      <c r="U51" s="82">
        <f>SUM(U47:U50)</f>
        <v>19122796.875</v>
      </c>
      <c r="V51" s="73"/>
    </row>
    <row r="52" spans="2:25">
      <c r="G52" s="60" t="s">
        <v>322</v>
      </c>
      <c r="I52" s="82">
        <f>-I28</f>
        <v>-22727.272727272728</v>
      </c>
      <c r="J52" s="75"/>
      <c r="T52" s="75" t="s">
        <v>355</v>
      </c>
      <c r="U52" s="82">
        <f>C43</f>
        <v>19750000</v>
      </c>
      <c r="V52" s="73"/>
      <c r="X52" s="92"/>
    </row>
    <row r="53" spans="2:25">
      <c r="B53" s="44" t="s">
        <v>260</v>
      </c>
      <c r="G53" s="60" t="s">
        <v>341</v>
      </c>
      <c r="I53" s="82">
        <f>I38</f>
        <v>-1541250</v>
      </c>
      <c r="J53" s="75"/>
      <c r="T53" s="75" t="s">
        <v>338</v>
      </c>
      <c r="U53" s="82">
        <f>U52-U51</f>
        <v>627203.125</v>
      </c>
      <c r="V53" s="73"/>
    </row>
    <row r="54" spans="2:25">
      <c r="G54" s="88" t="s">
        <v>342</v>
      </c>
      <c r="H54" s="88"/>
      <c r="I54" s="85">
        <f>-I48</f>
        <v>-1251312.5</v>
      </c>
      <c r="J54" s="75"/>
      <c r="V54" s="73"/>
      <c r="W54" s="92"/>
    </row>
    <row r="55" spans="2:25">
      <c r="G55" s="96" t="s">
        <v>343</v>
      </c>
      <c r="H55" s="96"/>
      <c r="I55" s="97">
        <f>SUM(I51:I54)</f>
        <v>-65289.772727272939</v>
      </c>
      <c r="J55" s="75"/>
      <c r="W55" s="98"/>
    </row>
    <row r="56" spans="2:25">
      <c r="G56" s="73"/>
      <c r="I56" s="82"/>
      <c r="J56" s="75"/>
      <c r="T56" s="79" t="s">
        <v>318</v>
      </c>
    </row>
    <row r="57" spans="2:25">
      <c r="J57" s="75"/>
      <c r="T57" s="75" t="s">
        <v>319</v>
      </c>
      <c r="U57" s="82">
        <f>C24</f>
        <v>2750000</v>
      </c>
      <c r="W57" s="98"/>
      <c r="X57" s="99"/>
      <c r="Y57" s="99"/>
    </row>
    <row r="58" spans="2:25">
      <c r="G58" s="73"/>
      <c r="H58" s="99"/>
      <c r="I58" s="99"/>
      <c r="J58" s="73"/>
      <c r="K58" s="73"/>
      <c r="T58" s="83" t="s">
        <v>320</v>
      </c>
      <c r="U58" s="85">
        <f>10%*MAX(U47,U33)</f>
        <v>2500000</v>
      </c>
      <c r="W58" s="73"/>
      <c r="X58" s="92"/>
      <c r="Y58" s="92"/>
    </row>
    <row r="59" spans="2:25">
      <c r="G59" s="73"/>
      <c r="H59" s="92"/>
      <c r="I59" s="92"/>
      <c r="J59" s="73"/>
      <c r="K59" s="73"/>
      <c r="T59" s="75" t="s">
        <v>321</v>
      </c>
      <c r="U59" s="82">
        <f>MAX(0,U57-U58)</f>
        <v>250000</v>
      </c>
      <c r="X59" s="98"/>
      <c r="Y59" s="92"/>
    </row>
    <row r="60" spans="2:25">
      <c r="H60" s="98"/>
      <c r="I60" s="92"/>
      <c r="T60" s="75" t="s">
        <v>322</v>
      </c>
      <c r="U60" s="82">
        <f>U59/C21</f>
        <v>22727.272727272728</v>
      </c>
      <c r="X60" s="98"/>
      <c r="Y60" s="98"/>
    </row>
    <row r="61" spans="2:25">
      <c r="H61" s="98"/>
      <c r="I61" s="98"/>
      <c r="J61" s="98"/>
    </row>
    <row r="62" spans="2:25">
      <c r="X62" s="98"/>
    </row>
    <row r="63" spans="2:25">
      <c r="H63" s="98"/>
      <c r="T63" s="89" t="s">
        <v>339</v>
      </c>
      <c r="X63" s="98"/>
    </row>
    <row r="64" spans="2:25">
      <c r="H64" s="98"/>
      <c r="T64" s="60" t="s">
        <v>340</v>
      </c>
      <c r="U64" s="82">
        <f>C24</f>
        <v>2750000</v>
      </c>
      <c r="V64" s="73"/>
      <c r="X64" s="92"/>
    </row>
    <row r="65" spans="8:25">
      <c r="H65" s="92"/>
      <c r="T65" s="60" t="s">
        <v>357</v>
      </c>
      <c r="U65" s="82">
        <f>-U60/2</f>
        <v>-11363.636363636364</v>
      </c>
      <c r="V65" s="73"/>
      <c r="X65" s="92"/>
    </row>
    <row r="66" spans="8:25">
      <c r="H66" s="98"/>
      <c r="I66" s="98"/>
      <c r="T66" s="88" t="s">
        <v>342</v>
      </c>
      <c r="U66" s="85">
        <f>-U53</f>
        <v>-627203.125</v>
      </c>
      <c r="V66" s="73"/>
      <c r="X66" s="98"/>
      <c r="Y66" s="98"/>
    </row>
    <row r="67" spans="8:25">
      <c r="T67" s="60" t="s">
        <v>358</v>
      </c>
      <c r="U67" s="92">
        <f>SUM(U64:U66)</f>
        <v>2111433.2386363638</v>
      </c>
      <c r="V67" s="73"/>
    </row>
    <row r="68" spans="8:25">
      <c r="T68" s="88" t="s">
        <v>359</v>
      </c>
      <c r="U68" s="91">
        <f>U42</f>
        <v>-4016562.5</v>
      </c>
      <c r="V68" s="73"/>
    </row>
    <row r="69" spans="8:25">
      <c r="T69" s="60" t="s">
        <v>360</v>
      </c>
      <c r="U69" s="92">
        <f>U68+U67</f>
        <v>-1905129.2613636362</v>
      </c>
      <c r="V69" s="73"/>
    </row>
    <row r="70" spans="8:25">
      <c r="V70" s="73"/>
    </row>
    <row r="71" spans="8:25">
      <c r="V71" s="73"/>
    </row>
    <row r="72" spans="8:25">
      <c r="T72" s="73"/>
      <c r="U72" s="73"/>
      <c r="V72" s="73"/>
      <c r="W72" s="73"/>
    </row>
    <row r="73" spans="8:25">
      <c r="T73" s="73"/>
      <c r="U73" s="73"/>
      <c r="V73" s="73"/>
      <c r="W73" s="73"/>
    </row>
    <row r="74" spans="8:25">
      <c r="T74" s="73"/>
      <c r="U74" s="73"/>
      <c r="V74" s="73"/>
      <c r="W74" s="73"/>
    </row>
    <row r="75" spans="8:25">
      <c r="T75" s="73"/>
      <c r="U75" s="73"/>
      <c r="V75" s="73"/>
      <c r="W75" s="73"/>
    </row>
    <row r="76" spans="8:25">
      <c r="T76" s="73"/>
      <c r="U76" s="73"/>
      <c r="V76" s="73"/>
      <c r="W76" s="73"/>
    </row>
    <row r="77" spans="8:25">
      <c r="T77" s="73"/>
      <c r="U77" s="73"/>
      <c r="V77" s="73"/>
      <c r="W77" s="73"/>
    </row>
    <row r="78" spans="8:25">
      <c r="T78" s="73"/>
      <c r="U78" s="73"/>
      <c r="V78" s="73"/>
      <c r="W78" s="73"/>
    </row>
  </sheetData>
  <sheetProtection algorithmName="SHA-512" hashValue="d65jEvXT6SW9pDKjlMS06lnPWCcClI/V8WVqX1q/SyxdfWZsGwa7SwYaJqkJflTbPKVViH7YZ8/5sMIwG30g4Q==" saltValue="LjvcM0pf9jL08RVQuRzLoQ==" spinCount="100000" sheet="1" formatCells="0" formatColumns="0" formatRows="0" insertColumns="0" insertRows="0"/>
  <mergeCells count="3">
    <mergeCell ref="G7:Q7"/>
    <mergeCell ref="T7:AD7"/>
    <mergeCell ref="T8:AD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C296F-F2C7-4ED3-946F-D59175BA8D7B}">
  <sheetPr>
    <tabColor theme="4" tint="0.59999389629810485"/>
  </sheetPr>
  <dimension ref="A1:C70"/>
  <sheetViews>
    <sheetView zoomScale="80" zoomScaleNormal="80" zoomScaleSheetLayoutView="85" workbookViewId="0"/>
  </sheetViews>
  <sheetFormatPr defaultColWidth="8.6640625" defaultRowHeight="15"/>
  <cols>
    <col min="1" max="1" width="111" style="3" customWidth="1"/>
    <col min="2" max="2" width="7.44140625" style="2" customWidth="1"/>
    <col min="3" max="16384" width="8.6640625" style="2"/>
  </cols>
  <sheetData>
    <row r="1" spans="1:1" ht="18">
      <c r="A1" s="1" t="s">
        <v>0</v>
      </c>
    </row>
    <row r="2" spans="1:1" ht="24.9" customHeight="1"/>
    <row r="3" spans="1:1" ht="15.6">
      <c r="A3" s="4" t="s">
        <v>1</v>
      </c>
    </row>
    <row r="5" spans="1:1" ht="90">
      <c r="A5" s="3" t="s">
        <v>2</v>
      </c>
    </row>
    <row r="7" spans="1:1" ht="45">
      <c r="A7" s="3" t="s">
        <v>3</v>
      </c>
    </row>
    <row r="9" spans="1:1" ht="45">
      <c r="A9" s="3" t="s">
        <v>4</v>
      </c>
    </row>
    <row r="11" spans="1:1" ht="75">
      <c r="A11" s="3" t="s">
        <v>5</v>
      </c>
    </row>
    <row r="12" spans="1:1" ht="24.9" customHeight="1"/>
    <row r="13" spans="1:1" ht="15.6">
      <c r="A13" s="4" t="s">
        <v>6</v>
      </c>
    </row>
    <row r="15" spans="1:1" ht="45">
      <c r="A15" s="3" t="s">
        <v>7</v>
      </c>
    </row>
    <row r="17" spans="1:1">
      <c r="A17" s="3" t="s">
        <v>8</v>
      </c>
    </row>
    <row r="19" spans="1:1">
      <c r="A19" s="3" t="s">
        <v>9</v>
      </c>
    </row>
    <row r="21" spans="1:1" ht="15.6">
      <c r="A21" s="5" t="s">
        <v>10</v>
      </c>
    </row>
    <row r="22" spans="1:1" ht="6" customHeight="1">
      <c r="A22" s="6"/>
    </row>
    <row r="23" spans="1:1" ht="15.75" customHeight="1">
      <c r="A23" s="7" t="s">
        <v>11</v>
      </c>
    </row>
    <row r="24" spans="1:1" ht="15.75" customHeight="1">
      <c r="A24" s="8" t="s">
        <v>12</v>
      </c>
    </row>
    <row r="25" spans="1:1" ht="15.75" customHeight="1">
      <c r="A25" s="7" t="s">
        <v>13</v>
      </c>
    </row>
    <row r="26" spans="1:1" ht="15.75" customHeight="1">
      <c r="A26" s="7" t="s">
        <v>14</v>
      </c>
    </row>
    <row r="27" spans="1:1" ht="15.75" customHeight="1">
      <c r="A27" s="8" t="s">
        <v>15</v>
      </c>
    </row>
    <row r="28" spans="1:1" ht="15.75" customHeight="1">
      <c r="A28" s="7" t="s">
        <v>16</v>
      </c>
    </row>
    <row r="29" spans="1:1" ht="15.75" customHeight="1">
      <c r="A29" s="7" t="s">
        <v>17</v>
      </c>
    </row>
    <row r="30" spans="1:1" ht="15.75" customHeight="1">
      <c r="A30" s="7" t="s">
        <v>18</v>
      </c>
    </row>
    <row r="31" spans="1:1" ht="15.75" customHeight="1">
      <c r="A31" s="7" t="s">
        <v>19</v>
      </c>
    </row>
    <row r="32" spans="1:1" ht="15.75" customHeight="1">
      <c r="A32" s="7" t="s">
        <v>20</v>
      </c>
    </row>
    <row r="33" spans="1:1">
      <c r="A33" s="6"/>
    </row>
    <row r="34" spans="1:1" ht="15.6">
      <c r="A34" s="5" t="s">
        <v>21</v>
      </c>
    </row>
    <row r="35" spans="1:1" ht="6" customHeight="1">
      <c r="A35" s="6"/>
    </row>
    <row r="36" spans="1:1" ht="15.6">
      <c r="A36" s="7" t="s">
        <v>22</v>
      </c>
    </row>
    <row r="37" spans="1:1" ht="15.6">
      <c r="A37" s="7" t="s">
        <v>13</v>
      </c>
    </row>
    <row r="38" spans="1:1" ht="15.6">
      <c r="A38" s="7" t="s">
        <v>23</v>
      </c>
    </row>
    <row r="39" spans="1:1" ht="15.6">
      <c r="A39" s="7" t="s">
        <v>24</v>
      </c>
    </row>
    <row r="40" spans="1:1" ht="15.6">
      <c r="A40" s="7" t="s">
        <v>25</v>
      </c>
    </row>
    <row r="41" spans="1:1" ht="15.6">
      <c r="A41" s="7" t="s">
        <v>26</v>
      </c>
    </row>
    <row r="42" spans="1:1" ht="15.6">
      <c r="A42" s="7" t="s">
        <v>27</v>
      </c>
    </row>
    <row r="43" spans="1:1">
      <c r="A43" s="9"/>
    </row>
    <row r="44" spans="1:1" ht="45">
      <c r="A44" s="3" t="s">
        <v>28</v>
      </c>
    </row>
    <row r="46" spans="1:1" ht="15.6">
      <c r="A46" s="10" t="s">
        <v>29</v>
      </c>
    </row>
    <row r="48" spans="1:1" ht="60">
      <c r="A48" s="3" t="s">
        <v>30</v>
      </c>
    </row>
    <row r="50" spans="1:3" ht="15.6">
      <c r="A50" s="10" t="s">
        <v>31</v>
      </c>
    </row>
    <row r="52" spans="1:3" ht="60">
      <c r="A52" s="3" t="s">
        <v>32</v>
      </c>
    </row>
    <row r="54" spans="1:3">
      <c r="A54" s="11" t="s">
        <v>33</v>
      </c>
      <c r="B54" s="12"/>
      <c r="C54" s="12"/>
    </row>
    <row r="56" spans="1:3" ht="15.75" customHeight="1">
      <c r="A56" s="3" t="s">
        <v>34</v>
      </c>
    </row>
    <row r="58" spans="1:3">
      <c r="A58" s="3" t="s">
        <v>35</v>
      </c>
    </row>
    <row r="60" spans="1:3" ht="30">
      <c r="A60" s="3" t="s">
        <v>36</v>
      </c>
    </row>
    <row r="62" spans="1:3" ht="15.6">
      <c r="A62" s="4" t="s">
        <v>37</v>
      </c>
    </row>
    <row r="64" spans="1:3">
      <c r="A64" s="3" t="s">
        <v>38</v>
      </c>
    </row>
    <row r="66" spans="1:1">
      <c r="A66" s="13" t="s">
        <v>39</v>
      </c>
    </row>
    <row r="67" spans="1:1">
      <c r="A67" s="13"/>
    </row>
    <row r="68" spans="1:1">
      <c r="A68" s="13" t="s">
        <v>40</v>
      </c>
    </row>
    <row r="70" spans="1:1">
      <c r="A70" s="3" t="s">
        <v>41</v>
      </c>
    </row>
  </sheetData>
  <pageMargins left="0.7" right="0.7" top="0.75" bottom="0.75" header="0.3" footer="0.3"/>
  <pageSetup scale="85" fitToHeight="2" orientation="portrait" cellComments="atEnd" copies="2" r:id="rId1"/>
  <headerFooter alignWithMargins="0"/>
  <rowBreaks count="1" manualBreakCount="1">
    <brk id="3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36EE2-005A-4644-9ACA-206ABC0216BD}">
  <sheetPr>
    <tabColor theme="4" tint="0.59999389629810485"/>
  </sheetPr>
  <dimension ref="A1:K302"/>
  <sheetViews>
    <sheetView zoomScale="80" zoomScaleNormal="80" workbookViewId="0">
      <pane ySplit="7" topLeftCell="A8" activePane="bottomLeft" state="frozen"/>
      <selection activeCell="A15" sqref="A15"/>
      <selection pane="bottomLeft" activeCell="A8" sqref="A8"/>
    </sheetView>
  </sheetViews>
  <sheetFormatPr defaultColWidth="10.109375" defaultRowHeight="15"/>
  <cols>
    <col min="1" max="6" width="14.44140625" style="18" customWidth="1"/>
    <col min="7" max="45" width="14.44140625" style="2" customWidth="1"/>
    <col min="46" max="16384" width="10.109375" style="2"/>
  </cols>
  <sheetData>
    <row r="1" spans="1:6" s="15" customFormat="1" ht="15.6">
      <c r="A1" s="14" t="s">
        <v>42</v>
      </c>
    </row>
    <row r="2" spans="1:6" s="15" customFormat="1" ht="15.6">
      <c r="A2" s="14"/>
    </row>
    <row r="3" spans="1:6" s="15" customFormat="1" ht="15.6">
      <c r="A3" s="16" t="s">
        <v>43</v>
      </c>
    </row>
    <row r="4" spans="1:6" s="15" customFormat="1">
      <c r="A4" s="17" t="s">
        <v>44</v>
      </c>
    </row>
    <row r="5" spans="1:6" s="15" customFormat="1">
      <c r="A5" s="17" t="s">
        <v>45</v>
      </c>
    </row>
    <row r="6" spans="1:6" s="15" customFormat="1">
      <c r="A6" s="17" t="s">
        <v>46</v>
      </c>
    </row>
    <row r="7" spans="1:6" s="15" customFormat="1" ht="15.6">
      <c r="A7" s="14"/>
    </row>
    <row r="8" spans="1:6" s="15" customFormat="1" ht="15.6">
      <c r="A8" s="14" t="s">
        <v>44</v>
      </c>
    </row>
    <row r="9" spans="1:6" ht="15" customHeight="1">
      <c r="D9" s="2"/>
      <c r="E9" s="2"/>
      <c r="F9" s="2"/>
    </row>
    <row r="10" spans="1:6" ht="15" customHeight="1">
      <c r="A10" s="18" t="s">
        <v>47</v>
      </c>
      <c r="D10" s="18" t="s">
        <v>48</v>
      </c>
      <c r="E10" s="2"/>
      <c r="F10" s="2"/>
    </row>
    <row r="11" spans="1:6" ht="15" customHeight="1">
      <c r="E11" s="2"/>
      <c r="F11" s="2"/>
    </row>
    <row r="12" spans="1:6" ht="15" customHeight="1">
      <c r="A12" s="18" t="s">
        <v>49</v>
      </c>
      <c r="D12" s="18" t="s">
        <v>50</v>
      </c>
      <c r="E12" s="2"/>
      <c r="F12" s="2"/>
    </row>
    <row r="13" spans="1:6" ht="15" customHeight="1">
      <c r="E13" s="2"/>
      <c r="F13" s="2"/>
    </row>
    <row r="14" spans="1:6" ht="15" customHeight="1">
      <c r="A14" s="18" t="s">
        <v>51</v>
      </c>
      <c r="D14" s="19">
        <v>65</v>
      </c>
      <c r="E14" s="2"/>
      <c r="F14" s="2"/>
    </row>
    <row r="15" spans="1:6" ht="15" customHeight="1">
      <c r="E15" s="2"/>
      <c r="F15" s="2"/>
    </row>
    <row r="16" spans="1:6" ht="15" customHeight="1">
      <c r="A16" s="18" t="s">
        <v>52</v>
      </c>
      <c r="D16" s="18" t="s">
        <v>53</v>
      </c>
      <c r="E16" s="2"/>
      <c r="F16" s="2"/>
    </row>
    <row r="17" spans="1:6" ht="15" customHeight="1">
      <c r="E17" s="2"/>
      <c r="F17" s="2"/>
    </row>
    <row r="18" spans="1:6" ht="15" customHeight="1">
      <c r="A18" s="18" t="s">
        <v>54</v>
      </c>
      <c r="C18" s="2"/>
      <c r="D18" s="18" t="s">
        <v>55</v>
      </c>
      <c r="E18" s="2"/>
      <c r="F18" s="2"/>
    </row>
    <row r="19" spans="1:6" ht="15" customHeight="1">
      <c r="C19" s="2"/>
      <c r="E19" s="2"/>
      <c r="F19" s="2"/>
    </row>
    <row r="20" spans="1:6" ht="15" customHeight="1">
      <c r="A20" s="18" t="s">
        <v>56</v>
      </c>
      <c r="D20" s="18" t="s">
        <v>57</v>
      </c>
      <c r="E20" s="2"/>
      <c r="F20" s="2"/>
    </row>
    <row r="21" spans="1:6" ht="15" customHeight="1"/>
    <row r="22" spans="1:6" ht="15" customHeight="1">
      <c r="A22" s="18" t="s">
        <v>58</v>
      </c>
      <c r="C22" s="2"/>
      <c r="D22" s="18" t="s">
        <v>59</v>
      </c>
      <c r="E22" s="2"/>
      <c r="F22" s="2"/>
    </row>
    <row r="23" spans="1:6" ht="15" customHeight="1">
      <c r="E23" s="2"/>
      <c r="F23" s="2"/>
    </row>
    <row r="24" spans="1:6" ht="15" customHeight="1">
      <c r="A24" s="18" t="s">
        <v>60</v>
      </c>
      <c r="D24" s="18" t="s">
        <v>61</v>
      </c>
      <c r="E24" s="2"/>
      <c r="F24" s="2"/>
    </row>
    <row r="25" spans="1:6" ht="15" customHeight="1">
      <c r="E25" s="2"/>
      <c r="F25" s="2"/>
    </row>
    <row r="26" spans="1:6" ht="15" customHeight="1">
      <c r="A26" s="18" t="s">
        <v>62</v>
      </c>
      <c r="D26" s="18" t="s">
        <v>63</v>
      </c>
      <c r="E26" s="2"/>
      <c r="F26" s="2"/>
    </row>
    <row r="27" spans="1:6" ht="15" customHeight="1">
      <c r="E27" s="2"/>
      <c r="F27" s="2"/>
    </row>
    <row r="28" spans="1:6" ht="15" customHeight="1">
      <c r="D28" s="18" t="s">
        <v>64</v>
      </c>
      <c r="E28" s="2"/>
      <c r="F28" s="2"/>
    </row>
    <row r="29" spans="1:6" ht="15" customHeight="1">
      <c r="E29" s="2"/>
      <c r="F29" s="2"/>
    </row>
    <row r="30" spans="1:6" ht="15" customHeight="1">
      <c r="A30" s="18" t="s">
        <v>65</v>
      </c>
      <c r="D30" s="18" t="s">
        <v>66</v>
      </c>
      <c r="E30" s="2"/>
      <c r="F30" s="2"/>
    </row>
    <row r="31" spans="1:6" ht="15" customHeight="1">
      <c r="E31" s="2"/>
      <c r="F31" s="2"/>
    </row>
    <row r="32" spans="1:6" ht="15" customHeight="1">
      <c r="D32" s="18" t="s">
        <v>67</v>
      </c>
      <c r="E32" s="2"/>
      <c r="F32" s="2"/>
    </row>
    <row r="33" spans="1:10" ht="15" customHeight="1">
      <c r="C33" s="2"/>
      <c r="E33" s="2"/>
      <c r="F33" s="2"/>
    </row>
    <row r="34" spans="1:10" ht="15" customHeight="1">
      <c r="A34" s="18" t="s">
        <v>68</v>
      </c>
      <c r="D34" s="18" t="s">
        <v>69</v>
      </c>
      <c r="E34" s="2"/>
      <c r="F34" s="2"/>
    </row>
    <row r="35" spans="1:10" ht="15" customHeight="1">
      <c r="E35" s="2"/>
      <c r="F35" s="2"/>
    </row>
    <row r="36" spans="1:10" ht="15" customHeight="1">
      <c r="A36" s="18" t="s">
        <v>70</v>
      </c>
      <c r="D36" s="18" t="s">
        <v>69</v>
      </c>
      <c r="E36" s="2"/>
      <c r="F36" s="2"/>
    </row>
    <row r="37" spans="1:10" ht="15" customHeight="1">
      <c r="E37" s="2"/>
      <c r="F37" s="2"/>
    </row>
    <row r="38" spans="1:10" ht="15" customHeight="1">
      <c r="A38" s="18" t="s">
        <v>71</v>
      </c>
      <c r="D38" s="18" t="s">
        <v>72</v>
      </c>
      <c r="E38" s="2"/>
      <c r="F38" s="2"/>
    </row>
    <row r="39" spans="1:10" ht="15" customHeight="1">
      <c r="E39" s="2"/>
      <c r="F39" s="2"/>
    </row>
    <row r="40" spans="1:10" ht="15" customHeight="1">
      <c r="A40" s="18" t="s">
        <v>73</v>
      </c>
      <c r="D40" s="18" t="s">
        <v>74</v>
      </c>
      <c r="E40" s="2"/>
      <c r="F40" s="2"/>
    </row>
    <row r="41" spans="1:10" ht="15" customHeight="1">
      <c r="E41" s="2"/>
      <c r="F41" s="2"/>
    </row>
    <row r="42" spans="1:10" ht="15" customHeight="1">
      <c r="A42" s="18" t="s">
        <v>75</v>
      </c>
      <c r="D42" s="18" t="s">
        <v>69</v>
      </c>
      <c r="E42" s="2"/>
      <c r="F42" s="2"/>
    </row>
    <row r="43" spans="1:10" ht="15" customHeight="1">
      <c r="A43" s="20"/>
      <c r="B43" s="20"/>
      <c r="D43" s="2"/>
      <c r="E43" s="2"/>
      <c r="F43" s="2"/>
    </row>
    <row r="44" spans="1:10" ht="15" customHeight="1">
      <c r="A44" s="20"/>
      <c r="B44" s="20"/>
      <c r="D44" s="2"/>
      <c r="E44" s="2"/>
      <c r="F44" s="2"/>
    </row>
    <row r="45" spans="1:10" ht="15" customHeight="1">
      <c r="A45" s="20" t="s">
        <v>45</v>
      </c>
      <c r="D45" s="2"/>
      <c r="E45" s="2"/>
      <c r="F45" s="2"/>
    </row>
    <row r="46" spans="1:10" ht="15" customHeight="1">
      <c r="D46" s="2"/>
      <c r="E46" s="2"/>
      <c r="F46" s="2"/>
    </row>
    <row r="47" spans="1:10" ht="15" customHeight="1">
      <c r="A47" s="18" t="s">
        <v>76</v>
      </c>
    </row>
    <row r="48" spans="1:10" ht="15" customHeight="1">
      <c r="A48" s="2"/>
      <c r="F48" s="21" t="s">
        <v>77</v>
      </c>
      <c r="G48" s="21"/>
      <c r="H48" s="22"/>
      <c r="I48" s="22"/>
      <c r="J48" s="22"/>
    </row>
    <row r="49" spans="1:11" ht="15" customHeight="1">
      <c r="A49" s="2"/>
      <c r="F49" s="23" t="s">
        <v>78</v>
      </c>
      <c r="G49" s="23" t="s">
        <v>79</v>
      </c>
      <c r="H49" s="24" t="s">
        <v>80</v>
      </c>
      <c r="I49" s="24" t="s">
        <v>81</v>
      </c>
      <c r="J49" s="24" t="s">
        <v>82</v>
      </c>
      <c r="K49" s="24" t="s">
        <v>83</v>
      </c>
    </row>
    <row r="50" spans="1:11" ht="15" customHeight="1">
      <c r="A50" s="2"/>
      <c r="G50" s="18"/>
    </row>
    <row r="51" spans="1:11" ht="15" customHeight="1">
      <c r="A51" s="2"/>
      <c r="C51" s="18" t="s">
        <v>84</v>
      </c>
      <c r="D51" s="18" t="s">
        <v>85</v>
      </c>
      <c r="F51" s="18">
        <v>50</v>
      </c>
      <c r="G51" s="18">
        <v>10</v>
      </c>
      <c r="H51" s="2">
        <v>0</v>
      </c>
      <c r="I51" s="2">
        <v>0</v>
      </c>
      <c r="J51" s="2">
        <v>0</v>
      </c>
      <c r="K51" s="2">
        <v>60</v>
      </c>
    </row>
    <row r="52" spans="1:11" ht="15" customHeight="1">
      <c r="A52" s="2"/>
      <c r="D52" s="18" t="s">
        <v>86</v>
      </c>
      <c r="F52" s="25">
        <v>50000</v>
      </c>
      <c r="G52" s="25">
        <v>57000</v>
      </c>
      <c r="H52" s="26">
        <v>0</v>
      </c>
      <c r="I52" s="26">
        <v>0</v>
      </c>
      <c r="J52" s="26">
        <v>0</v>
      </c>
      <c r="K52" s="26">
        <v>51200</v>
      </c>
    </row>
    <row r="53" spans="1:11" ht="15" customHeight="1">
      <c r="A53" s="2"/>
      <c r="G53" s="18"/>
    </row>
    <row r="54" spans="1:11" ht="15" customHeight="1">
      <c r="A54" s="2"/>
      <c r="C54" s="18" t="s">
        <v>87</v>
      </c>
      <c r="D54" s="18" t="s">
        <v>85</v>
      </c>
      <c r="F54" s="18">
        <v>400</v>
      </c>
      <c r="G54" s="18">
        <v>140</v>
      </c>
      <c r="H54" s="2">
        <v>20</v>
      </c>
      <c r="I54" s="2">
        <v>0</v>
      </c>
      <c r="J54" s="2">
        <v>0</v>
      </c>
      <c r="K54" s="2">
        <v>560</v>
      </c>
    </row>
    <row r="55" spans="1:11" ht="15" customHeight="1">
      <c r="A55" s="2"/>
      <c r="D55" s="18" t="s">
        <v>86</v>
      </c>
      <c r="F55" s="25">
        <v>65000</v>
      </c>
      <c r="G55" s="25">
        <v>77000</v>
      </c>
      <c r="H55" s="26">
        <v>93000</v>
      </c>
      <c r="I55" s="26">
        <v>0</v>
      </c>
      <c r="J55" s="26">
        <v>0</v>
      </c>
      <c r="K55" s="26">
        <v>69000</v>
      </c>
    </row>
    <row r="56" spans="1:11" ht="15" customHeight="1">
      <c r="A56" s="2"/>
      <c r="G56" s="18"/>
    </row>
    <row r="57" spans="1:11" ht="15" customHeight="1">
      <c r="A57" s="2"/>
      <c r="C57" s="18" t="s">
        <v>88</v>
      </c>
      <c r="D57" s="18" t="s">
        <v>85</v>
      </c>
      <c r="F57" s="18">
        <v>300</v>
      </c>
      <c r="G57" s="18">
        <v>250</v>
      </c>
      <c r="H57" s="2">
        <v>160</v>
      </c>
      <c r="I57" s="2">
        <v>60</v>
      </c>
      <c r="J57" s="2">
        <v>20</v>
      </c>
      <c r="K57" s="2">
        <v>790</v>
      </c>
    </row>
    <row r="58" spans="1:11" ht="15" customHeight="1">
      <c r="A58" s="2"/>
      <c r="D58" s="18" t="s">
        <v>86</v>
      </c>
      <c r="F58" s="25">
        <v>76000</v>
      </c>
      <c r="G58" s="25">
        <v>92000</v>
      </c>
      <c r="H58" s="26">
        <v>101000</v>
      </c>
      <c r="I58" s="26">
        <v>103000</v>
      </c>
      <c r="J58" s="26">
        <v>108000</v>
      </c>
      <c r="K58" s="26">
        <v>89000</v>
      </c>
    </row>
    <row r="59" spans="1:11" ht="15" customHeight="1">
      <c r="A59" s="2"/>
      <c r="B59" s="18" t="s">
        <v>89</v>
      </c>
      <c r="G59" s="18"/>
    </row>
    <row r="60" spans="1:11" ht="15" customHeight="1">
      <c r="A60" s="2"/>
      <c r="B60" s="18" t="s">
        <v>90</v>
      </c>
      <c r="C60" s="18" t="s">
        <v>91</v>
      </c>
      <c r="D60" s="18" t="s">
        <v>85</v>
      </c>
      <c r="F60" s="18">
        <v>180</v>
      </c>
      <c r="G60" s="18">
        <v>160</v>
      </c>
      <c r="H60" s="2">
        <v>150</v>
      </c>
      <c r="I60" s="2">
        <v>130</v>
      </c>
      <c r="J60" s="2">
        <v>220</v>
      </c>
      <c r="K60" s="2">
        <v>840</v>
      </c>
    </row>
    <row r="61" spans="1:11" ht="15" customHeight="1">
      <c r="A61" s="2"/>
      <c r="D61" s="18" t="s">
        <v>86</v>
      </c>
      <c r="F61" s="25">
        <v>76000</v>
      </c>
      <c r="G61" s="25">
        <v>91000</v>
      </c>
      <c r="H61" s="26">
        <v>102000</v>
      </c>
      <c r="I61" s="26">
        <v>107000</v>
      </c>
      <c r="J61" s="26">
        <v>117000</v>
      </c>
      <c r="K61" s="26">
        <v>99000</v>
      </c>
    </row>
    <row r="62" spans="1:11" ht="15" customHeight="1">
      <c r="A62" s="2"/>
      <c r="G62" s="18"/>
    </row>
    <row r="63" spans="1:11" ht="15" customHeight="1">
      <c r="A63" s="2"/>
      <c r="C63" s="18" t="s">
        <v>92</v>
      </c>
      <c r="D63" s="18" t="s">
        <v>85</v>
      </c>
      <c r="F63" s="18">
        <v>110</v>
      </c>
      <c r="G63" s="18">
        <v>110</v>
      </c>
      <c r="H63" s="2">
        <v>100</v>
      </c>
      <c r="I63" s="2">
        <v>90</v>
      </c>
      <c r="J63" s="2">
        <v>280</v>
      </c>
      <c r="K63" s="2">
        <v>690</v>
      </c>
    </row>
    <row r="64" spans="1:11" ht="15" customHeight="1">
      <c r="A64" s="2"/>
      <c r="D64" s="18" t="s">
        <v>86</v>
      </c>
      <c r="F64" s="25">
        <v>74000</v>
      </c>
      <c r="G64" s="25">
        <v>87000</v>
      </c>
      <c r="H64" s="26">
        <v>95000</v>
      </c>
      <c r="I64" s="26">
        <v>102000</v>
      </c>
      <c r="J64" s="26">
        <v>116000</v>
      </c>
      <c r="K64" s="26">
        <v>99800</v>
      </c>
    </row>
    <row r="65" spans="1:11" ht="15" customHeight="1">
      <c r="A65" s="2"/>
      <c r="G65" s="18"/>
    </row>
    <row r="66" spans="1:11" ht="15" customHeight="1">
      <c r="A66" s="2"/>
      <c r="C66" s="18" t="s">
        <v>93</v>
      </c>
      <c r="D66" s="18" t="s">
        <v>85</v>
      </c>
      <c r="F66" s="18">
        <v>20</v>
      </c>
      <c r="G66" s="18">
        <v>30</v>
      </c>
      <c r="H66" s="2">
        <v>30</v>
      </c>
      <c r="I66" s="2">
        <v>20</v>
      </c>
      <c r="J66" s="2">
        <v>60</v>
      </c>
      <c r="K66" s="2">
        <v>160</v>
      </c>
    </row>
    <row r="67" spans="1:11" ht="15" customHeight="1">
      <c r="A67" s="2"/>
      <c r="D67" s="18" t="s">
        <v>86</v>
      </c>
      <c r="F67" s="25">
        <v>68000</v>
      </c>
      <c r="G67" s="25">
        <v>85000</v>
      </c>
      <c r="H67" s="26">
        <v>95000</v>
      </c>
      <c r="I67" s="26">
        <v>103000</v>
      </c>
      <c r="J67" s="26">
        <v>118000</v>
      </c>
      <c r="K67" s="26">
        <v>99400</v>
      </c>
    </row>
    <row r="68" spans="1:11" ht="15" customHeight="1">
      <c r="A68" s="2"/>
      <c r="G68" s="18"/>
    </row>
    <row r="69" spans="1:11" ht="15" customHeight="1">
      <c r="A69" s="2"/>
      <c r="C69" s="18" t="s">
        <v>83</v>
      </c>
      <c r="D69" s="18" t="s">
        <v>85</v>
      </c>
      <c r="F69" s="18">
        <v>1060</v>
      </c>
      <c r="G69" s="18">
        <v>700</v>
      </c>
      <c r="H69" s="2">
        <v>460</v>
      </c>
      <c r="I69" s="2">
        <v>300</v>
      </c>
      <c r="J69" s="2">
        <v>580</v>
      </c>
      <c r="K69" s="2">
        <v>3100</v>
      </c>
    </row>
    <row r="70" spans="1:11" ht="15" customHeight="1">
      <c r="A70" s="2"/>
      <c r="D70" s="18" t="s">
        <v>86</v>
      </c>
      <c r="F70" s="25">
        <v>70300</v>
      </c>
      <c r="G70" s="25">
        <v>87200</v>
      </c>
      <c r="H70" s="26">
        <v>99300</v>
      </c>
      <c r="I70" s="26">
        <v>104400</v>
      </c>
      <c r="J70" s="26">
        <v>116300</v>
      </c>
      <c r="K70" s="26">
        <v>90300</v>
      </c>
    </row>
    <row r="71" spans="1:11" ht="15" customHeight="1">
      <c r="G71" s="18"/>
    </row>
    <row r="72" spans="1:11" ht="15" customHeight="1">
      <c r="G72" s="18"/>
    </row>
    <row r="73" spans="1:11" ht="15" customHeight="1">
      <c r="D73" s="18" t="s">
        <v>94</v>
      </c>
      <c r="F73" s="18">
        <v>46.7</v>
      </c>
      <c r="G73" s="18"/>
    </row>
    <row r="74" spans="1:11" ht="15" customHeight="1">
      <c r="D74" s="18" t="s">
        <v>95</v>
      </c>
      <c r="F74" s="18">
        <v>10.7</v>
      </c>
      <c r="G74" s="18"/>
    </row>
    <row r="75" spans="1:11" ht="15" customHeight="1">
      <c r="D75" s="18" t="s">
        <v>86</v>
      </c>
      <c r="F75" s="25">
        <v>90300</v>
      </c>
      <c r="G75" s="18"/>
    </row>
    <row r="76" spans="1:11" ht="15" customHeight="1"/>
    <row r="77" spans="1:11" ht="15" customHeight="1">
      <c r="A77" s="18" t="s">
        <v>96</v>
      </c>
    </row>
    <row r="78" spans="1:11" ht="15" customHeight="1">
      <c r="F78" s="23"/>
      <c r="G78" s="24" t="s">
        <v>97</v>
      </c>
      <c r="H78" s="24"/>
    </row>
    <row r="79" spans="1:11" ht="15" customHeight="1">
      <c r="F79" s="23" t="s">
        <v>98</v>
      </c>
      <c r="G79" s="24" t="s">
        <v>99</v>
      </c>
      <c r="H79" s="24" t="s">
        <v>100</v>
      </c>
    </row>
    <row r="80" spans="1:11" ht="15" customHeight="1"/>
    <row r="81" spans="1:8" ht="15" customHeight="1">
      <c r="B81" s="18" t="s">
        <v>101</v>
      </c>
      <c r="F81" s="27">
        <v>3200</v>
      </c>
      <c r="G81" s="28">
        <v>1830</v>
      </c>
      <c r="H81" s="28">
        <v>5030</v>
      </c>
    </row>
    <row r="82" spans="1:8" ht="15" customHeight="1">
      <c r="F82" s="27"/>
      <c r="G82" s="28"/>
      <c r="H82" s="28"/>
    </row>
    <row r="83" spans="1:8" ht="15" customHeight="1">
      <c r="B83" s="18" t="s">
        <v>102</v>
      </c>
      <c r="F83" s="27">
        <v>230</v>
      </c>
      <c r="G83" s="28">
        <v>0</v>
      </c>
      <c r="H83" s="28">
        <v>230</v>
      </c>
    </row>
    <row r="84" spans="1:8" ht="15" customHeight="1">
      <c r="B84" s="18" t="s">
        <v>103</v>
      </c>
      <c r="F84" s="27">
        <v>-120</v>
      </c>
      <c r="G84" s="28">
        <v>0</v>
      </c>
      <c r="H84" s="28">
        <v>-120</v>
      </c>
    </row>
    <row r="85" spans="1:8" ht="15" customHeight="1">
      <c r="B85" s="18" t="s">
        <v>104</v>
      </c>
      <c r="F85" s="27">
        <v>-50</v>
      </c>
      <c r="G85" s="28">
        <v>0</v>
      </c>
      <c r="H85" s="28">
        <v>-50</v>
      </c>
    </row>
    <row r="86" spans="1:8" ht="15" customHeight="1">
      <c r="B86" s="18" t="s">
        <v>105</v>
      </c>
      <c r="F86" s="27">
        <v>-140</v>
      </c>
      <c r="G86" s="28">
        <v>140</v>
      </c>
      <c r="H86" s="28">
        <v>0</v>
      </c>
    </row>
    <row r="87" spans="1:8" ht="15" customHeight="1">
      <c r="B87" s="18" t="s">
        <v>106</v>
      </c>
      <c r="F87" s="27">
        <v>-20</v>
      </c>
      <c r="G87" s="28">
        <v>-70</v>
      </c>
      <c r="H87" s="28">
        <v>-90</v>
      </c>
    </row>
    <row r="88" spans="1:8" ht="15" customHeight="1">
      <c r="B88" s="18" t="s">
        <v>107</v>
      </c>
      <c r="F88" s="27">
        <v>0</v>
      </c>
      <c r="G88" s="28">
        <v>20</v>
      </c>
      <c r="H88" s="28">
        <v>20</v>
      </c>
    </row>
    <row r="89" spans="1:8" ht="15" customHeight="1">
      <c r="B89" s="18" t="s">
        <v>108</v>
      </c>
      <c r="F89" s="27">
        <v>-100</v>
      </c>
      <c r="G89" s="28">
        <v>90</v>
      </c>
      <c r="H89" s="28">
        <v>-10</v>
      </c>
    </row>
    <row r="90" spans="1:8" ht="15" customHeight="1">
      <c r="F90" s="27"/>
      <c r="G90" s="28"/>
      <c r="H90" s="28"/>
    </row>
    <row r="91" spans="1:8" ht="15" customHeight="1">
      <c r="B91" s="18" t="s">
        <v>109</v>
      </c>
      <c r="F91" s="27">
        <v>3100</v>
      </c>
      <c r="G91" s="28">
        <v>1920</v>
      </c>
      <c r="H91" s="28">
        <v>5020</v>
      </c>
    </row>
    <row r="92" spans="1:8" ht="15" customHeight="1"/>
    <row r="93" spans="1:8" ht="15" customHeight="1"/>
    <row r="94" spans="1:8" ht="15" customHeight="1">
      <c r="A94" s="20" t="s">
        <v>46</v>
      </c>
    </row>
    <row r="95" spans="1:8" ht="15" customHeight="1"/>
    <row r="96" spans="1:8" ht="15" customHeight="1">
      <c r="A96" s="29" t="s">
        <v>110</v>
      </c>
      <c r="G96" s="20">
        <v>2022</v>
      </c>
      <c r="H96" s="20">
        <v>2023</v>
      </c>
    </row>
    <row r="97" spans="1:8" ht="15" customHeight="1"/>
    <row r="98" spans="1:8" ht="15" customHeight="1">
      <c r="A98" s="18" t="s">
        <v>111</v>
      </c>
    </row>
    <row r="99" spans="1:8" ht="15" customHeight="1">
      <c r="A99" s="2"/>
      <c r="B99" s="18" t="s">
        <v>112</v>
      </c>
      <c r="D99" s="2"/>
      <c r="E99" s="2"/>
      <c r="G99" s="27">
        <v>3200</v>
      </c>
      <c r="H99" s="27">
        <v>3100</v>
      </c>
    </row>
    <row r="100" spans="1:8" ht="15" customHeight="1">
      <c r="A100" s="2"/>
      <c r="B100" s="18" t="s">
        <v>113</v>
      </c>
      <c r="D100" s="2"/>
      <c r="E100" s="2"/>
      <c r="G100" s="30">
        <v>46.9</v>
      </c>
      <c r="H100" s="30">
        <v>46.7</v>
      </c>
    </row>
    <row r="101" spans="1:8" ht="15" customHeight="1">
      <c r="A101" s="2"/>
      <c r="B101" s="18" t="s">
        <v>114</v>
      </c>
      <c r="D101" s="2"/>
      <c r="E101" s="2"/>
      <c r="G101" s="30">
        <v>10.8</v>
      </c>
      <c r="H101" s="30">
        <v>10.7</v>
      </c>
    </row>
    <row r="102" spans="1:8" ht="15" customHeight="1">
      <c r="A102" s="2"/>
      <c r="B102" s="18" t="s">
        <v>115</v>
      </c>
      <c r="D102" s="2"/>
      <c r="E102" s="2"/>
      <c r="G102" s="30">
        <v>12.1</v>
      </c>
      <c r="H102" s="30">
        <v>12.2</v>
      </c>
    </row>
    <row r="103" spans="1:8" ht="15" customHeight="1">
      <c r="A103" s="2"/>
      <c r="B103" s="18" t="s">
        <v>116</v>
      </c>
      <c r="D103" s="2"/>
      <c r="E103" s="2"/>
      <c r="G103" s="30">
        <v>2.4</v>
      </c>
      <c r="H103" s="30">
        <v>2.5</v>
      </c>
    </row>
    <row r="104" spans="1:8" ht="15" customHeight="1">
      <c r="A104" s="2"/>
      <c r="B104" s="18" t="s">
        <v>117</v>
      </c>
      <c r="D104" s="2"/>
      <c r="E104" s="2"/>
      <c r="G104" s="27">
        <v>89100</v>
      </c>
      <c r="H104" s="27">
        <v>90300</v>
      </c>
    </row>
    <row r="105" spans="1:8" ht="15" customHeight="1">
      <c r="D105" s="2"/>
      <c r="E105" s="2"/>
      <c r="G105" s="18"/>
      <c r="H105" s="18"/>
    </row>
    <row r="106" spans="1:8" ht="15" customHeight="1">
      <c r="A106" s="18" t="s">
        <v>118</v>
      </c>
      <c r="D106" s="2"/>
      <c r="E106" s="2"/>
      <c r="G106" s="18"/>
      <c r="H106" s="18"/>
    </row>
    <row r="107" spans="1:8" ht="15" customHeight="1">
      <c r="A107" s="2"/>
      <c r="B107" s="18" t="s">
        <v>112</v>
      </c>
      <c r="D107" s="2"/>
      <c r="E107" s="2"/>
      <c r="G107" s="27">
        <v>0</v>
      </c>
      <c r="H107" s="27">
        <v>0</v>
      </c>
    </row>
    <row r="108" spans="1:8" ht="15" customHeight="1">
      <c r="D108" s="2"/>
      <c r="E108" s="2"/>
      <c r="G108" s="18"/>
      <c r="H108" s="18"/>
    </row>
    <row r="109" spans="1:8" ht="15" customHeight="1">
      <c r="A109" s="18" t="s">
        <v>119</v>
      </c>
      <c r="D109" s="2"/>
      <c r="E109" s="2"/>
      <c r="G109" s="18"/>
      <c r="H109" s="18"/>
    </row>
    <row r="110" spans="1:8" ht="15" customHeight="1">
      <c r="A110" s="2"/>
      <c r="B110" s="18" t="s">
        <v>112</v>
      </c>
      <c r="D110" s="2"/>
      <c r="E110" s="2"/>
      <c r="G110" s="27">
        <v>1830</v>
      </c>
      <c r="H110" s="27">
        <v>1920</v>
      </c>
    </row>
    <row r="111" spans="1:8" ht="15" customHeight="1">
      <c r="A111" s="2"/>
      <c r="B111" s="18" t="s">
        <v>113</v>
      </c>
      <c r="D111" s="2"/>
      <c r="E111" s="2"/>
      <c r="G111" s="18">
        <v>66.7</v>
      </c>
      <c r="H111" s="18">
        <v>66.8</v>
      </c>
    </row>
    <row r="112" spans="1:8" ht="15" customHeight="1">
      <c r="A112" s="2"/>
      <c r="B112" s="18" t="s">
        <v>120</v>
      </c>
      <c r="D112" s="2"/>
      <c r="E112" s="2"/>
      <c r="G112" s="28">
        <v>22813</v>
      </c>
      <c r="H112" s="28">
        <v>22785</v>
      </c>
    </row>
    <row r="113" spans="1:8" ht="15" customHeight="1">
      <c r="A113" s="2"/>
      <c r="D113" s="2"/>
      <c r="E113" s="2"/>
    </row>
    <row r="114" spans="1:8" ht="15" customHeight="1">
      <c r="A114" s="18" t="s">
        <v>121</v>
      </c>
      <c r="C114" s="2"/>
      <c r="D114" s="2"/>
      <c r="E114" s="2"/>
      <c r="G114" s="31">
        <v>12.9</v>
      </c>
      <c r="H114" s="31">
        <v>12.7</v>
      </c>
    </row>
    <row r="115" spans="1:8" ht="15" customHeight="1"/>
    <row r="116" spans="1:8" ht="15" customHeight="1"/>
    <row r="117" spans="1:8" ht="15" customHeight="1">
      <c r="A117" s="29" t="s">
        <v>122</v>
      </c>
      <c r="G117" s="20">
        <v>2022</v>
      </c>
      <c r="H117" s="20">
        <v>2023</v>
      </c>
    </row>
    <row r="118" spans="1:8" ht="15" customHeight="1"/>
    <row r="119" spans="1:8" ht="15" customHeight="1">
      <c r="A119" s="18" t="s">
        <v>123</v>
      </c>
    </row>
    <row r="120" spans="1:8" ht="15" customHeight="1">
      <c r="A120" s="2"/>
      <c r="B120" s="18" t="s">
        <v>124</v>
      </c>
      <c r="D120" s="2"/>
      <c r="E120" s="2"/>
      <c r="G120" s="28">
        <v>696839</v>
      </c>
      <c r="H120" s="28">
        <v>770608</v>
      </c>
    </row>
    <row r="121" spans="1:8" ht="15" customHeight="1">
      <c r="A121" s="2"/>
      <c r="B121" s="18" t="s">
        <v>125</v>
      </c>
      <c r="D121" s="2"/>
      <c r="E121" s="2"/>
      <c r="G121" s="28">
        <v>35850</v>
      </c>
      <c r="H121" s="28">
        <v>37590</v>
      </c>
    </row>
    <row r="122" spans="1:8" ht="15" customHeight="1">
      <c r="A122" s="2"/>
      <c r="B122" s="18" t="s">
        <v>126</v>
      </c>
      <c r="D122" s="2"/>
      <c r="E122" s="2"/>
      <c r="G122" s="28">
        <v>-39900</v>
      </c>
      <c r="H122" s="28">
        <v>-41750</v>
      </c>
    </row>
    <row r="123" spans="1:8" ht="15" customHeight="1">
      <c r="A123" s="2"/>
      <c r="B123" s="18" t="s">
        <v>127</v>
      </c>
      <c r="D123" s="2"/>
      <c r="E123" s="2"/>
      <c r="G123" s="28">
        <v>0</v>
      </c>
      <c r="H123" s="28">
        <v>0</v>
      </c>
    </row>
    <row r="124" spans="1:8" ht="15" customHeight="1">
      <c r="A124" s="2"/>
      <c r="B124" s="18" t="s">
        <v>128</v>
      </c>
      <c r="D124" s="2"/>
      <c r="E124" s="2"/>
      <c r="G124" s="28">
        <v>77819</v>
      </c>
      <c r="H124" s="28">
        <v>-85383</v>
      </c>
    </row>
    <row r="125" spans="1:8" ht="15" customHeight="1">
      <c r="A125" s="2"/>
      <c r="B125" s="18" t="s">
        <v>129</v>
      </c>
      <c r="D125" s="2"/>
      <c r="E125" s="2"/>
      <c r="G125" s="28">
        <v>770608</v>
      </c>
      <c r="H125" s="28">
        <v>681064</v>
      </c>
    </row>
    <row r="126" spans="1:8" ht="15" customHeight="1">
      <c r="A126" s="2"/>
      <c r="B126" s="18" t="s">
        <v>130</v>
      </c>
      <c r="D126" s="2"/>
      <c r="E126" s="2"/>
      <c r="G126" s="32">
        <v>0.112</v>
      </c>
      <c r="H126" s="32">
        <v>-0.1111</v>
      </c>
    </row>
    <row r="127" spans="1:8" ht="15" customHeight="1">
      <c r="D127" s="2"/>
      <c r="E127" s="2"/>
      <c r="G127" s="18"/>
      <c r="H127" s="18"/>
    </row>
    <row r="128" spans="1:8" ht="15" customHeight="1">
      <c r="A128" s="18" t="s">
        <v>131</v>
      </c>
      <c r="D128" s="2"/>
      <c r="E128" s="2"/>
      <c r="G128" s="18"/>
      <c r="H128" s="18"/>
    </row>
    <row r="129" spans="1:8" ht="15" customHeight="1">
      <c r="A129" s="2"/>
      <c r="B129" s="18" t="s">
        <v>132</v>
      </c>
      <c r="D129" s="2"/>
      <c r="E129" s="2"/>
      <c r="G129" s="33">
        <v>0.25</v>
      </c>
      <c r="H129" s="33">
        <v>0.23</v>
      </c>
    </row>
    <row r="130" spans="1:8" ht="15" customHeight="1">
      <c r="A130" s="2"/>
      <c r="B130" s="18" t="s">
        <v>133</v>
      </c>
      <c r="D130" s="2"/>
      <c r="E130" s="2"/>
      <c r="G130" s="33">
        <v>0.15</v>
      </c>
      <c r="H130" s="33">
        <v>0.13</v>
      </c>
    </row>
    <row r="131" spans="1:8" ht="15" customHeight="1">
      <c r="A131" s="2"/>
      <c r="B131" s="18" t="s">
        <v>134</v>
      </c>
      <c r="D131" s="2"/>
      <c r="E131" s="2"/>
      <c r="G131" s="33">
        <v>0.4</v>
      </c>
      <c r="H131" s="33">
        <v>0.42</v>
      </c>
    </row>
    <row r="132" spans="1:8" ht="15" customHeight="1">
      <c r="A132" s="2"/>
      <c r="B132" s="18" t="s">
        <v>135</v>
      </c>
      <c r="D132" s="2"/>
      <c r="E132" s="2"/>
      <c r="G132" s="33">
        <v>0.1</v>
      </c>
      <c r="H132" s="33">
        <v>0.11</v>
      </c>
    </row>
    <row r="133" spans="1:8" ht="15" customHeight="1">
      <c r="A133" s="2"/>
      <c r="B133" s="18" t="s">
        <v>136</v>
      </c>
      <c r="D133" s="2"/>
      <c r="E133" s="2"/>
      <c r="G133" s="33">
        <v>7.0000000000000007E-2</v>
      </c>
      <c r="H133" s="33">
        <v>0.08</v>
      </c>
    </row>
    <row r="134" spans="1:8" ht="15" customHeight="1">
      <c r="A134" s="2"/>
      <c r="B134" s="18" t="s">
        <v>137</v>
      </c>
      <c r="D134" s="2"/>
      <c r="E134" s="2"/>
      <c r="G134" s="34">
        <v>0.03</v>
      </c>
      <c r="H134" s="34">
        <v>0.03</v>
      </c>
    </row>
    <row r="135" spans="1:8" ht="15" customHeight="1">
      <c r="A135" s="2"/>
      <c r="B135" s="18" t="s">
        <v>138</v>
      </c>
      <c r="D135" s="2"/>
      <c r="E135" s="2"/>
      <c r="G135" s="33">
        <v>1</v>
      </c>
      <c r="H135" s="33">
        <v>1</v>
      </c>
    </row>
    <row r="136" spans="1:8" ht="15" customHeight="1">
      <c r="D136" s="2"/>
      <c r="E136" s="2"/>
      <c r="G136" s="18"/>
      <c r="H136" s="18"/>
    </row>
    <row r="137" spans="1:8" ht="15" customHeight="1">
      <c r="A137" s="18" t="s">
        <v>139</v>
      </c>
      <c r="C137" s="2"/>
      <c r="D137" s="2"/>
      <c r="E137" s="2"/>
      <c r="G137" s="30">
        <v>9</v>
      </c>
      <c r="H137" s="30">
        <v>8.5</v>
      </c>
    </row>
    <row r="138" spans="1:8" ht="15" customHeight="1">
      <c r="D138" s="2"/>
      <c r="E138" s="2"/>
      <c r="G138" s="18"/>
      <c r="H138" s="18"/>
    </row>
    <row r="139" spans="1:8" ht="15" customHeight="1">
      <c r="A139" s="18" t="s">
        <v>140</v>
      </c>
      <c r="D139" s="2"/>
      <c r="E139" s="2"/>
      <c r="G139" s="18"/>
      <c r="H139" s="18"/>
    </row>
    <row r="140" spans="1:8" ht="15" customHeight="1">
      <c r="A140" s="2"/>
      <c r="B140" s="18" t="s">
        <v>132</v>
      </c>
      <c r="D140" s="2"/>
      <c r="E140" s="2"/>
      <c r="G140" s="33">
        <v>0.2</v>
      </c>
      <c r="H140" s="33">
        <v>-0.12</v>
      </c>
    </row>
    <row r="141" spans="1:8" ht="15" customHeight="1">
      <c r="A141" s="2"/>
      <c r="B141" s="18" t="s">
        <v>133</v>
      </c>
      <c r="D141" s="2"/>
      <c r="E141" s="2"/>
      <c r="G141" s="33">
        <v>0.25</v>
      </c>
      <c r="H141" s="33">
        <v>-0.12</v>
      </c>
    </row>
    <row r="142" spans="1:8" ht="15" customHeight="1">
      <c r="A142" s="2"/>
      <c r="B142" s="18" t="s">
        <v>134</v>
      </c>
      <c r="D142" s="2"/>
      <c r="E142" s="2"/>
      <c r="G142" s="33">
        <v>0.02</v>
      </c>
      <c r="H142" s="33">
        <v>-0.1</v>
      </c>
    </row>
    <row r="143" spans="1:8" ht="15" customHeight="1">
      <c r="A143" s="2"/>
      <c r="B143" s="18" t="s">
        <v>135</v>
      </c>
      <c r="D143" s="2"/>
      <c r="E143" s="2"/>
      <c r="G143" s="33">
        <v>0.13</v>
      </c>
      <c r="H143" s="33">
        <v>-0.18</v>
      </c>
    </row>
    <row r="144" spans="1:8" ht="15" customHeight="1">
      <c r="A144" s="2"/>
      <c r="B144" s="18" t="s">
        <v>136</v>
      </c>
      <c r="D144" s="2"/>
      <c r="E144" s="2"/>
      <c r="G144" s="33">
        <v>0.05</v>
      </c>
      <c r="H144" s="33">
        <v>-0.08</v>
      </c>
    </row>
    <row r="145" spans="1:8" ht="15" customHeight="1">
      <c r="A145" s="2"/>
      <c r="B145" s="18" t="s">
        <v>137</v>
      </c>
      <c r="D145" s="2"/>
      <c r="E145" s="2"/>
      <c r="G145" s="33">
        <v>0</v>
      </c>
      <c r="H145" s="33">
        <v>0.01</v>
      </c>
    </row>
    <row r="146" spans="1:8" ht="15" customHeight="1"/>
    <row r="147" spans="1:8" ht="15" customHeight="1">
      <c r="A147" s="18" t="s">
        <v>141</v>
      </c>
    </row>
    <row r="148" spans="1:8" ht="15" customHeight="1"/>
    <row r="149" spans="1:8" ht="15" customHeight="1"/>
    <row r="150" spans="1:8" ht="15" customHeight="1">
      <c r="A150" s="29" t="s">
        <v>142</v>
      </c>
      <c r="G150" s="20">
        <v>2022</v>
      </c>
      <c r="H150" s="20">
        <v>2023</v>
      </c>
    </row>
    <row r="151" spans="1:8" ht="15" customHeight="1"/>
    <row r="152" spans="1:8" ht="15" customHeight="1">
      <c r="A152" s="18" t="s">
        <v>143</v>
      </c>
    </row>
    <row r="153" spans="1:8" ht="15" customHeight="1">
      <c r="A153" s="2"/>
      <c r="B153" s="18" t="s">
        <v>144</v>
      </c>
      <c r="C153" s="2"/>
      <c r="D153" s="2"/>
      <c r="E153" s="2"/>
      <c r="F153" s="3"/>
      <c r="G153" s="28">
        <v>-965512</v>
      </c>
      <c r="H153" s="28">
        <v>-813590</v>
      </c>
    </row>
    <row r="154" spans="1:8" ht="15" customHeight="1">
      <c r="A154" s="2"/>
      <c r="B154" s="18" t="s">
        <v>145</v>
      </c>
      <c r="C154" s="2"/>
      <c r="D154" s="2"/>
      <c r="E154" s="2"/>
      <c r="F154" s="3"/>
    </row>
    <row r="155" spans="1:8" ht="15" customHeight="1">
      <c r="A155" s="2"/>
      <c r="B155" s="2"/>
      <c r="C155" s="18" t="s">
        <v>146</v>
      </c>
      <c r="D155" s="2"/>
      <c r="E155" s="2"/>
      <c r="F155" s="3"/>
      <c r="G155" s="28">
        <v>-1093103</v>
      </c>
      <c r="H155" s="28">
        <v>-915241</v>
      </c>
    </row>
    <row r="156" spans="1:8" ht="15" customHeight="1">
      <c r="A156" s="2"/>
      <c r="B156" s="2"/>
      <c r="C156" s="18" t="s">
        <v>147</v>
      </c>
      <c r="D156" s="2"/>
      <c r="E156" s="2"/>
      <c r="F156" s="3"/>
      <c r="G156" s="28">
        <v>-53910</v>
      </c>
      <c r="H156" s="28">
        <v>-46147</v>
      </c>
    </row>
    <row r="157" spans="1:8" ht="15" customHeight="1">
      <c r="A157" s="2"/>
      <c r="B157" s="2"/>
      <c r="C157" s="18" t="s">
        <v>148</v>
      </c>
      <c r="D157" s="2"/>
      <c r="E157" s="2"/>
      <c r="F157" s="3"/>
      <c r="G157" s="28">
        <v>-1147013</v>
      </c>
      <c r="H157" s="28">
        <v>-961387</v>
      </c>
    </row>
    <row r="158" spans="1:8" ht="15" customHeight="1">
      <c r="A158" s="2"/>
      <c r="B158" s="18" t="s">
        <v>149</v>
      </c>
      <c r="C158" s="2"/>
      <c r="D158" s="2"/>
      <c r="E158" s="2"/>
      <c r="F158" s="3"/>
      <c r="G158" s="28">
        <v>770608</v>
      </c>
      <c r="H158" s="28">
        <v>681064</v>
      </c>
    </row>
    <row r="159" spans="1:8" ht="15" customHeight="1">
      <c r="A159" s="2"/>
      <c r="B159" s="18" t="s">
        <v>150</v>
      </c>
      <c r="C159" s="2"/>
      <c r="D159" s="2"/>
      <c r="E159" s="2"/>
      <c r="F159" s="3"/>
      <c r="G159" s="28">
        <v>-376405</v>
      </c>
      <c r="H159" s="28">
        <v>-280323</v>
      </c>
    </row>
    <row r="160" spans="1:8" ht="15" customHeight="1">
      <c r="A160" s="2"/>
      <c r="B160" s="18" t="s">
        <v>151</v>
      </c>
      <c r="C160" s="2"/>
      <c r="D160" s="2"/>
      <c r="E160" s="2"/>
      <c r="F160" s="3"/>
      <c r="G160" s="28">
        <v>-11216</v>
      </c>
      <c r="H160" s="28">
        <v>-127333</v>
      </c>
    </row>
    <row r="161" spans="1:8" ht="15" customHeight="1">
      <c r="C161" s="2"/>
      <c r="D161" s="2"/>
      <c r="E161" s="2"/>
      <c r="F161" s="3"/>
    </row>
    <row r="162" spans="1:8" ht="15" customHeight="1">
      <c r="A162" s="18" t="s">
        <v>152</v>
      </c>
      <c r="C162" s="2"/>
      <c r="D162" s="2"/>
      <c r="E162" s="2"/>
      <c r="F162" s="3"/>
    </row>
    <row r="163" spans="1:8" ht="15" customHeight="1">
      <c r="A163" s="2"/>
      <c r="B163" s="18" t="s">
        <v>153</v>
      </c>
      <c r="C163" s="2"/>
      <c r="D163" s="2"/>
      <c r="E163" s="2"/>
      <c r="F163" s="3"/>
      <c r="G163" s="28">
        <v>57280</v>
      </c>
      <c r="H163" s="28">
        <v>43561</v>
      </c>
    </row>
    <row r="164" spans="1:8" ht="15" customHeight="1">
      <c r="A164" s="2"/>
      <c r="B164" s="18" t="s">
        <v>154</v>
      </c>
      <c r="C164" s="2"/>
      <c r="D164" s="2"/>
      <c r="E164" s="2"/>
      <c r="F164" s="3"/>
      <c r="G164" s="28">
        <v>50295</v>
      </c>
      <c r="H164" s="28">
        <v>56527</v>
      </c>
    </row>
    <row r="165" spans="1:8" ht="15" customHeight="1">
      <c r="A165" s="2"/>
      <c r="B165" s="18" t="s">
        <v>155</v>
      </c>
      <c r="C165" s="2"/>
      <c r="D165" s="2"/>
      <c r="E165" s="2"/>
      <c r="F165" s="3"/>
      <c r="G165" s="28">
        <v>-49954</v>
      </c>
      <c r="H165" s="28">
        <v>-46412</v>
      </c>
    </row>
    <row r="166" spans="1:8" ht="15" customHeight="1">
      <c r="A166" s="2"/>
      <c r="B166" s="18" t="s">
        <v>156</v>
      </c>
      <c r="C166" s="2"/>
      <c r="D166" s="2"/>
      <c r="E166" s="2"/>
      <c r="F166" s="3"/>
      <c r="G166" s="28">
        <v>0</v>
      </c>
      <c r="H166" s="28">
        <v>0</v>
      </c>
    </row>
    <row r="167" spans="1:8" ht="15" customHeight="1">
      <c r="A167" s="2"/>
      <c r="B167" s="18" t="s">
        <v>157</v>
      </c>
      <c r="C167" s="2"/>
      <c r="D167" s="2"/>
      <c r="E167" s="2"/>
      <c r="F167" s="3"/>
      <c r="G167" s="28">
        <v>0</v>
      </c>
      <c r="H167" s="28">
        <v>-2549</v>
      </c>
    </row>
    <row r="168" spans="1:8" ht="15" customHeight="1">
      <c r="A168" s="2"/>
      <c r="B168" s="18" t="s">
        <v>158</v>
      </c>
      <c r="C168" s="2"/>
      <c r="D168" s="2"/>
      <c r="E168" s="2"/>
      <c r="F168" s="3"/>
      <c r="G168" s="28">
        <v>57621</v>
      </c>
      <c r="H168" s="28">
        <v>51128</v>
      </c>
    </row>
    <row r="169" spans="1:8" ht="15" customHeight="1">
      <c r="A169" s="2"/>
      <c r="B169" s="18" t="s">
        <v>159</v>
      </c>
      <c r="C169" s="2"/>
      <c r="D169" s="2"/>
      <c r="E169" s="2"/>
      <c r="F169" s="3"/>
      <c r="G169" s="18"/>
      <c r="H169" s="18"/>
    </row>
    <row r="170" spans="1:8" ht="15" customHeight="1">
      <c r="C170" s="2"/>
      <c r="D170" s="2"/>
      <c r="E170" s="2"/>
      <c r="F170" s="3"/>
      <c r="G170" s="18"/>
      <c r="H170" s="18"/>
    </row>
    <row r="171" spans="1:8" ht="15" customHeight="1">
      <c r="A171" s="18" t="s">
        <v>160</v>
      </c>
      <c r="C171" s="2"/>
      <c r="D171" s="2"/>
      <c r="E171" s="2"/>
      <c r="F171" s="3"/>
      <c r="G171" s="18"/>
      <c r="H171" s="18"/>
    </row>
    <row r="172" spans="1:8" ht="15" customHeight="1">
      <c r="A172" s="2"/>
      <c r="B172" s="18" t="s">
        <v>161</v>
      </c>
      <c r="C172" s="2"/>
      <c r="D172" s="2"/>
      <c r="E172" s="2"/>
      <c r="F172" s="3"/>
      <c r="G172" s="32">
        <v>4.2500000000000003E-2</v>
      </c>
      <c r="H172" s="32">
        <v>5.7500000000000002E-2</v>
      </c>
    </row>
    <row r="173" spans="1:8" ht="15" customHeight="1">
      <c r="A173" s="2"/>
      <c r="B173" s="18" t="s">
        <v>162</v>
      </c>
      <c r="C173" s="2"/>
      <c r="D173" s="2"/>
      <c r="E173" s="2"/>
      <c r="F173" s="3"/>
      <c r="G173" s="32">
        <v>6.5000000000000002E-2</v>
      </c>
      <c r="H173" s="32">
        <v>6.7500000000000004E-2</v>
      </c>
    </row>
    <row r="174" spans="1:8" ht="45">
      <c r="A174" s="2"/>
      <c r="B174" s="18" t="s">
        <v>163</v>
      </c>
      <c r="C174" s="2"/>
      <c r="D174" s="2"/>
      <c r="E174" s="2"/>
      <c r="F174" s="3"/>
      <c r="G174" s="35" t="s">
        <v>164</v>
      </c>
      <c r="H174" s="35" t="s">
        <v>164</v>
      </c>
    </row>
    <row r="175" spans="1:8" ht="15" customHeight="1">
      <c r="A175" s="2"/>
      <c r="B175" s="18" t="s">
        <v>165</v>
      </c>
      <c r="C175" s="2"/>
      <c r="D175" s="2"/>
      <c r="E175" s="2"/>
      <c r="F175" s="3"/>
      <c r="G175" s="32">
        <v>0.03</v>
      </c>
      <c r="H175" s="32">
        <v>3.2500000000000001E-2</v>
      </c>
    </row>
    <row r="176" spans="1:8" ht="15" customHeight="1">
      <c r="A176" s="2"/>
      <c r="B176" s="18" t="s">
        <v>166</v>
      </c>
      <c r="C176" s="2"/>
      <c r="D176" s="2"/>
      <c r="E176" s="2"/>
      <c r="F176" s="3"/>
      <c r="G176" s="32">
        <v>2.5000000000000001E-2</v>
      </c>
      <c r="H176" s="32">
        <v>2.75E-2</v>
      </c>
    </row>
    <row r="177" spans="1:8" ht="15" customHeight="1">
      <c r="A177" s="2"/>
      <c r="B177" s="18" t="s">
        <v>167</v>
      </c>
      <c r="C177" s="2"/>
      <c r="D177" s="2"/>
      <c r="E177" s="2"/>
      <c r="F177" s="3"/>
      <c r="G177" s="18" t="s">
        <v>168</v>
      </c>
      <c r="H177" s="18"/>
    </row>
    <row r="178" spans="1:8" ht="15" customHeight="1">
      <c r="A178" s="2"/>
      <c r="B178" s="18" t="s">
        <v>169</v>
      </c>
      <c r="C178" s="2"/>
      <c r="D178" s="2"/>
      <c r="E178" s="2"/>
      <c r="F178" s="3"/>
      <c r="G178" s="18" t="s">
        <v>170</v>
      </c>
      <c r="H178" s="18"/>
    </row>
    <row r="179" spans="1:8" ht="15" customHeight="1">
      <c r="A179" s="2"/>
      <c r="B179" s="18" t="s">
        <v>171</v>
      </c>
      <c r="C179" s="2"/>
      <c r="D179" s="2"/>
      <c r="E179" s="2"/>
      <c r="F179" s="3"/>
      <c r="G179" s="18" t="s">
        <v>172</v>
      </c>
      <c r="H179" s="18"/>
    </row>
    <row r="180" spans="1:8" ht="15" customHeight="1">
      <c r="A180" s="2"/>
      <c r="B180" s="18" t="s">
        <v>173</v>
      </c>
      <c r="C180" s="2"/>
      <c r="D180" s="2"/>
      <c r="E180" s="2"/>
      <c r="F180" s="3"/>
      <c r="G180" s="18" t="s">
        <v>174</v>
      </c>
      <c r="H180" s="18"/>
    </row>
    <row r="181" spans="1:8" ht="15" customHeight="1">
      <c r="A181" s="2"/>
      <c r="B181" s="18" t="s">
        <v>175</v>
      </c>
      <c r="C181" s="2"/>
      <c r="D181" s="2"/>
      <c r="E181" s="2"/>
      <c r="F181" s="3"/>
      <c r="G181" s="18" t="s">
        <v>176</v>
      </c>
      <c r="H181" s="18"/>
    </row>
    <row r="182" spans="1:8" ht="15" customHeight="1">
      <c r="A182" s="2"/>
      <c r="B182" s="18" t="s">
        <v>177</v>
      </c>
      <c r="C182" s="2"/>
      <c r="D182" s="2"/>
      <c r="E182" s="2"/>
      <c r="F182" s="3"/>
      <c r="G182" s="18" t="s">
        <v>178</v>
      </c>
      <c r="H182" s="18"/>
    </row>
    <row r="183" spans="1:8" ht="15" customHeight="1">
      <c r="A183" s="2"/>
      <c r="B183" s="18" t="s">
        <v>179</v>
      </c>
      <c r="C183" s="2"/>
      <c r="D183" s="2"/>
      <c r="E183" s="2"/>
      <c r="F183" s="3"/>
      <c r="G183" s="28">
        <v>37585</v>
      </c>
      <c r="H183" s="28">
        <v>56780</v>
      </c>
    </row>
    <row r="184" spans="1:8" ht="15" customHeight="1">
      <c r="A184" s="2"/>
      <c r="B184" s="18" t="s">
        <v>180</v>
      </c>
      <c r="C184" s="2"/>
      <c r="D184" s="2"/>
      <c r="E184" s="2"/>
      <c r="F184" s="3"/>
      <c r="G184" s="27">
        <v>-41750</v>
      </c>
      <c r="H184" s="27">
        <v>-43750</v>
      </c>
    </row>
    <row r="185" spans="1:8" ht="15" customHeight="1">
      <c r="A185" s="2"/>
      <c r="B185" s="18" t="s">
        <v>181</v>
      </c>
      <c r="C185" s="2"/>
      <c r="D185" s="2"/>
      <c r="E185" s="2"/>
      <c r="F185" s="3"/>
      <c r="G185" s="18" t="s">
        <v>182</v>
      </c>
      <c r="H185" s="18"/>
    </row>
    <row r="186" spans="1:8" ht="15" customHeight="1"/>
    <row r="187" spans="1:8" ht="15" customHeight="1">
      <c r="A187" s="18" t="s">
        <v>141</v>
      </c>
    </row>
    <row r="188" spans="1:8" ht="15" customHeight="1"/>
    <row r="189" spans="1:8" ht="15" customHeight="1"/>
    <row r="190" spans="1:8" ht="15" customHeight="1"/>
    <row r="191" spans="1:8" ht="15" customHeight="1"/>
    <row r="192" spans="1:8"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sheetData>
  <pageMargins left="0.7" right="0.7" top="0.75" bottom="0.75" header="0.3" footer="0.3"/>
  <pageSetup scale="81" orientation="portrait" cellComments="atEnd" copies="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77BB5-6794-4DD1-B120-02610746AD94}">
  <sheetPr>
    <tabColor theme="4" tint="0.59999389629810485"/>
  </sheetPr>
  <dimension ref="A1:J84"/>
  <sheetViews>
    <sheetView zoomScale="80" zoomScaleNormal="80" zoomScaleSheetLayoutView="90" zoomScalePageLayoutView="90" workbookViewId="0">
      <pane ySplit="6" topLeftCell="A7" activePane="bottomLeft" state="frozen"/>
      <selection activeCell="A15" sqref="A15"/>
      <selection pane="bottomLeft" activeCell="A7" sqref="A7"/>
    </sheetView>
  </sheetViews>
  <sheetFormatPr defaultColWidth="10.109375" defaultRowHeight="15"/>
  <cols>
    <col min="1" max="31" width="14.44140625" style="17" customWidth="1"/>
    <col min="32" max="16384" width="10.109375" style="17"/>
  </cols>
  <sheetData>
    <row r="1" spans="1:7" ht="15.6">
      <c r="A1" s="14" t="s">
        <v>183</v>
      </c>
      <c r="B1" s="14"/>
      <c r="C1" s="14"/>
      <c r="D1" s="14"/>
      <c r="E1" s="14"/>
      <c r="F1" s="14"/>
      <c r="G1" s="14"/>
    </row>
    <row r="2" spans="1:7" ht="15.6">
      <c r="A2" s="14"/>
      <c r="B2" s="14"/>
      <c r="C2" s="14"/>
      <c r="D2" s="14"/>
      <c r="E2" s="14"/>
      <c r="F2" s="14"/>
      <c r="G2" s="14"/>
    </row>
    <row r="3" spans="1:7" ht="15.6">
      <c r="A3" s="16" t="s">
        <v>43</v>
      </c>
      <c r="B3" s="14"/>
      <c r="C3" s="14"/>
      <c r="D3" s="14"/>
      <c r="E3" s="14"/>
      <c r="F3" s="14"/>
      <c r="G3" s="14"/>
    </row>
    <row r="4" spans="1:7" ht="15.6">
      <c r="A4" s="17" t="s">
        <v>44</v>
      </c>
      <c r="B4" s="14"/>
      <c r="C4" s="14"/>
      <c r="D4" s="14"/>
      <c r="E4" s="14"/>
      <c r="F4" s="14"/>
      <c r="G4" s="14"/>
    </row>
    <row r="5" spans="1:7" ht="15.6">
      <c r="A5" s="17" t="s">
        <v>46</v>
      </c>
      <c r="B5" s="14"/>
      <c r="C5" s="14"/>
      <c r="D5" s="14"/>
      <c r="E5" s="14"/>
      <c r="F5" s="14"/>
      <c r="G5" s="14"/>
    </row>
    <row r="6" spans="1:7" ht="15.6">
      <c r="A6" s="14"/>
      <c r="B6" s="14"/>
      <c r="C6" s="14"/>
      <c r="D6" s="14"/>
      <c r="E6" s="14"/>
      <c r="F6" s="14"/>
      <c r="G6" s="14"/>
    </row>
    <row r="7" spans="1:7" ht="15.6">
      <c r="A7" s="14" t="s">
        <v>44</v>
      </c>
      <c r="B7" s="36"/>
      <c r="C7" s="36"/>
      <c r="D7" s="2"/>
      <c r="E7" s="2"/>
      <c r="F7" s="2"/>
      <c r="G7" s="2"/>
    </row>
    <row r="8" spans="1:7" ht="15.75" customHeight="1">
      <c r="A8" s="36"/>
      <c r="B8" s="36"/>
      <c r="C8" s="36"/>
      <c r="D8" s="2"/>
      <c r="E8" s="2"/>
      <c r="F8" s="2"/>
      <c r="G8" s="2"/>
    </row>
    <row r="9" spans="1:7" ht="15.75" customHeight="1">
      <c r="A9" s="2" t="s">
        <v>47</v>
      </c>
      <c r="B9" s="2"/>
      <c r="C9" s="3"/>
      <c r="D9" s="19" t="s">
        <v>48</v>
      </c>
      <c r="E9" s="19"/>
      <c r="F9" s="19"/>
      <c r="G9" s="19"/>
    </row>
    <row r="10" spans="1:7" ht="15.75" customHeight="1">
      <c r="A10" s="2"/>
      <c r="B10" s="2"/>
      <c r="C10" s="3"/>
      <c r="D10" s="36"/>
      <c r="E10" s="2"/>
      <c r="F10" s="2"/>
      <c r="G10" s="2"/>
    </row>
    <row r="11" spans="1:7" ht="15.75" customHeight="1">
      <c r="A11" s="2" t="s">
        <v>184</v>
      </c>
      <c r="B11" s="2"/>
      <c r="C11" s="3"/>
      <c r="D11" s="19" t="s">
        <v>185</v>
      </c>
      <c r="E11" s="19"/>
      <c r="F11" s="19"/>
      <c r="G11" s="19"/>
    </row>
    <row r="12" spans="1:7" ht="15.75" customHeight="1">
      <c r="A12" s="2"/>
      <c r="B12" s="2"/>
      <c r="C12" s="3"/>
      <c r="D12" s="36"/>
      <c r="E12" s="2"/>
      <c r="F12" s="2"/>
      <c r="G12" s="2"/>
    </row>
    <row r="13" spans="1:7" ht="15.75" customHeight="1">
      <c r="A13" s="2" t="s">
        <v>186</v>
      </c>
      <c r="B13" s="2"/>
      <c r="C13" s="3"/>
      <c r="D13" s="37" t="s">
        <v>187</v>
      </c>
      <c r="E13" s="37"/>
      <c r="F13" s="37"/>
      <c r="G13" s="37"/>
    </row>
    <row r="14" spans="1:7" ht="15.75" customHeight="1">
      <c r="A14" s="2"/>
      <c r="B14" s="2"/>
      <c r="C14" s="3"/>
      <c r="D14" s="37" t="s">
        <v>188</v>
      </c>
      <c r="E14" s="37"/>
      <c r="F14" s="37"/>
      <c r="G14" s="37"/>
    </row>
    <row r="15" spans="1:7" ht="15.75" customHeight="1">
      <c r="A15" s="2"/>
      <c r="B15" s="2"/>
      <c r="C15" s="3"/>
      <c r="D15" s="37" t="s">
        <v>189</v>
      </c>
      <c r="E15" s="37"/>
      <c r="F15" s="37"/>
      <c r="G15" s="37"/>
    </row>
    <row r="16" spans="1:7" ht="15.75" customHeight="1">
      <c r="A16" s="2"/>
      <c r="B16" s="2"/>
      <c r="C16" s="2"/>
      <c r="D16" s="37"/>
      <c r="E16" s="37"/>
      <c r="F16" s="37"/>
      <c r="G16" s="37"/>
    </row>
    <row r="17" spans="1:7" ht="15.75" customHeight="1">
      <c r="A17" s="2" t="s">
        <v>190</v>
      </c>
      <c r="B17" s="2"/>
      <c r="C17" s="2"/>
      <c r="D17" s="37" t="s">
        <v>69</v>
      </c>
      <c r="E17" s="37"/>
      <c r="F17" s="37"/>
      <c r="G17" s="37"/>
    </row>
    <row r="18" spans="1:7" ht="15.75" customHeight="1">
      <c r="A18" s="2"/>
      <c r="B18" s="2"/>
      <c r="C18" s="2"/>
      <c r="D18" s="37"/>
      <c r="E18" s="37"/>
      <c r="F18" s="37"/>
      <c r="G18" s="37"/>
    </row>
    <row r="19" spans="1:7" ht="15.75" customHeight="1">
      <c r="A19" s="2" t="s">
        <v>191</v>
      </c>
      <c r="B19" s="2"/>
      <c r="C19" s="2"/>
      <c r="D19" s="2" t="s">
        <v>192</v>
      </c>
      <c r="E19" s="2"/>
      <c r="F19" s="2"/>
      <c r="G19" s="2"/>
    </row>
    <row r="20" spans="1:7" ht="15.75" customHeight="1">
      <c r="A20" s="2"/>
      <c r="B20" s="2"/>
      <c r="C20" s="2"/>
      <c r="D20" s="2" t="s">
        <v>193</v>
      </c>
      <c r="E20" s="2"/>
      <c r="F20" s="2"/>
      <c r="G20" s="2"/>
    </row>
    <row r="21" spans="1:7" ht="15.75" customHeight="1">
      <c r="A21" s="2"/>
      <c r="B21" s="2"/>
      <c r="C21" s="2"/>
    </row>
    <row r="22" spans="1:7" ht="15.75" customHeight="1">
      <c r="A22" s="2" t="s">
        <v>194</v>
      </c>
      <c r="B22" s="2"/>
      <c r="C22" s="2"/>
      <c r="D22" s="2" t="s">
        <v>195</v>
      </c>
    </row>
    <row r="23" spans="1:7" ht="15.75" customHeight="1">
      <c r="A23" s="2"/>
      <c r="B23" s="2"/>
      <c r="C23" s="2"/>
      <c r="D23" s="2" t="s">
        <v>196</v>
      </c>
    </row>
    <row r="24" spans="1:7" ht="15.75" customHeight="1">
      <c r="A24" s="2"/>
      <c r="B24" s="2"/>
      <c r="C24" s="2"/>
      <c r="D24" s="2" t="s">
        <v>197</v>
      </c>
    </row>
    <row r="25" spans="1:7" ht="15.75" customHeight="1">
      <c r="A25" s="2"/>
      <c r="B25" s="2"/>
      <c r="C25" s="2"/>
      <c r="D25" s="2" t="s">
        <v>198</v>
      </c>
    </row>
    <row r="26" spans="1:7" ht="15.75" customHeight="1">
      <c r="A26" s="2"/>
      <c r="B26" s="2"/>
      <c r="C26" s="2"/>
    </row>
    <row r="27" spans="1:7" ht="15.75" customHeight="1">
      <c r="A27" s="2" t="s">
        <v>199</v>
      </c>
      <c r="B27" s="2"/>
      <c r="C27" s="2"/>
      <c r="D27" s="2" t="s">
        <v>200</v>
      </c>
      <c r="E27" s="2"/>
      <c r="F27" s="2"/>
      <c r="G27" s="2"/>
    </row>
    <row r="28" spans="1:7" ht="15.75" customHeight="1">
      <c r="A28" s="2"/>
      <c r="B28" s="2"/>
      <c r="C28" s="2"/>
      <c r="D28" s="3" t="s">
        <v>201</v>
      </c>
      <c r="E28" s="2"/>
      <c r="F28" s="2"/>
      <c r="G28" s="2"/>
    </row>
    <row r="29" spans="1:7" ht="15.75" customHeight="1">
      <c r="A29" s="2"/>
      <c r="B29" s="2"/>
      <c r="C29" s="2"/>
      <c r="D29" s="3" t="s">
        <v>202</v>
      </c>
      <c r="E29" s="2"/>
      <c r="F29" s="2"/>
      <c r="G29" s="2"/>
    </row>
    <row r="30" spans="1:7" ht="15.75" customHeight="1">
      <c r="A30" s="2"/>
      <c r="B30" s="2"/>
      <c r="C30" s="2"/>
      <c r="D30" s="2" t="s">
        <v>203</v>
      </c>
      <c r="E30" s="2"/>
      <c r="F30" s="2"/>
      <c r="G30" s="2"/>
    </row>
    <row r="31" spans="1:7" ht="15.75" customHeight="1">
      <c r="A31" s="2"/>
      <c r="B31" s="2"/>
      <c r="C31" s="2"/>
    </row>
    <row r="32" spans="1:7" ht="15.75" customHeight="1">
      <c r="A32" s="2" t="s">
        <v>204</v>
      </c>
      <c r="B32" s="2"/>
      <c r="C32" s="2"/>
      <c r="D32" s="2" t="s">
        <v>205</v>
      </c>
      <c r="E32" s="2"/>
      <c r="F32" s="2"/>
      <c r="G32" s="2"/>
    </row>
    <row r="33" spans="1:8" ht="15.75" customHeight="1"/>
    <row r="34" spans="1:8" ht="15.75" customHeight="1"/>
    <row r="35" spans="1:8" ht="15.75" customHeight="1">
      <c r="A35" s="38" t="s">
        <v>206</v>
      </c>
    </row>
    <row r="36" spans="1:8" ht="15.75" customHeight="1"/>
    <row r="37" spans="1:8" ht="15.75" customHeight="1">
      <c r="A37" s="39" t="s">
        <v>207</v>
      </c>
      <c r="G37" s="38">
        <v>2022</v>
      </c>
      <c r="H37" s="38">
        <v>2023</v>
      </c>
    </row>
    <row r="38" spans="1:8" ht="15.75" customHeight="1"/>
    <row r="39" spans="1:8" ht="15.75" customHeight="1">
      <c r="A39" s="17" t="s">
        <v>143</v>
      </c>
    </row>
    <row r="40" spans="1:8" ht="15.75" customHeight="1"/>
    <row r="41" spans="1:8" ht="15.75" customHeight="1">
      <c r="B41" s="17" t="s">
        <v>208</v>
      </c>
    </row>
    <row r="42" spans="1:8" ht="15.75" customHeight="1">
      <c r="C42" s="17" t="s">
        <v>209</v>
      </c>
      <c r="G42" s="27">
        <v>-454679</v>
      </c>
      <c r="H42" s="27">
        <v>-330916</v>
      </c>
    </row>
    <row r="43" spans="1:8" ht="15.75" customHeight="1">
      <c r="C43" s="17" t="s">
        <v>210</v>
      </c>
      <c r="G43" s="27">
        <v>-213967</v>
      </c>
      <c r="H43" s="27">
        <v>-162988</v>
      </c>
    </row>
    <row r="44" spans="1:8">
      <c r="C44" s="17" t="s">
        <v>211</v>
      </c>
      <c r="G44" s="27">
        <v>-838754</v>
      </c>
      <c r="H44" s="27">
        <v>-831748</v>
      </c>
    </row>
    <row r="45" spans="1:8">
      <c r="C45" s="17" t="s">
        <v>212</v>
      </c>
      <c r="G45" s="27">
        <v>-1507400</v>
      </c>
      <c r="H45" s="27">
        <v>-1325652</v>
      </c>
    </row>
    <row r="46" spans="1:8">
      <c r="B46" s="17" t="s">
        <v>213</v>
      </c>
      <c r="G46" s="27">
        <v>0</v>
      </c>
      <c r="H46" s="27">
        <v>0</v>
      </c>
    </row>
    <row r="47" spans="1:8">
      <c r="B47" s="17" t="s">
        <v>214</v>
      </c>
      <c r="G47" s="27">
        <v>-1507400</v>
      </c>
      <c r="H47" s="27">
        <v>-1325652</v>
      </c>
    </row>
    <row r="48" spans="1:8">
      <c r="B48" s="17" t="s">
        <v>215</v>
      </c>
      <c r="G48" s="27">
        <v>0</v>
      </c>
      <c r="H48" s="27">
        <v>0</v>
      </c>
    </row>
    <row r="49" spans="1:10">
      <c r="B49" s="17" t="s">
        <v>216</v>
      </c>
      <c r="G49" s="27">
        <v>-1100993</v>
      </c>
      <c r="H49" s="27">
        <v>-1305132</v>
      </c>
    </row>
    <row r="50" spans="1:10">
      <c r="G50" s="18"/>
      <c r="H50" s="18"/>
    </row>
    <row r="51" spans="1:10">
      <c r="A51" s="17" t="s">
        <v>217</v>
      </c>
      <c r="G51" s="18"/>
      <c r="H51" s="18"/>
    </row>
    <row r="52" spans="1:10">
      <c r="G52" s="18"/>
      <c r="H52" s="18"/>
    </row>
    <row r="53" spans="1:10">
      <c r="B53" s="17" t="s">
        <v>218</v>
      </c>
      <c r="G53" s="27">
        <v>61912</v>
      </c>
      <c r="H53" s="27">
        <v>46159</v>
      </c>
    </row>
    <row r="54" spans="1:10">
      <c r="B54" s="17" t="s">
        <v>219</v>
      </c>
      <c r="G54" s="27">
        <v>66122</v>
      </c>
      <c r="H54" s="27">
        <v>78006</v>
      </c>
    </row>
    <row r="55" spans="1:10">
      <c r="B55" s="17" t="s">
        <v>220</v>
      </c>
      <c r="G55" s="27">
        <v>0</v>
      </c>
      <c r="H55" s="27">
        <v>0</v>
      </c>
    </row>
    <row r="56" spans="1:10">
      <c r="B56" s="17" t="s">
        <v>221</v>
      </c>
      <c r="G56" s="27">
        <v>0</v>
      </c>
      <c r="H56" s="27">
        <v>0</v>
      </c>
    </row>
    <row r="57" spans="1:10">
      <c r="B57" s="17" t="s">
        <v>222</v>
      </c>
      <c r="G57" s="27">
        <v>-78663</v>
      </c>
      <c r="H57" s="27">
        <v>-95798</v>
      </c>
    </row>
    <row r="58" spans="1:10">
      <c r="B58" s="17" t="s">
        <v>223</v>
      </c>
      <c r="G58" s="27">
        <v>49371</v>
      </c>
      <c r="H58" s="27">
        <v>28367</v>
      </c>
    </row>
    <row r="59" spans="1:10">
      <c r="B59" s="17" t="s">
        <v>224</v>
      </c>
      <c r="G59" s="18"/>
      <c r="H59" s="18"/>
    </row>
    <row r="60" spans="1:10">
      <c r="G60" s="18"/>
      <c r="H60" s="18"/>
    </row>
    <row r="61" spans="1:10">
      <c r="A61" s="17" t="s">
        <v>225</v>
      </c>
      <c r="G61" s="27">
        <v>-26980</v>
      </c>
      <c r="H61" s="27">
        <v>-30380</v>
      </c>
    </row>
    <row r="62" spans="1:10">
      <c r="G62" s="18"/>
      <c r="H62" s="18"/>
    </row>
    <row r="63" spans="1:10">
      <c r="A63" s="17" t="s">
        <v>226</v>
      </c>
      <c r="G63" s="40">
        <v>12.1</v>
      </c>
      <c r="H63" s="40">
        <v>12.2</v>
      </c>
      <c r="I63" s="40"/>
      <c r="J63" s="40"/>
    </row>
    <row r="65" spans="1:10">
      <c r="A65" s="17" t="s">
        <v>227</v>
      </c>
      <c r="G65" s="40">
        <v>9.1</v>
      </c>
      <c r="H65" s="40">
        <v>9.1999999999999993</v>
      </c>
      <c r="I65" s="40"/>
      <c r="J65" s="40"/>
    </row>
    <row r="66" spans="1:10">
      <c r="G66" s="41"/>
      <c r="H66" s="41"/>
    </row>
    <row r="67" spans="1:10">
      <c r="A67" s="17" t="s">
        <v>228</v>
      </c>
      <c r="G67" s="30">
        <v>17.600000000000001</v>
      </c>
      <c r="H67" s="30">
        <v>16.100000000000001</v>
      </c>
    </row>
    <row r="68" spans="1:10">
      <c r="G68" s="18"/>
      <c r="H68" s="18"/>
    </row>
    <row r="69" spans="1:10">
      <c r="A69" s="17" t="s">
        <v>229</v>
      </c>
      <c r="G69" s="18"/>
      <c r="H69" s="18"/>
    </row>
    <row r="70" spans="1:10">
      <c r="G70" s="18"/>
      <c r="H70" s="18"/>
    </row>
    <row r="71" spans="1:10">
      <c r="B71" s="17" t="s">
        <v>230</v>
      </c>
      <c r="G71" s="32">
        <v>4.2500000000000003E-2</v>
      </c>
      <c r="H71" s="32">
        <v>5.7500000000000002E-2</v>
      </c>
    </row>
    <row r="72" spans="1:10">
      <c r="B72" s="17" t="s">
        <v>231</v>
      </c>
      <c r="G72" s="42" t="s">
        <v>232</v>
      </c>
      <c r="H72" s="42" t="s">
        <v>232</v>
      </c>
    </row>
    <row r="73" spans="1:10">
      <c r="B73" s="17" t="s">
        <v>233</v>
      </c>
      <c r="G73" s="18"/>
      <c r="H73" s="18"/>
    </row>
    <row r="74" spans="1:10">
      <c r="C74" s="17" t="s">
        <v>234</v>
      </c>
      <c r="G74" s="32">
        <v>4.7500000000000001E-2</v>
      </c>
      <c r="H74" s="32">
        <v>6.25E-2</v>
      </c>
    </row>
    <row r="75" spans="1:10">
      <c r="C75" s="17" t="s">
        <v>235</v>
      </c>
      <c r="G75" s="32">
        <v>2.5000000000000001E-3</v>
      </c>
      <c r="H75" s="32">
        <v>2.5000000000000001E-3</v>
      </c>
    </row>
    <row r="76" spans="1:10">
      <c r="C76" s="17" t="s">
        <v>236</v>
      </c>
      <c r="G76" s="32">
        <v>4.4999999999999998E-2</v>
      </c>
      <c r="H76" s="32">
        <v>4.7500000000000001E-2</v>
      </c>
    </row>
    <row r="77" spans="1:10">
      <c r="C77" s="17" t="s">
        <v>237</v>
      </c>
      <c r="G77" s="18">
        <v>2023</v>
      </c>
      <c r="H77" s="18">
        <v>2029</v>
      </c>
    </row>
    <row r="78" spans="1:10">
      <c r="B78" s="17" t="s">
        <v>238</v>
      </c>
      <c r="G78" s="32">
        <v>2.5000000000000001E-2</v>
      </c>
      <c r="H78" s="32">
        <v>2.75E-2</v>
      </c>
    </row>
    <row r="79" spans="1:10">
      <c r="B79" s="17" t="s">
        <v>239</v>
      </c>
      <c r="G79" s="27">
        <v>17000</v>
      </c>
      <c r="H79" s="27">
        <v>18100</v>
      </c>
    </row>
    <row r="80" spans="1:10">
      <c r="B80" s="17" t="s">
        <v>240</v>
      </c>
      <c r="G80" s="18" t="s">
        <v>241</v>
      </c>
      <c r="H80" s="18"/>
    </row>
    <row r="81" spans="1:8">
      <c r="B81" s="17" t="s">
        <v>242</v>
      </c>
      <c r="G81" s="18" t="s">
        <v>243</v>
      </c>
      <c r="H81" s="18"/>
    </row>
    <row r="82" spans="1:8">
      <c r="B82" s="17" t="s">
        <v>244</v>
      </c>
      <c r="G82" s="18" t="s">
        <v>182</v>
      </c>
      <c r="H82" s="18"/>
    </row>
    <row r="84" spans="1:8">
      <c r="A84" s="17" t="s">
        <v>141</v>
      </c>
    </row>
  </sheetData>
  <pageMargins left="0.7" right="0.7" top="0.75" bottom="0.75" header="0.3" footer="0.3"/>
  <pageSetup scale="85"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Question 5</vt:lpstr>
      <vt:lpstr>Question 8</vt:lpstr>
      <vt:lpstr>Overview Case Study</vt:lpstr>
      <vt:lpstr>Pension Case Study</vt:lpstr>
      <vt:lpstr>Retiree Health Case Study</vt:lpstr>
      <vt:lpstr>'Overview Case Study'!Print_Area</vt:lpstr>
      <vt:lpstr>'Pension Case Study'!Print_Area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Mark Dulceak</cp:lastModifiedBy>
  <dcterms:created xsi:type="dcterms:W3CDTF">2023-08-21T03:24:29Z</dcterms:created>
  <dcterms:modified xsi:type="dcterms:W3CDTF">2024-01-22T19:06:34Z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43f10a-881e-4653-a55e-02ca2cc829dc_Enabled">
    <vt:lpwstr>true</vt:lpwstr>
  </property>
  <property fmtid="{D5CDD505-2E9C-101B-9397-08002B2CF9AE}" pid="3" name="MSIP_Label_9043f10a-881e-4653-a55e-02ca2cc829dc_SetDate">
    <vt:lpwstr>2023-12-07T01:03:47Z</vt:lpwstr>
  </property>
  <property fmtid="{D5CDD505-2E9C-101B-9397-08002B2CF9AE}" pid="4" name="MSIP_Label_9043f10a-881e-4653-a55e-02ca2cc829dc_Method">
    <vt:lpwstr>Standard</vt:lpwstr>
  </property>
  <property fmtid="{D5CDD505-2E9C-101B-9397-08002B2CF9AE}" pid="5" name="MSIP_Label_9043f10a-881e-4653-a55e-02ca2cc829dc_Name">
    <vt:lpwstr>ADC_class_200</vt:lpwstr>
  </property>
  <property fmtid="{D5CDD505-2E9C-101B-9397-08002B2CF9AE}" pid="6" name="MSIP_Label_9043f10a-881e-4653-a55e-02ca2cc829dc_SiteId">
    <vt:lpwstr>94cfddbc-0627-494a-ad7a-29aea3aea832</vt:lpwstr>
  </property>
  <property fmtid="{D5CDD505-2E9C-101B-9397-08002B2CF9AE}" pid="7" name="MSIP_Label_9043f10a-881e-4653-a55e-02ca2cc829dc_ActionId">
    <vt:lpwstr>adacdd39-c66a-446e-a04d-11bcc8ebaaf5</vt:lpwstr>
  </property>
  <property fmtid="{D5CDD505-2E9C-101B-9397-08002B2CF9AE}" pid="8" name="MSIP_Label_9043f10a-881e-4653-a55e-02ca2cc829dc_ContentBits">
    <vt:lpwstr>0</vt:lpwstr>
  </property>
</Properties>
</file>