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U:\Solutions\November 2023 Solutions\RET DA\"/>
    </mc:Choice>
  </mc:AlternateContent>
  <xr:revisionPtr revIDLastSave="0" documentId="13_ncr:1_{BCC36D97-84EE-4EC5-8479-AA20F0504884}" xr6:coauthVersionLast="47" xr6:coauthVersionMax="47" xr10:uidLastSave="{00000000-0000-0000-0000-000000000000}"/>
  <bookViews>
    <workbookView xWindow="4128" yWindow="1440" windowWidth="17280" windowHeight="8964" xr2:uid="{CF89F270-6E9C-436C-B935-EFD021894014}"/>
  </bookViews>
  <sheets>
    <sheet name="Question 5" sheetId="10" r:id="rId1"/>
    <sheet name="Question 8" sheetId="6" r:id="rId2"/>
    <sheet name="Overview Case Study" sheetId="7" r:id="rId3"/>
    <sheet name="Pension Case Study" sheetId="8" r:id="rId4"/>
    <sheet name="Retiree Health Case Study" sheetId="9" r:id="rId5"/>
  </sheets>
  <externalReferences>
    <externalReference r:id="rId6"/>
  </externalReferences>
  <definedNames>
    <definedName name="canflag">'[1]Overview - Canada'!$N$1</definedName>
    <definedName name="_xlnm.Print_Area" localSheetId="2">'Overview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10" l="1"/>
  <c r="U20" i="10" s="1"/>
  <c r="U24" i="10" s="1"/>
  <c r="U27" i="10" s="1"/>
  <c r="U19" i="10"/>
  <c r="H20" i="10"/>
  <c r="H22" i="10"/>
  <c r="H24" i="10"/>
  <c r="H30" i="10"/>
  <c r="H32" i="10"/>
  <c r="H34" i="10"/>
  <c r="X37" i="6" l="1"/>
  <c r="X50" i="6"/>
  <c r="U69" i="6"/>
  <c r="U64" i="6" l="1"/>
  <c r="U57" i="6"/>
  <c r="U52" i="6"/>
  <c r="X47" i="6" s="1"/>
  <c r="U49" i="6"/>
  <c r="U48" i="6"/>
  <c r="U47" i="6"/>
  <c r="U58" i="6" s="1"/>
  <c r="U43" i="6"/>
  <c r="X33" i="6" s="1"/>
  <c r="X36" i="6"/>
  <c r="X49" i="6" s="1"/>
  <c r="U36" i="6"/>
  <c r="U35" i="6"/>
  <c r="X34" i="6"/>
  <c r="U33" i="6"/>
  <c r="U20" i="6"/>
  <c r="U37" i="6" s="1"/>
  <c r="U19" i="6"/>
  <c r="I51" i="6"/>
  <c r="I47" i="6"/>
  <c r="I44" i="6"/>
  <c r="I43" i="6"/>
  <c r="I42" i="6"/>
  <c r="I39" i="6"/>
  <c r="I35" i="6"/>
  <c r="I34" i="6"/>
  <c r="I32" i="6"/>
  <c r="I26" i="6"/>
  <c r="I27" i="6" s="1"/>
  <c r="I28" i="6" s="1"/>
  <c r="I25" i="6"/>
  <c r="I21" i="6"/>
  <c r="I20" i="6"/>
  <c r="I36" i="6" s="1"/>
  <c r="I19" i="6"/>
  <c r="I33" i="6" s="1"/>
  <c r="I37" i="6" s="1"/>
  <c r="I38" i="6" s="1"/>
  <c r="I53" i="6" s="1"/>
  <c r="U50" i="6" l="1"/>
  <c r="U21" i="6" s="1"/>
  <c r="U51" i="6"/>
  <c r="U53" i="6" s="1"/>
  <c r="U66" i="6" s="1"/>
  <c r="X20" i="6"/>
  <c r="X21" i="6"/>
  <c r="U59" i="6"/>
  <c r="U60" i="6" s="1"/>
  <c r="U65" i="6" s="1"/>
  <c r="U34" i="6"/>
  <c r="U38" i="6" s="1"/>
  <c r="U40" i="6" s="1"/>
  <c r="U42" i="6" s="1"/>
  <c r="U68" i="6" s="1"/>
  <c r="I52" i="6"/>
  <c r="I55" i="6" s="1"/>
  <c r="I22" i="6"/>
  <c r="U22" i="6" s="1"/>
  <c r="U24" i="6" s="1"/>
  <c r="I45" i="6"/>
  <c r="I46" i="6" s="1"/>
  <c r="I48" i="6" s="1"/>
  <c r="I54" i="6" s="1"/>
  <c r="I23" i="6" l="1"/>
  <c r="U67" i="6"/>
  <c r="X23" i="6" l="1"/>
  <c r="X24" i="6" s="1"/>
  <c r="U27" i="6" s="1"/>
</calcChain>
</file>

<file path=xl/sharedStrings.xml><?xml version="1.0" encoding="utf-8"?>
<sst xmlns="http://schemas.openxmlformats.org/spreadsheetml/2006/main" count="490" uniqueCount="366">
  <si>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</si>
  <si>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</si>
  <si>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</si>
  <si>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</si>
  <si>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</si>
  <si>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</si>
  <si>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</si>
  <si>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</si>
  <si>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</si>
  <si>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</si>
  <si>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</si>
  <si>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</si>
  <si>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</si>
  <si>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</si>
  <si>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</si>
  <si>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</si>
  <si>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</si>
  <si>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</si>
  <si>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</si>
  <si>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</si>
  <si>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</si>
  <si>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</si>
  <si>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</si>
  <si>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</si>
  <si>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</si>
  <si>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</si>
  <si>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</si>
  <si>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</si>
  <si>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</si>
  <si>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</si>
  <si>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</si>
  <si>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</si>
  <si>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</si>
  <si>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</si>
  <si>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</si>
  <si>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</si>
  <si>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</si>
  <si>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</si>
  <si>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</si>
  <si>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</si>
  <si>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National Oil Pension Plan</t>
  </si>
  <si>
    <t>Scroll up/down to navigate to the following sections</t>
  </si>
  <si>
    <t>Key Plan Provisions</t>
  </si>
  <si>
    <t>Demographic Summary as of January 1, 2023</t>
  </si>
  <si>
    <t>Historical Actuarial Valuation Results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</si>
  <si>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</si>
  <si>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</si>
  <si>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</si>
  <si>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</si>
  <si>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</si>
  <si>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</si>
  <si>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</si>
  <si>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</si>
  <si>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</si>
  <si>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</si>
  <si>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</si>
  <si>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</si>
  <si>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</si>
  <si>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</si>
  <si>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</si>
  <si>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</si>
  <si>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</si>
  <si>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</si>
  <si>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</si>
  <si>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</si>
  <si>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</si>
  <si>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</si>
  <si>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None</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</si>
  <si>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</si>
  <si>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</si>
  <si>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</si>
  <si>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</si>
  <si>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</si>
  <si>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</si>
  <si>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</si>
  <si>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</si>
  <si>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</si>
  <si>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</si>
  <si>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</si>
  <si>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</si>
  <si>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</si>
  <si>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</si>
  <si>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</si>
  <si>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</si>
  <si>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</si>
  <si>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</si>
  <si>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</si>
  <si>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</si>
  <si>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</si>
  <si>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</si>
  <si>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</si>
  <si>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</si>
  <si>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</si>
  <si>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</si>
  <si>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</si>
  <si>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</si>
  <si>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</si>
  <si>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</si>
  <si>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</si>
  <si>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2022</t>
  </si>
  <si>
    <t>-  New entrants/rehires</t>
  </si>
  <si>
    <t>-  Nonvested terminations</t>
  </si>
  <si>
    <t>-  Vested terminations (lump sum cashout)</t>
  </si>
  <si>
    <t>-  Retirements</t>
  </si>
  <si>
    <t>-  Deaths</t>
  </si>
  <si>
    <t>-  New beneficiaries</t>
  </si>
  <si>
    <t>-  Net change</t>
  </si>
  <si>
    <t>Participants as of January 1, 2023</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</si>
  <si>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</si>
  <si>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</si>
  <si>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</si>
  <si>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</si>
  <si>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</si>
  <si>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</si>
  <si>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</si>
  <si>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</si>
  <si>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</si>
  <si>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</si>
  <si>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</si>
  <si>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</si>
  <si>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</si>
  <si>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</si>
  <si>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</si>
  <si>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</si>
  <si>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</si>
  <si>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</si>
  <si>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</si>
  <si>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</si>
  <si>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</si>
  <si>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</si>
  <si>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</si>
  <si>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</si>
  <si>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</si>
  <si>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</si>
  <si>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</si>
  <si>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</si>
  <si>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</si>
  <si>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</si>
  <si>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</si>
  <si>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</si>
  <si>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</si>
  <si>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</si>
  <si>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(i)  Vested</t>
  </si>
  <si>
    <t>(ii)  Non-vested</t>
  </si>
  <si>
    <t>(iii)  Total</t>
  </si>
  <si>
    <t>[All plan administrative expenses are paid and accounted for outside of the plan fund]</t>
  </si>
  <si>
    <t>3.  Actuarial Basis and Supplemental Data</t>
  </si>
  <si>
    <t>(a)  Discount rate</t>
  </si>
  <si>
    <t>(b)  Return on assets</t>
  </si>
  <si>
    <t>(c)  Mortality</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</si>
  <si>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</si>
  <si>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</si>
  <si>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</si>
  <si>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</si>
  <si>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</si>
  <si>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</si>
  <si>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</si>
  <si>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</si>
  <si>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</si>
  <si>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</si>
  <si>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</si>
  <si>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</si>
  <si>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</si>
  <si>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</si>
  <si>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</si>
  <si>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</si>
  <si>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National Oil Retiree Health Benefit Program</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</si>
  <si>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</si>
  <si>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</si>
  <si>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</si>
  <si>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</si>
  <si>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</si>
  <si>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</si>
  <si>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</si>
  <si>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</si>
  <si>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</si>
  <si>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</si>
  <si>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</si>
  <si>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</si>
  <si>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</si>
  <si>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</si>
  <si>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</si>
  <si>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</si>
  <si>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</si>
  <si>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</si>
  <si>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</si>
  <si>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</si>
  <si>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</si>
  <si>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</si>
  <si>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Historical Valuation Results</t>
  </si>
  <si>
    <t>Expense Valuation Results – January 1 (numbers in $000's) *</t>
  </si>
  <si>
    <t>(i) actives - fully vested</t>
  </si>
  <si>
    <t>(ii) actives - not fully vested</t>
  </si>
  <si>
    <t>(iii) retirees</t>
  </si>
  <si>
    <t>(iv) total</t>
  </si>
  <si>
    <t>(b) Fair Value of Assets</t>
  </si>
  <si>
    <t>[All plan administrative and claims expenses are included in the claims costs used to determine the plan liability]</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</si>
  <si>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</si>
  <si>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</si>
  <si>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</si>
  <si>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</si>
  <si>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</si>
  <si>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</si>
  <si>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</si>
  <si>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</si>
  <si>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</si>
  <si>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</si>
  <si>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</si>
  <si>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</si>
  <si>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</si>
  <si>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</si>
  <si>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Excerpt from question:</t>
  </si>
  <si>
    <t>Provide answer here for part (a).  Show and label all work.</t>
  </si>
  <si>
    <t>Retiree Defined Benefit Obligation (DBO)</t>
  </si>
  <si>
    <t>DBO at 3%</t>
  </si>
  <si>
    <t>DBO at 4%</t>
  </si>
  <si>
    <t>Show all work.</t>
  </si>
  <si>
    <t>DBO at 5%</t>
  </si>
  <si>
    <t>Question 5</t>
  </si>
  <si>
    <t>Company ABC wishes to de-risk the retiree portion of its pension liability.</t>
  </si>
  <si>
    <t>You are provided the following:</t>
  </si>
  <si>
    <t>December 31, 2022</t>
  </si>
  <si>
    <t xml:space="preserve">              (i)          Effective Duration</t>
  </si>
  <si>
    <t xml:space="preserve">              (ii)          Convexity</t>
  </si>
  <si>
    <t>Show all work</t>
  </si>
  <si>
    <t>(a)</t>
  </si>
  <si>
    <r>
      <t xml:space="preserve"> </t>
    </r>
    <r>
      <rPr>
        <i/>
        <sz val="12"/>
        <color theme="1"/>
        <rFont val="Times New Roman"/>
        <family val="1"/>
      </rPr>
      <t>(2 points)</t>
    </r>
    <r>
      <rPr>
        <sz val="12"/>
        <color theme="1"/>
        <rFont val="Times New Roman"/>
        <family val="1"/>
      </rPr>
      <t xml:space="preserve"> Calculate the following for the retiree DBO:</t>
    </r>
  </si>
  <si>
    <t>(i)  Effective Duration</t>
  </si>
  <si>
    <t>(ii) Convexity</t>
  </si>
  <si>
    <t>Company ABC is considering an annuity buy-out of the retiree portion</t>
  </si>
  <si>
    <t>of its pension liability at December 31, 2022. You are provided the following</t>
  </si>
  <si>
    <t>at December 31, 2022:</t>
  </si>
  <si>
    <t>Annuity Premium</t>
  </si>
  <si>
    <t>DBO Discount Rate</t>
  </si>
  <si>
    <r>
      <t xml:space="preserve">(a)         </t>
    </r>
    <r>
      <rPr>
        <i/>
        <sz val="12"/>
        <color theme="1"/>
        <rFont val="Times New Roman"/>
        <family val="1"/>
      </rPr>
      <t>(2 points)</t>
    </r>
    <r>
      <rPr>
        <sz val="12"/>
        <color theme="1"/>
        <rFont val="Times New Roman"/>
        <family val="1"/>
      </rPr>
      <t xml:space="preserve">  Calculate the following for the retiree DBO:</t>
    </r>
  </si>
  <si>
    <r>
      <t xml:space="preserve">(b)        </t>
    </r>
    <r>
      <rPr>
        <i/>
        <sz val="12"/>
        <color theme="1"/>
        <rFont val="Times New Roman"/>
        <family val="1"/>
      </rPr>
      <t>(2 points)</t>
    </r>
    <r>
      <rPr>
        <sz val="12"/>
        <color theme="1"/>
        <rFont val="Times New Roman"/>
        <family val="1"/>
      </rPr>
      <t xml:space="preserve">  Determine the settlement credit/(cost) of the annuity buy-out</t>
    </r>
  </si>
  <si>
    <t xml:space="preserve">             under International Accounting Standard IAS 19, Rev. 2011 (IAS 19).</t>
  </si>
  <si>
    <t>Provide answer here for part (b).  Show and label all work.</t>
  </si>
  <si>
    <t>(b)</t>
  </si>
  <si>
    <t>under International Accounting Standard IAS 19, Rev. 2011 (IAS 19).</t>
  </si>
  <si>
    <r>
      <rPr>
        <i/>
        <sz val="12"/>
        <color theme="1"/>
        <rFont val="Times New Roman"/>
        <family val="1"/>
      </rPr>
      <t>(2 points)</t>
    </r>
    <r>
      <rPr>
        <sz val="12"/>
        <color theme="1"/>
        <rFont val="Times New Roman"/>
        <family val="1"/>
      </rPr>
      <t xml:space="preserve"> Determine the settlement credit/(cost) of the annuity buy-out</t>
    </r>
  </si>
  <si>
    <t>Question 8</t>
  </si>
  <si>
    <r>
      <rPr>
        <i/>
        <sz val="12"/>
        <color theme="1"/>
        <rFont val="Times New Roman"/>
        <family val="1"/>
      </rPr>
      <t>(6 points)</t>
    </r>
    <r>
      <rPr>
        <sz val="12"/>
        <color theme="1"/>
        <rFont val="Times New Roman"/>
        <family val="1"/>
      </rPr>
      <t xml:space="preserve"> Calculate the 2023 Net Periodic Pension Cost under ASC 715.</t>
    </r>
  </si>
  <si>
    <r>
      <t xml:space="preserve"> </t>
    </r>
    <r>
      <rPr>
        <i/>
        <sz val="12"/>
        <color theme="1"/>
        <rFont val="Times New Roman"/>
        <family val="1"/>
      </rPr>
      <t>(5 points)</t>
    </r>
    <r>
      <rPr>
        <sz val="12"/>
        <color theme="1"/>
        <rFont val="Times New Roman"/>
        <family val="1"/>
      </rPr>
      <t xml:space="preserve"> Calculate the following under ASC 715:</t>
    </r>
  </si>
  <si>
    <t>(i)  2023 Net Periodic Pension Cost</t>
  </si>
  <si>
    <t>AOCI as of December 31, 2023</t>
  </si>
  <si>
    <t>Company ABC subsequently informed you that they froze the plan effective</t>
  </si>
  <si>
    <t>You are given the following additional information:</t>
  </si>
  <si>
    <t>At July 1, 2023</t>
  </si>
  <si>
    <t>Projected benefit obligation after freeze</t>
  </si>
  <si>
    <t>Fair value of assets</t>
  </si>
  <si>
    <t>Discount rate</t>
  </si>
  <si>
    <t>Expected return on assets</t>
  </si>
  <si>
    <t>Assume the following:</t>
  </si>
  <si>
    <r>
      <rPr>
        <sz val="8"/>
        <color theme="1"/>
        <rFont val="Wingdings"/>
        <charset val="2"/>
      </rPr>
      <t>l</t>
    </r>
    <r>
      <rPr>
        <sz val="12"/>
        <color theme="1"/>
        <rFont val="Times New Roman"/>
        <family val="1"/>
      </rPr>
      <t xml:space="preserve">  Employer and employee contributions are suspended effective July 1, 2023</t>
    </r>
  </si>
  <si>
    <r>
      <rPr>
        <sz val="8"/>
        <color theme="1"/>
        <rFont val="Wingdings"/>
        <charset val="2"/>
      </rPr>
      <t>l</t>
    </r>
    <r>
      <rPr>
        <sz val="12"/>
        <color theme="1"/>
        <rFont val="Times New Roman"/>
        <family val="1"/>
      </rPr>
      <t xml:space="preserve">  No change to expected benefit payments for the year</t>
    </r>
  </si>
  <si>
    <r>
      <t xml:space="preserve">(b)        </t>
    </r>
    <r>
      <rPr>
        <i/>
        <sz val="12"/>
        <color theme="1"/>
        <rFont val="Times New Roman"/>
        <family val="1"/>
      </rPr>
      <t>(6 points)</t>
    </r>
    <r>
      <rPr>
        <sz val="12"/>
        <color theme="1"/>
        <rFont val="Times New Roman"/>
        <family val="1"/>
      </rPr>
      <t xml:space="preserve">  Calculate the 2023 Net Periodic Pension Cost under ASC 715.</t>
    </r>
  </si>
  <si>
    <t xml:space="preserve">              (ii)          AOCI as of December 31, 2023</t>
  </si>
  <si>
    <t xml:space="preserve">              (i)          2023 Net Periodic Pension Cost</t>
  </si>
  <si>
    <r>
      <t xml:space="preserve">(a)         </t>
    </r>
    <r>
      <rPr>
        <i/>
        <sz val="12"/>
        <color theme="1"/>
        <rFont val="Times New Roman"/>
        <family val="1"/>
      </rPr>
      <t>(5 points)</t>
    </r>
    <r>
      <rPr>
        <sz val="12"/>
        <color theme="1"/>
        <rFont val="Times New Roman"/>
        <family val="1"/>
      </rPr>
      <t xml:space="preserve">  Calculate the following under ASC 715:</t>
    </r>
  </si>
  <si>
    <t>Company ABC sponsors a contributory defined benefit pension plan.</t>
  </si>
  <si>
    <t>You are provided the following information under U.S. Accounting Standard</t>
  </si>
  <si>
    <t>ASC 715 (ASC 715):</t>
  </si>
  <si>
    <t>At December 31, 2022</t>
  </si>
  <si>
    <t>At December 31, 2023</t>
  </si>
  <si>
    <t>Projected benefit obligation</t>
  </si>
  <si>
    <t>Total current service cost at January 1, 2023</t>
  </si>
  <si>
    <t>Expected employer contributions for the following fiscal year</t>
  </si>
  <si>
    <t>Expected employee contributions for the following fiscal year</t>
  </si>
  <si>
    <t>Expected benefit payments for the following fiscal year</t>
  </si>
  <si>
    <t>Expected average remaining service lifetime (EARSL)</t>
  </si>
  <si>
    <t>Average future lifetime of all participants</t>
  </si>
  <si>
    <t>Gain/loss amortization method</t>
  </si>
  <si>
    <t>Unrecognized (gain)/loss in accumulated other comprehensive income (AOCI)</t>
  </si>
  <si>
    <t>Contributions and benefit payments are made uniformaly throughout the year.</t>
  </si>
  <si>
    <t>The company amortizes gains/losses outside of the 10% corridor</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</si>
  <si>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</si>
  <si>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</si>
  <si>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</si>
  <si>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</si>
  <si>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</si>
  <si>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</si>
  <si>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</si>
  <si>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</si>
  <si>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</si>
  <si>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CPM-2014</t>
  </si>
  <si>
    <t>(a)  Defined Benefit Obligation</t>
  </si>
  <si>
    <t>(c) Funded Status: (a)(iv) + (b)</t>
  </si>
  <si>
    <t>(a) Service Cost (beginning of year)</t>
  </si>
  <si>
    <t>(b) Interest Cost</t>
  </si>
  <si>
    <t>(c) Defined Benefit Cost Recognized in Profit or Loss</t>
  </si>
  <si>
    <t>3.  Expected benefit payments</t>
  </si>
  <si>
    <t>4.  Duration of plan liabilities</t>
  </si>
  <si>
    <t>5.  Actuarial Assumptions and Supplemental Information</t>
  </si>
  <si>
    <t>July 1, 2023 for all its active members.</t>
  </si>
  <si>
    <t>Design and Accounting Exam – Canada</t>
  </si>
  <si>
    <t>Exam RETDAC:  Fall 2023</t>
  </si>
  <si>
    <t>2023 Net Periodic Pension Cost under ASC 715</t>
  </si>
  <si>
    <t>Service Cost (EOY)</t>
  </si>
  <si>
    <t>Interest Cost</t>
  </si>
  <si>
    <t>Amortization of G/L</t>
  </si>
  <si>
    <t>NPPC</t>
  </si>
  <si>
    <t>(gain)/loss amortization in 2023:</t>
  </si>
  <si>
    <t>Unamort at Dec. 31, 2022</t>
  </si>
  <si>
    <t>10% corridor 2023</t>
  </si>
  <si>
    <t>GL outside corridor</t>
  </si>
  <si>
    <t>Amortization in 2023</t>
  </si>
  <si>
    <t>2023 Obligations Roll Forward</t>
  </si>
  <si>
    <t>PBO Dec. 31, 2022 @ 2.5%</t>
  </si>
  <si>
    <t>SC ER</t>
  </si>
  <si>
    <t>EEC</t>
  </si>
  <si>
    <t>BP</t>
  </si>
  <si>
    <t>IC</t>
  </si>
  <si>
    <t>PBO Dec. 31, 2023 @ 2.5%</t>
  </si>
  <si>
    <t>DR change</t>
  </si>
  <si>
    <t>PBO Dec. 31, 2023 @ 3.0%</t>
  </si>
  <si>
    <t>2023 Asset Roll Forward</t>
  </si>
  <si>
    <t>FVA Dec. 31, 2022</t>
  </si>
  <si>
    <t>Contributions</t>
  </si>
  <si>
    <t>EROA</t>
  </si>
  <si>
    <t>FVA Dec. 31, 2023 (expected)</t>
  </si>
  <si>
    <t>FVA Dec. 31, 2023 (actual)</t>
  </si>
  <si>
    <t>Gain/(Loss) on assets in 2023</t>
  </si>
  <si>
    <t>AOCI:</t>
  </si>
  <si>
    <t>Gain on PBO</t>
  </si>
  <si>
    <t>Gain on assets</t>
  </si>
  <si>
    <t>AOCI Dec. 31, 2023</t>
  </si>
  <si>
    <t>Jan 1 - Jun 30</t>
  </si>
  <si>
    <t>IC on Liability</t>
  </si>
  <si>
    <t>IC on Assets</t>
  </si>
  <si>
    <t>Curtailment Gain/Loss</t>
  </si>
  <si>
    <t>December 31, 2022 to July 1, 2023</t>
  </si>
  <si>
    <t>July 1, 2023 to December 31, 2023</t>
  </si>
  <si>
    <t>PBO Jul 1, 2023 after freeze</t>
  </si>
  <si>
    <t>SC</t>
  </si>
  <si>
    <t>PBO Jul 1, 2023 @ 2.5%</t>
  </si>
  <si>
    <t>Curtailment gain</t>
  </si>
  <si>
    <t>FVA Jul 1, 2023 (actual)</t>
  </si>
  <si>
    <t>FVA Jul 1, 2023 (expected)</t>
  </si>
  <si>
    <t>Amortization in 1st half of 2023</t>
  </si>
  <si>
    <t>Curtailment Gain</t>
  </si>
  <si>
    <t xml:space="preserve">AOCI Dec. 31, 2022 </t>
  </si>
  <si>
    <t>Jul 1 - Dec 31</t>
  </si>
  <si>
    <t>AOCI at Jul 1, 2023</t>
  </si>
  <si>
    <t xml:space="preserve">Net Curtailment Gain </t>
  </si>
  <si>
    <t>NPPC for 2023:</t>
  </si>
  <si>
    <t>Answer</t>
  </si>
  <si>
    <r>
      <t>=2*1,000,000*[(5%-3%)/2]</t>
    </r>
    <r>
      <rPr>
        <vertAlign val="superscript"/>
        <sz val="12"/>
        <rFont val="Times New Roman"/>
        <family val="1"/>
      </rPr>
      <t>2</t>
    </r>
  </si>
  <si>
    <t>Denominator</t>
  </si>
  <si>
    <t>=$1,110,000 + $910,000 - 2 ($1,000,000)</t>
  </si>
  <si>
    <t>Numerator</t>
  </si>
  <si>
    <r>
      <t>Coxvexity = (Liability</t>
    </r>
    <r>
      <rPr>
        <vertAlign val="subscript"/>
        <sz val="12"/>
        <color theme="1"/>
        <rFont val="Times New Roman"/>
        <family val="1"/>
      </rPr>
      <t>3%</t>
    </r>
    <r>
      <rPr>
        <sz val="12"/>
        <color theme="1"/>
        <rFont val="Times New Roman"/>
        <family val="1"/>
      </rPr>
      <t xml:space="preserve"> + Liability</t>
    </r>
    <r>
      <rPr>
        <vertAlign val="subscript"/>
        <sz val="12"/>
        <color theme="1"/>
        <rFont val="Times New Roman"/>
        <family val="1"/>
      </rPr>
      <t xml:space="preserve">5% </t>
    </r>
    <r>
      <rPr>
        <sz val="12"/>
        <color theme="1"/>
        <rFont val="Times New Roman"/>
        <family val="1"/>
      </rPr>
      <t>- 2 * Liability</t>
    </r>
    <r>
      <rPr>
        <vertAlign val="subscript"/>
        <sz val="12"/>
        <color theme="1"/>
        <rFont val="Times New Roman"/>
        <family val="1"/>
      </rPr>
      <t>4%</t>
    </r>
    <r>
      <rPr>
        <sz val="12"/>
        <color theme="1"/>
        <rFont val="Times New Roman"/>
        <family val="1"/>
      </rPr>
      <t>)/[2 * Liability</t>
    </r>
    <r>
      <rPr>
        <vertAlign val="subscript"/>
        <sz val="12"/>
        <color theme="1"/>
        <rFont val="Times New Roman"/>
        <family val="1"/>
      </rPr>
      <t>4%</t>
    </r>
    <r>
      <rPr>
        <sz val="12"/>
        <color theme="1"/>
        <rFont val="Times New Roman"/>
        <family val="1"/>
      </rPr>
      <t xml:space="preserve"> * ((5% - 3%)/2)</t>
    </r>
    <r>
      <rPr>
        <vertAlign val="superscript"/>
        <sz val="12"/>
        <color theme="1"/>
        <rFont val="Times New Roman"/>
        <family val="1"/>
      </rPr>
      <t>2</t>
    </r>
    <r>
      <rPr>
        <sz val="12"/>
        <color theme="1"/>
        <rFont val="Times New Roman"/>
        <family val="1"/>
      </rPr>
      <t>]</t>
    </r>
  </si>
  <si>
    <t>= 936,115 - 990,000</t>
  </si>
  <si>
    <t>Settlement Credit/(Cost)</t>
  </si>
  <si>
    <t>Convexity</t>
  </si>
  <si>
    <t>ii)</t>
  </si>
  <si>
    <r>
      <t>=DBO</t>
    </r>
    <r>
      <rPr>
        <vertAlign val="subscript"/>
        <sz val="12"/>
        <color theme="1"/>
        <rFont val="Times New Roman"/>
        <family val="1"/>
      </rPr>
      <t>4%</t>
    </r>
    <r>
      <rPr>
        <sz val="12"/>
        <color theme="1"/>
        <rFont val="Times New Roman"/>
        <family val="1"/>
      </rPr>
      <t xml:space="preserve"> * [(1-9/100)^</t>
    </r>
    <r>
      <rPr>
        <vertAlign val="superscript"/>
        <sz val="12"/>
        <color theme="1"/>
        <rFont val="Times New Roman"/>
        <family val="1"/>
      </rPr>
      <t>.7</t>
    </r>
    <r>
      <rPr>
        <sz val="12"/>
        <color theme="1"/>
        <rFont val="Times New Roman"/>
        <family val="1"/>
      </rPr>
      <t>)</t>
    </r>
  </si>
  <si>
    <t>New Pensioner DBO at 4.70%</t>
  </si>
  <si>
    <t>=2*1,000,000*((5%-3%)/2)</t>
  </si>
  <si>
    <t>=$1,110,000 - $910,000</t>
  </si>
  <si>
    <t>=5%-4%</t>
  </si>
  <si>
    <r>
      <t>1 - (DBO</t>
    </r>
    <r>
      <rPr>
        <vertAlign val="subscript"/>
        <sz val="12"/>
        <color theme="1"/>
        <rFont val="Times New Roman"/>
        <family val="1"/>
      </rPr>
      <t>5%</t>
    </r>
    <r>
      <rPr>
        <sz val="12"/>
        <color theme="1"/>
        <rFont val="Times New Roman"/>
        <family val="1"/>
      </rPr>
      <t>/DBO</t>
    </r>
    <r>
      <rPr>
        <vertAlign val="subscript"/>
        <sz val="12"/>
        <color theme="1"/>
        <rFont val="Times New Roman"/>
        <family val="1"/>
      </rPr>
      <t>4%</t>
    </r>
    <r>
      <rPr>
        <sz val="12"/>
        <color theme="1"/>
        <rFont val="Times New Roman"/>
        <family val="1"/>
      </rPr>
      <t>)</t>
    </r>
  </si>
  <si>
    <r>
      <t>Effective Duration = (Liability</t>
    </r>
    <r>
      <rPr>
        <vertAlign val="subscript"/>
        <sz val="12"/>
        <color theme="1"/>
        <rFont val="Times New Roman"/>
        <family val="1"/>
      </rPr>
      <t>3%</t>
    </r>
    <r>
      <rPr>
        <sz val="12"/>
        <color theme="1"/>
        <rFont val="Times New Roman"/>
        <family val="1"/>
      </rPr>
      <t xml:space="preserve"> - Liability</t>
    </r>
    <r>
      <rPr>
        <vertAlign val="subscript"/>
        <sz val="12"/>
        <color theme="1"/>
        <rFont val="Times New Roman"/>
        <family val="1"/>
      </rPr>
      <t>5%</t>
    </r>
    <r>
      <rPr>
        <sz val="12"/>
        <color theme="1"/>
        <rFont val="Times New Roman"/>
        <family val="1"/>
      </rPr>
      <t>)/(2 * Liability</t>
    </r>
    <r>
      <rPr>
        <vertAlign val="subscript"/>
        <sz val="12"/>
        <color theme="1"/>
        <rFont val="Times New Roman"/>
        <family val="1"/>
      </rPr>
      <t>4%</t>
    </r>
    <r>
      <rPr>
        <sz val="12"/>
        <color theme="1"/>
        <rFont val="Times New Roman"/>
        <family val="1"/>
      </rPr>
      <t xml:space="preserve"> * (5% - 3%)/2)</t>
    </r>
  </si>
  <si>
    <t>Duration for Rate increase</t>
  </si>
  <si>
    <t>Effective Duration</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</si>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</sst>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_-* #,##0.00_-;\-* #,##0.00_-;_-* &quot;-&quot;??_-;_-@_-"/>
    <numFmt numFmtId="165" formatCode="&quot;$&quot;#,##0"/>
    <numFmt numFmtId="166" formatCode="0.0"/>
    <numFmt numFmtId="167" formatCode="_(* #,##0_);_(* \(#,##0\);_(* &quot;-&quot;??_);_(@_)"/>
    <numFmt numFmtId="168" formatCode="_-* #,##0.0_-;\-* #,##0.0_-;_-* &quot;-&quot;??_-;_-@_-"/>
    <numFmt numFmtId="169" formatCode="0_);\(0\)"/>
    <numFmt numFmtId="170" formatCode="#,##0.00_ ;\-#,##0.00\ "/>
    <numFmt numFmtId="171" formatCode="#,##0_ ;\-#,##0\ "/>
  </numFmts>
  <fonts count="31">
    <font>
      <sz val="11"/>
      <color theme="1"/>
      <name val="Calibri"/>
      <family val="2"/>
      <scheme val="minor"/>
    </font>
    <font>
      <sz val="11"/>
      <color theme="1"/>
      <name val="Calibri"/>
      <family val="2"/>
      <scheme val="minor"/>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2"/>
      <name val="Times New Roman"/>
      <family val="1"/>
    </font>
    <font>
      <sz val="12"/>
      <color theme="1"/>
      <name val="Calibri"/>
      <family val="2"/>
      <scheme val="minor"/>
    </font>
    <font>
      <b/>
      <i/>
      <sz val="12"/>
      <color theme="1"/>
      <name val="Arial"/>
      <family val="2"/>
    </font>
    <font>
      <sz val="12"/>
      <color theme="1"/>
      <name val="Arial"/>
      <family val="2"/>
    </font>
    <font>
      <u/>
      <sz val="12"/>
      <name val="Arial"/>
      <family val="2"/>
    </font>
    <font>
      <b/>
      <sz val="12"/>
      <color theme="1"/>
      <name val="Arial"/>
      <family val="2"/>
    </font>
    <font>
      <u/>
      <sz val="12"/>
      <color theme="1"/>
      <name val="Arial"/>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sz val="12"/>
      <name val="Times New Roman"/>
      <family val="1"/>
    </font>
    <font>
      <i/>
      <sz val="12"/>
      <color rgb="FFFF0000"/>
      <name val="Times New Roman"/>
      <family val="1"/>
    </font>
    <font>
      <sz val="12"/>
      <color rgb="FF7030A0"/>
      <name val="Times New Roman"/>
      <family val="1"/>
    </font>
    <font>
      <sz val="8"/>
      <color theme="1"/>
      <name val="Wingdings"/>
      <charset val="2"/>
    </font>
    <font>
      <sz val="12"/>
      <color theme="1"/>
      <name val="Times New Roman"/>
      <family val="1"/>
      <charset val="2"/>
    </font>
    <font>
      <b/>
      <u/>
      <sz val="12"/>
      <name val="Times New Roman"/>
      <family val="1"/>
    </font>
    <font>
      <b/>
      <u/>
      <sz val="12"/>
      <color theme="1"/>
      <name val="Times New Roman"/>
      <family val="1"/>
    </font>
    <font>
      <vertAlign val="superscript"/>
      <sz val="12"/>
      <name val="Times New Roman"/>
      <family val="1"/>
    </font>
    <font>
      <vertAlign val="subscript"/>
      <sz val="12"/>
      <color theme="1"/>
      <name val="Times New Roman"/>
      <family val="1"/>
    </font>
    <font>
      <vertAlign val="superscript"/>
      <sz val="12"/>
      <color theme="1"/>
      <name val="Times New Roman"/>
      <family val="1"/>
    </font>
    <font>
      <u/>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10" fillId="0" borderId="0"/>
    <xf numFmtId="43" fontId="1" fillId="0" borderId="0" applyFont="0" applyFill="0" applyBorder="0" applyAlignment="0" applyProtection="0"/>
    <xf numFmtId="0" fontId="1" fillId="0" borderId="0"/>
    <xf numFmtId="164" fontId="10" fillId="0" borderId="0" applyFont="0" applyFill="0" applyBorder="0" applyAlignment="0" applyProtection="0"/>
  </cellStyleXfs>
  <cellXfs count="120">
    <xf numFmtId="0" fontId="0" fillId="0" borderId="0" xfId="0"/>
    <xf numFmtId="0" fontId="3" fillId="0" borderId="0" xfId="3" applyFont="1" applyAlignment="1">
      <alignment horizontal="center" vertical="top" wrapText="1"/>
    </xf>
    <xf numFmtId="0" fontId="5" fillId="0" borderId="0" xfId="3" applyFont="1"/>
    <xf numFmtId="0" fontId="5" fillId="0" borderId="0" xfId="3" applyFont="1" applyAlignment="1">
      <alignment horizontal="justify" vertical="top" wrapText="1"/>
    </xf>
    <xf numFmtId="0" fontId="6" fillId="0" borderId="0" xfId="3" applyFont="1" applyAlignment="1">
      <alignment horizontal="justify" vertical="top" wrapText="1"/>
    </xf>
    <xf numFmtId="0" fontId="7" fillId="0" borderId="0" xfId="3" applyFont="1" applyAlignment="1">
      <alignment horizontal="left" vertical="top" wrapText="1" indent="2"/>
    </xf>
    <xf numFmtId="0" fontId="5" fillId="0" borderId="0" xfId="3" applyFont="1" applyAlignment="1">
      <alignment horizontal="left" vertical="top" wrapText="1" indent="2"/>
    </xf>
    <xf numFmtId="0" fontId="8" fillId="0" borderId="0" xfId="3" applyFont="1" applyAlignment="1">
      <alignment horizontal="left" vertical="top" wrapText="1" indent="4"/>
    </xf>
    <xf numFmtId="0" fontId="9" fillId="0" borderId="0" xfId="3" applyFont="1" applyAlignment="1">
      <alignment horizontal="left" vertical="top" wrapText="1" indent="4"/>
    </xf>
    <xf numFmtId="0" fontId="8" fillId="0" borderId="0" xfId="3" applyFont="1" applyAlignment="1">
      <alignment horizontal="left" vertical="top" wrapText="1"/>
    </xf>
    <xf numFmtId="0" fontId="7" fillId="0" borderId="0" xfId="3" applyFont="1" applyAlignment="1">
      <alignment horizontal="justify" vertical="top" wrapText="1"/>
    </xf>
    <xf numFmtId="0" fontId="5" fillId="0" borderId="0" xfId="3" applyFont="1" applyAlignment="1">
      <alignment horizontal="center" vertical="top" wrapText="1"/>
    </xf>
    <xf numFmtId="0" fontId="5" fillId="0" borderId="0" xfId="3" applyFont="1" applyAlignment="1">
      <alignment horizontal="left" vertical="top" wrapText="1" indent="1"/>
    </xf>
    <xf numFmtId="0" fontId="6" fillId="0" borderId="0" xfId="4" applyFont="1"/>
    <xf numFmtId="0" fontId="11" fillId="0" borderId="0" xfId="4" applyFont="1"/>
    <xf numFmtId="0" fontId="12" fillId="0" borderId="0" xfId="4" applyFont="1"/>
    <xf numFmtId="0" fontId="5" fillId="0" borderId="0" xfId="3" applyFont="1" applyAlignment="1">
      <alignment vertical="top"/>
    </xf>
    <xf numFmtId="0" fontId="5" fillId="0" borderId="0" xfId="3" applyFont="1" applyAlignment="1">
      <alignment horizontal="left" vertical="top"/>
    </xf>
    <xf numFmtId="0" fontId="6" fillId="0" borderId="0" xfId="3" applyFont="1" applyAlignment="1">
      <alignment vertical="top"/>
    </xf>
    <xf numFmtId="0" fontId="5" fillId="0" borderId="1" xfId="3" applyFont="1" applyBorder="1" applyAlignment="1">
      <alignment horizontal="centerContinuous" vertical="top"/>
    </xf>
    <xf numFmtId="0" fontId="5" fillId="0" borderId="1" xfId="3" applyFont="1" applyBorder="1" applyAlignment="1">
      <alignment horizontal="centerContinuous"/>
    </xf>
    <xf numFmtId="0" fontId="5" fillId="0" borderId="0" xfId="3" applyFont="1" applyAlignment="1">
      <alignment horizontal="center" vertical="top"/>
    </xf>
    <xf numFmtId="0" fontId="5" fillId="0" borderId="0" xfId="3" applyFont="1" applyAlignment="1">
      <alignment horizontal="center"/>
    </xf>
    <xf numFmtId="165" fontId="5" fillId="0" borderId="0" xfId="3" applyNumberFormat="1" applyFont="1" applyAlignment="1">
      <alignment vertical="top"/>
    </xf>
    <xf numFmtId="165" fontId="5" fillId="0" borderId="0" xfId="3" applyNumberFormat="1" applyFont="1"/>
    <xf numFmtId="37" fontId="5" fillId="0" borderId="0" xfId="3" applyNumberFormat="1" applyFont="1" applyAlignment="1">
      <alignment vertical="top"/>
    </xf>
    <xf numFmtId="37" fontId="5" fillId="0" borderId="0" xfId="3" applyNumberFormat="1" applyFont="1"/>
    <xf numFmtId="0" fontId="13" fillId="0" borderId="0" xfId="3" applyFont="1" applyAlignment="1">
      <alignment vertical="top"/>
    </xf>
    <xf numFmtId="166" fontId="5" fillId="0" borderId="0" xfId="3" applyNumberFormat="1" applyFont="1" applyAlignment="1">
      <alignment vertical="top"/>
    </xf>
    <xf numFmtId="10" fontId="5" fillId="0" borderId="0" xfId="3" applyNumberFormat="1" applyFont="1" applyAlignment="1">
      <alignment vertical="top"/>
    </xf>
    <xf numFmtId="9" fontId="5" fillId="0" borderId="0" xfId="3" applyNumberFormat="1" applyFont="1" applyAlignment="1">
      <alignment vertical="top"/>
    </xf>
    <xf numFmtId="9" fontId="13" fillId="0" borderId="0" xfId="3" applyNumberFormat="1" applyFont="1" applyAlignment="1">
      <alignment vertical="top"/>
    </xf>
    <xf numFmtId="0" fontId="5" fillId="0" borderId="0" xfId="3" applyFont="1" applyAlignment="1">
      <alignment vertical="top" wrapText="1"/>
    </xf>
    <xf numFmtId="0" fontId="5" fillId="0" borderId="0" xfId="3" applyFont="1" applyAlignment="1">
      <alignment horizontal="justify" vertical="top"/>
    </xf>
    <xf numFmtId="0" fontId="5" fillId="0" borderId="0" xfId="3" applyFont="1" applyAlignment="1">
      <alignment horizontal="left"/>
    </xf>
    <xf numFmtId="0" fontId="14" fillId="0" borderId="0" xfId="4" applyFont="1"/>
    <xf numFmtId="0" fontId="16" fillId="2" borderId="0" xfId="0" applyFont="1" applyFill="1"/>
    <xf numFmtId="0" fontId="17" fillId="2" borderId="0" xfId="0" applyFont="1" applyFill="1"/>
    <xf numFmtId="0" fontId="17" fillId="3" borderId="0" xfId="0" applyFont="1" applyFill="1"/>
    <xf numFmtId="0" fontId="17" fillId="3" borderId="0" xfId="0" applyFont="1" applyFill="1" applyProtection="1">
      <protection locked="0"/>
    </xf>
    <xf numFmtId="0" fontId="18" fillId="2" borderId="0" xfId="0" applyFont="1" applyFill="1"/>
    <xf numFmtId="0" fontId="19" fillId="2" borderId="0" xfId="0" applyFont="1" applyFill="1"/>
    <xf numFmtId="0" fontId="17" fillId="2" borderId="0" xfId="0" applyFont="1" applyFill="1" applyAlignment="1">
      <alignment horizontal="left" vertical="top" wrapText="1"/>
    </xf>
    <xf numFmtId="0" fontId="17" fillId="2" borderId="0" xfId="0" applyFont="1" applyFill="1" applyAlignment="1">
      <alignment horizontal="left" indent="3"/>
    </xf>
    <xf numFmtId="10" fontId="17" fillId="2" borderId="0" xfId="0" applyNumberFormat="1" applyFont="1" applyFill="1"/>
    <xf numFmtId="0" fontId="17" fillId="2" borderId="0" xfId="0" applyFont="1" applyFill="1" applyAlignment="1">
      <alignment vertical="top" wrapText="1"/>
    </xf>
    <xf numFmtId="0" fontId="17" fillId="2" borderId="0" xfId="0" applyFont="1" applyFill="1" applyAlignment="1">
      <alignment horizontal="left" vertical="center"/>
    </xf>
    <xf numFmtId="0" fontId="17" fillId="2" borderId="0" xfId="0" applyFont="1" applyFill="1" applyAlignment="1">
      <alignment horizontal="left" vertical="center" indent="10"/>
    </xf>
    <xf numFmtId="9" fontId="17" fillId="2" borderId="0" xfId="0" applyNumberFormat="1" applyFont="1" applyFill="1"/>
    <xf numFmtId="0" fontId="17" fillId="2" borderId="2" xfId="0" applyFont="1" applyFill="1" applyBorder="1" applyAlignment="1">
      <alignment vertical="center" wrapText="1"/>
    </xf>
    <xf numFmtId="6" fontId="17" fillId="2" borderId="2" xfId="0" applyNumberFormat="1" applyFont="1" applyFill="1" applyBorder="1" applyAlignment="1">
      <alignment vertical="center" wrapText="1"/>
    </xf>
    <xf numFmtId="165" fontId="17" fillId="2" borderId="2" xfId="0" applyNumberFormat="1" applyFont="1" applyFill="1" applyBorder="1" applyAlignment="1">
      <alignment vertical="center" wrapText="1"/>
    </xf>
    <xf numFmtId="0" fontId="17" fillId="2" borderId="0" xfId="0" applyFont="1" applyFill="1" applyAlignment="1">
      <alignment horizontal="left" vertical="top"/>
    </xf>
    <xf numFmtId="0" fontId="17" fillId="0" borderId="0" xfId="0" applyFont="1" applyProtection="1">
      <protection locked="0"/>
    </xf>
    <xf numFmtId="15" fontId="17" fillId="2" borderId="2" xfId="0" quotePrefix="1" applyNumberFormat="1" applyFont="1" applyFill="1" applyBorder="1" applyAlignment="1">
      <alignment horizontal="right" vertical="center" wrapText="1"/>
    </xf>
    <xf numFmtId="0" fontId="17" fillId="2" borderId="0" xfId="6" applyFont="1" applyFill="1"/>
    <xf numFmtId="0" fontId="18" fillId="2" borderId="0" xfId="6" applyFont="1" applyFill="1"/>
    <xf numFmtId="10" fontId="17" fillId="2" borderId="2" xfId="2" applyNumberFormat="1" applyFont="1" applyFill="1" applyBorder="1" applyAlignment="1">
      <alignment vertical="center" wrapText="1"/>
    </xf>
    <xf numFmtId="0" fontId="17" fillId="3" borderId="0" xfId="6" applyFont="1" applyFill="1" applyProtection="1">
      <protection locked="0"/>
    </xf>
    <xf numFmtId="6" fontId="16" fillId="2" borderId="2" xfId="0" applyNumberFormat="1" applyFont="1" applyFill="1" applyBorder="1" applyAlignment="1">
      <alignment horizontal="right" vertical="center" wrapText="1"/>
    </xf>
    <xf numFmtId="0" fontId="24" fillId="2" borderId="0" xfId="0" quotePrefix="1" applyFont="1" applyFill="1"/>
    <xf numFmtId="0" fontId="17" fillId="2" borderId="2" xfId="0" applyFont="1" applyFill="1" applyBorder="1" applyAlignment="1">
      <alignment vertical="center"/>
    </xf>
    <xf numFmtId="6" fontId="17" fillId="2" borderId="3" xfId="0" applyNumberFormat="1" applyFont="1" applyFill="1" applyBorder="1" applyAlignment="1">
      <alignment vertical="center" wrapText="1"/>
    </xf>
    <xf numFmtId="0" fontId="17" fillId="2" borderId="2" xfId="0" applyFont="1" applyFill="1" applyBorder="1"/>
    <xf numFmtId="0" fontId="17" fillId="2" borderId="2" xfId="0" applyFont="1" applyFill="1" applyBorder="1" applyAlignment="1">
      <alignment wrapText="1"/>
    </xf>
    <xf numFmtId="168" fontId="17" fillId="2" borderId="3" xfId="1" applyNumberFormat="1" applyFont="1" applyFill="1" applyBorder="1" applyAlignment="1">
      <alignment vertical="center" wrapText="1"/>
    </xf>
    <xf numFmtId="0" fontId="6" fillId="0" borderId="0" xfId="6" applyFont="1"/>
    <xf numFmtId="0" fontId="12" fillId="0" borderId="0" xfId="6" applyFont="1"/>
    <xf numFmtId="0" fontId="11" fillId="0" borderId="0" xfId="6" applyFont="1"/>
    <xf numFmtId="166" fontId="6" fillId="0" borderId="0" xfId="6" applyNumberFormat="1" applyFont="1"/>
    <xf numFmtId="3" fontId="5" fillId="0" borderId="0" xfId="3" applyNumberFormat="1" applyFont="1" applyAlignment="1">
      <alignment vertical="top"/>
    </xf>
    <xf numFmtId="3" fontId="5" fillId="0" borderId="0" xfId="3" applyNumberFormat="1" applyFont="1"/>
    <xf numFmtId="37" fontId="12" fillId="0" borderId="0" xfId="6" applyNumberFormat="1" applyFont="1"/>
    <xf numFmtId="0" fontId="15" fillId="0" borderId="0" xfId="6" applyFont="1"/>
    <xf numFmtId="167" fontId="5" fillId="0" borderId="0" xfId="7" applyNumberFormat="1" applyFont="1" applyBorder="1"/>
    <xf numFmtId="0" fontId="5" fillId="0" borderId="0" xfId="4" applyFont="1"/>
    <xf numFmtId="10" fontId="5" fillId="0" borderId="0" xfId="4" applyNumberFormat="1" applyFont="1"/>
    <xf numFmtId="10" fontId="5" fillId="0" borderId="0" xfId="4" applyNumberFormat="1" applyFont="1" applyAlignment="1">
      <alignment horizontal="right"/>
    </xf>
    <xf numFmtId="169" fontId="5" fillId="0" borderId="0" xfId="7" applyNumberFormat="1" applyFont="1" applyBorder="1"/>
    <xf numFmtId="10" fontId="5" fillId="0" borderId="0" xfId="4" applyNumberFormat="1" applyFont="1" applyAlignment="1">
      <alignment horizontal="left"/>
    </xf>
    <xf numFmtId="0" fontId="5" fillId="0" borderId="0" xfId="4" applyFont="1" applyAlignment="1">
      <alignment horizontal="centerContinuous"/>
    </xf>
    <xf numFmtId="170" fontId="17" fillId="0" borderId="0" xfId="0" applyNumberFormat="1" applyFont="1" applyProtection="1">
      <protection locked="0"/>
    </xf>
    <xf numFmtId="170" fontId="20" fillId="0" borderId="0" xfId="0" applyNumberFormat="1" applyFont="1" applyProtection="1">
      <protection locked="0"/>
    </xf>
    <xf numFmtId="170" fontId="9" fillId="0" borderId="0" xfId="0" applyNumberFormat="1" applyFont="1" applyProtection="1">
      <protection locked="0"/>
    </xf>
    <xf numFmtId="170" fontId="21" fillId="0" borderId="0" xfId="0" applyNumberFormat="1" applyFont="1" applyProtection="1">
      <protection locked="0"/>
    </xf>
    <xf numFmtId="170" fontId="22" fillId="0" borderId="0" xfId="0" applyNumberFormat="1" applyFont="1" applyProtection="1">
      <protection locked="0"/>
    </xf>
    <xf numFmtId="170" fontId="25" fillId="0" borderId="0" xfId="0" applyNumberFormat="1" applyFont="1" applyProtection="1">
      <protection locked="0"/>
    </xf>
    <xf numFmtId="170" fontId="9" fillId="0" borderId="0" xfId="5" applyNumberFormat="1" applyFont="1" applyFill="1" applyProtection="1">
      <protection locked="0"/>
    </xf>
    <xf numFmtId="170" fontId="9" fillId="0" borderId="0" xfId="0" quotePrefix="1" applyNumberFormat="1" applyFont="1" applyProtection="1">
      <protection locked="0"/>
    </xf>
    <xf numFmtId="170" fontId="16" fillId="0" borderId="0" xfId="0" applyNumberFormat="1" applyFont="1" applyAlignment="1" applyProtection="1">
      <alignment horizontal="center"/>
      <protection locked="0"/>
    </xf>
    <xf numFmtId="171" fontId="9" fillId="0" borderId="0" xfId="0" quotePrefix="1" applyNumberFormat="1" applyFont="1" applyProtection="1">
      <protection locked="0"/>
    </xf>
    <xf numFmtId="171" fontId="9" fillId="0" borderId="0" xfId="0" applyNumberFormat="1" applyFont="1" applyProtection="1">
      <protection locked="0"/>
    </xf>
    <xf numFmtId="171" fontId="17" fillId="0" borderId="0" xfId="0" applyNumberFormat="1" applyFont="1" applyProtection="1">
      <protection locked="0"/>
    </xf>
    <xf numFmtId="170" fontId="9" fillId="0" borderId="1" xfId="0" applyNumberFormat="1" applyFont="1" applyBorder="1" applyProtection="1">
      <protection locked="0"/>
    </xf>
    <xf numFmtId="170" fontId="9" fillId="0" borderId="1" xfId="5" applyNumberFormat="1" applyFont="1" applyFill="1" applyBorder="1" applyProtection="1">
      <protection locked="0"/>
    </xf>
    <xf numFmtId="171" fontId="9" fillId="0" borderId="1" xfId="0" applyNumberFormat="1" applyFont="1" applyBorder="1" applyProtection="1">
      <protection locked="0"/>
    </xf>
    <xf numFmtId="170" fontId="17" fillId="0" borderId="1" xfId="0" applyNumberFormat="1" applyFont="1" applyBorder="1" applyProtection="1">
      <protection locked="0"/>
    </xf>
    <xf numFmtId="0" fontId="17" fillId="0" borderId="1" xfId="0" applyFont="1" applyBorder="1" applyProtection="1">
      <protection locked="0"/>
    </xf>
    <xf numFmtId="0" fontId="26" fillId="0" borderId="0" xfId="0" applyFont="1" applyProtection="1">
      <protection locked="0"/>
    </xf>
    <xf numFmtId="171" fontId="17" fillId="0" borderId="1" xfId="0" applyNumberFormat="1" applyFont="1" applyBorder="1" applyProtection="1">
      <protection locked="0"/>
    </xf>
    <xf numFmtId="170" fontId="9" fillId="0" borderId="1" xfId="2" applyNumberFormat="1" applyFont="1" applyFill="1" applyBorder="1" applyProtection="1">
      <protection locked="0"/>
    </xf>
    <xf numFmtId="170" fontId="20" fillId="0" borderId="0" xfId="5" applyNumberFormat="1" applyFont="1" applyFill="1" applyProtection="1">
      <protection locked="0"/>
    </xf>
    <xf numFmtId="171" fontId="20" fillId="0" borderId="0" xfId="0" quotePrefix="1" applyNumberFormat="1" applyFont="1" applyProtection="1">
      <protection locked="0"/>
    </xf>
    <xf numFmtId="0" fontId="16" fillId="0" borderId="0" xfId="0" applyFont="1" applyProtection="1">
      <protection locked="0"/>
    </xf>
    <xf numFmtId="171" fontId="20" fillId="0" borderId="0" xfId="0" applyNumberFormat="1" applyFont="1" applyProtection="1">
      <protection locked="0"/>
    </xf>
    <xf numFmtId="170" fontId="16" fillId="0" borderId="0" xfId="0" applyNumberFormat="1" applyFont="1" applyProtection="1">
      <protection locked="0"/>
    </xf>
    <xf numFmtId="0" fontId="9" fillId="0" borderId="0" xfId="0" applyFont="1" applyProtection="1">
      <protection locked="0"/>
    </xf>
    <xf numFmtId="167" fontId="9" fillId="0" borderId="0" xfId="5" applyNumberFormat="1" applyFont="1" applyProtection="1">
      <protection locked="0"/>
    </xf>
    <xf numFmtId="0" fontId="9" fillId="0" borderId="0" xfId="0" quotePrefix="1" applyFont="1" applyProtection="1">
      <protection locked="0"/>
    </xf>
    <xf numFmtId="0" fontId="20" fillId="0" borderId="0" xfId="0" applyFont="1" applyProtection="1">
      <protection locked="0"/>
    </xf>
    <xf numFmtId="167" fontId="17" fillId="0" borderId="0" xfId="5" quotePrefix="1" applyNumberFormat="1" applyFont="1" applyProtection="1">
      <protection locked="0"/>
    </xf>
    <xf numFmtId="167" fontId="17" fillId="0" borderId="0" xfId="0" applyNumberFormat="1" applyFont="1" applyProtection="1">
      <protection locked="0"/>
    </xf>
    <xf numFmtId="0" fontId="17" fillId="0" borderId="0" xfId="0" quotePrefix="1" applyFont="1" applyProtection="1">
      <protection locked="0"/>
    </xf>
    <xf numFmtId="167" fontId="17" fillId="0" borderId="0" xfId="5" applyNumberFormat="1" applyFont="1" applyProtection="1">
      <protection locked="0"/>
    </xf>
    <xf numFmtId="0" fontId="30" fillId="0" borderId="0" xfId="0" applyFont="1" applyProtection="1">
      <protection locked="0"/>
    </xf>
    <xf numFmtId="43" fontId="9" fillId="0" borderId="0" xfId="5" applyFont="1" applyProtection="1">
      <protection locked="0"/>
    </xf>
    <xf numFmtId="10" fontId="17" fillId="0" borderId="0" xfId="0" quotePrefix="1" applyNumberFormat="1" applyFont="1" applyProtection="1">
      <protection locked="0"/>
    </xf>
    <xf numFmtId="43" fontId="17" fillId="0" borderId="0" xfId="5" applyFont="1" applyProtection="1">
      <protection locked="0"/>
    </xf>
    <xf numFmtId="9" fontId="17" fillId="0" borderId="0" xfId="2" applyFont="1" applyProtection="1">
      <protection locked="0"/>
    </xf>
    <xf numFmtId="0" fontId="17" fillId="2" borderId="0" xfId="0" applyFont="1" applyFill="1" applyAlignment="1">
      <alignment horizontal="left" vertical="top" wrapText="1"/>
    </xf>
  </cellXfs>
  <cellStyles count="8">
    <cellStyle name="Comma" xfId="1" builtinId="3"/>
    <cellStyle name="Comma 2" xfId="5" xr:uid="{F13A6B62-1813-44AD-897F-D3AFBB58CAFC}"/>
    <cellStyle name="Comma 4" xfId="7" xr:uid="{9630DB25-CCEF-4966-9567-3A045B68FB20}"/>
    <cellStyle name="Normal" xfId="0" builtinId="0"/>
    <cellStyle name="Normal 2" xfId="3" xr:uid="{AEB4EA4C-6AAB-444A-9D12-AE0AB77A16CE}"/>
    <cellStyle name="Normal 3" xfId="4" xr:uid="{71C093A4-FADB-4142-9B98-FEE89F25838B}"/>
    <cellStyle name="Normal 6 2" xfId="6" xr:uid="{6D4AE67A-E7A0-4705-9363-1BB1F21C58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5F40-D2F5-4301-BB06-AB659E5AFDEC}">
  <dimension ref="A1:EL47"/>
  <sheetViews>
    <sheetView tabSelected="1" topLeftCell="A9" zoomScale="70" zoomScaleNormal="70" workbookViewId="0">
      <selection activeCell="T17" sqref="T17"/>
    </sheetView>
  </sheetViews>
  <sheetFormatPr defaultColWidth="9.33203125" defaultRowHeight="15.6"/>
  <cols>
    <col min="1" max="1" width="3.6640625" style="37" customWidth="1"/>
    <col min="2" max="2" width="45.33203125" style="37" customWidth="1"/>
    <col min="3" max="3" width="22.33203125" style="37" customWidth="1"/>
    <col min="4" max="4" width="13.6640625" style="37" customWidth="1"/>
    <col min="5" max="5" width="1" style="38" customWidth="1"/>
    <col min="6" max="6" width="4" style="53" customWidth="1"/>
    <col min="7" max="7" width="14.5546875" style="53" bestFit="1" customWidth="1"/>
    <col min="8" max="8" width="13.88671875" style="53" bestFit="1" customWidth="1"/>
    <col min="9" max="12" width="9.33203125" style="53"/>
    <col min="13" max="13" width="16.88671875" style="53" customWidth="1"/>
    <col min="14" max="17" width="9.33203125" style="53"/>
    <col min="18" max="18" width="1" style="39" customWidth="1"/>
    <col min="19" max="19" width="9.33203125" style="53"/>
    <col min="20" max="20" width="30.5546875" style="53" bestFit="1" customWidth="1"/>
    <col min="21" max="21" width="11" style="53" bestFit="1" customWidth="1"/>
    <col min="22" max="30" width="9.33203125" style="53"/>
    <col min="31" max="31" width="1.88671875" style="58" customWidth="1"/>
    <col min="32" max="16384" width="9.33203125" style="53"/>
  </cols>
  <sheetData>
    <row r="1" spans="1:142">
      <c r="A1" s="36" t="s">
        <v>296</v>
      </c>
      <c r="F1" s="36" t="s">
        <v>296</v>
      </c>
      <c r="G1" s="37"/>
      <c r="H1" s="37"/>
      <c r="I1" s="37"/>
      <c r="J1" s="37"/>
      <c r="K1" s="37"/>
      <c r="L1" s="37"/>
      <c r="M1" s="37"/>
      <c r="N1" s="37"/>
      <c r="O1" s="37"/>
      <c r="P1" s="37"/>
      <c r="Q1" s="37"/>
      <c r="S1" s="36" t="s">
        <v>296</v>
      </c>
      <c r="T1" s="37"/>
      <c r="U1" s="37"/>
      <c r="V1" s="37"/>
      <c r="W1" s="37"/>
      <c r="X1" s="37"/>
      <c r="Y1" s="37"/>
      <c r="Z1" s="37"/>
      <c r="AA1" s="37"/>
      <c r="AB1" s="37"/>
      <c r="AC1" s="37"/>
      <c r="AD1" s="37"/>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row>
    <row r="2" spans="1:142">
      <c r="A2" s="36" t="s">
        <v>295</v>
      </c>
      <c r="F2" s="36" t="s">
        <v>295</v>
      </c>
      <c r="G2" s="37"/>
      <c r="H2" s="37"/>
      <c r="I2" s="37"/>
      <c r="J2" s="37"/>
      <c r="K2" s="37"/>
      <c r="L2" s="37"/>
      <c r="M2" s="37"/>
      <c r="N2" s="37"/>
      <c r="O2" s="37"/>
      <c r="P2" s="37"/>
      <c r="Q2" s="37"/>
      <c r="S2" s="36" t="s">
        <v>295</v>
      </c>
      <c r="T2" s="37"/>
      <c r="U2" s="37"/>
      <c r="V2" s="37"/>
      <c r="W2" s="37"/>
      <c r="X2" s="37"/>
      <c r="Y2" s="37"/>
      <c r="Z2" s="37"/>
      <c r="AA2" s="37"/>
      <c r="AB2" s="37"/>
      <c r="AC2" s="37"/>
      <c r="AD2" s="37"/>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row>
    <row r="3" spans="1:142">
      <c r="A3" s="36" t="s">
        <v>218</v>
      </c>
      <c r="F3" s="36" t="s">
        <v>218</v>
      </c>
      <c r="G3" s="37"/>
      <c r="H3" s="37"/>
      <c r="I3" s="37"/>
      <c r="J3" s="37"/>
      <c r="K3" s="37"/>
      <c r="L3" s="37"/>
      <c r="M3" s="37"/>
      <c r="N3" s="37"/>
      <c r="O3" s="37"/>
      <c r="P3" s="37"/>
      <c r="Q3" s="37"/>
      <c r="S3" s="36" t="s">
        <v>218</v>
      </c>
      <c r="T3" s="37"/>
      <c r="U3" s="37"/>
      <c r="V3" s="37"/>
      <c r="W3" s="37"/>
      <c r="X3" s="37"/>
      <c r="Y3" s="37"/>
      <c r="Z3" s="37"/>
      <c r="AA3" s="37"/>
      <c r="AB3" s="37"/>
      <c r="AC3" s="37"/>
      <c r="AD3" s="37"/>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row>
    <row r="4" spans="1:142">
      <c r="F4" s="37"/>
      <c r="G4" s="37"/>
      <c r="H4" s="37"/>
      <c r="I4" s="37"/>
      <c r="J4" s="37"/>
      <c r="K4" s="37"/>
      <c r="L4" s="37"/>
      <c r="M4" s="37"/>
      <c r="N4" s="37"/>
      <c r="O4" s="37"/>
      <c r="P4" s="37"/>
      <c r="Q4" s="37"/>
      <c r="S4" s="37"/>
      <c r="T4" s="37"/>
      <c r="U4" s="37"/>
      <c r="V4" s="37"/>
      <c r="W4" s="37"/>
      <c r="X4" s="37"/>
      <c r="Y4" s="37"/>
      <c r="Z4" s="37"/>
      <c r="AA4" s="37"/>
      <c r="AB4" s="37"/>
      <c r="AC4" s="37"/>
      <c r="AD4" s="37"/>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row>
    <row r="5" spans="1:142" ht="16.2">
      <c r="A5" s="40" t="s">
        <v>211</v>
      </c>
      <c r="F5" s="56" t="s">
        <v>212</v>
      </c>
      <c r="G5" s="37"/>
      <c r="H5" s="37"/>
      <c r="I5" s="37"/>
      <c r="J5" s="37"/>
      <c r="K5" s="37"/>
      <c r="L5" s="37"/>
      <c r="M5" s="37"/>
      <c r="N5" s="37"/>
      <c r="O5" s="37"/>
      <c r="P5" s="37"/>
      <c r="Q5" s="37"/>
      <c r="S5" s="56" t="s">
        <v>237</v>
      </c>
      <c r="T5" s="37"/>
      <c r="U5" s="37"/>
      <c r="V5" s="37"/>
      <c r="W5" s="37"/>
      <c r="X5" s="37"/>
      <c r="Y5" s="37"/>
      <c r="Z5" s="37"/>
      <c r="AA5" s="37"/>
      <c r="AB5" s="37"/>
      <c r="AC5" s="37"/>
      <c r="AD5" s="37"/>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row>
    <row r="6" spans="1:142">
      <c r="A6" s="41"/>
      <c r="F6" s="37"/>
      <c r="G6" s="37"/>
      <c r="H6" s="37"/>
      <c r="I6" s="37"/>
      <c r="J6" s="37"/>
      <c r="K6" s="37"/>
      <c r="L6" s="37"/>
      <c r="M6" s="37"/>
      <c r="N6" s="37"/>
      <c r="O6" s="37"/>
      <c r="P6" s="37"/>
      <c r="Q6" s="37"/>
      <c r="S6" s="37"/>
      <c r="T6" s="37"/>
      <c r="U6" s="37"/>
      <c r="V6" s="37"/>
      <c r="W6" s="37"/>
      <c r="X6" s="37"/>
      <c r="Y6" s="37"/>
      <c r="Z6" s="37"/>
      <c r="AA6" s="37"/>
      <c r="AB6" s="37"/>
      <c r="AC6" s="37"/>
      <c r="AD6" s="37"/>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row>
    <row r="7" spans="1:142">
      <c r="A7" s="37" t="s">
        <v>219</v>
      </c>
      <c r="F7" s="37" t="s">
        <v>225</v>
      </c>
      <c r="G7" s="119" t="s">
        <v>226</v>
      </c>
      <c r="H7" s="119"/>
      <c r="I7" s="119"/>
      <c r="J7" s="119"/>
      <c r="K7" s="119"/>
      <c r="L7" s="119"/>
      <c r="M7" s="119"/>
      <c r="N7" s="119"/>
      <c r="O7" s="119"/>
      <c r="P7" s="119"/>
      <c r="Q7" s="119"/>
      <c r="S7" s="37" t="s">
        <v>238</v>
      </c>
      <c r="T7" s="119" t="s">
        <v>240</v>
      </c>
      <c r="U7" s="119"/>
      <c r="V7" s="119"/>
      <c r="W7" s="119"/>
      <c r="X7" s="119"/>
      <c r="Y7" s="119"/>
      <c r="Z7" s="119"/>
      <c r="AA7" s="119"/>
      <c r="AB7" s="119"/>
      <c r="AC7" s="119"/>
      <c r="AD7" s="11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row>
    <row r="8" spans="1:142">
      <c r="F8" s="37"/>
      <c r="G8" s="43"/>
      <c r="H8" s="37"/>
      <c r="I8" s="37"/>
      <c r="J8" s="37"/>
      <c r="K8" s="37"/>
      <c r="L8" s="44"/>
      <c r="M8" s="45"/>
      <c r="N8" s="45"/>
      <c r="O8" s="45"/>
      <c r="P8" s="45"/>
      <c r="Q8" s="45"/>
      <c r="S8" s="37"/>
      <c r="T8" s="119" t="s">
        <v>239</v>
      </c>
      <c r="U8" s="119"/>
      <c r="V8" s="119"/>
      <c r="W8" s="119"/>
      <c r="X8" s="119"/>
      <c r="Y8" s="119"/>
      <c r="Z8" s="119"/>
      <c r="AA8" s="119"/>
      <c r="AB8" s="119"/>
      <c r="AC8" s="119"/>
      <c r="AD8" s="11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row>
    <row r="9" spans="1:142">
      <c r="A9" s="37" t="s">
        <v>220</v>
      </c>
      <c r="B9" s="46"/>
      <c r="C9" s="46"/>
      <c r="F9" s="37"/>
      <c r="G9" s="43" t="s">
        <v>227</v>
      </c>
      <c r="H9" s="37"/>
      <c r="I9" s="37"/>
      <c r="J9" s="37"/>
      <c r="K9" s="37"/>
      <c r="L9" s="44"/>
      <c r="M9" s="45"/>
      <c r="N9" s="45"/>
      <c r="O9" s="45"/>
      <c r="P9" s="45"/>
      <c r="Q9" s="45"/>
      <c r="S9" s="37"/>
      <c r="T9" s="43"/>
      <c r="U9" s="37"/>
      <c r="V9" s="37"/>
      <c r="W9" s="37"/>
      <c r="X9" s="37"/>
      <c r="Y9" s="44"/>
      <c r="Z9" s="45"/>
      <c r="AA9" s="45"/>
      <c r="AB9" s="45"/>
      <c r="AC9" s="45"/>
      <c r="AD9" s="45"/>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row>
    <row r="10" spans="1:142">
      <c r="B10" s="47"/>
      <c r="C10" s="47"/>
      <c r="F10" s="37"/>
      <c r="G10" s="43"/>
      <c r="H10" s="37"/>
      <c r="I10" s="37"/>
      <c r="J10" s="37"/>
      <c r="K10" s="37"/>
      <c r="L10" s="48"/>
      <c r="M10" s="45"/>
      <c r="N10" s="45"/>
      <c r="O10" s="45"/>
      <c r="P10" s="45"/>
      <c r="Q10" s="45"/>
      <c r="S10" s="37"/>
      <c r="T10" s="52" t="s">
        <v>216</v>
      </c>
      <c r="U10" s="37"/>
      <c r="V10" s="37"/>
      <c r="W10" s="37"/>
      <c r="X10" s="37"/>
      <c r="Y10" s="48"/>
      <c r="Z10" s="45"/>
      <c r="AA10" s="45"/>
      <c r="AB10" s="45"/>
      <c r="AC10" s="45"/>
      <c r="AD10" s="45"/>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row>
    <row r="11" spans="1:142">
      <c r="B11" s="49" t="s">
        <v>213</v>
      </c>
      <c r="C11" s="54" t="s">
        <v>221</v>
      </c>
      <c r="F11" s="37"/>
      <c r="G11" s="43" t="s">
        <v>228</v>
      </c>
      <c r="H11" s="37"/>
      <c r="I11" s="37"/>
      <c r="J11" s="37"/>
      <c r="K11" s="37"/>
      <c r="L11" s="48"/>
      <c r="M11" s="45"/>
      <c r="N11" s="45"/>
      <c r="O11" s="45"/>
      <c r="P11" s="45"/>
      <c r="Q11" s="45"/>
      <c r="S11" s="37"/>
      <c r="T11" s="43"/>
      <c r="U11" s="37"/>
      <c r="V11" s="37"/>
      <c r="W11" s="37"/>
      <c r="X11" s="37"/>
      <c r="Y11" s="48"/>
      <c r="Z11" s="45"/>
      <c r="AA11" s="45"/>
      <c r="AB11" s="45"/>
      <c r="AC11" s="45"/>
      <c r="AD11" s="45"/>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row>
    <row r="12" spans="1:142">
      <c r="B12" s="49" t="s">
        <v>214</v>
      </c>
      <c r="C12" s="50">
        <v>1110000</v>
      </c>
      <c r="F12" s="37"/>
      <c r="G12" s="42"/>
      <c r="H12" s="42"/>
      <c r="I12" s="42"/>
      <c r="J12" s="42"/>
      <c r="K12" s="42"/>
      <c r="L12" s="42"/>
      <c r="M12" s="42"/>
      <c r="N12" s="42"/>
      <c r="O12" s="42"/>
      <c r="P12" s="42"/>
      <c r="Q12" s="42"/>
      <c r="S12" s="37"/>
      <c r="T12" s="42"/>
      <c r="U12" s="42"/>
      <c r="V12" s="42"/>
      <c r="W12" s="42"/>
      <c r="X12" s="42"/>
      <c r="Y12" s="42"/>
      <c r="Z12" s="42"/>
      <c r="AA12" s="42"/>
      <c r="AB12" s="42"/>
      <c r="AC12" s="42"/>
      <c r="AD12" s="42"/>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row>
    <row r="13" spans="1:142">
      <c r="B13" s="49" t="s">
        <v>215</v>
      </c>
      <c r="C13" s="51">
        <v>1000000</v>
      </c>
      <c r="F13" s="37"/>
      <c r="G13" s="52" t="s">
        <v>216</v>
      </c>
      <c r="H13" s="42"/>
      <c r="I13" s="42"/>
      <c r="J13" s="42"/>
      <c r="K13" s="42"/>
      <c r="L13" s="42"/>
      <c r="M13" s="42"/>
      <c r="N13" s="42"/>
      <c r="O13" s="42"/>
      <c r="P13" s="42"/>
      <c r="Q13" s="42"/>
      <c r="S13" s="37"/>
      <c r="T13" s="52"/>
      <c r="U13" s="42"/>
      <c r="V13" s="42"/>
      <c r="W13" s="42"/>
      <c r="X13" s="42"/>
      <c r="Y13" s="42"/>
      <c r="Z13" s="42"/>
      <c r="AA13" s="42"/>
      <c r="AB13" s="42"/>
      <c r="AC13" s="42"/>
      <c r="AD13" s="42"/>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row>
    <row r="14" spans="1:142">
      <c r="B14" s="49" t="s">
        <v>217</v>
      </c>
      <c r="C14" s="50">
        <v>910000</v>
      </c>
      <c r="F14" s="37"/>
      <c r="G14" s="43"/>
      <c r="H14" s="37"/>
      <c r="I14" s="37"/>
      <c r="J14" s="37"/>
      <c r="K14" s="37"/>
      <c r="L14" s="48"/>
      <c r="M14" s="45"/>
      <c r="N14" s="45"/>
      <c r="O14" s="45"/>
      <c r="P14" s="45"/>
      <c r="Q14" s="45"/>
      <c r="S14" s="37"/>
      <c r="T14" s="43"/>
      <c r="U14" s="37"/>
      <c r="V14" s="37"/>
      <c r="W14" s="37"/>
      <c r="X14" s="37"/>
      <c r="Y14" s="48"/>
      <c r="Z14" s="45"/>
      <c r="AA14" s="45"/>
      <c r="AB14" s="45"/>
      <c r="AC14" s="45"/>
      <c r="AD14" s="45"/>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row>
    <row r="15" spans="1:142">
      <c r="F15" s="81"/>
      <c r="G15" s="81"/>
      <c r="H15" s="81"/>
      <c r="I15" s="81"/>
      <c r="J15" s="81"/>
      <c r="K15" s="81"/>
      <c r="L15" s="81"/>
      <c r="M15" s="81"/>
      <c r="N15" s="81"/>
      <c r="O15" s="81"/>
      <c r="P15" s="81"/>
      <c r="Q15" s="81"/>
      <c r="S15" s="81"/>
      <c r="T15" s="81"/>
      <c r="U15" s="81"/>
      <c r="V15" s="81"/>
      <c r="W15" s="81"/>
      <c r="X15" s="81"/>
      <c r="Y15" s="81"/>
      <c r="Z15" s="81"/>
      <c r="AA15" s="81"/>
      <c r="AB15" s="81"/>
      <c r="AC15" s="81"/>
      <c r="AD15" s="81"/>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row>
    <row r="16" spans="1:142" ht="19.5" customHeight="1">
      <c r="B16" s="55" t="s">
        <v>234</v>
      </c>
      <c r="F16" s="53" t="s">
        <v>365</v>
      </c>
      <c r="G16" s="109" t="s">
        <v>364</v>
      </c>
      <c r="H16" s="106"/>
      <c r="I16" s="106"/>
      <c r="J16" s="106"/>
      <c r="K16" s="106"/>
      <c r="L16" s="106"/>
      <c r="M16" s="106"/>
      <c r="N16" s="106"/>
      <c r="O16" s="106"/>
      <c r="P16" s="83"/>
      <c r="Q16" s="81"/>
      <c r="S16" s="81"/>
      <c r="T16" s="103" t="s">
        <v>353</v>
      </c>
      <c r="AB16" s="81"/>
      <c r="AC16" s="81"/>
      <c r="AD16" s="81"/>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row>
    <row r="17" spans="1:142">
      <c r="G17" s="109"/>
      <c r="H17" s="106"/>
      <c r="I17" s="106"/>
      <c r="J17" s="106"/>
      <c r="K17" s="106"/>
      <c r="L17" s="106"/>
      <c r="M17" s="106"/>
      <c r="N17" s="106"/>
      <c r="O17" s="106"/>
      <c r="P17" s="83"/>
      <c r="Q17" s="81"/>
      <c r="S17" s="81"/>
      <c r="T17" s="114" t="s">
        <v>363</v>
      </c>
      <c r="AB17" s="81"/>
      <c r="AC17" s="81"/>
      <c r="AD17" s="81"/>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row>
    <row r="18" spans="1:142" ht="18">
      <c r="B18" s="37" t="s">
        <v>222</v>
      </c>
      <c r="G18" s="53" t="s">
        <v>362</v>
      </c>
      <c r="H18" s="106"/>
      <c r="I18" s="106"/>
      <c r="J18" s="106"/>
      <c r="K18" s="106"/>
      <c r="L18" s="106"/>
      <c r="M18" s="106"/>
      <c r="N18" s="106"/>
      <c r="O18" s="106"/>
      <c r="P18" s="83"/>
      <c r="Q18" s="81"/>
      <c r="S18" s="81"/>
      <c r="T18" s="53" t="s">
        <v>350</v>
      </c>
      <c r="U18" s="117">
        <f>1-(C14/C13)</f>
        <v>8.9999999999999969E-2</v>
      </c>
      <c r="V18" s="112" t="s">
        <v>361</v>
      </c>
      <c r="AB18" s="81"/>
      <c r="AC18" s="81"/>
      <c r="AD18" s="81"/>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row>
    <row r="19" spans="1:142">
      <c r="G19" s="109"/>
      <c r="H19" s="106"/>
      <c r="I19" s="106"/>
      <c r="J19" s="106"/>
      <c r="K19" s="106"/>
      <c r="L19" s="106"/>
      <c r="M19" s="106"/>
      <c r="N19" s="106"/>
      <c r="O19" s="106"/>
      <c r="P19" s="83"/>
      <c r="Q19" s="81"/>
      <c r="S19" s="81"/>
      <c r="T19" s="53" t="s">
        <v>348</v>
      </c>
      <c r="U19" s="118">
        <f>0.05-0.04</f>
        <v>1.0000000000000002E-2</v>
      </c>
      <c r="V19" s="116" t="s">
        <v>360</v>
      </c>
      <c r="AB19" s="81"/>
      <c r="AC19" s="81"/>
      <c r="AD19" s="81"/>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row>
    <row r="20" spans="1:142">
      <c r="B20" s="37" t="s">
        <v>223</v>
      </c>
      <c r="C20" s="43"/>
      <c r="G20" s="106" t="s">
        <v>350</v>
      </c>
      <c r="H20" s="107">
        <f>C12-C14</f>
        <v>200000</v>
      </c>
      <c r="I20" s="108" t="s">
        <v>359</v>
      </c>
      <c r="J20" s="106"/>
      <c r="K20" s="106"/>
      <c r="L20" s="106"/>
      <c r="M20" s="106"/>
      <c r="N20" s="106"/>
      <c r="O20" s="106"/>
      <c r="P20" s="83"/>
      <c r="Q20" s="81"/>
      <c r="S20" s="81"/>
      <c r="T20" s="53" t="s">
        <v>346</v>
      </c>
      <c r="U20" s="117">
        <f>U18/U19</f>
        <v>8.9999999999999947</v>
      </c>
      <c r="V20" s="116"/>
      <c r="AB20" s="81"/>
      <c r="AC20" s="81"/>
      <c r="AD20" s="81"/>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row>
    <row r="21" spans="1:142">
      <c r="B21" s="43"/>
      <c r="C21" s="43"/>
      <c r="G21" s="106"/>
      <c r="H21" s="107"/>
      <c r="I21" s="106"/>
      <c r="J21" s="106"/>
      <c r="K21" s="106"/>
      <c r="L21" s="106"/>
      <c r="M21" s="106"/>
      <c r="N21" s="106"/>
      <c r="O21" s="106"/>
      <c r="P21" s="83"/>
      <c r="Q21" s="81"/>
      <c r="S21" s="81"/>
      <c r="U21" s="113"/>
      <c r="AB21" s="81"/>
      <c r="AC21" s="81"/>
      <c r="AD21" s="81"/>
    </row>
    <row r="22" spans="1:142">
      <c r="B22" s="37" t="s">
        <v>224</v>
      </c>
      <c r="G22" s="106" t="s">
        <v>348</v>
      </c>
      <c r="H22" s="107">
        <f>2*C13*((0.05-0.03)/2)</f>
        <v>20000.000000000004</v>
      </c>
      <c r="I22" s="108" t="s">
        <v>358</v>
      </c>
      <c r="J22" s="106"/>
      <c r="K22" s="106"/>
      <c r="L22" s="106"/>
      <c r="M22" s="106"/>
      <c r="N22" s="106"/>
      <c r="O22" s="106"/>
      <c r="P22" s="83"/>
      <c r="Q22" s="81"/>
      <c r="S22" s="81"/>
      <c r="U22" s="113"/>
      <c r="V22" s="112"/>
      <c r="AB22" s="81"/>
      <c r="AC22" s="81"/>
      <c r="AD22" s="81"/>
    </row>
    <row r="23" spans="1:142">
      <c r="G23" s="106"/>
      <c r="H23" s="107"/>
      <c r="I23" s="106"/>
      <c r="J23" s="106"/>
      <c r="K23" s="106"/>
      <c r="L23" s="106"/>
      <c r="M23" s="106"/>
      <c r="N23" s="106"/>
      <c r="O23" s="106"/>
      <c r="P23" s="83"/>
      <c r="Q23" s="81"/>
      <c r="S23" s="81"/>
      <c r="T23" s="114" t="s">
        <v>357</v>
      </c>
      <c r="U23" s="113"/>
      <c r="AB23" s="81"/>
      <c r="AC23" s="81"/>
      <c r="AD23" s="81"/>
    </row>
    <row r="24" spans="1:142" ht="19.8">
      <c r="A24" s="37" t="s">
        <v>229</v>
      </c>
      <c r="G24" s="106" t="s">
        <v>346</v>
      </c>
      <c r="H24" s="115">
        <f>H20/H22</f>
        <v>9.9999999999999982</v>
      </c>
      <c r="I24" s="106"/>
      <c r="J24" s="106"/>
      <c r="K24" s="106"/>
      <c r="L24" s="106"/>
      <c r="M24" s="106"/>
      <c r="N24" s="106"/>
      <c r="O24" s="106"/>
      <c r="P24" s="83"/>
      <c r="Q24" s="81"/>
      <c r="S24" s="81"/>
      <c r="T24" s="53" t="s">
        <v>346</v>
      </c>
      <c r="U24" s="113">
        <f>C13*(1-U20/100)^0.7</f>
        <v>936114.50495807093</v>
      </c>
      <c r="V24" s="112" t="s">
        <v>356</v>
      </c>
      <c r="AB24" s="81"/>
      <c r="AC24" s="81"/>
      <c r="AD24" s="81"/>
    </row>
    <row r="25" spans="1:142">
      <c r="A25" s="37" t="s">
        <v>230</v>
      </c>
      <c r="G25" s="106"/>
      <c r="H25" s="107"/>
      <c r="I25" s="106"/>
      <c r="J25" s="106"/>
      <c r="K25" s="106"/>
      <c r="L25" s="106"/>
      <c r="M25" s="106"/>
      <c r="N25" s="106"/>
      <c r="O25" s="106"/>
      <c r="P25" s="83"/>
      <c r="Q25" s="81"/>
      <c r="S25" s="81"/>
      <c r="U25" s="113"/>
      <c r="AB25" s="81"/>
      <c r="AC25" s="81"/>
      <c r="AD25" s="81"/>
    </row>
    <row r="26" spans="1:142">
      <c r="A26" s="37" t="s">
        <v>231</v>
      </c>
      <c r="F26" s="53" t="s">
        <v>355</v>
      </c>
      <c r="G26" s="109" t="s">
        <v>354</v>
      </c>
      <c r="H26" s="107"/>
      <c r="I26" s="106"/>
      <c r="J26" s="106"/>
      <c r="K26" s="106"/>
      <c r="L26" s="106"/>
      <c r="M26" s="106"/>
      <c r="N26" s="106"/>
      <c r="O26" s="106"/>
      <c r="P26" s="83"/>
      <c r="Q26" s="81"/>
      <c r="S26" s="81"/>
      <c r="T26" s="114" t="s">
        <v>353</v>
      </c>
      <c r="U26" s="113"/>
      <c r="V26" s="112"/>
      <c r="AB26" s="81"/>
      <c r="AC26" s="81"/>
      <c r="AD26" s="81"/>
    </row>
    <row r="27" spans="1:142">
      <c r="H27" s="107"/>
      <c r="I27" s="106"/>
      <c r="J27" s="106"/>
      <c r="K27" s="106"/>
      <c r="L27" s="106"/>
      <c r="M27" s="106"/>
      <c r="N27" s="106"/>
      <c r="O27" s="106"/>
      <c r="P27" s="83"/>
      <c r="Q27" s="81"/>
      <c r="S27" s="81"/>
      <c r="T27" s="53" t="s">
        <v>346</v>
      </c>
      <c r="U27" s="111">
        <f>U24-C28</f>
        <v>-53885.495041929069</v>
      </c>
      <c r="V27" s="110" t="s">
        <v>352</v>
      </c>
      <c r="AB27" s="81"/>
      <c r="AC27" s="81"/>
      <c r="AD27" s="81"/>
    </row>
    <row r="28" spans="1:142" ht="19.8">
      <c r="B28" s="49" t="s">
        <v>232</v>
      </c>
      <c r="C28" s="50">
        <v>990000</v>
      </c>
      <c r="G28" s="53" t="s">
        <v>351</v>
      </c>
      <c r="H28" s="107"/>
      <c r="I28" s="106"/>
      <c r="J28" s="106"/>
      <c r="K28" s="106"/>
      <c r="L28" s="106"/>
      <c r="M28" s="106"/>
      <c r="N28" s="106"/>
      <c r="O28" s="106"/>
      <c r="P28" s="83"/>
      <c r="Q28" s="81"/>
      <c r="S28" s="81"/>
      <c r="T28" s="81"/>
      <c r="U28" s="81"/>
      <c r="V28" s="81"/>
      <c r="W28" s="81"/>
      <c r="X28" s="81"/>
      <c r="Y28" s="81"/>
      <c r="Z28" s="81"/>
      <c r="AA28" s="81"/>
      <c r="AB28" s="81"/>
      <c r="AC28" s="81"/>
      <c r="AD28" s="81"/>
    </row>
    <row r="29" spans="1:142">
      <c r="B29" s="49" t="s">
        <v>233</v>
      </c>
      <c r="C29" s="57">
        <v>4.7E-2</v>
      </c>
      <c r="G29" s="109"/>
      <c r="H29" s="107"/>
      <c r="I29" s="106"/>
      <c r="J29" s="106"/>
      <c r="K29" s="106"/>
      <c r="L29" s="106"/>
      <c r="M29" s="106"/>
      <c r="N29" s="106"/>
      <c r="O29" s="106"/>
      <c r="P29" s="83"/>
      <c r="Q29" s="81"/>
      <c r="S29" s="81"/>
      <c r="T29" s="81"/>
      <c r="U29" s="81"/>
      <c r="V29" s="81"/>
      <c r="W29" s="81"/>
      <c r="X29" s="81"/>
      <c r="Y29" s="81"/>
      <c r="Z29" s="81"/>
      <c r="AA29" s="81"/>
      <c r="AB29" s="81"/>
      <c r="AC29" s="81"/>
      <c r="AD29" s="81"/>
    </row>
    <row r="30" spans="1:142">
      <c r="G30" s="106" t="s">
        <v>350</v>
      </c>
      <c r="H30" s="107">
        <f>C12+C14-2*C13</f>
        <v>20000</v>
      </c>
      <c r="I30" s="108" t="s">
        <v>349</v>
      </c>
      <c r="J30" s="106"/>
      <c r="K30" s="106"/>
      <c r="L30" s="106"/>
      <c r="M30" s="106"/>
      <c r="N30" s="106"/>
      <c r="O30" s="106"/>
      <c r="P30" s="81"/>
      <c r="Q30" s="81"/>
      <c r="S30" s="81"/>
      <c r="T30" s="81"/>
      <c r="U30" s="81"/>
      <c r="V30" s="81"/>
      <c r="W30" s="81"/>
      <c r="X30" s="81"/>
      <c r="Y30" s="81"/>
      <c r="Z30" s="81"/>
      <c r="AA30" s="81"/>
      <c r="AB30" s="81"/>
      <c r="AC30" s="81"/>
      <c r="AD30" s="81"/>
    </row>
    <row r="31" spans="1:142">
      <c r="B31" s="55" t="s">
        <v>235</v>
      </c>
      <c r="G31" s="106"/>
      <c r="H31" s="107"/>
      <c r="I31" s="106"/>
      <c r="J31" s="106"/>
      <c r="K31" s="106"/>
      <c r="L31" s="106"/>
      <c r="M31" s="106"/>
      <c r="N31" s="106"/>
      <c r="O31" s="106"/>
      <c r="P31" s="81"/>
      <c r="Q31" s="81"/>
      <c r="S31" s="81"/>
      <c r="T31" s="81"/>
      <c r="U31" s="81"/>
      <c r="V31" s="81"/>
      <c r="W31" s="81"/>
      <c r="X31" s="81"/>
      <c r="Y31" s="81"/>
      <c r="Z31" s="81"/>
      <c r="AA31" s="81"/>
      <c r="AB31" s="81"/>
      <c r="AC31" s="81"/>
      <c r="AD31" s="81"/>
    </row>
    <row r="32" spans="1:142" ht="18.600000000000001">
      <c r="B32" s="37" t="s">
        <v>236</v>
      </c>
      <c r="G32" s="106" t="s">
        <v>348</v>
      </c>
      <c r="H32" s="107">
        <f>2*C13*(((0.05-0.03)/2)^2)</f>
        <v>200.00000000000009</v>
      </c>
      <c r="I32" s="108" t="s">
        <v>347</v>
      </c>
      <c r="J32" s="106"/>
      <c r="K32" s="106"/>
      <c r="L32" s="106"/>
      <c r="M32" s="106"/>
      <c r="N32" s="106"/>
      <c r="O32" s="106"/>
      <c r="P32" s="81"/>
      <c r="Q32" s="81"/>
      <c r="S32" s="81"/>
      <c r="T32" s="81"/>
      <c r="U32" s="81"/>
      <c r="V32" s="81"/>
      <c r="W32" s="81"/>
      <c r="X32" s="81"/>
      <c r="Y32" s="81"/>
      <c r="Z32" s="81"/>
      <c r="AA32" s="81"/>
      <c r="AB32" s="81"/>
      <c r="AC32" s="81"/>
      <c r="AD32" s="81"/>
    </row>
    <row r="33" spans="2:30">
      <c r="G33" s="106"/>
      <c r="H33" s="106"/>
      <c r="I33" s="106"/>
      <c r="J33" s="106"/>
      <c r="K33" s="106"/>
      <c r="L33" s="106"/>
      <c r="M33" s="106"/>
      <c r="N33" s="106"/>
      <c r="O33" s="106"/>
      <c r="P33" s="81"/>
      <c r="Q33" s="81"/>
      <c r="S33" s="81"/>
      <c r="T33" s="81"/>
      <c r="U33" s="81"/>
      <c r="V33" s="81"/>
      <c r="W33" s="81"/>
      <c r="X33" s="81"/>
      <c r="Y33" s="81"/>
      <c r="Z33" s="81"/>
      <c r="AA33" s="81"/>
      <c r="AB33" s="81"/>
      <c r="AC33" s="81"/>
      <c r="AD33" s="81"/>
    </row>
    <row r="34" spans="2:30">
      <c r="B34" s="37" t="s">
        <v>224</v>
      </c>
      <c r="G34" s="106" t="s">
        <v>346</v>
      </c>
      <c r="H34" s="107">
        <f>H30/H32</f>
        <v>99.999999999999957</v>
      </c>
      <c r="I34" s="106"/>
      <c r="J34" s="106"/>
      <c r="K34" s="106"/>
      <c r="L34" s="106"/>
      <c r="M34" s="106"/>
      <c r="N34" s="106"/>
      <c r="O34" s="106"/>
      <c r="P34" s="81"/>
      <c r="Q34" s="81"/>
      <c r="S34" s="81"/>
      <c r="T34" s="81"/>
      <c r="U34" s="81"/>
      <c r="V34" s="81"/>
      <c r="W34" s="81"/>
      <c r="X34" s="81"/>
      <c r="Y34" s="81"/>
      <c r="Z34" s="81"/>
      <c r="AA34" s="81"/>
      <c r="AB34" s="81"/>
      <c r="AC34" s="81"/>
      <c r="AD34" s="81"/>
    </row>
    <row r="35" spans="2:30">
      <c r="F35" s="81"/>
      <c r="G35" s="84"/>
      <c r="H35" s="81"/>
      <c r="I35" s="81"/>
      <c r="J35" s="81"/>
      <c r="K35" s="81"/>
      <c r="L35" s="81"/>
      <c r="M35" s="81"/>
      <c r="N35" s="81"/>
      <c r="O35" s="81"/>
      <c r="P35" s="81"/>
      <c r="Q35" s="81"/>
      <c r="S35" s="81"/>
      <c r="T35" s="81"/>
      <c r="U35" s="81"/>
      <c r="V35" s="81"/>
      <c r="W35" s="81"/>
      <c r="X35" s="81"/>
      <c r="Y35" s="81"/>
      <c r="Z35" s="81"/>
      <c r="AA35" s="81"/>
      <c r="AB35" s="81"/>
      <c r="AC35" s="81"/>
      <c r="AD35" s="81"/>
    </row>
    <row r="36" spans="2:30">
      <c r="F36" s="81"/>
      <c r="G36" s="85"/>
      <c r="H36" s="81"/>
      <c r="I36" s="81"/>
      <c r="J36" s="81"/>
      <c r="K36" s="81"/>
      <c r="L36" s="81"/>
      <c r="M36" s="81"/>
      <c r="N36" s="81"/>
      <c r="O36" s="81"/>
      <c r="P36" s="81"/>
      <c r="Q36" s="81"/>
      <c r="S36" s="81"/>
      <c r="T36" s="81"/>
      <c r="U36" s="81"/>
      <c r="V36" s="81"/>
      <c r="W36" s="81"/>
      <c r="X36" s="81"/>
      <c r="Y36" s="81"/>
      <c r="Z36" s="81"/>
      <c r="AA36" s="81"/>
      <c r="AB36" s="81"/>
      <c r="AC36" s="81"/>
      <c r="AD36" s="81"/>
    </row>
    <row r="37" spans="2:30">
      <c r="F37" s="81"/>
      <c r="G37" s="85"/>
      <c r="H37" s="81"/>
      <c r="I37" s="81"/>
      <c r="J37" s="81"/>
      <c r="K37" s="81"/>
      <c r="L37" s="81"/>
      <c r="M37" s="81"/>
      <c r="N37" s="81"/>
      <c r="O37" s="81"/>
      <c r="P37" s="81"/>
      <c r="Q37" s="81"/>
      <c r="S37" s="81"/>
      <c r="T37" s="81"/>
      <c r="U37" s="81"/>
      <c r="V37" s="81"/>
      <c r="W37" s="81"/>
      <c r="X37" s="81"/>
      <c r="Y37" s="81"/>
      <c r="Z37" s="81"/>
      <c r="AA37" s="81"/>
      <c r="AB37" s="81"/>
      <c r="AC37" s="81"/>
      <c r="AD37" s="81"/>
    </row>
    <row r="38" spans="2:30">
      <c r="F38" s="81"/>
      <c r="G38" s="85"/>
      <c r="H38" s="81"/>
      <c r="I38" s="81"/>
      <c r="J38" s="81"/>
      <c r="K38" s="81"/>
      <c r="L38" s="81"/>
      <c r="M38" s="81"/>
      <c r="N38" s="81"/>
      <c r="O38" s="81"/>
      <c r="P38" s="81"/>
      <c r="Q38" s="81"/>
      <c r="S38" s="81"/>
      <c r="T38" s="81"/>
      <c r="U38" s="81"/>
      <c r="V38" s="81"/>
      <c r="W38" s="81"/>
      <c r="X38" s="81"/>
      <c r="Y38" s="81"/>
      <c r="Z38" s="81"/>
      <c r="AA38" s="81"/>
      <c r="AB38" s="81"/>
      <c r="AC38" s="81"/>
      <c r="AD38" s="81"/>
    </row>
    <row r="39" spans="2:30">
      <c r="F39" s="81"/>
      <c r="G39" s="81"/>
      <c r="H39" s="81"/>
      <c r="I39" s="81"/>
      <c r="J39" s="81"/>
      <c r="K39" s="81"/>
      <c r="L39" s="81"/>
      <c r="M39" s="81"/>
      <c r="N39" s="81"/>
      <c r="O39" s="81"/>
      <c r="P39" s="81"/>
      <c r="Q39" s="81"/>
      <c r="S39" s="81"/>
      <c r="T39" s="81"/>
      <c r="U39" s="81"/>
      <c r="V39" s="81"/>
      <c r="W39" s="81"/>
      <c r="X39" s="81"/>
      <c r="Y39" s="81"/>
      <c r="Z39" s="81"/>
      <c r="AA39" s="81"/>
      <c r="AB39" s="81"/>
      <c r="AC39" s="81"/>
      <c r="AD39" s="81"/>
    </row>
    <row r="40" spans="2:30">
      <c r="F40" s="81"/>
      <c r="G40" s="81"/>
      <c r="H40" s="81"/>
      <c r="I40" s="81"/>
      <c r="J40" s="81"/>
      <c r="K40" s="81"/>
      <c r="L40" s="81"/>
      <c r="M40" s="81"/>
      <c r="N40" s="81"/>
      <c r="O40" s="81"/>
      <c r="P40" s="81"/>
      <c r="Q40" s="81"/>
      <c r="S40" s="81"/>
      <c r="T40" s="81"/>
      <c r="U40" s="81"/>
      <c r="V40" s="81"/>
      <c r="W40" s="81"/>
      <c r="X40" s="81"/>
      <c r="Y40" s="81"/>
      <c r="Z40" s="81"/>
      <c r="AA40" s="81"/>
      <c r="AB40" s="81"/>
      <c r="AC40" s="81"/>
      <c r="AD40" s="81"/>
    </row>
    <row r="41" spans="2:30">
      <c r="F41" s="81"/>
      <c r="G41" s="81"/>
      <c r="H41" s="81"/>
      <c r="I41" s="81"/>
      <c r="J41" s="81"/>
      <c r="K41" s="81"/>
      <c r="L41" s="81"/>
      <c r="M41" s="81"/>
      <c r="N41" s="81"/>
      <c r="O41" s="81"/>
      <c r="P41" s="81"/>
      <c r="Q41" s="81"/>
      <c r="S41" s="81"/>
      <c r="T41" s="81"/>
      <c r="U41" s="81"/>
      <c r="V41" s="81"/>
      <c r="W41" s="81"/>
      <c r="X41" s="81"/>
      <c r="Y41" s="81"/>
      <c r="Z41" s="81"/>
      <c r="AA41" s="81"/>
      <c r="AB41" s="81"/>
      <c r="AC41" s="81"/>
      <c r="AD41" s="81"/>
    </row>
    <row r="42" spans="2:30">
      <c r="F42" s="81"/>
      <c r="G42" s="81"/>
      <c r="H42" s="81"/>
      <c r="I42" s="81"/>
      <c r="J42" s="81"/>
      <c r="K42" s="81"/>
      <c r="L42" s="81"/>
      <c r="M42" s="81"/>
      <c r="N42" s="81"/>
      <c r="O42" s="81"/>
      <c r="P42" s="81"/>
      <c r="Q42" s="81"/>
      <c r="S42" s="81"/>
      <c r="T42" s="81"/>
      <c r="U42" s="81"/>
      <c r="V42" s="81"/>
      <c r="W42" s="81"/>
      <c r="X42" s="81"/>
      <c r="Y42" s="81"/>
      <c r="Z42" s="81"/>
      <c r="AA42" s="81"/>
      <c r="AB42" s="81"/>
      <c r="AC42" s="81"/>
      <c r="AD42" s="81"/>
    </row>
    <row r="43" spans="2:30">
      <c r="F43" s="81"/>
      <c r="G43" s="81"/>
      <c r="H43" s="81"/>
      <c r="I43" s="81"/>
      <c r="J43" s="81"/>
      <c r="K43" s="81"/>
      <c r="L43" s="81"/>
      <c r="M43" s="81"/>
      <c r="N43" s="81"/>
      <c r="O43" s="81"/>
      <c r="P43" s="81"/>
      <c r="Q43" s="81"/>
      <c r="S43" s="81"/>
      <c r="T43" s="81"/>
      <c r="U43" s="81"/>
      <c r="V43" s="81"/>
      <c r="W43" s="81"/>
      <c r="X43" s="81"/>
      <c r="Y43" s="81"/>
      <c r="Z43" s="81"/>
      <c r="AA43" s="81"/>
      <c r="AB43" s="81"/>
      <c r="AC43" s="81"/>
      <c r="AD43" s="81"/>
    </row>
    <row r="44" spans="2:30">
      <c r="F44" s="81"/>
      <c r="G44" s="81"/>
      <c r="H44" s="81"/>
      <c r="I44" s="81"/>
      <c r="J44" s="81"/>
      <c r="K44" s="81"/>
      <c r="L44" s="81"/>
      <c r="M44" s="81"/>
      <c r="N44" s="81"/>
      <c r="O44" s="81"/>
      <c r="P44" s="81"/>
      <c r="Q44" s="81"/>
      <c r="S44" s="81"/>
      <c r="T44" s="81"/>
      <c r="U44" s="81"/>
      <c r="V44" s="81"/>
      <c r="W44" s="81"/>
      <c r="X44" s="81"/>
      <c r="Y44" s="81"/>
      <c r="Z44" s="81"/>
      <c r="AA44" s="81"/>
      <c r="AB44" s="81"/>
      <c r="AC44" s="81"/>
      <c r="AD44" s="81"/>
    </row>
    <row r="45" spans="2:30">
      <c r="F45" s="81"/>
      <c r="G45" s="81"/>
      <c r="H45" s="81"/>
      <c r="I45" s="81"/>
      <c r="J45" s="81"/>
      <c r="K45" s="81"/>
      <c r="L45" s="81"/>
      <c r="M45" s="81"/>
      <c r="N45" s="81"/>
      <c r="O45" s="81"/>
      <c r="P45" s="81"/>
      <c r="Q45" s="81"/>
      <c r="S45" s="81"/>
      <c r="T45" s="81"/>
      <c r="U45" s="81"/>
      <c r="V45" s="81"/>
      <c r="W45" s="81"/>
      <c r="X45" s="81"/>
      <c r="Y45" s="81"/>
      <c r="Z45" s="81"/>
      <c r="AA45" s="81"/>
      <c r="AB45" s="81"/>
      <c r="AC45" s="81"/>
      <c r="AD45" s="81"/>
    </row>
    <row r="46" spans="2:30">
      <c r="S46" s="81"/>
      <c r="T46" s="81"/>
      <c r="U46" s="81"/>
      <c r="V46" s="81"/>
      <c r="W46" s="81"/>
      <c r="X46" s="81"/>
      <c r="Y46" s="81"/>
      <c r="Z46" s="81"/>
      <c r="AA46" s="81"/>
      <c r="AB46" s="81"/>
      <c r="AC46" s="81"/>
      <c r="AD46" s="81"/>
    </row>
    <row r="47" spans="2:30">
      <c r="S47" s="81"/>
      <c r="T47" s="81"/>
      <c r="U47" s="81"/>
      <c r="V47" s="81"/>
      <c r="W47" s="81"/>
      <c r="X47" s="81"/>
      <c r="Y47" s="81"/>
      <c r="Z47" s="81"/>
      <c r="AA47" s="81"/>
      <c r="AB47" s="81"/>
      <c r="AC47" s="81"/>
      <c r="AD47" s="81"/>
    </row>
  </sheetData>
  <sheetProtection algorithmName="SHA-512" hashValue="Wqb60RbY4WNFsJYff6bb2k3CfRoaizwNGUjNL+8ddLDp/vN9Iq7ypfix6g8qgOJTdwNioLPMSZTscyxIX/lmAA==" saltValue="KF/2ueHR56d1STVENUl4fg==" spinCount="100000" sheet="1" formatCells="0" formatColumns="0" formatRows="0" insertColumns="0" insertRows="0"/>
  <mergeCells count="3">
    <mergeCell ref="G7:Q7"/>
    <mergeCell ref="T7:AD7"/>
    <mergeCell ref="T8:A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F035-777B-4530-8183-1DB039E6EAED}">
  <dimension ref="A1:EL84"/>
  <sheetViews>
    <sheetView topLeftCell="A12" zoomScale="70" zoomScaleNormal="70" workbookViewId="0"/>
  </sheetViews>
  <sheetFormatPr defaultColWidth="9.33203125" defaultRowHeight="15.6"/>
  <cols>
    <col min="1" max="1" width="3.6640625" style="37" customWidth="1"/>
    <col min="2" max="2" width="45.33203125" style="37" customWidth="1"/>
    <col min="3" max="4" width="22.6640625" style="37" customWidth="1"/>
    <col min="5" max="5" width="1" style="38" customWidth="1"/>
    <col min="6" max="6" width="4" style="53" customWidth="1"/>
    <col min="7" max="7" width="39.5546875" style="53" customWidth="1"/>
    <col min="8" max="8" width="20.88671875" style="53" customWidth="1"/>
    <col min="9" max="9" width="13" style="53" bestFit="1" customWidth="1"/>
    <col min="10" max="17" width="2.5546875" style="53" customWidth="1"/>
    <col min="18" max="18" width="1" style="39" customWidth="1"/>
    <col min="19" max="19" width="9.33203125" style="53"/>
    <col min="20" max="20" width="37.88671875" style="53" customWidth="1"/>
    <col min="21" max="21" width="16.44140625" style="53" bestFit="1" customWidth="1"/>
    <col min="22" max="22" width="9.33203125" style="53"/>
    <col min="23" max="23" width="36.6640625" style="53" customWidth="1"/>
    <col min="24" max="24" width="15.6640625" style="53" bestFit="1" customWidth="1"/>
    <col min="25" max="30" width="9.33203125" style="53"/>
    <col min="31" max="31" width="1.88671875" style="58" customWidth="1"/>
    <col min="32" max="16384" width="9.33203125" style="53"/>
  </cols>
  <sheetData>
    <row r="1" spans="1:142">
      <c r="A1" s="36" t="s">
        <v>296</v>
      </c>
      <c r="F1" s="36" t="s">
        <v>296</v>
      </c>
      <c r="G1" s="37"/>
      <c r="H1" s="37"/>
      <c r="I1" s="37"/>
      <c r="J1" s="37"/>
      <c r="K1" s="37"/>
      <c r="L1" s="37"/>
      <c r="M1" s="37"/>
      <c r="N1" s="37"/>
      <c r="O1" s="37"/>
      <c r="P1" s="37"/>
      <c r="Q1" s="37"/>
      <c r="S1" s="36" t="s">
        <v>296</v>
      </c>
      <c r="T1" s="37"/>
      <c r="U1" s="37"/>
      <c r="V1" s="37"/>
      <c r="W1" s="37"/>
      <c r="X1" s="37"/>
      <c r="Y1" s="37"/>
      <c r="Z1" s="37"/>
      <c r="AA1" s="37"/>
      <c r="AB1" s="37"/>
      <c r="AC1" s="37"/>
      <c r="AD1" s="37"/>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row>
    <row r="2" spans="1:142">
      <c r="A2" s="36" t="s">
        <v>295</v>
      </c>
      <c r="F2" s="36" t="s">
        <v>295</v>
      </c>
      <c r="G2" s="37"/>
      <c r="H2" s="37"/>
      <c r="I2" s="37"/>
      <c r="J2" s="37"/>
      <c r="K2" s="37"/>
      <c r="L2" s="37"/>
      <c r="M2" s="37"/>
      <c r="N2" s="37"/>
      <c r="O2" s="37"/>
      <c r="P2" s="37"/>
      <c r="Q2" s="37"/>
      <c r="S2" s="36" t="s">
        <v>295</v>
      </c>
      <c r="T2" s="37"/>
      <c r="U2" s="37"/>
      <c r="V2" s="37"/>
      <c r="W2" s="37"/>
      <c r="X2" s="37"/>
      <c r="Y2" s="37"/>
      <c r="Z2" s="37"/>
      <c r="AA2" s="37"/>
      <c r="AB2" s="37"/>
      <c r="AC2" s="37"/>
      <c r="AD2" s="37"/>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row>
    <row r="3" spans="1:142">
      <c r="A3" s="36" t="s">
        <v>241</v>
      </c>
      <c r="F3" s="36" t="s">
        <v>241</v>
      </c>
      <c r="G3" s="37"/>
      <c r="H3" s="37"/>
      <c r="I3" s="37"/>
      <c r="J3" s="37"/>
      <c r="K3" s="37"/>
      <c r="L3" s="37"/>
      <c r="M3" s="37"/>
      <c r="N3" s="37"/>
      <c r="O3" s="37"/>
      <c r="P3" s="37"/>
      <c r="Q3" s="37"/>
      <c r="S3" s="36" t="s">
        <v>241</v>
      </c>
      <c r="T3" s="37"/>
      <c r="U3" s="37"/>
      <c r="V3" s="37"/>
      <c r="W3" s="37"/>
      <c r="X3" s="37"/>
      <c r="Y3" s="37"/>
      <c r="Z3" s="37"/>
      <c r="AA3" s="37"/>
      <c r="AB3" s="37"/>
      <c r="AC3" s="37"/>
      <c r="AD3" s="37"/>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row>
    <row r="4" spans="1:142">
      <c r="F4" s="37"/>
      <c r="G4" s="37"/>
      <c r="H4" s="37"/>
      <c r="I4" s="37"/>
      <c r="J4" s="37"/>
      <c r="K4" s="37"/>
      <c r="L4" s="37"/>
      <c r="M4" s="37"/>
      <c r="N4" s="37"/>
      <c r="O4" s="37"/>
      <c r="P4" s="37"/>
      <c r="Q4" s="37"/>
      <c r="S4" s="37"/>
      <c r="T4" s="37"/>
      <c r="U4" s="37"/>
      <c r="V4" s="37"/>
      <c r="W4" s="37"/>
      <c r="X4" s="37"/>
      <c r="Y4" s="37"/>
      <c r="Z4" s="37"/>
      <c r="AA4" s="37"/>
      <c r="AB4" s="37"/>
      <c r="AC4" s="37"/>
      <c r="AD4" s="37"/>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row>
    <row r="5" spans="1:142" ht="16.2">
      <c r="A5" s="40" t="s">
        <v>211</v>
      </c>
      <c r="F5" s="56" t="s">
        <v>212</v>
      </c>
      <c r="G5" s="37"/>
      <c r="H5" s="37"/>
      <c r="I5" s="37"/>
      <c r="J5" s="37"/>
      <c r="K5" s="37"/>
      <c r="L5" s="37"/>
      <c r="M5" s="37"/>
      <c r="N5" s="37"/>
      <c r="O5" s="37"/>
      <c r="P5" s="37"/>
      <c r="Q5" s="37"/>
      <c r="S5" s="56" t="s">
        <v>237</v>
      </c>
      <c r="T5" s="37"/>
      <c r="U5" s="37"/>
      <c r="V5" s="37"/>
      <c r="W5" s="37"/>
      <c r="X5" s="37"/>
      <c r="Y5" s="37"/>
      <c r="Z5" s="37"/>
      <c r="AA5" s="37"/>
      <c r="AB5" s="37"/>
      <c r="AC5" s="37"/>
      <c r="AD5" s="37"/>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row>
    <row r="6" spans="1:142">
      <c r="A6" s="41"/>
      <c r="F6" s="37"/>
      <c r="G6" s="37"/>
      <c r="H6" s="37"/>
      <c r="I6" s="37"/>
      <c r="J6" s="37"/>
      <c r="K6" s="37"/>
      <c r="L6" s="37"/>
      <c r="M6" s="37"/>
      <c r="N6" s="37"/>
      <c r="O6" s="37"/>
      <c r="P6" s="37"/>
      <c r="Q6" s="37"/>
      <c r="S6" s="37"/>
      <c r="T6" s="37"/>
      <c r="U6" s="37"/>
      <c r="V6" s="37"/>
      <c r="W6" s="37"/>
      <c r="X6" s="37"/>
      <c r="Y6" s="37"/>
      <c r="Z6" s="37"/>
      <c r="AA6" s="37"/>
      <c r="AB6" s="37"/>
      <c r="AC6" s="37"/>
      <c r="AD6" s="37"/>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row>
    <row r="7" spans="1:142">
      <c r="A7" s="37" t="s">
        <v>260</v>
      </c>
      <c r="F7" s="37" t="s">
        <v>225</v>
      </c>
      <c r="G7" s="119" t="s">
        <v>243</v>
      </c>
      <c r="H7" s="119"/>
      <c r="I7" s="119"/>
      <c r="J7" s="119"/>
      <c r="K7" s="119"/>
      <c r="L7" s="119"/>
      <c r="M7" s="119"/>
      <c r="N7" s="119"/>
      <c r="O7" s="119"/>
      <c r="P7" s="119"/>
      <c r="Q7" s="119"/>
      <c r="S7" s="37" t="s">
        <v>238</v>
      </c>
      <c r="T7" s="119" t="s">
        <v>242</v>
      </c>
      <c r="U7" s="119"/>
      <c r="V7" s="119"/>
      <c r="W7" s="119"/>
      <c r="X7" s="119"/>
      <c r="Y7" s="119"/>
      <c r="Z7" s="119"/>
      <c r="AA7" s="119"/>
      <c r="AB7" s="119"/>
      <c r="AC7" s="119"/>
      <c r="AD7" s="11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row>
    <row r="8" spans="1:142">
      <c r="F8" s="37"/>
      <c r="G8" s="43"/>
      <c r="H8" s="37"/>
      <c r="I8" s="37"/>
      <c r="J8" s="37"/>
      <c r="K8" s="37"/>
      <c r="L8" s="44"/>
      <c r="M8" s="45"/>
      <c r="N8" s="45"/>
      <c r="O8" s="45"/>
      <c r="P8" s="45"/>
      <c r="Q8" s="45"/>
      <c r="S8" s="37"/>
      <c r="T8" s="119"/>
      <c r="U8" s="119"/>
      <c r="V8" s="119"/>
      <c r="W8" s="119"/>
      <c r="X8" s="119"/>
      <c r="Y8" s="119"/>
      <c r="Z8" s="119"/>
      <c r="AA8" s="119"/>
      <c r="AB8" s="119"/>
      <c r="AC8" s="119"/>
      <c r="AD8" s="11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row>
    <row r="9" spans="1:142">
      <c r="A9" s="37" t="s">
        <v>261</v>
      </c>
      <c r="B9" s="46"/>
      <c r="C9" s="46"/>
      <c r="F9" s="37"/>
      <c r="G9" s="43" t="s">
        <v>244</v>
      </c>
      <c r="H9" s="37"/>
      <c r="I9" s="37"/>
      <c r="J9" s="37"/>
      <c r="K9" s="37"/>
      <c r="L9" s="44"/>
      <c r="M9" s="45"/>
      <c r="N9" s="45"/>
      <c r="O9" s="45"/>
      <c r="P9" s="45"/>
      <c r="Q9" s="45"/>
      <c r="S9" s="37"/>
      <c r="T9" s="43"/>
      <c r="U9" s="37"/>
      <c r="V9" s="37"/>
      <c r="W9" s="37"/>
      <c r="X9" s="37"/>
      <c r="Y9" s="44"/>
      <c r="Z9" s="45"/>
      <c r="AA9" s="45"/>
      <c r="AB9" s="45"/>
      <c r="AC9" s="45"/>
      <c r="AD9" s="45"/>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row>
    <row r="10" spans="1:142">
      <c r="A10" s="37" t="s">
        <v>262</v>
      </c>
      <c r="B10" s="47"/>
      <c r="C10" s="47"/>
      <c r="F10" s="37"/>
      <c r="G10" s="43"/>
      <c r="H10" s="37"/>
      <c r="I10" s="37"/>
      <c r="J10" s="37"/>
      <c r="K10" s="37"/>
      <c r="L10" s="48"/>
      <c r="M10" s="45"/>
      <c r="N10" s="45"/>
      <c r="O10" s="45"/>
      <c r="P10" s="45"/>
      <c r="Q10" s="45"/>
      <c r="S10" s="37"/>
      <c r="T10" s="52" t="s">
        <v>216</v>
      </c>
      <c r="U10" s="37"/>
      <c r="V10" s="37"/>
      <c r="W10" s="37"/>
      <c r="X10" s="37"/>
      <c r="Y10" s="48"/>
      <c r="Z10" s="45"/>
      <c r="AA10" s="45"/>
      <c r="AB10" s="45"/>
      <c r="AC10" s="45"/>
      <c r="AD10" s="45"/>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row>
    <row r="11" spans="1:142">
      <c r="B11" s="47"/>
      <c r="C11" s="47"/>
      <c r="F11" s="37"/>
      <c r="G11" s="43" t="s">
        <v>245</v>
      </c>
      <c r="H11" s="37"/>
      <c r="I11" s="37"/>
      <c r="J11" s="37"/>
      <c r="K11" s="37"/>
      <c r="L11" s="48"/>
      <c r="M11" s="45"/>
      <c r="N11" s="45"/>
      <c r="O11" s="45"/>
      <c r="P11" s="45"/>
      <c r="Q11" s="45"/>
      <c r="S11" s="37"/>
      <c r="T11" s="43"/>
      <c r="U11" s="37"/>
      <c r="V11" s="37"/>
      <c r="W11" s="37"/>
      <c r="X11" s="37"/>
      <c r="Y11" s="48"/>
      <c r="Z11" s="45"/>
      <c r="AA11" s="45"/>
      <c r="AB11" s="45"/>
      <c r="AC11" s="45"/>
      <c r="AD11" s="45"/>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row>
    <row r="12" spans="1:142">
      <c r="B12" s="49"/>
      <c r="C12" s="54" t="s">
        <v>263</v>
      </c>
      <c r="D12" s="54" t="s">
        <v>264</v>
      </c>
      <c r="F12" s="37"/>
      <c r="G12" s="42"/>
      <c r="H12" s="42"/>
      <c r="I12" s="42"/>
      <c r="J12" s="42"/>
      <c r="K12" s="42"/>
      <c r="L12" s="42"/>
      <c r="M12" s="42"/>
      <c r="N12" s="42"/>
      <c r="O12" s="42"/>
      <c r="P12" s="42"/>
      <c r="Q12" s="42"/>
      <c r="S12" s="37"/>
      <c r="T12" s="42"/>
      <c r="U12" s="42"/>
      <c r="V12" s="42"/>
      <c r="W12" s="42"/>
      <c r="X12" s="42"/>
      <c r="Y12" s="42"/>
      <c r="Z12" s="42"/>
      <c r="AA12" s="42"/>
      <c r="AB12" s="42"/>
      <c r="AC12" s="42"/>
      <c r="AD12" s="42"/>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row>
    <row r="13" spans="1:142" ht="15.75" customHeight="1">
      <c r="B13" s="61" t="s">
        <v>251</v>
      </c>
      <c r="C13" s="57">
        <v>2.5000000000000001E-2</v>
      </c>
      <c r="D13" s="57">
        <v>0.03</v>
      </c>
      <c r="F13" s="37"/>
      <c r="G13" s="52" t="s">
        <v>216</v>
      </c>
      <c r="H13" s="42"/>
      <c r="I13" s="42"/>
      <c r="J13" s="42"/>
      <c r="K13" s="42"/>
      <c r="L13" s="42"/>
      <c r="M13" s="42"/>
      <c r="N13" s="42"/>
      <c r="O13" s="42"/>
      <c r="P13" s="42"/>
      <c r="Q13" s="42"/>
      <c r="S13" s="37"/>
      <c r="T13" s="52"/>
      <c r="U13" s="42"/>
      <c r="V13" s="42"/>
      <c r="W13" s="42"/>
      <c r="X13" s="42"/>
      <c r="Y13" s="42"/>
      <c r="Z13" s="42"/>
      <c r="AA13" s="42"/>
      <c r="AB13" s="42"/>
      <c r="AC13" s="42"/>
      <c r="AD13" s="42"/>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row>
    <row r="14" spans="1:142" ht="15.75" customHeight="1">
      <c r="B14" s="61" t="s">
        <v>252</v>
      </c>
      <c r="C14" s="57">
        <v>5.5E-2</v>
      </c>
      <c r="D14" s="57">
        <v>0.06</v>
      </c>
      <c r="F14" s="37"/>
      <c r="G14" s="43"/>
      <c r="H14" s="37"/>
      <c r="I14" s="37"/>
      <c r="J14" s="37"/>
      <c r="K14" s="37"/>
      <c r="L14" s="48"/>
      <c r="M14" s="45"/>
      <c r="N14" s="45"/>
      <c r="O14" s="45"/>
      <c r="P14" s="45"/>
      <c r="Q14" s="45"/>
      <c r="S14" s="37"/>
      <c r="T14" s="43"/>
      <c r="U14" s="37"/>
      <c r="V14" s="37"/>
      <c r="W14" s="37"/>
      <c r="X14" s="37"/>
      <c r="Y14" s="48"/>
      <c r="Z14" s="45"/>
      <c r="AA14" s="45"/>
      <c r="AB14" s="45"/>
      <c r="AC14" s="45"/>
      <c r="AD14" s="45"/>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row>
    <row r="15" spans="1:142" ht="15.75" customHeight="1">
      <c r="B15" s="61" t="s">
        <v>250</v>
      </c>
      <c r="C15" s="50">
        <v>18500000</v>
      </c>
      <c r="D15" s="50">
        <v>21000000</v>
      </c>
      <c r="F15" s="81"/>
      <c r="G15" s="83"/>
      <c r="H15" s="83"/>
      <c r="I15" s="83"/>
      <c r="J15" s="83"/>
      <c r="K15" s="83"/>
      <c r="L15" s="81"/>
      <c r="M15" s="81"/>
      <c r="N15" s="81"/>
      <c r="O15" s="81"/>
      <c r="P15" s="81"/>
      <c r="Q15" s="81"/>
      <c r="S15" s="81"/>
      <c r="T15" s="81"/>
      <c r="U15" s="81"/>
      <c r="V15" s="81"/>
      <c r="W15" s="81"/>
      <c r="X15" s="81"/>
      <c r="Y15" s="81"/>
      <c r="Z15" s="81"/>
      <c r="AA15" s="81"/>
      <c r="AB15" s="81"/>
      <c r="AC15" s="81"/>
      <c r="AD15" s="81"/>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row>
    <row r="16" spans="1:142" ht="15.75" customHeight="1">
      <c r="B16" s="63" t="s">
        <v>265</v>
      </c>
      <c r="C16" s="62">
        <v>25000000</v>
      </c>
      <c r="D16" s="50">
        <v>24500000</v>
      </c>
      <c r="F16" s="81"/>
      <c r="G16" s="82"/>
      <c r="H16" s="83"/>
      <c r="I16" s="83"/>
      <c r="J16" s="83"/>
      <c r="K16" s="83"/>
      <c r="L16" s="83"/>
      <c r="M16" s="83"/>
      <c r="N16" s="83"/>
      <c r="O16" s="83"/>
      <c r="P16" s="83"/>
      <c r="Q16" s="81"/>
      <c r="S16" s="81"/>
      <c r="T16" s="81"/>
      <c r="U16" s="81"/>
      <c r="V16" s="81"/>
      <c r="W16" s="81"/>
      <c r="X16" s="81"/>
      <c r="Y16" s="81"/>
      <c r="Z16" s="81"/>
      <c r="AA16" s="81"/>
      <c r="AB16" s="81"/>
      <c r="AC16" s="81"/>
      <c r="AD16" s="81"/>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row>
    <row r="17" spans="2:142" ht="15.75" customHeight="1">
      <c r="B17" s="64" t="s">
        <v>266</v>
      </c>
      <c r="C17" s="62">
        <v>900000</v>
      </c>
      <c r="F17" s="81"/>
      <c r="G17" s="86" t="s">
        <v>297</v>
      </c>
      <c r="H17" s="87"/>
      <c r="I17" s="88"/>
      <c r="J17" s="83"/>
      <c r="K17" s="83"/>
      <c r="L17" s="83"/>
      <c r="M17" s="83"/>
      <c r="N17" s="83"/>
      <c r="O17" s="83"/>
      <c r="P17" s="83"/>
      <c r="Q17" s="81"/>
      <c r="S17" s="81"/>
      <c r="T17" s="86" t="s">
        <v>297</v>
      </c>
      <c r="U17" s="81"/>
      <c r="V17" s="81"/>
      <c r="W17" s="86" t="s">
        <v>297</v>
      </c>
      <c r="X17" s="81"/>
      <c r="Y17" s="81"/>
      <c r="Z17" s="81"/>
      <c r="AA17" s="81"/>
      <c r="AB17" s="81"/>
      <c r="AC17" s="81"/>
      <c r="AD17" s="81"/>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row>
    <row r="18" spans="2:142" ht="31.5" customHeight="1">
      <c r="B18" s="64" t="s">
        <v>267</v>
      </c>
      <c r="C18" s="62">
        <v>400000</v>
      </c>
      <c r="F18" s="81"/>
      <c r="G18" s="83"/>
      <c r="H18" s="87"/>
      <c r="I18" s="83"/>
      <c r="J18" s="83"/>
      <c r="K18" s="83"/>
      <c r="L18" s="83"/>
      <c r="M18" s="83"/>
      <c r="N18" s="83"/>
      <c r="O18" s="83"/>
      <c r="P18" s="83"/>
      <c r="Q18" s="81"/>
      <c r="S18" s="81"/>
      <c r="T18" s="81"/>
      <c r="U18" s="89" t="s">
        <v>327</v>
      </c>
      <c r="V18" s="81"/>
      <c r="W18" s="81"/>
      <c r="X18" s="89" t="s">
        <v>342</v>
      </c>
      <c r="Y18" s="81"/>
      <c r="Z18" s="81"/>
      <c r="AA18" s="81"/>
      <c r="AB18" s="81"/>
      <c r="AC18" s="81"/>
      <c r="AD18" s="81"/>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row>
    <row r="19" spans="2:142" ht="31.5" customHeight="1">
      <c r="B19" s="64" t="s">
        <v>268</v>
      </c>
      <c r="C19" s="62">
        <v>325000</v>
      </c>
      <c r="F19" s="81"/>
      <c r="G19" s="83" t="s">
        <v>298</v>
      </c>
      <c r="H19" s="87"/>
      <c r="I19" s="90">
        <f>C17*(1+C13)-C19</f>
        <v>597499.99999999988</v>
      </c>
      <c r="J19" s="83"/>
      <c r="K19" s="83"/>
      <c r="L19" s="83"/>
      <c r="M19" s="83"/>
      <c r="N19" s="83"/>
      <c r="O19" s="83"/>
      <c r="P19" s="83"/>
      <c r="Q19" s="81"/>
      <c r="S19" s="81"/>
      <c r="T19" s="83" t="s">
        <v>298</v>
      </c>
      <c r="U19" s="90">
        <f>C17/2*(1+C13/2)-C19/2</f>
        <v>293125</v>
      </c>
      <c r="V19" s="81"/>
      <c r="W19" s="83" t="s">
        <v>298</v>
      </c>
      <c r="X19" s="90">
        <v>0</v>
      </c>
      <c r="Y19" s="81"/>
      <c r="Z19" s="81"/>
      <c r="AA19" s="81"/>
      <c r="AB19" s="81"/>
      <c r="AC19" s="81"/>
      <c r="AD19" s="81"/>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row>
    <row r="20" spans="2:142" ht="31.5" customHeight="1">
      <c r="B20" s="64" t="s">
        <v>269</v>
      </c>
      <c r="C20" s="62">
        <v>500000</v>
      </c>
      <c r="F20" s="81"/>
      <c r="G20" s="83" t="s">
        <v>299</v>
      </c>
      <c r="H20" s="87"/>
      <c r="I20" s="91">
        <f>(C16-C20/2)*C13</f>
        <v>618750</v>
      </c>
      <c r="J20" s="83"/>
      <c r="K20" s="83"/>
      <c r="L20" s="83"/>
      <c r="M20" s="83"/>
      <c r="N20" s="83"/>
      <c r="O20" s="83"/>
      <c r="P20" s="83"/>
      <c r="Q20" s="81"/>
      <c r="S20" s="81"/>
      <c r="T20" s="83" t="s">
        <v>328</v>
      </c>
      <c r="U20" s="90">
        <f>(U33+U36/2)*C13/2</f>
        <v>310937.5</v>
      </c>
      <c r="V20" s="81"/>
      <c r="W20" s="83" t="s">
        <v>328</v>
      </c>
      <c r="X20" s="90">
        <f>X37</f>
        <v>267187.5</v>
      </c>
      <c r="Y20" s="81"/>
      <c r="Z20" s="81"/>
      <c r="AA20" s="81"/>
      <c r="AB20" s="81"/>
      <c r="AC20" s="81"/>
      <c r="AD20" s="81"/>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row>
    <row r="21" spans="2:142" ht="31.5" customHeight="1">
      <c r="B21" s="64" t="s">
        <v>270</v>
      </c>
      <c r="C21" s="65">
        <v>11</v>
      </c>
      <c r="F21" s="81"/>
      <c r="G21" s="83" t="s">
        <v>252</v>
      </c>
      <c r="H21" s="87"/>
      <c r="I21" s="91">
        <f>-(C15+(C18+C19)/2-C20/2)*C14</f>
        <v>-1023687.5</v>
      </c>
      <c r="J21" s="83"/>
      <c r="K21" s="83"/>
      <c r="L21" s="83"/>
      <c r="M21" s="83"/>
      <c r="N21" s="83"/>
      <c r="O21" s="83"/>
      <c r="P21" s="83"/>
      <c r="Q21" s="81"/>
      <c r="S21" s="81"/>
      <c r="T21" s="83" t="s">
        <v>329</v>
      </c>
      <c r="U21" s="90">
        <f>-U50</f>
        <v>-510296.875</v>
      </c>
      <c r="V21" s="81"/>
      <c r="W21" s="83" t="s">
        <v>329</v>
      </c>
      <c r="X21" s="90">
        <f>-X50</f>
        <v>-539687.5</v>
      </c>
      <c r="Y21" s="81"/>
      <c r="Z21" s="81"/>
      <c r="AA21" s="81"/>
      <c r="AB21" s="81"/>
      <c r="AC21" s="81"/>
      <c r="AD21" s="81"/>
    </row>
    <row r="22" spans="2:142" ht="31.5" customHeight="1">
      <c r="B22" s="64" t="s">
        <v>271</v>
      </c>
      <c r="C22" s="65">
        <v>20</v>
      </c>
      <c r="F22" s="81"/>
      <c r="G22" s="93" t="s">
        <v>300</v>
      </c>
      <c r="H22" s="100"/>
      <c r="I22" s="95">
        <f>I28</f>
        <v>22727.272727272728</v>
      </c>
      <c r="J22" s="83"/>
      <c r="K22" s="83"/>
      <c r="L22" s="83"/>
      <c r="M22" s="83"/>
      <c r="N22" s="83"/>
      <c r="O22" s="83"/>
      <c r="P22" s="83"/>
      <c r="Q22" s="81"/>
      <c r="S22" s="81"/>
      <c r="T22" s="83" t="s">
        <v>300</v>
      </c>
      <c r="U22" s="90">
        <f t="shared" ref="U22" si="0">I22/2</f>
        <v>11363.636363636364</v>
      </c>
      <c r="V22" s="81"/>
      <c r="W22" s="83" t="s">
        <v>300</v>
      </c>
      <c r="X22" s="90">
        <v>0</v>
      </c>
      <c r="Y22" s="81"/>
      <c r="Z22" s="81"/>
      <c r="AA22" s="81"/>
      <c r="AB22" s="81"/>
      <c r="AC22" s="81"/>
      <c r="AD22" s="81"/>
    </row>
    <row r="23" spans="2:142" ht="63" customHeight="1">
      <c r="B23" s="64" t="s">
        <v>272</v>
      </c>
      <c r="C23" s="62" t="s">
        <v>275</v>
      </c>
      <c r="F23" s="81"/>
      <c r="G23" s="82" t="s">
        <v>301</v>
      </c>
      <c r="H23" s="101"/>
      <c r="I23" s="102">
        <f>SUM(I19:I22)</f>
        <v>215289.77272727274</v>
      </c>
      <c r="J23" s="83"/>
      <c r="K23" s="83"/>
      <c r="L23" s="83"/>
      <c r="M23" s="83"/>
      <c r="N23" s="83"/>
      <c r="O23" s="83"/>
      <c r="P23" s="83"/>
      <c r="Q23" s="81"/>
      <c r="S23" s="81"/>
      <c r="T23" s="97" t="s">
        <v>330</v>
      </c>
      <c r="U23" s="97">
        <v>0</v>
      </c>
      <c r="V23" s="81"/>
      <c r="W23" s="97" t="s">
        <v>330</v>
      </c>
      <c r="X23" s="99">
        <f>U69</f>
        <v>-1905129.2613636362</v>
      </c>
      <c r="Y23" s="81"/>
      <c r="AB23" s="81"/>
      <c r="AC23" s="81"/>
      <c r="AD23" s="81"/>
    </row>
    <row r="24" spans="2:142" ht="31.5" customHeight="1">
      <c r="B24" s="64" t="s">
        <v>273</v>
      </c>
      <c r="C24" s="62">
        <v>2750000</v>
      </c>
      <c r="F24" s="81"/>
      <c r="G24" s="86" t="s">
        <v>302</v>
      </c>
      <c r="H24" s="87"/>
      <c r="I24" s="90"/>
      <c r="J24" s="83"/>
      <c r="K24" s="83"/>
      <c r="L24" s="83"/>
      <c r="M24" s="83"/>
      <c r="N24" s="83"/>
      <c r="O24" s="83"/>
      <c r="P24" s="83"/>
      <c r="Q24" s="81"/>
      <c r="S24" s="81"/>
      <c r="T24" s="83" t="s">
        <v>301</v>
      </c>
      <c r="U24" s="90">
        <f>SUM(U19:U23)</f>
        <v>105129.26136363637</v>
      </c>
      <c r="V24" s="81"/>
      <c r="W24" s="83" t="s">
        <v>301</v>
      </c>
      <c r="X24" s="90">
        <f>SUM(X19:X23)</f>
        <v>-2177629.2613636362</v>
      </c>
      <c r="Y24" s="81"/>
      <c r="Z24" s="81"/>
      <c r="AA24" s="81"/>
      <c r="AB24" s="81"/>
      <c r="AC24" s="81"/>
      <c r="AD24" s="81"/>
    </row>
    <row r="25" spans="2:142" ht="15.75" customHeight="1">
      <c r="F25" s="81"/>
      <c r="G25" s="83" t="s">
        <v>303</v>
      </c>
      <c r="H25" s="87"/>
      <c r="I25" s="91">
        <f>C24</f>
        <v>2750000</v>
      </c>
      <c r="J25" s="83"/>
      <c r="K25" s="83"/>
      <c r="L25" s="83"/>
      <c r="M25" s="83"/>
      <c r="N25" s="83"/>
      <c r="O25" s="83"/>
      <c r="P25" s="83"/>
      <c r="Q25" s="81"/>
      <c r="S25" s="81"/>
      <c r="T25" s="81"/>
      <c r="U25" s="81"/>
      <c r="V25" s="81"/>
      <c r="W25" s="81"/>
      <c r="X25" s="81"/>
      <c r="Y25" s="81"/>
      <c r="Z25" s="81"/>
      <c r="AA25" s="81"/>
      <c r="AB25" s="81"/>
      <c r="AC25" s="81"/>
      <c r="AD25" s="81"/>
    </row>
    <row r="26" spans="2:142" ht="15.75" customHeight="1">
      <c r="B26" s="37" t="s">
        <v>274</v>
      </c>
      <c r="F26" s="81"/>
      <c r="G26" s="93" t="s">
        <v>304</v>
      </c>
      <c r="H26" s="94"/>
      <c r="I26" s="95">
        <f>10%*MAX(C15,C16)</f>
        <v>2500000</v>
      </c>
      <c r="J26" s="83"/>
      <c r="K26" s="83"/>
      <c r="L26" s="83"/>
      <c r="M26" s="83"/>
      <c r="N26" s="83"/>
      <c r="O26" s="83"/>
      <c r="P26" s="83"/>
      <c r="Q26" s="81"/>
      <c r="S26" s="81"/>
      <c r="T26" s="81"/>
      <c r="U26" s="81"/>
      <c r="V26" s="81"/>
      <c r="W26" s="81"/>
      <c r="X26" s="81"/>
      <c r="Y26" s="81"/>
      <c r="Z26" s="81"/>
      <c r="AA26" s="81"/>
      <c r="AB26" s="81"/>
      <c r="AC26" s="81"/>
      <c r="AD26" s="81"/>
    </row>
    <row r="27" spans="2:142">
      <c r="F27" s="81"/>
      <c r="G27" s="83" t="s">
        <v>305</v>
      </c>
      <c r="H27" s="87"/>
      <c r="I27" s="91">
        <f>MAX(0,I25-I26)</f>
        <v>250000</v>
      </c>
      <c r="J27" s="83"/>
      <c r="K27" s="83"/>
      <c r="L27" s="83"/>
      <c r="M27" s="83"/>
      <c r="N27" s="83"/>
      <c r="O27" s="83"/>
      <c r="P27" s="83"/>
      <c r="Q27" s="81"/>
      <c r="S27" s="81"/>
      <c r="T27" s="105" t="s">
        <v>345</v>
      </c>
      <c r="U27" s="102">
        <f>U24+X24</f>
        <v>-2072499.9999999998</v>
      </c>
      <c r="V27" s="81"/>
      <c r="W27" s="81"/>
      <c r="X27" s="81"/>
      <c r="Y27" s="81"/>
      <c r="Z27" s="81"/>
      <c r="AA27" s="81"/>
      <c r="AB27" s="81"/>
      <c r="AC27" s="81"/>
      <c r="AD27" s="81"/>
    </row>
    <row r="28" spans="2:142">
      <c r="B28" s="55" t="s">
        <v>259</v>
      </c>
      <c r="F28" s="81"/>
      <c r="G28" s="83" t="s">
        <v>306</v>
      </c>
      <c r="H28" s="83"/>
      <c r="I28" s="91">
        <f>I27/C21</f>
        <v>22727.272727272728</v>
      </c>
      <c r="J28" s="83"/>
      <c r="K28" s="83"/>
      <c r="L28" s="83"/>
      <c r="M28" s="83"/>
      <c r="N28" s="83"/>
      <c r="O28" s="83"/>
      <c r="P28" s="83"/>
      <c r="Q28" s="81"/>
      <c r="S28" s="81"/>
      <c r="T28" s="81"/>
      <c r="U28" s="81"/>
      <c r="V28" s="81"/>
      <c r="W28" s="81"/>
      <c r="X28" s="81"/>
      <c r="Y28" s="81"/>
      <c r="Z28" s="81"/>
      <c r="AA28" s="81"/>
      <c r="AB28" s="81"/>
      <c r="AC28" s="81"/>
      <c r="AD28" s="81"/>
    </row>
    <row r="29" spans="2:142">
      <c r="F29" s="81"/>
      <c r="G29" s="83"/>
      <c r="H29" s="87"/>
      <c r="I29" s="91"/>
      <c r="J29" s="83"/>
      <c r="K29" s="83"/>
      <c r="L29" s="83"/>
      <c r="M29" s="83"/>
      <c r="N29" s="83"/>
      <c r="O29" s="83"/>
      <c r="P29" s="83"/>
      <c r="Q29" s="81"/>
      <c r="S29" s="81"/>
      <c r="T29" s="81"/>
      <c r="U29" s="81"/>
      <c r="V29" s="81"/>
      <c r="W29" s="81"/>
      <c r="X29" s="81"/>
      <c r="Y29" s="81"/>
      <c r="Z29" s="81"/>
      <c r="AA29" s="81"/>
      <c r="AB29" s="81"/>
      <c r="AC29" s="81"/>
      <c r="AD29" s="81"/>
    </row>
    <row r="30" spans="2:142">
      <c r="B30" s="37" t="s">
        <v>258</v>
      </c>
      <c r="F30" s="81"/>
      <c r="G30" s="83"/>
      <c r="H30" s="87"/>
      <c r="I30" s="91"/>
      <c r="J30" s="83"/>
      <c r="K30" s="83"/>
      <c r="L30" s="83"/>
      <c r="M30" s="83"/>
      <c r="N30" s="83"/>
      <c r="O30" s="83"/>
      <c r="P30" s="83"/>
      <c r="Q30" s="81"/>
      <c r="S30" s="81"/>
      <c r="T30" s="81"/>
      <c r="U30" s="81"/>
      <c r="V30" s="81"/>
      <c r="W30" s="81"/>
      <c r="X30" s="81"/>
      <c r="Y30" s="81"/>
      <c r="Z30" s="81"/>
      <c r="AA30" s="83"/>
      <c r="AB30" s="81"/>
      <c r="AC30" s="81"/>
      <c r="AD30" s="81"/>
    </row>
    <row r="31" spans="2:142">
      <c r="F31" s="81"/>
      <c r="G31" s="86" t="s">
        <v>307</v>
      </c>
      <c r="H31" s="81"/>
      <c r="I31" s="91"/>
      <c r="J31" s="83"/>
      <c r="K31" s="83"/>
      <c r="L31" s="83"/>
      <c r="M31" s="83"/>
      <c r="N31" s="83"/>
      <c r="O31" s="83"/>
      <c r="P31" s="83"/>
      <c r="Q31" s="81"/>
      <c r="S31" s="81"/>
      <c r="T31" s="81" t="s">
        <v>331</v>
      </c>
      <c r="U31" s="81"/>
      <c r="V31" s="81"/>
      <c r="W31" s="81" t="s">
        <v>332</v>
      </c>
      <c r="X31" s="81"/>
      <c r="Y31" s="81"/>
      <c r="Z31" s="81"/>
      <c r="AA31" s="83"/>
      <c r="AB31" s="81"/>
      <c r="AC31" s="81"/>
      <c r="AD31" s="81"/>
    </row>
    <row r="32" spans="2:142">
      <c r="B32" s="37" t="s">
        <v>257</v>
      </c>
      <c r="C32" s="43"/>
      <c r="F32" s="81"/>
      <c r="G32" s="83" t="s">
        <v>308</v>
      </c>
      <c r="H32" s="87"/>
      <c r="I32" s="91">
        <f>C16</f>
        <v>25000000</v>
      </c>
      <c r="J32" s="83"/>
      <c r="K32" s="83"/>
      <c r="L32" s="83"/>
      <c r="M32" s="83"/>
      <c r="N32" s="83"/>
      <c r="O32" s="83"/>
      <c r="P32" s="83"/>
      <c r="Q32" s="81"/>
      <c r="S32" s="81"/>
      <c r="T32" s="86" t="s">
        <v>307</v>
      </c>
      <c r="U32" s="91"/>
      <c r="V32" s="83"/>
      <c r="W32" s="86" t="s">
        <v>299</v>
      </c>
      <c r="X32" s="81"/>
      <c r="Y32" s="81"/>
      <c r="Z32" s="81"/>
      <c r="AA32" s="83"/>
      <c r="AB32" s="81"/>
      <c r="AC32" s="81"/>
      <c r="AD32" s="81"/>
    </row>
    <row r="33" spans="1:30">
      <c r="B33" s="43"/>
      <c r="C33" s="43"/>
      <c r="F33" s="81"/>
      <c r="G33" s="83" t="s">
        <v>309</v>
      </c>
      <c r="H33" s="83"/>
      <c r="I33" s="91">
        <f>I19</f>
        <v>597499.99999999988</v>
      </c>
      <c r="J33" s="83"/>
      <c r="K33" s="83"/>
      <c r="L33" s="83"/>
      <c r="M33" s="83"/>
      <c r="N33" s="83"/>
      <c r="O33" s="83"/>
      <c r="P33" s="83"/>
      <c r="Q33" s="81"/>
      <c r="S33" s="81"/>
      <c r="T33" s="83" t="s">
        <v>308</v>
      </c>
      <c r="U33" s="91">
        <f>C16</f>
        <v>25000000</v>
      </c>
      <c r="V33" s="81"/>
      <c r="W33" s="53" t="s">
        <v>333</v>
      </c>
      <c r="X33" s="91">
        <f>U43</f>
        <v>21500000</v>
      </c>
      <c r="Y33" s="81"/>
      <c r="Z33" s="81"/>
      <c r="AA33" s="83"/>
      <c r="AB33" s="81"/>
      <c r="AC33" s="81"/>
      <c r="AD33" s="81"/>
    </row>
    <row r="34" spans="1:30">
      <c r="B34" s="37" t="s">
        <v>224</v>
      </c>
      <c r="F34" s="81"/>
      <c r="G34" s="53" t="s">
        <v>310</v>
      </c>
      <c r="I34" s="91">
        <f>C19</f>
        <v>325000</v>
      </c>
      <c r="J34" s="83"/>
      <c r="K34" s="83"/>
      <c r="L34" s="81"/>
      <c r="M34" s="81"/>
      <c r="N34" s="81"/>
      <c r="O34" s="81"/>
      <c r="P34" s="81"/>
      <c r="Q34" s="81"/>
      <c r="S34" s="81"/>
      <c r="T34" s="83" t="s">
        <v>334</v>
      </c>
      <c r="U34" s="91">
        <f>U19</f>
        <v>293125</v>
      </c>
      <c r="V34" s="83"/>
      <c r="W34" s="83" t="s">
        <v>334</v>
      </c>
      <c r="X34" s="91">
        <f>X19</f>
        <v>0</v>
      </c>
      <c r="Y34" s="81"/>
      <c r="Z34" s="81"/>
      <c r="AA34" s="83"/>
      <c r="AB34" s="81"/>
      <c r="AC34" s="81"/>
      <c r="AD34" s="81"/>
    </row>
    <row r="35" spans="1:30">
      <c r="F35" s="81"/>
      <c r="G35" s="83" t="s">
        <v>311</v>
      </c>
      <c r="H35" s="81"/>
      <c r="I35" s="91">
        <f>-C20</f>
        <v>-500000</v>
      </c>
      <c r="J35" s="83"/>
      <c r="K35" s="83"/>
      <c r="L35" s="81"/>
      <c r="M35" s="81"/>
      <c r="N35" s="81"/>
      <c r="O35" s="81"/>
      <c r="P35" s="81"/>
      <c r="Q35" s="81"/>
      <c r="S35" s="81"/>
      <c r="T35" s="83" t="s">
        <v>310</v>
      </c>
      <c r="U35" s="91">
        <f>I34/2</f>
        <v>162500</v>
      </c>
      <c r="AA35" s="83"/>
      <c r="AC35" s="81"/>
      <c r="AD35" s="81"/>
    </row>
    <row r="36" spans="1:30">
      <c r="A36" s="37" t="s">
        <v>246</v>
      </c>
      <c r="F36" s="81"/>
      <c r="G36" s="93" t="s">
        <v>312</v>
      </c>
      <c r="H36" s="96"/>
      <c r="I36" s="95">
        <f>I20</f>
        <v>618750</v>
      </c>
      <c r="J36" s="83"/>
      <c r="K36" s="83"/>
      <c r="L36" s="81"/>
      <c r="M36" s="81"/>
      <c r="N36" s="81"/>
      <c r="O36" s="81"/>
      <c r="P36" s="81"/>
      <c r="Q36" s="81"/>
      <c r="S36" s="81"/>
      <c r="T36" s="83" t="s">
        <v>311</v>
      </c>
      <c r="U36" s="91">
        <f>-C20/2</f>
        <v>-250000</v>
      </c>
      <c r="V36" s="81"/>
      <c r="W36" s="83" t="s">
        <v>311</v>
      </c>
      <c r="X36" s="91">
        <f>-C20/2</f>
        <v>-250000</v>
      </c>
      <c r="Y36" s="81"/>
      <c r="Z36" s="81"/>
      <c r="AA36" s="83"/>
      <c r="AB36" s="81"/>
      <c r="AC36" s="81"/>
      <c r="AD36" s="81"/>
    </row>
    <row r="37" spans="1:30">
      <c r="A37" s="37" t="s">
        <v>294</v>
      </c>
      <c r="F37" s="81"/>
      <c r="G37" s="83" t="s">
        <v>313</v>
      </c>
      <c r="H37" s="81"/>
      <c r="I37" s="91">
        <f>SUM(I32:I36)</f>
        <v>26041250</v>
      </c>
      <c r="J37" s="83"/>
      <c r="K37" s="83"/>
      <c r="L37" s="81"/>
      <c r="M37" s="81"/>
      <c r="N37" s="81"/>
      <c r="O37" s="81"/>
      <c r="P37" s="81"/>
      <c r="Q37" s="81"/>
      <c r="S37" s="81"/>
      <c r="T37" s="93" t="s">
        <v>312</v>
      </c>
      <c r="U37" s="95">
        <f>U20</f>
        <v>310937.5</v>
      </c>
      <c r="V37" s="81"/>
      <c r="W37" s="83" t="s">
        <v>312</v>
      </c>
      <c r="X37" s="91">
        <f>(X33)*C44/2+(X34+X36/2)*C44/2</f>
        <v>267187.5</v>
      </c>
      <c r="Y37" s="81"/>
      <c r="Z37" s="81"/>
      <c r="AA37" s="83"/>
      <c r="AB37" s="81"/>
      <c r="AC37" s="81"/>
      <c r="AD37" s="81"/>
    </row>
    <row r="38" spans="1:30">
      <c r="F38" s="81"/>
      <c r="G38" s="97" t="s">
        <v>314</v>
      </c>
      <c r="H38" s="97"/>
      <c r="I38" s="95">
        <f>I39-I37</f>
        <v>-1541250</v>
      </c>
      <c r="J38" s="83"/>
      <c r="K38" s="83"/>
      <c r="L38" s="81"/>
      <c r="M38" s="81"/>
      <c r="N38" s="81"/>
      <c r="O38" s="81"/>
      <c r="P38" s="81"/>
      <c r="Q38" s="81"/>
      <c r="S38" s="81"/>
      <c r="T38" s="83" t="s">
        <v>335</v>
      </c>
      <c r="U38" s="91">
        <f>SUM(U33:U37)</f>
        <v>25516562.5</v>
      </c>
      <c r="V38" s="81"/>
      <c r="X38" s="91"/>
      <c r="Y38" s="81"/>
      <c r="Z38" s="81"/>
      <c r="AA38" s="83"/>
      <c r="AB38" s="81"/>
      <c r="AC38" s="81"/>
      <c r="AD38" s="81"/>
    </row>
    <row r="39" spans="1:30">
      <c r="A39" s="37" t="s">
        <v>247</v>
      </c>
      <c r="F39" s="81"/>
      <c r="G39" s="83" t="s">
        <v>315</v>
      </c>
      <c r="H39" s="81"/>
      <c r="I39" s="91">
        <f>D16</f>
        <v>24500000</v>
      </c>
      <c r="J39" s="83"/>
      <c r="K39" s="83"/>
      <c r="L39" s="81"/>
      <c r="M39" s="81"/>
      <c r="N39" s="81"/>
      <c r="O39" s="81"/>
      <c r="P39" s="81"/>
      <c r="Q39" s="81"/>
      <c r="S39" s="81"/>
      <c r="T39" s="97" t="s">
        <v>314</v>
      </c>
      <c r="U39" s="95">
        <v>0</v>
      </c>
      <c r="V39" s="81"/>
      <c r="X39" s="91"/>
      <c r="Y39" s="81"/>
      <c r="Z39" s="81"/>
      <c r="AA39" s="83"/>
      <c r="AB39" s="81"/>
      <c r="AC39" s="81"/>
      <c r="AD39" s="81"/>
    </row>
    <row r="40" spans="1:30">
      <c r="G40" s="85"/>
      <c r="H40" s="81"/>
      <c r="I40" s="91"/>
      <c r="J40" s="83"/>
      <c r="K40" s="83"/>
      <c r="T40" s="83" t="s">
        <v>335</v>
      </c>
      <c r="U40" s="91">
        <f>U38+U39</f>
        <v>25516562.5</v>
      </c>
      <c r="V40" s="81"/>
      <c r="X40" s="91"/>
      <c r="Y40" s="81"/>
      <c r="Z40" s="81"/>
      <c r="AA40" s="83"/>
      <c r="AB40" s="81"/>
    </row>
    <row r="41" spans="1:30">
      <c r="B41" s="49"/>
      <c r="C41" s="59" t="s">
        <v>248</v>
      </c>
      <c r="G41" s="86" t="s">
        <v>316</v>
      </c>
      <c r="H41" s="81"/>
      <c r="I41" s="91"/>
      <c r="J41" s="83"/>
      <c r="K41" s="83"/>
      <c r="U41" s="81"/>
      <c r="V41" s="81"/>
      <c r="W41" s="81"/>
      <c r="X41" s="91"/>
      <c r="Y41" s="81"/>
      <c r="Z41" s="81"/>
      <c r="AA41" s="83"/>
      <c r="AB41" s="81"/>
    </row>
    <row r="42" spans="1:30">
      <c r="B42" s="49" t="s">
        <v>249</v>
      </c>
      <c r="C42" s="50">
        <v>21500000</v>
      </c>
      <c r="G42" s="83" t="s">
        <v>317</v>
      </c>
      <c r="H42" s="87"/>
      <c r="I42" s="91">
        <f>C15</f>
        <v>18500000</v>
      </c>
      <c r="J42" s="83"/>
      <c r="T42" s="81" t="s">
        <v>336</v>
      </c>
      <c r="U42" s="91">
        <f>U43-U40</f>
        <v>-4016562.5</v>
      </c>
      <c r="V42" s="81"/>
      <c r="W42" s="81"/>
      <c r="X42" s="91"/>
      <c r="Y42" s="81"/>
      <c r="Z42" s="81"/>
      <c r="AA42" s="83"/>
    </row>
    <row r="43" spans="1:30">
      <c r="B43" s="49" t="s">
        <v>250</v>
      </c>
      <c r="C43" s="51">
        <v>19750000</v>
      </c>
      <c r="G43" s="83" t="s">
        <v>318</v>
      </c>
      <c r="H43" s="83"/>
      <c r="I43" s="91">
        <f>C18+C19</f>
        <v>725000</v>
      </c>
      <c r="J43" s="83"/>
      <c r="T43" s="53" t="s">
        <v>333</v>
      </c>
      <c r="U43" s="91">
        <f>C42</f>
        <v>21500000</v>
      </c>
      <c r="V43" s="81"/>
      <c r="X43" s="91"/>
      <c r="AA43" s="83"/>
    </row>
    <row r="44" spans="1:30">
      <c r="B44" s="49" t="s">
        <v>251</v>
      </c>
      <c r="C44" s="57">
        <v>2.5000000000000001E-2</v>
      </c>
      <c r="G44" s="83" t="s">
        <v>311</v>
      </c>
      <c r="H44" s="81"/>
      <c r="I44" s="91">
        <f>-C20</f>
        <v>-500000</v>
      </c>
      <c r="J44" s="83"/>
      <c r="U44" s="91"/>
      <c r="X44" s="91"/>
      <c r="AA44" s="83"/>
    </row>
    <row r="45" spans="1:30">
      <c r="B45" s="49" t="s">
        <v>252</v>
      </c>
      <c r="C45" s="57">
        <v>5.5E-2</v>
      </c>
      <c r="G45" s="93" t="s">
        <v>319</v>
      </c>
      <c r="H45" s="96"/>
      <c r="I45" s="95">
        <f>(I42+I43/2+I44/2)*C14</f>
        <v>1023687.5</v>
      </c>
      <c r="J45" s="83"/>
      <c r="X45" s="91"/>
      <c r="AA45" s="83"/>
    </row>
    <row r="46" spans="1:30">
      <c r="G46" s="83" t="s">
        <v>320</v>
      </c>
      <c r="H46" s="81"/>
      <c r="I46" s="91">
        <f>SUM(I42:I45)</f>
        <v>19748687.5</v>
      </c>
      <c r="J46" s="83"/>
      <c r="T46" s="86" t="s">
        <v>316</v>
      </c>
      <c r="W46" s="86" t="s">
        <v>319</v>
      </c>
      <c r="X46" s="91"/>
    </row>
    <row r="47" spans="1:30">
      <c r="A47" s="37" t="s">
        <v>253</v>
      </c>
      <c r="G47" s="83" t="s">
        <v>321</v>
      </c>
      <c r="H47" s="81"/>
      <c r="I47" s="91">
        <f>D15</f>
        <v>21000000</v>
      </c>
      <c r="J47" s="83"/>
      <c r="T47" s="83" t="s">
        <v>317</v>
      </c>
      <c r="U47" s="91">
        <f>C15</f>
        <v>18500000</v>
      </c>
      <c r="W47" s="83" t="s">
        <v>337</v>
      </c>
      <c r="X47" s="91">
        <f>U52</f>
        <v>19750000</v>
      </c>
    </row>
    <row r="48" spans="1:30">
      <c r="B48" s="60" t="s">
        <v>254</v>
      </c>
      <c r="G48" s="83" t="s">
        <v>322</v>
      </c>
      <c r="H48" s="81"/>
      <c r="I48" s="91">
        <f>I47-I46</f>
        <v>1251312.5</v>
      </c>
      <c r="J48" s="83"/>
      <c r="T48" s="83" t="s">
        <v>318</v>
      </c>
      <c r="U48" s="91">
        <f>(C18+C19)/2</f>
        <v>362500</v>
      </c>
      <c r="W48" s="53" t="s">
        <v>318</v>
      </c>
      <c r="X48" s="91">
        <v>0</v>
      </c>
    </row>
    <row r="49" spans="2:25">
      <c r="B49" s="60" t="s">
        <v>255</v>
      </c>
      <c r="J49" s="83"/>
      <c r="T49" s="83" t="s">
        <v>311</v>
      </c>
      <c r="U49" s="91">
        <f>-C20/2</f>
        <v>-250000</v>
      </c>
      <c r="V49" s="81"/>
      <c r="W49" s="53" t="s">
        <v>311</v>
      </c>
      <c r="X49" s="91">
        <f>X36</f>
        <v>-250000</v>
      </c>
    </row>
    <row r="50" spans="2:25">
      <c r="G50" s="98" t="s">
        <v>323</v>
      </c>
      <c r="I50" s="91"/>
      <c r="J50" s="83"/>
      <c r="T50" s="93" t="s">
        <v>319</v>
      </c>
      <c r="U50" s="95">
        <f>(U47)*C14/2+(U48/2+U49/2)*C14/2</f>
        <v>510296.875</v>
      </c>
      <c r="V50" s="81"/>
      <c r="W50" s="53" t="s">
        <v>319</v>
      </c>
      <c r="X50" s="91">
        <f>(X47)*C45/2+(X48/2+X49/2)*C45/2</f>
        <v>539687.5</v>
      </c>
      <c r="Y50" s="81"/>
    </row>
    <row r="51" spans="2:25">
      <c r="B51" s="55" t="s">
        <v>256</v>
      </c>
      <c r="G51" s="53" t="s">
        <v>341</v>
      </c>
      <c r="I51" s="91">
        <f>C24</f>
        <v>2750000</v>
      </c>
      <c r="J51" s="83"/>
      <c r="T51" s="83" t="s">
        <v>338</v>
      </c>
      <c r="U51" s="91">
        <f>SUM(U47:U50)</f>
        <v>19122796.875</v>
      </c>
      <c r="V51" s="81"/>
    </row>
    <row r="52" spans="2:25">
      <c r="G52" s="53" t="s">
        <v>306</v>
      </c>
      <c r="I52" s="91">
        <f>-I28</f>
        <v>-22727.272727272728</v>
      </c>
      <c r="J52" s="83"/>
      <c r="T52" s="83" t="s">
        <v>337</v>
      </c>
      <c r="U52" s="91">
        <f>C43</f>
        <v>19750000</v>
      </c>
      <c r="V52" s="81"/>
    </row>
    <row r="53" spans="2:25">
      <c r="B53" s="37" t="s">
        <v>224</v>
      </c>
      <c r="G53" s="53" t="s">
        <v>324</v>
      </c>
      <c r="I53" s="91">
        <f>I38</f>
        <v>-1541250</v>
      </c>
      <c r="J53" s="83"/>
      <c r="T53" s="83" t="s">
        <v>322</v>
      </c>
      <c r="U53" s="91">
        <f>U52-U51</f>
        <v>627203.125</v>
      </c>
      <c r="V53" s="81"/>
    </row>
    <row r="54" spans="2:25">
      <c r="G54" s="97" t="s">
        <v>325</v>
      </c>
      <c r="H54" s="97"/>
      <c r="I54" s="95">
        <f>-I48</f>
        <v>-1251312.5</v>
      </c>
      <c r="J54" s="83"/>
      <c r="V54" s="81"/>
    </row>
    <row r="55" spans="2:25">
      <c r="G55" s="103" t="s">
        <v>326</v>
      </c>
      <c r="H55" s="103"/>
      <c r="I55" s="104">
        <f>SUM(I51:I54)</f>
        <v>-65289.772727272939</v>
      </c>
      <c r="J55" s="83"/>
    </row>
    <row r="56" spans="2:25">
      <c r="G56" s="81"/>
      <c r="I56" s="91"/>
      <c r="J56" s="83"/>
      <c r="T56" s="86" t="s">
        <v>302</v>
      </c>
    </row>
    <row r="57" spans="2:25">
      <c r="J57" s="83"/>
      <c r="T57" s="83" t="s">
        <v>303</v>
      </c>
      <c r="U57" s="91">
        <f>C24</f>
        <v>2750000</v>
      </c>
    </row>
    <row r="58" spans="2:25">
      <c r="F58" s="81"/>
      <c r="G58" s="81"/>
      <c r="H58" s="81"/>
      <c r="I58" s="81"/>
      <c r="J58" s="81"/>
      <c r="K58" s="81"/>
      <c r="T58" s="93" t="s">
        <v>304</v>
      </c>
      <c r="U58" s="95">
        <f>10%*MAX(U47,U33)</f>
        <v>2500000</v>
      </c>
    </row>
    <row r="59" spans="2:25">
      <c r="F59" s="81"/>
      <c r="G59" s="81"/>
      <c r="H59" s="81"/>
      <c r="I59" s="81"/>
      <c r="J59" s="81"/>
      <c r="K59" s="81"/>
      <c r="T59" s="83" t="s">
        <v>305</v>
      </c>
      <c r="U59" s="91">
        <f>MAX(0,U57-U58)</f>
        <v>250000</v>
      </c>
    </row>
    <row r="60" spans="2:25">
      <c r="F60" s="81"/>
      <c r="G60" s="81"/>
      <c r="H60" s="81"/>
      <c r="I60" s="81"/>
      <c r="J60" s="81"/>
      <c r="K60" s="81"/>
      <c r="T60" s="83" t="s">
        <v>306</v>
      </c>
      <c r="U60" s="91">
        <f>U59/C21</f>
        <v>22727.272727272728</v>
      </c>
    </row>
    <row r="61" spans="2:25">
      <c r="F61" s="81"/>
      <c r="G61" s="81"/>
      <c r="H61" s="81"/>
      <c r="I61" s="81"/>
      <c r="J61" s="81"/>
      <c r="K61" s="81"/>
    </row>
    <row r="62" spans="2:25">
      <c r="F62" s="81"/>
      <c r="G62" s="81"/>
      <c r="H62" s="81"/>
      <c r="I62" s="81"/>
      <c r="J62" s="81"/>
      <c r="K62" s="81"/>
    </row>
    <row r="63" spans="2:25">
      <c r="F63" s="81"/>
      <c r="G63" s="81"/>
      <c r="H63" s="81"/>
      <c r="I63" s="81"/>
      <c r="J63" s="81"/>
      <c r="K63" s="81"/>
      <c r="T63" s="98" t="s">
        <v>323</v>
      </c>
    </row>
    <row r="64" spans="2:25">
      <c r="F64" s="81"/>
      <c r="G64" s="81"/>
      <c r="H64" s="81"/>
      <c r="I64" s="81"/>
      <c r="J64" s="81"/>
      <c r="K64" s="81"/>
      <c r="T64" s="53" t="s">
        <v>341</v>
      </c>
      <c r="U64" s="91">
        <f>C24</f>
        <v>2750000</v>
      </c>
      <c r="V64" s="81"/>
    </row>
    <row r="65" spans="6:23">
      <c r="F65" s="81"/>
      <c r="G65" s="81"/>
      <c r="H65" s="81"/>
      <c r="I65" s="81"/>
      <c r="J65" s="81"/>
      <c r="K65" s="81"/>
      <c r="T65" s="53" t="s">
        <v>339</v>
      </c>
      <c r="U65" s="91">
        <f>-U60/2</f>
        <v>-11363.636363636364</v>
      </c>
      <c r="V65" s="81"/>
    </row>
    <row r="66" spans="6:23">
      <c r="F66" s="81"/>
      <c r="G66" s="81"/>
      <c r="H66" s="81"/>
      <c r="I66" s="81"/>
      <c r="J66" s="81"/>
      <c r="K66" s="81"/>
      <c r="T66" s="97" t="s">
        <v>325</v>
      </c>
      <c r="U66" s="95">
        <f>-U53</f>
        <v>-627203.125</v>
      </c>
      <c r="V66" s="81"/>
    </row>
    <row r="67" spans="6:23">
      <c r="F67" s="81"/>
      <c r="G67" s="81"/>
      <c r="H67" s="81"/>
      <c r="I67" s="81"/>
      <c r="J67" s="81"/>
      <c r="K67" s="81"/>
      <c r="T67" s="53" t="s">
        <v>343</v>
      </c>
      <c r="U67" s="92">
        <f>SUM(U64:U66)</f>
        <v>2111433.2386363638</v>
      </c>
      <c r="V67" s="81"/>
    </row>
    <row r="68" spans="6:23">
      <c r="F68" s="81"/>
      <c r="G68" s="81"/>
      <c r="H68" s="81"/>
      <c r="I68" s="81"/>
      <c r="J68" s="81"/>
      <c r="K68" s="81"/>
      <c r="T68" s="97" t="s">
        <v>340</v>
      </c>
      <c r="U68" s="99">
        <f>U42</f>
        <v>-4016562.5</v>
      </c>
      <c r="V68" s="81"/>
    </row>
    <row r="69" spans="6:23">
      <c r="F69" s="81"/>
      <c r="G69" s="81"/>
      <c r="H69" s="81"/>
      <c r="I69" s="81"/>
      <c r="J69" s="81"/>
      <c r="K69" s="81"/>
      <c r="T69" s="53" t="s">
        <v>344</v>
      </c>
      <c r="U69" s="92">
        <f>U68+U67</f>
        <v>-1905129.2613636362</v>
      </c>
      <c r="V69" s="81"/>
    </row>
    <row r="70" spans="6:23">
      <c r="F70" s="81"/>
      <c r="G70" s="81"/>
      <c r="H70" s="81"/>
      <c r="I70" s="81"/>
      <c r="J70" s="81"/>
      <c r="K70" s="81"/>
      <c r="V70" s="81"/>
    </row>
    <row r="71" spans="6:23">
      <c r="F71" s="81"/>
      <c r="G71" s="81"/>
      <c r="H71" s="81"/>
      <c r="I71" s="81"/>
      <c r="J71" s="81"/>
      <c r="K71" s="81"/>
      <c r="V71" s="81"/>
    </row>
    <row r="72" spans="6:23">
      <c r="J72" s="83"/>
      <c r="T72" s="81"/>
      <c r="U72" s="81"/>
      <c r="V72" s="81"/>
      <c r="W72" s="81"/>
    </row>
    <row r="73" spans="6:23">
      <c r="J73" s="83"/>
      <c r="T73" s="81"/>
      <c r="U73" s="81"/>
      <c r="V73" s="81"/>
      <c r="W73" s="81"/>
    </row>
    <row r="74" spans="6:23">
      <c r="J74" s="83"/>
      <c r="T74" s="81"/>
      <c r="U74" s="81"/>
      <c r="V74" s="81"/>
      <c r="W74" s="81"/>
    </row>
    <row r="75" spans="6:23">
      <c r="J75" s="83"/>
      <c r="T75" s="81"/>
      <c r="U75" s="81"/>
      <c r="V75" s="81"/>
      <c r="W75" s="81"/>
    </row>
    <row r="76" spans="6:23">
      <c r="J76" s="83"/>
      <c r="T76" s="81"/>
      <c r="U76" s="81"/>
      <c r="V76" s="81"/>
      <c r="W76" s="81"/>
    </row>
    <row r="77" spans="6:23">
      <c r="J77" s="83"/>
      <c r="T77" s="81"/>
      <c r="U77" s="81"/>
      <c r="V77" s="81"/>
      <c r="W77" s="81"/>
    </row>
    <row r="78" spans="6:23">
      <c r="J78" s="83"/>
      <c r="T78" s="81"/>
      <c r="U78" s="81"/>
      <c r="V78" s="81"/>
      <c r="W78" s="81"/>
    </row>
    <row r="79" spans="6:23">
      <c r="J79" s="83"/>
      <c r="T79" s="81"/>
      <c r="U79" s="81"/>
      <c r="V79" s="81"/>
      <c r="W79" s="81"/>
    </row>
    <row r="80" spans="6:23">
      <c r="T80" s="81"/>
      <c r="U80" s="81"/>
      <c r="V80" s="81"/>
      <c r="W80" s="81"/>
    </row>
    <row r="81" spans="20:23">
      <c r="T81" s="81"/>
      <c r="U81" s="81"/>
      <c r="V81" s="81"/>
      <c r="W81" s="81"/>
    </row>
    <row r="82" spans="20:23">
      <c r="T82" s="81"/>
      <c r="U82" s="81"/>
      <c r="V82" s="81"/>
      <c r="W82" s="81"/>
    </row>
    <row r="83" spans="20:23">
      <c r="T83" s="81"/>
      <c r="U83" s="81"/>
      <c r="V83" s="81"/>
      <c r="W83" s="81"/>
    </row>
    <row r="84" spans="20:23">
      <c r="T84" s="81"/>
      <c r="U84" s="81"/>
      <c r="V84" s="81"/>
      <c r="W84" s="81"/>
    </row>
  </sheetData>
  <sheetProtection algorithmName="SHA-512" hashValue="BT2I7/K73+GhKBoo/KPYi+9MdXXnTXdyJ4XUGLgOVCAGEyFc7MvLaPzKp4sfi2+mhR0NxZsaKP4q5hCSci4SMw==" saltValue="tOwkfb0ttiKftNQiR8rLww==" spinCount="100000" sheet="1" formatCells="0" formatColumns="0" formatRows="0" insertColumns="0" insertRows="0"/>
  <mergeCells count="3">
    <mergeCell ref="G7:Q7"/>
    <mergeCell ref="T7:AD7"/>
    <mergeCell ref="T8:A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F366-2A23-421C-8F83-B1D02DDB0480}">
  <sheetPr>
    <tabColor theme="4" tint="0.59999389629810485"/>
  </sheetPr>
  <dimension ref="A1:A70"/>
  <sheetViews>
    <sheetView zoomScale="80" zoomScaleNormal="80" zoomScaleSheetLayoutView="85" workbookViewId="0"/>
  </sheetViews>
  <sheetFormatPr defaultColWidth="8.6640625" defaultRowHeight="15"/>
  <cols>
    <col min="1" max="1" width="111" style="3" customWidth="1"/>
    <col min="2" max="16384" width="8.6640625" style="2"/>
  </cols>
  <sheetData>
    <row r="1" spans="1:1" ht="18">
      <c r="A1" s="1" t="s">
        <v>276</v>
      </c>
    </row>
    <row r="2" spans="1:1" ht="24.9" customHeight="1"/>
    <row r="3" spans="1:1" ht="15.6">
      <c r="A3" s="4" t="s">
        <v>0</v>
      </c>
    </row>
    <row r="5" spans="1:1" ht="90">
      <c r="A5" s="3" t="s">
        <v>1</v>
      </c>
    </row>
    <row r="7" spans="1:1" ht="45">
      <c r="A7" s="3" t="s">
        <v>2</v>
      </c>
    </row>
    <row r="9" spans="1:1" ht="45">
      <c r="A9" s="3" t="s">
        <v>3</v>
      </c>
    </row>
    <row r="11" spans="1:1" ht="75">
      <c r="A11" s="3" t="s">
        <v>4</v>
      </c>
    </row>
    <row r="12" spans="1:1" ht="24.9" customHeight="1"/>
    <row r="13" spans="1:1" ht="15.6">
      <c r="A13" s="4" t="s">
        <v>5</v>
      </c>
    </row>
    <row r="15" spans="1:1" ht="45">
      <c r="A15" s="3" t="s">
        <v>6</v>
      </c>
    </row>
    <row r="17" spans="1:1">
      <c r="A17" s="3" t="s">
        <v>7</v>
      </c>
    </row>
    <row r="19" spans="1:1">
      <c r="A19" s="3" t="s">
        <v>8</v>
      </c>
    </row>
    <row r="21" spans="1:1" ht="15.6">
      <c r="A21" s="5" t="s">
        <v>9</v>
      </c>
    </row>
    <row r="22" spans="1:1" ht="6" customHeight="1">
      <c r="A22" s="6"/>
    </row>
    <row r="23" spans="1:1" ht="15.75" customHeight="1">
      <c r="A23" s="7" t="s">
        <v>10</v>
      </c>
    </row>
    <row r="24" spans="1:1" ht="15.75" customHeight="1">
      <c r="A24" s="8" t="s">
        <v>11</v>
      </c>
    </row>
    <row r="25" spans="1:1" ht="15.75" customHeight="1">
      <c r="A25" s="7" t="s">
        <v>12</v>
      </c>
    </row>
    <row r="26" spans="1:1" ht="15.75" customHeight="1">
      <c r="A26" s="7" t="s">
        <v>13</v>
      </c>
    </row>
    <row r="27" spans="1:1" ht="15.75" customHeight="1">
      <c r="A27" s="8" t="s">
        <v>14</v>
      </c>
    </row>
    <row r="28" spans="1:1" ht="15.75" customHeight="1">
      <c r="A28" s="7" t="s">
        <v>15</v>
      </c>
    </row>
    <row r="29" spans="1:1" ht="15.75" customHeight="1">
      <c r="A29" s="7" t="s">
        <v>16</v>
      </c>
    </row>
    <row r="30" spans="1:1" ht="15.75" customHeight="1">
      <c r="A30" s="7" t="s">
        <v>17</v>
      </c>
    </row>
    <row r="31" spans="1:1" ht="15.75" customHeight="1">
      <c r="A31" s="7" t="s">
        <v>18</v>
      </c>
    </row>
    <row r="32" spans="1:1" ht="15.75" customHeight="1">
      <c r="A32" s="7" t="s">
        <v>19</v>
      </c>
    </row>
    <row r="33" spans="1:1">
      <c r="A33" s="6"/>
    </row>
    <row r="34" spans="1:1" ht="15.6">
      <c r="A34" s="5" t="s">
        <v>20</v>
      </c>
    </row>
    <row r="35" spans="1:1" ht="6" customHeight="1">
      <c r="A35" s="6"/>
    </row>
    <row r="36" spans="1:1" ht="15.6">
      <c r="A36" s="7" t="s">
        <v>21</v>
      </c>
    </row>
    <row r="37" spans="1:1" ht="15.6">
      <c r="A37" s="7" t="s">
        <v>12</v>
      </c>
    </row>
    <row r="38" spans="1:1" ht="15.6">
      <c r="A38" s="7" t="s">
        <v>22</v>
      </c>
    </row>
    <row r="39" spans="1:1" ht="15.6">
      <c r="A39" s="7" t="s">
        <v>23</v>
      </c>
    </row>
    <row r="40" spans="1:1" ht="15.6">
      <c r="A40" s="7" t="s">
        <v>24</v>
      </c>
    </row>
    <row r="41" spans="1:1" ht="15.6">
      <c r="A41" s="7" t="s">
        <v>25</v>
      </c>
    </row>
    <row r="42" spans="1:1" ht="15.6">
      <c r="A42" s="7" t="s">
        <v>26</v>
      </c>
    </row>
    <row r="43" spans="1:1">
      <c r="A43" s="9"/>
    </row>
    <row r="44" spans="1:1" ht="45">
      <c r="A44" s="3" t="s">
        <v>27</v>
      </c>
    </row>
    <row r="46" spans="1:1" ht="15.6">
      <c r="A46" s="10" t="s">
        <v>28</v>
      </c>
    </row>
    <row r="48" spans="1:1" ht="60">
      <c r="A48" s="3" t="s">
        <v>29</v>
      </c>
    </row>
    <row r="50" spans="1:1" ht="15.6">
      <c r="A50" s="10" t="s">
        <v>30</v>
      </c>
    </row>
    <row r="52" spans="1:1" ht="60">
      <c r="A52" s="3" t="s">
        <v>31</v>
      </c>
    </row>
    <row r="54" spans="1:1">
      <c r="A54" s="11" t="s">
        <v>32</v>
      </c>
    </row>
    <row r="56" spans="1:1" ht="15.75" customHeight="1">
      <c r="A56" s="3" t="s">
        <v>33</v>
      </c>
    </row>
    <row r="58" spans="1:1">
      <c r="A58" s="3" t="s">
        <v>277</v>
      </c>
    </row>
    <row r="60" spans="1:1" ht="30">
      <c r="A60" s="3" t="s">
        <v>34</v>
      </c>
    </row>
    <row r="62" spans="1:1" ht="15.6">
      <c r="A62" s="4" t="s">
        <v>35</v>
      </c>
    </row>
    <row r="64" spans="1:1">
      <c r="A64" s="3" t="s">
        <v>36</v>
      </c>
    </row>
    <row r="66" spans="1:1">
      <c r="A66" s="12" t="s">
        <v>37</v>
      </c>
    </row>
    <row r="67" spans="1:1">
      <c r="A67" s="12"/>
    </row>
    <row r="68" spans="1:1">
      <c r="A68" s="12" t="s">
        <v>38</v>
      </c>
    </row>
    <row r="70" spans="1:1">
      <c r="A70" s="3" t="s">
        <v>39</v>
      </c>
    </row>
  </sheetData>
  <pageMargins left="0.7" right="0.7" top="0.75" bottom="0.75" header="0.3" footer="0.3"/>
  <pageSetup scale="85" fitToHeight="2" orientation="portrait" copies="2" r:id="rId1"/>
  <headerFooter alignWithMargins="0"/>
  <rowBreaks count="1" manualBreakCount="1">
    <brk id="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F583-6FDD-4DE2-9861-7A7510610F26}">
  <sheetPr>
    <tabColor theme="4" tint="0.59999389629810485"/>
  </sheetPr>
  <dimension ref="A1:N181"/>
  <sheetViews>
    <sheetView zoomScale="80" zoomScaleNormal="80" workbookViewId="0">
      <pane ySplit="7" topLeftCell="A8" activePane="bottomLeft" state="frozen"/>
      <selection activeCell="M19" sqref="M19"/>
      <selection pane="bottomLeft" activeCell="A8" sqref="A8"/>
    </sheetView>
  </sheetViews>
  <sheetFormatPr defaultColWidth="9.109375" defaultRowHeight="15"/>
  <cols>
    <col min="1" max="6" width="12.6640625" style="67" customWidth="1"/>
    <col min="7" max="7" width="14.6640625" style="67" customWidth="1"/>
    <col min="8" max="8" width="15" style="67" customWidth="1"/>
    <col min="9" max="16" width="12.6640625" style="67" customWidth="1"/>
    <col min="17" max="16384" width="9.109375" style="67"/>
  </cols>
  <sheetData>
    <row r="1" spans="1:14" ht="15.6">
      <c r="A1" s="66" t="s">
        <v>40</v>
      </c>
    </row>
    <row r="3" spans="1:14" ht="15.6">
      <c r="A3" s="68" t="s">
        <v>41</v>
      </c>
    </row>
    <row r="4" spans="1:14">
      <c r="A4" s="67" t="s">
        <v>42</v>
      </c>
    </row>
    <row r="5" spans="1:14">
      <c r="A5" s="67" t="s">
        <v>43</v>
      </c>
    </row>
    <row r="6" spans="1:14">
      <c r="A6" s="67" t="s">
        <v>44</v>
      </c>
    </row>
    <row r="8" spans="1:14" ht="15.6">
      <c r="A8" s="69" t="s">
        <v>42</v>
      </c>
    </row>
    <row r="9" spans="1:14">
      <c r="A9" s="3"/>
      <c r="B9" s="3"/>
      <c r="C9" s="3"/>
      <c r="D9" s="2"/>
      <c r="E9" s="2"/>
      <c r="F9" s="2"/>
      <c r="G9" s="2"/>
      <c r="H9" s="2"/>
      <c r="I9" s="2"/>
      <c r="J9" s="2"/>
      <c r="K9" s="2"/>
      <c r="L9" s="2"/>
      <c r="M9" s="2"/>
      <c r="N9" s="2"/>
    </row>
    <row r="10" spans="1:14" s="2" customFormat="1" ht="15" customHeight="1">
      <c r="A10" s="16" t="s">
        <v>45</v>
      </c>
      <c r="B10" s="16"/>
      <c r="C10" s="16"/>
      <c r="D10" s="16" t="s">
        <v>46</v>
      </c>
    </row>
    <row r="11" spans="1:14" s="2" customFormat="1" ht="15" customHeight="1">
      <c r="A11" s="16"/>
      <c r="B11" s="16"/>
      <c r="C11" s="16"/>
      <c r="D11" s="16"/>
    </row>
    <row r="12" spans="1:14" s="2" customFormat="1" ht="15" customHeight="1">
      <c r="A12" s="16" t="s">
        <v>47</v>
      </c>
      <c r="B12" s="16"/>
      <c r="C12" s="16"/>
      <c r="D12" s="16" t="s">
        <v>48</v>
      </c>
    </row>
    <row r="13" spans="1:14" s="2" customFormat="1" ht="15" customHeight="1">
      <c r="A13" s="16"/>
      <c r="B13" s="16"/>
      <c r="C13" s="16"/>
      <c r="D13" s="16"/>
    </row>
    <row r="14" spans="1:14" s="2" customFormat="1" ht="15" customHeight="1">
      <c r="A14" s="16" t="s">
        <v>49</v>
      </c>
      <c r="B14" s="16"/>
      <c r="C14" s="16"/>
      <c r="D14" s="17">
        <v>65</v>
      </c>
    </row>
    <row r="15" spans="1:14" s="2" customFormat="1" ht="15" customHeight="1">
      <c r="A15" s="16"/>
      <c r="B15" s="16"/>
      <c r="C15" s="16"/>
      <c r="D15" s="16"/>
    </row>
    <row r="16" spans="1:14" s="2" customFormat="1" ht="15" customHeight="1">
      <c r="A16" s="16" t="s">
        <v>50</v>
      </c>
      <c r="B16" s="16"/>
      <c r="C16" s="16"/>
      <c r="D16" s="16" t="s">
        <v>51</v>
      </c>
    </row>
    <row r="17" spans="1:6" s="2" customFormat="1" ht="15" customHeight="1">
      <c r="A17" s="16"/>
      <c r="B17" s="16"/>
      <c r="C17" s="16"/>
      <c r="D17" s="16"/>
    </row>
    <row r="18" spans="1:6" s="2" customFormat="1" ht="15" customHeight="1">
      <c r="A18" s="16" t="s">
        <v>52</v>
      </c>
      <c r="B18" s="16"/>
      <c r="D18" s="16" t="s">
        <v>53</v>
      </c>
    </row>
    <row r="19" spans="1:6" s="2" customFormat="1" ht="15" customHeight="1">
      <c r="A19" s="16"/>
      <c r="B19" s="16"/>
      <c r="D19" s="16"/>
    </row>
    <row r="20" spans="1:6" s="2" customFormat="1" ht="15" customHeight="1">
      <c r="A20" s="16" t="s">
        <v>54</v>
      </c>
      <c r="B20" s="16"/>
      <c r="C20" s="16"/>
      <c r="D20" s="16" t="s">
        <v>55</v>
      </c>
    </row>
    <row r="21" spans="1:6" s="2" customFormat="1" ht="15" customHeight="1">
      <c r="A21" s="16"/>
      <c r="B21" s="16"/>
      <c r="C21" s="16"/>
      <c r="D21" s="16"/>
      <c r="E21" s="16"/>
      <c r="F21" s="16"/>
    </row>
    <row r="22" spans="1:6" s="2" customFormat="1" ht="15" customHeight="1">
      <c r="A22" s="16" t="s">
        <v>56</v>
      </c>
      <c r="B22" s="16"/>
      <c r="D22" s="16" t="s">
        <v>57</v>
      </c>
    </row>
    <row r="23" spans="1:6" s="2" customFormat="1" ht="15" customHeight="1">
      <c r="A23" s="16"/>
      <c r="B23" s="16"/>
      <c r="C23" s="16"/>
      <c r="D23" s="16"/>
    </row>
    <row r="24" spans="1:6" s="2" customFormat="1" ht="15" customHeight="1">
      <c r="A24" s="16" t="s">
        <v>58</v>
      </c>
      <c r="B24" s="16"/>
      <c r="C24" s="16"/>
      <c r="D24" s="16" t="s">
        <v>59</v>
      </c>
    </row>
    <row r="25" spans="1:6" s="2" customFormat="1" ht="15" customHeight="1">
      <c r="A25" s="16"/>
      <c r="B25" s="16"/>
      <c r="C25" s="16"/>
      <c r="D25" s="16"/>
    </row>
    <row r="26" spans="1:6" s="2" customFormat="1" ht="15" customHeight="1">
      <c r="A26" s="16" t="s">
        <v>60</v>
      </c>
      <c r="B26" s="16"/>
      <c r="C26" s="16"/>
      <c r="D26" s="16" t="s">
        <v>61</v>
      </c>
    </row>
    <row r="27" spans="1:6" s="2" customFormat="1" ht="15" customHeight="1">
      <c r="A27" s="16"/>
      <c r="B27" s="16"/>
      <c r="C27" s="16"/>
      <c r="D27" s="16"/>
    </row>
    <row r="28" spans="1:6" s="2" customFormat="1" ht="15" customHeight="1">
      <c r="A28" s="16"/>
      <c r="B28" s="16"/>
      <c r="C28" s="16"/>
      <c r="D28" s="16" t="s">
        <v>62</v>
      </c>
    </row>
    <row r="29" spans="1:6" s="2" customFormat="1" ht="15" customHeight="1">
      <c r="A29" s="16"/>
      <c r="B29" s="16"/>
      <c r="C29" s="16"/>
      <c r="D29" s="16"/>
    </row>
    <row r="30" spans="1:6" s="2" customFormat="1" ht="15" customHeight="1">
      <c r="A30" s="16" t="s">
        <v>63</v>
      </c>
      <c r="B30" s="16"/>
      <c r="C30" s="16"/>
      <c r="D30" s="16" t="s">
        <v>64</v>
      </c>
    </row>
    <row r="31" spans="1:6" s="2" customFormat="1" ht="15" customHeight="1">
      <c r="A31" s="16"/>
      <c r="B31" s="16"/>
      <c r="C31" s="16"/>
      <c r="D31" s="16"/>
    </row>
    <row r="32" spans="1:6" s="2" customFormat="1" ht="15" customHeight="1">
      <c r="A32" s="16"/>
      <c r="B32" s="16"/>
      <c r="C32" s="16"/>
      <c r="D32" s="16" t="s">
        <v>65</v>
      </c>
    </row>
    <row r="33" spans="1:10" s="2" customFormat="1" ht="15" customHeight="1">
      <c r="A33" s="16"/>
      <c r="B33" s="16"/>
      <c r="D33" s="16"/>
    </row>
    <row r="34" spans="1:10" s="2" customFormat="1" ht="15" customHeight="1">
      <c r="A34" s="16" t="s">
        <v>66</v>
      </c>
      <c r="B34" s="16"/>
      <c r="C34" s="16"/>
      <c r="D34" s="16" t="s">
        <v>67</v>
      </c>
    </row>
    <row r="35" spans="1:10" s="2" customFormat="1" ht="15" customHeight="1">
      <c r="A35" s="16"/>
      <c r="B35" s="16"/>
      <c r="C35" s="16"/>
      <c r="D35" s="16"/>
    </row>
    <row r="36" spans="1:10" s="2" customFormat="1" ht="15" customHeight="1">
      <c r="A36" s="16" t="s">
        <v>68</v>
      </c>
      <c r="B36" s="16"/>
      <c r="C36" s="16"/>
      <c r="D36" s="16" t="s">
        <v>67</v>
      </c>
    </row>
    <row r="37" spans="1:10" s="2" customFormat="1" ht="15" customHeight="1">
      <c r="A37" s="16"/>
      <c r="B37" s="16"/>
      <c r="C37" s="16"/>
      <c r="D37" s="16"/>
    </row>
    <row r="38" spans="1:10" s="2" customFormat="1" ht="15" customHeight="1">
      <c r="A38" s="16" t="s">
        <v>69</v>
      </c>
      <c r="B38" s="16"/>
      <c r="C38" s="16"/>
      <c r="D38" s="16" t="s">
        <v>70</v>
      </c>
    </row>
    <row r="39" spans="1:10" s="2" customFormat="1" ht="15" customHeight="1">
      <c r="A39" s="16"/>
      <c r="B39" s="16"/>
      <c r="C39" s="16"/>
      <c r="D39" s="16"/>
    </row>
    <row r="40" spans="1:10" s="2" customFormat="1" ht="15" customHeight="1">
      <c r="A40" s="16" t="s">
        <v>71</v>
      </c>
      <c r="B40" s="16"/>
      <c r="C40" s="16"/>
      <c r="D40" s="16" t="s">
        <v>72</v>
      </c>
    </row>
    <row r="41" spans="1:10" s="2" customFormat="1" ht="15" customHeight="1">
      <c r="A41" s="16"/>
      <c r="B41" s="16"/>
      <c r="C41" s="16"/>
      <c r="D41" s="16"/>
    </row>
    <row r="42" spans="1:10" s="2" customFormat="1" ht="15" customHeight="1">
      <c r="A42" s="16" t="s">
        <v>73</v>
      </c>
      <c r="B42" s="16"/>
      <c r="C42" s="16"/>
      <c r="D42" s="16" t="s">
        <v>67</v>
      </c>
    </row>
    <row r="43" spans="1:10" s="2" customFormat="1" ht="15" customHeight="1">
      <c r="A43" s="18"/>
      <c r="B43" s="18"/>
      <c r="C43" s="16"/>
    </row>
    <row r="44" spans="1:10" s="2" customFormat="1" ht="15" customHeight="1">
      <c r="A44" s="18"/>
      <c r="B44" s="18"/>
      <c r="C44" s="16"/>
    </row>
    <row r="45" spans="1:10" s="2" customFormat="1" ht="15" customHeight="1">
      <c r="A45" s="18" t="s">
        <v>43</v>
      </c>
      <c r="B45" s="16"/>
      <c r="C45" s="16"/>
    </row>
    <row r="46" spans="1:10" s="2" customFormat="1" ht="15" customHeight="1">
      <c r="A46" s="16"/>
      <c r="B46" s="16"/>
      <c r="C46" s="16"/>
    </row>
    <row r="47" spans="1:10" s="2" customFormat="1" ht="15" customHeight="1">
      <c r="A47" s="16" t="s">
        <v>74</v>
      </c>
      <c r="B47" s="16"/>
      <c r="C47" s="16"/>
      <c r="D47" s="16"/>
      <c r="E47" s="16"/>
      <c r="F47" s="16"/>
    </row>
    <row r="48" spans="1:10" s="2" customFormat="1" ht="15" customHeight="1">
      <c r="B48" s="16"/>
      <c r="C48" s="16"/>
      <c r="D48" s="16"/>
      <c r="E48" s="16"/>
      <c r="F48" s="19" t="s">
        <v>75</v>
      </c>
      <c r="G48" s="19"/>
      <c r="H48" s="20"/>
      <c r="I48" s="20"/>
      <c r="J48" s="20"/>
    </row>
    <row r="49" spans="2:11" s="2" customFormat="1" ht="15" customHeight="1">
      <c r="B49" s="16"/>
      <c r="C49" s="16"/>
      <c r="D49" s="16"/>
      <c r="E49" s="16"/>
      <c r="F49" s="21" t="s">
        <v>76</v>
      </c>
      <c r="G49" s="21" t="s">
        <v>77</v>
      </c>
      <c r="H49" s="22" t="s">
        <v>78</v>
      </c>
      <c r="I49" s="22" t="s">
        <v>79</v>
      </c>
      <c r="J49" s="22" t="s">
        <v>80</v>
      </c>
      <c r="K49" s="22" t="s">
        <v>81</v>
      </c>
    </row>
    <row r="50" spans="2:11" s="2" customFormat="1" ht="15" customHeight="1">
      <c r="B50" s="16"/>
      <c r="C50" s="16"/>
      <c r="D50" s="16"/>
      <c r="E50" s="16"/>
      <c r="F50" s="16"/>
      <c r="G50" s="16"/>
    </row>
    <row r="51" spans="2:11" s="2" customFormat="1" ht="15" customHeight="1">
      <c r="B51" s="16"/>
      <c r="C51" s="16" t="s">
        <v>82</v>
      </c>
      <c r="D51" s="16" t="s">
        <v>83</v>
      </c>
      <c r="E51" s="16"/>
      <c r="F51" s="16">
        <v>50</v>
      </c>
      <c r="G51" s="16">
        <v>10</v>
      </c>
      <c r="H51" s="2">
        <v>0</v>
      </c>
      <c r="I51" s="2">
        <v>0</v>
      </c>
      <c r="J51" s="2">
        <v>0</v>
      </c>
      <c r="K51" s="2">
        <v>60</v>
      </c>
    </row>
    <row r="52" spans="2:11" s="2" customFormat="1" ht="15" customHeight="1">
      <c r="B52" s="16"/>
      <c r="C52" s="16"/>
      <c r="D52" s="16" t="s">
        <v>84</v>
      </c>
      <c r="E52" s="16"/>
      <c r="F52" s="23">
        <v>50000</v>
      </c>
      <c r="G52" s="23">
        <v>57000</v>
      </c>
      <c r="H52" s="24">
        <v>0</v>
      </c>
      <c r="I52" s="24">
        <v>0</v>
      </c>
      <c r="J52" s="24">
        <v>0</v>
      </c>
      <c r="K52" s="24">
        <v>51200</v>
      </c>
    </row>
    <row r="53" spans="2:11" s="2" customFormat="1" ht="15" customHeight="1">
      <c r="B53" s="16"/>
      <c r="C53" s="16"/>
      <c r="D53" s="16"/>
      <c r="E53" s="16"/>
      <c r="F53" s="16"/>
      <c r="G53" s="16"/>
    </row>
    <row r="54" spans="2:11" s="2" customFormat="1" ht="15" customHeight="1">
      <c r="B54" s="16"/>
      <c r="C54" s="16" t="s">
        <v>85</v>
      </c>
      <c r="D54" s="16" t="s">
        <v>83</v>
      </c>
      <c r="E54" s="16"/>
      <c r="F54" s="16">
        <v>400</v>
      </c>
      <c r="G54" s="16">
        <v>140</v>
      </c>
      <c r="H54" s="2">
        <v>20</v>
      </c>
      <c r="I54" s="2">
        <v>0</v>
      </c>
      <c r="J54" s="2">
        <v>0</v>
      </c>
      <c r="K54" s="2">
        <v>560</v>
      </c>
    </row>
    <row r="55" spans="2:11" s="2" customFormat="1" ht="15" customHeight="1">
      <c r="B55" s="16"/>
      <c r="C55" s="16"/>
      <c r="D55" s="16" t="s">
        <v>84</v>
      </c>
      <c r="E55" s="16"/>
      <c r="F55" s="23">
        <v>65000</v>
      </c>
      <c r="G55" s="23">
        <v>77000</v>
      </c>
      <c r="H55" s="24">
        <v>93000</v>
      </c>
      <c r="I55" s="24">
        <v>0</v>
      </c>
      <c r="J55" s="24">
        <v>0</v>
      </c>
      <c r="K55" s="24">
        <v>69000</v>
      </c>
    </row>
    <row r="56" spans="2:11" s="2" customFormat="1" ht="15" customHeight="1">
      <c r="B56" s="16"/>
      <c r="C56" s="16"/>
      <c r="D56" s="16"/>
      <c r="E56" s="16"/>
      <c r="F56" s="16"/>
      <c r="G56" s="16"/>
    </row>
    <row r="57" spans="2:11" s="2" customFormat="1" ht="15" customHeight="1">
      <c r="B57" s="16"/>
      <c r="C57" s="16" t="s">
        <v>86</v>
      </c>
      <c r="D57" s="16" t="s">
        <v>83</v>
      </c>
      <c r="E57" s="16"/>
      <c r="F57" s="16">
        <v>300</v>
      </c>
      <c r="G57" s="16">
        <v>250</v>
      </c>
      <c r="H57" s="2">
        <v>160</v>
      </c>
      <c r="I57" s="2">
        <v>60</v>
      </c>
      <c r="J57" s="2">
        <v>20</v>
      </c>
      <c r="K57" s="2">
        <v>790</v>
      </c>
    </row>
    <row r="58" spans="2:11" s="2" customFormat="1" ht="15" customHeight="1">
      <c r="B58" s="16"/>
      <c r="C58" s="16"/>
      <c r="D58" s="16" t="s">
        <v>84</v>
      </c>
      <c r="E58" s="16"/>
      <c r="F58" s="23">
        <v>76000</v>
      </c>
      <c r="G58" s="23">
        <v>92000</v>
      </c>
      <c r="H58" s="24">
        <v>101000</v>
      </c>
      <c r="I58" s="24">
        <v>103000</v>
      </c>
      <c r="J58" s="24">
        <v>108000</v>
      </c>
      <c r="K58" s="24">
        <v>89000</v>
      </c>
    </row>
    <row r="59" spans="2:11" s="2" customFormat="1" ht="15" customHeight="1">
      <c r="B59" s="16" t="s">
        <v>87</v>
      </c>
      <c r="C59" s="16"/>
      <c r="D59" s="16"/>
      <c r="E59" s="16"/>
      <c r="F59" s="16"/>
      <c r="G59" s="16"/>
    </row>
    <row r="60" spans="2:11" s="2" customFormat="1" ht="15" customHeight="1">
      <c r="B60" s="16" t="s">
        <v>88</v>
      </c>
      <c r="C60" s="16" t="s">
        <v>89</v>
      </c>
      <c r="D60" s="16" t="s">
        <v>83</v>
      </c>
      <c r="E60" s="16"/>
      <c r="F60" s="16">
        <v>180</v>
      </c>
      <c r="G60" s="16">
        <v>160</v>
      </c>
      <c r="H60" s="2">
        <v>150</v>
      </c>
      <c r="I60" s="2">
        <v>130</v>
      </c>
      <c r="J60" s="2">
        <v>220</v>
      </c>
      <c r="K60" s="2">
        <v>840</v>
      </c>
    </row>
    <row r="61" spans="2:11" s="2" customFormat="1" ht="15" customHeight="1">
      <c r="B61" s="16"/>
      <c r="C61" s="16"/>
      <c r="D61" s="16" t="s">
        <v>84</v>
      </c>
      <c r="E61" s="16"/>
      <c r="F61" s="23">
        <v>76000</v>
      </c>
      <c r="G61" s="23">
        <v>91000</v>
      </c>
      <c r="H61" s="24">
        <v>102000</v>
      </c>
      <c r="I61" s="24">
        <v>107000</v>
      </c>
      <c r="J61" s="24">
        <v>117000</v>
      </c>
      <c r="K61" s="24">
        <v>99000</v>
      </c>
    </row>
    <row r="62" spans="2:11" s="2" customFormat="1" ht="15" customHeight="1">
      <c r="B62" s="16"/>
      <c r="C62" s="16"/>
      <c r="D62" s="16"/>
      <c r="E62" s="16"/>
      <c r="F62" s="16"/>
      <c r="G62" s="16"/>
    </row>
    <row r="63" spans="2:11" s="2" customFormat="1" ht="15" customHeight="1">
      <c r="B63" s="16"/>
      <c r="C63" s="16" t="s">
        <v>90</v>
      </c>
      <c r="D63" s="16" t="s">
        <v>83</v>
      </c>
      <c r="E63" s="16"/>
      <c r="F63" s="16">
        <v>110</v>
      </c>
      <c r="G63" s="16">
        <v>110</v>
      </c>
      <c r="H63" s="2">
        <v>100</v>
      </c>
      <c r="I63" s="2">
        <v>90</v>
      </c>
      <c r="J63" s="2">
        <v>280</v>
      </c>
      <c r="K63" s="2">
        <v>690</v>
      </c>
    </row>
    <row r="64" spans="2:11" s="2" customFormat="1" ht="15" customHeight="1">
      <c r="B64" s="16"/>
      <c r="C64" s="16"/>
      <c r="D64" s="16" t="s">
        <v>84</v>
      </c>
      <c r="E64" s="16"/>
      <c r="F64" s="23">
        <v>74000</v>
      </c>
      <c r="G64" s="23">
        <v>87000</v>
      </c>
      <c r="H64" s="24">
        <v>95000</v>
      </c>
      <c r="I64" s="24">
        <v>102000</v>
      </c>
      <c r="J64" s="24">
        <v>116000</v>
      </c>
      <c r="K64" s="24">
        <v>99800</v>
      </c>
    </row>
    <row r="65" spans="1:11" s="2" customFormat="1" ht="15" customHeight="1">
      <c r="B65" s="16"/>
      <c r="C65" s="16"/>
      <c r="D65" s="16"/>
      <c r="E65" s="16"/>
      <c r="F65" s="16"/>
      <c r="G65" s="16"/>
    </row>
    <row r="66" spans="1:11" s="2" customFormat="1" ht="15" customHeight="1">
      <c r="B66" s="16"/>
      <c r="C66" s="16" t="s">
        <v>91</v>
      </c>
      <c r="D66" s="16" t="s">
        <v>83</v>
      </c>
      <c r="E66" s="16"/>
      <c r="F66" s="16">
        <v>20</v>
      </c>
      <c r="G66" s="16">
        <v>30</v>
      </c>
      <c r="H66" s="2">
        <v>30</v>
      </c>
      <c r="I66" s="2">
        <v>20</v>
      </c>
      <c r="J66" s="2">
        <v>60</v>
      </c>
      <c r="K66" s="2">
        <v>160</v>
      </c>
    </row>
    <row r="67" spans="1:11" s="2" customFormat="1" ht="15" customHeight="1">
      <c r="B67" s="16"/>
      <c r="C67" s="16"/>
      <c r="D67" s="16" t="s">
        <v>84</v>
      </c>
      <c r="E67" s="16"/>
      <c r="F67" s="23">
        <v>68000</v>
      </c>
      <c r="G67" s="23">
        <v>85000</v>
      </c>
      <c r="H67" s="24">
        <v>95000</v>
      </c>
      <c r="I67" s="24">
        <v>103000</v>
      </c>
      <c r="J67" s="24">
        <v>118000</v>
      </c>
      <c r="K67" s="24">
        <v>99400</v>
      </c>
    </row>
    <row r="68" spans="1:11" s="2" customFormat="1" ht="15" customHeight="1">
      <c r="B68" s="16"/>
      <c r="C68" s="16"/>
      <c r="D68" s="16"/>
      <c r="E68" s="16"/>
      <c r="F68" s="16"/>
      <c r="G68" s="16"/>
    </row>
    <row r="69" spans="1:11" s="2" customFormat="1" ht="15" customHeight="1">
      <c r="B69" s="16"/>
      <c r="C69" s="16" t="s">
        <v>81</v>
      </c>
      <c r="D69" s="16" t="s">
        <v>83</v>
      </c>
      <c r="E69" s="16"/>
      <c r="F69" s="70">
        <v>1060</v>
      </c>
      <c r="G69" s="70">
        <v>700</v>
      </c>
      <c r="H69" s="71">
        <v>460</v>
      </c>
      <c r="I69" s="71">
        <v>300</v>
      </c>
      <c r="J69" s="71">
        <v>580</v>
      </c>
      <c r="K69" s="71">
        <v>3100</v>
      </c>
    </row>
    <row r="70" spans="1:11" s="2" customFormat="1" ht="15" customHeight="1">
      <c r="B70" s="16"/>
      <c r="C70" s="16"/>
      <c r="D70" s="16" t="s">
        <v>84</v>
      </c>
      <c r="E70" s="16"/>
      <c r="F70" s="23">
        <v>70300</v>
      </c>
      <c r="G70" s="23">
        <v>87200</v>
      </c>
      <c r="H70" s="24">
        <v>99300</v>
      </c>
      <c r="I70" s="24">
        <v>104400</v>
      </c>
      <c r="J70" s="24">
        <v>116300</v>
      </c>
      <c r="K70" s="24">
        <v>90300</v>
      </c>
    </row>
    <row r="71" spans="1:11" s="2" customFormat="1" ht="15" customHeight="1">
      <c r="A71" s="16"/>
      <c r="B71" s="16"/>
      <c r="C71" s="16"/>
      <c r="D71" s="16"/>
      <c r="E71" s="16"/>
      <c r="F71" s="16"/>
      <c r="G71" s="16"/>
    </row>
    <row r="72" spans="1:11" s="2" customFormat="1" ht="15" customHeight="1">
      <c r="A72" s="16"/>
      <c r="B72" s="16"/>
      <c r="C72" s="16"/>
      <c r="D72" s="16"/>
      <c r="E72" s="16"/>
      <c r="F72" s="16"/>
      <c r="G72" s="16"/>
    </row>
    <row r="73" spans="1:11" s="2" customFormat="1" ht="15" customHeight="1">
      <c r="A73" s="16"/>
      <c r="B73" s="16"/>
      <c r="C73" s="16"/>
      <c r="D73" s="16" t="s">
        <v>92</v>
      </c>
      <c r="E73" s="16"/>
      <c r="F73" s="16">
        <v>46.7</v>
      </c>
      <c r="G73" s="16"/>
    </row>
    <row r="74" spans="1:11" s="2" customFormat="1" ht="15" customHeight="1">
      <c r="A74" s="16"/>
      <c r="B74" s="16"/>
      <c r="C74" s="16"/>
      <c r="D74" s="16" t="s">
        <v>93</v>
      </c>
      <c r="E74" s="16"/>
      <c r="F74" s="16">
        <v>10.7</v>
      </c>
      <c r="G74" s="16"/>
    </row>
    <row r="75" spans="1:11" s="2" customFormat="1" ht="15" customHeight="1">
      <c r="A75" s="16"/>
      <c r="B75" s="16"/>
      <c r="C75" s="16"/>
      <c r="D75" s="16" t="s">
        <v>84</v>
      </c>
      <c r="E75" s="16"/>
      <c r="F75" s="23">
        <v>90300</v>
      </c>
      <c r="G75" s="16"/>
    </row>
    <row r="76" spans="1:11" s="2" customFormat="1" ht="15" customHeight="1">
      <c r="A76" s="16"/>
      <c r="B76" s="16"/>
      <c r="C76" s="16"/>
      <c r="D76" s="16"/>
      <c r="E76" s="16"/>
      <c r="F76" s="16"/>
    </row>
    <row r="77" spans="1:11" s="2" customFormat="1" ht="15" customHeight="1">
      <c r="A77" s="16" t="s">
        <v>94</v>
      </c>
      <c r="B77" s="16"/>
      <c r="C77" s="16"/>
      <c r="D77" s="16"/>
      <c r="E77" s="16"/>
      <c r="F77" s="16"/>
    </row>
    <row r="78" spans="1:11" s="2" customFormat="1" ht="15" customHeight="1">
      <c r="A78" s="16"/>
      <c r="B78" s="16"/>
      <c r="C78" s="16"/>
      <c r="D78" s="16"/>
      <c r="E78" s="16"/>
      <c r="F78" s="21"/>
      <c r="G78" s="22" t="s">
        <v>95</v>
      </c>
      <c r="H78" s="22"/>
    </row>
    <row r="79" spans="1:11" s="2" customFormat="1" ht="15" customHeight="1">
      <c r="A79" s="16"/>
      <c r="B79" s="16"/>
      <c r="C79" s="16"/>
      <c r="D79" s="16"/>
      <c r="E79" s="16"/>
      <c r="F79" s="21" t="s">
        <v>96</v>
      </c>
      <c r="G79" s="22" t="s">
        <v>97</v>
      </c>
      <c r="H79" s="22" t="s">
        <v>98</v>
      </c>
    </row>
    <row r="80" spans="1:11" s="2" customFormat="1" ht="15" customHeight="1">
      <c r="A80" s="16"/>
      <c r="B80" s="16"/>
      <c r="C80" s="16"/>
      <c r="D80" s="16"/>
      <c r="E80" s="16"/>
      <c r="F80" s="16"/>
    </row>
    <row r="81" spans="1:14" s="2" customFormat="1" ht="15" customHeight="1">
      <c r="A81" s="16"/>
      <c r="B81" s="16" t="s">
        <v>99</v>
      </c>
      <c r="C81" s="16"/>
      <c r="D81" s="16"/>
      <c r="E81" s="16"/>
      <c r="F81" s="25">
        <v>3200</v>
      </c>
      <c r="G81" s="26">
        <v>1830</v>
      </c>
      <c r="H81" s="26">
        <v>5030</v>
      </c>
    </row>
    <row r="82" spans="1:14" s="2" customFormat="1" ht="15" customHeight="1">
      <c r="A82" s="16"/>
      <c r="B82" s="16"/>
      <c r="C82" s="16"/>
      <c r="D82" s="16"/>
      <c r="E82" s="16"/>
      <c r="F82" s="25"/>
      <c r="G82" s="26"/>
      <c r="H82" s="26"/>
    </row>
    <row r="83" spans="1:14" s="2" customFormat="1" ht="15" customHeight="1">
      <c r="A83" s="16"/>
      <c r="B83" s="16" t="s">
        <v>100</v>
      </c>
      <c r="C83" s="16"/>
      <c r="D83" s="16"/>
      <c r="E83" s="16"/>
      <c r="F83" s="25">
        <v>230</v>
      </c>
      <c r="G83" s="26">
        <v>0</v>
      </c>
      <c r="H83" s="26">
        <v>230</v>
      </c>
    </row>
    <row r="84" spans="1:14" s="2" customFormat="1" ht="15" customHeight="1">
      <c r="A84" s="16"/>
      <c r="B84" s="16" t="s">
        <v>101</v>
      </c>
      <c r="C84" s="16"/>
      <c r="D84" s="16"/>
      <c r="E84" s="16"/>
      <c r="F84" s="25">
        <v>-120</v>
      </c>
      <c r="G84" s="26">
        <v>0</v>
      </c>
      <c r="H84" s="26">
        <v>-120</v>
      </c>
    </row>
    <row r="85" spans="1:14" s="2" customFormat="1" ht="15" customHeight="1">
      <c r="A85" s="16"/>
      <c r="B85" s="16" t="s">
        <v>102</v>
      </c>
      <c r="C85" s="16"/>
      <c r="D85" s="16"/>
      <c r="E85" s="16"/>
      <c r="F85" s="25">
        <v>-50</v>
      </c>
      <c r="G85" s="26">
        <v>0</v>
      </c>
      <c r="H85" s="26">
        <v>-50</v>
      </c>
    </row>
    <row r="86" spans="1:14" s="2" customFormat="1" ht="15" customHeight="1">
      <c r="A86" s="16"/>
      <c r="B86" s="16" t="s">
        <v>103</v>
      </c>
      <c r="C86" s="16"/>
      <c r="D86" s="16"/>
      <c r="E86" s="16"/>
      <c r="F86" s="25">
        <v>-140</v>
      </c>
      <c r="G86" s="26">
        <v>140</v>
      </c>
      <c r="H86" s="26">
        <v>0</v>
      </c>
    </row>
    <row r="87" spans="1:14" s="2" customFormat="1" ht="15" customHeight="1">
      <c r="A87" s="16"/>
      <c r="B87" s="16" t="s">
        <v>104</v>
      </c>
      <c r="C87" s="16"/>
      <c r="D87" s="16"/>
      <c r="E87" s="16"/>
      <c r="F87" s="25">
        <v>-20</v>
      </c>
      <c r="G87" s="26">
        <v>-70</v>
      </c>
      <c r="H87" s="26">
        <v>-90</v>
      </c>
    </row>
    <row r="88" spans="1:14" s="2" customFormat="1" ht="15" customHeight="1">
      <c r="A88" s="16"/>
      <c r="B88" s="16" t="s">
        <v>105</v>
      </c>
      <c r="C88" s="16"/>
      <c r="D88" s="16"/>
      <c r="E88" s="16"/>
      <c r="F88" s="25">
        <v>0</v>
      </c>
      <c r="G88" s="26">
        <v>20</v>
      </c>
      <c r="H88" s="26">
        <v>20</v>
      </c>
    </row>
    <row r="89" spans="1:14" s="2" customFormat="1" ht="15" customHeight="1">
      <c r="A89" s="16"/>
      <c r="B89" s="16" t="s">
        <v>106</v>
      </c>
      <c r="C89" s="16"/>
      <c r="D89" s="16"/>
      <c r="E89" s="16"/>
      <c r="F89" s="25">
        <v>-100</v>
      </c>
      <c r="G89" s="26">
        <v>90</v>
      </c>
      <c r="H89" s="26">
        <v>-10</v>
      </c>
    </row>
    <row r="90" spans="1:14" s="2" customFormat="1" ht="15" customHeight="1">
      <c r="A90" s="16"/>
      <c r="B90" s="16"/>
      <c r="C90" s="16"/>
      <c r="D90" s="16"/>
      <c r="E90" s="16"/>
      <c r="F90" s="25"/>
      <c r="G90" s="26"/>
      <c r="H90" s="26"/>
    </row>
    <row r="91" spans="1:14" s="2" customFormat="1" ht="15" customHeight="1">
      <c r="A91" s="16"/>
      <c r="B91" s="16" t="s">
        <v>107</v>
      </c>
      <c r="C91" s="16"/>
      <c r="D91" s="16"/>
      <c r="E91" s="16"/>
      <c r="F91" s="25">
        <v>3100</v>
      </c>
      <c r="G91" s="26">
        <v>1920</v>
      </c>
      <c r="H91" s="26">
        <v>5020</v>
      </c>
    </row>
    <row r="92" spans="1:14">
      <c r="A92" s="16"/>
      <c r="B92" s="16"/>
      <c r="C92" s="16"/>
      <c r="D92" s="16"/>
      <c r="E92" s="16"/>
      <c r="F92" s="16"/>
      <c r="G92" s="2"/>
      <c r="H92" s="2"/>
      <c r="I92" s="2"/>
      <c r="J92" s="2"/>
      <c r="K92" s="2"/>
      <c r="L92" s="2"/>
      <c r="M92" s="2"/>
      <c r="N92" s="2"/>
    </row>
    <row r="93" spans="1:14">
      <c r="A93" s="16"/>
      <c r="B93" s="16"/>
      <c r="C93" s="16"/>
      <c r="D93" s="16"/>
      <c r="E93" s="16"/>
      <c r="F93" s="16"/>
      <c r="G93" s="2"/>
      <c r="H93" s="2"/>
      <c r="I93" s="2"/>
      <c r="J93" s="2"/>
      <c r="K93" s="2"/>
      <c r="L93" s="2"/>
      <c r="M93" s="2"/>
      <c r="N93" s="2"/>
    </row>
    <row r="94" spans="1:14" ht="15.6">
      <c r="A94" s="18" t="s">
        <v>44</v>
      </c>
      <c r="B94" s="16"/>
      <c r="C94" s="16"/>
      <c r="D94" s="16"/>
      <c r="E94" s="16"/>
      <c r="F94" s="16"/>
      <c r="G94" s="2"/>
      <c r="H94" s="2"/>
      <c r="I94" s="2"/>
      <c r="J94" s="2"/>
      <c r="K94" s="2"/>
      <c r="L94" s="2"/>
      <c r="M94" s="2"/>
      <c r="N94" s="2"/>
    </row>
    <row r="95" spans="1:14">
      <c r="A95" s="3"/>
      <c r="B95" s="3"/>
      <c r="C95" s="3"/>
      <c r="D95" s="3"/>
      <c r="E95" s="3"/>
      <c r="F95" s="3"/>
      <c r="G95" s="2"/>
      <c r="H95" s="2"/>
      <c r="I95" s="2"/>
      <c r="J95" s="2"/>
      <c r="K95" s="2"/>
      <c r="L95" s="2"/>
      <c r="M95" s="2"/>
      <c r="N95" s="2"/>
    </row>
    <row r="96" spans="1:14" s="15" customFormat="1" ht="15.6">
      <c r="A96" s="27" t="s">
        <v>108</v>
      </c>
      <c r="B96" s="16"/>
      <c r="C96" s="2"/>
      <c r="D96" s="2"/>
      <c r="E96" s="2"/>
      <c r="F96" s="3"/>
      <c r="G96" s="18">
        <v>2022</v>
      </c>
      <c r="H96" s="18">
        <v>2023</v>
      </c>
      <c r="I96" s="2"/>
      <c r="J96" s="2"/>
      <c r="K96" s="2"/>
      <c r="L96" s="2"/>
      <c r="M96" s="2"/>
      <c r="N96" s="2"/>
    </row>
    <row r="97" spans="1:14">
      <c r="A97" s="3"/>
      <c r="B97" s="3"/>
      <c r="E97" s="3"/>
      <c r="F97" s="3"/>
      <c r="G97" s="3"/>
      <c r="H97" s="3"/>
      <c r="I97" s="2"/>
      <c r="J97" s="2"/>
      <c r="K97" s="2"/>
      <c r="L97" s="2"/>
      <c r="M97" s="2"/>
      <c r="N97" s="2"/>
    </row>
    <row r="98" spans="1:14">
      <c r="A98" s="67" t="s">
        <v>109</v>
      </c>
    </row>
    <row r="99" spans="1:14">
      <c r="B99" s="67" t="s">
        <v>110</v>
      </c>
      <c r="G99" s="25">
        <v>3200</v>
      </c>
      <c r="H99" s="25">
        <v>3100</v>
      </c>
    </row>
    <row r="100" spans="1:14">
      <c r="B100" s="67" t="s">
        <v>111</v>
      </c>
      <c r="G100" s="28">
        <v>46.9</v>
      </c>
      <c r="H100" s="28">
        <v>46.7</v>
      </c>
    </row>
    <row r="101" spans="1:14">
      <c r="B101" s="67" t="s">
        <v>112</v>
      </c>
      <c r="G101" s="28">
        <v>10.8</v>
      </c>
      <c r="H101" s="28">
        <v>10.7</v>
      </c>
    </row>
    <row r="102" spans="1:14">
      <c r="B102" s="67" t="s">
        <v>113</v>
      </c>
      <c r="G102" s="28">
        <v>12.1</v>
      </c>
      <c r="H102" s="28">
        <v>12.2</v>
      </c>
    </row>
    <row r="103" spans="1:14">
      <c r="B103" s="67" t="s">
        <v>114</v>
      </c>
      <c r="G103" s="28">
        <v>2.4</v>
      </c>
      <c r="H103" s="28">
        <v>2.5</v>
      </c>
    </row>
    <row r="104" spans="1:14">
      <c r="B104" s="67" t="s">
        <v>115</v>
      </c>
      <c r="G104" s="25">
        <v>89100</v>
      </c>
      <c r="H104" s="25">
        <v>90300</v>
      </c>
    </row>
    <row r="105" spans="1:14">
      <c r="G105" s="16"/>
      <c r="H105" s="16"/>
    </row>
    <row r="106" spans="1:14">
      <c r="A106" s="67" t="s">
        <v>116</v>
      </c>
      <c r="G106" s="16"/>
      <c r="H106" s="16"/>
    </row>
    <row r="107" spans="1:14">
      <c r="B107" s="67" t="s">
        <v>110</v>
      </c>
      <c r="G107" s="25">
        <v>0</v>
      </c>
      <c r="H107" s="25">
        <v>0</v>
      </c>
    </row>
    <row r="108" spans="1:14">
      <c r="G108" s="16"/>
      <c r="H108" s="16"/>
    </row>
    <row r="109" spans="1:14">
      <c r="A109" s="67" t="s">
        <v>117</v>
      </c>
      <c r="G109" s="16"/>
      <c r="H109" s="16"/>
    </row>
    <row r="110" spans="1:14">
      <c r="B110" s="67" t="s">
        <v>110</v>
      </c>
      <c r="G110" s="25">
        <v>1830</v>
      </c>
      <c r="H110" s="25">
        <v>1920</v>
      </c>
    </row>
    <row r="111" spans="1:14">
      <c r="B111" s="67" t="s">
        <v>111</v>
      </c>
      <c r="G111" s="16">
        <v>66.7</v>
      </c>
      <c r="H111" s="16">
        <v>66.8</v>
      </c>
    </row>
    <row r="112" spans="1:14">
      <c r="B112" s="67" t="s">
        <v>118</v>
      </c>
      <c r="G112" s="72">
        <v>22813</v>
      </c>
      <c r="H112" s="72">
        <v>22785</v>
      </c>
    </row>
    <row r="113" spans="1:10">
      <c r="G113" s="16"/>
      <c r="H113" s="16"/>
    </row>
    <row r="114" spans="1:10">
      <c r="A114" s="67" t="s">
        <v>119</v>
      </c>
      <c r="G114" s="28">
        <v>12.9</v>
      </c>
      <c r="H114" s="28">
        <v>12.7</v>
      </c>
      <c r="I114" s="72"/>
      <c r="J114" s="72"/>
    </row>
    <row r="115" spans="1:10">
      <c r="G115" s="16"/>
      <c r="H115" s="16"/>
    </row>
    <row r="116" spans="1:10">
      <c r="G116" s="16"/>
      <c r="H116" s="16"/>
    </row>
    <row r="117" spans="1:10" ht="15.6">
      <c r="A117" s="73" t="s">
        <v>120</v>
      </c>
      <c r="G117" s="18">
        <v>2022</v>
      </c>
      <c r="H117" s="18">
        <v>2023</v>
      </c>
    </row>
    <row r="118" spans="1:10">
      <c r="G118" s="16"/>
      <c r="H118" s="16"/>
    </row>
    <row r="119" spans="1:10">
      <c r="A119" s="67" t="s">
        <v>121</v>
      </c>
      <c r="G119" s="16"/>
      <c r="H119" s="16"/>
    </row>
    <row r="120" spans="1:10">
      <c r="B120" s="67" t="s">
        <v>122</v>
      </c>
      <c r="G120" s="72">
        <v>696839</v>
      </c>
      <c r="H120" s="72">
        <v>770608</v>
      </c>
    </row>
    <row r="121" spans="1:10">
      <c r="B121" s="67" t="s">
        <v>123</v>
      </c>
      <c r="G121" s="72">
        <v>35850</v>
      </c>
      <c r="H121" s="72">
        <v>37590</v>
      </c>
    </row>
    <row r="122" spans="1:10">
      <c r="B122" s="67" t="s">
        <v>124</v>
      </c>
      <c r="G122" s="72">
        <v>-39900</v>
      </c>
      <c r="H122" s="72">
        <v>-41750</v>
      </c>
    </row>
    <row r="123" spans="1:10">
      <c r="B123" s="67" t="s">
        <v>125</v>
      </c>
      <c r="G123" s="72">
        <v>0</v>
      </c>
      <c r="H123" s="72">
        <v>0</v>
      </c>
    </row>
    <row r="124" spans="1:10">
      <c r="B124" s="67" t="s">
        <v>126</v>
      </c>
      <c r="G124" s="72">
        <v>77819</v>
      </c>
      <c r="H124" s="72">
        <v>-85383</v>
      </c>
    </row>
    <row r="125" spans="1:10">
      <c r="B125" s="67" t="s">
        <v>127</v>
      </c>
      <c r="G125" s="72">
        <v>770608</v>
      </c>
      <c r="H125" s="72">
        <v>681064</v>
      </c>
    </row>
    <row r="126" spans="1:10">
      <c r="B126" s="67" t="s">
        <v>128</v>
      </c>
      <c r="G126" s="29">
        <v>0.112</v>
      </c>
      <c r="H126" s="29">
        <v>-0.1111</v>
      </c>
    </row>
    <row r="127" spans="1:10">
      <c r="G127" s="16"/>
      <c r="H127" s="16"/>
    </row>
    <row r="128" spans="1:10">
      <c r="A128" s="67" t="s">
        <v>129</v>
      </c>
      <c r="G128" s="16"/>
      <c r="H128" s="16"/>
    </row>
    <row r="129" spans="1:8">
      <c r="B129" s="67" t="s">
        <v>130</v>
      </c>
      <c r="G129" s="30">
        <v>0.25</v>
      </c>
      <c r="H129" s="30">
        <v>0.23</v>
      </c>
    </row>
    <row r="130" spans="1:8">
      <c r="B130" s="67" t="s">
        <v>131</v>
      </c>
      <c r="G130" s="30">
        <v>0.15</v>
      </c>
      <c r="H130" s="30">
        <v>0.13</v>
      </c>
    </row>
    <row r="131" spans="1:8">
      <c r="B131" s="67" t="s">
        <v>132</v>
      </c>
      <c r="G131" s="30">
        <v>0.4</v>
      </c>
      <c r="H131" s="30">
        <v>0.42</v>
      </c>
    </row>
    <row r="132" spans="1:8">
      <c r="B132" s="67" t="s">
        <v>133</v>
      </c>
      <c r="G132" s="30">
        <v>0.1</v>
      </c>
      <c r="H132" s="30">
        <v>0.11</v>
      </c>
    </row>
    <row r="133" spans="1:8">
      <c r="B133" s="67" t="s">
        <v>134</v>
      </c>
      <c r="G133" s="30">
        <v>7.0000000000000007E-2</v>
      </c>
      <c r="H133" s="30">
        <v>0.08</v>
      </c>
    </row>
    <row r="134" spans="1:8">
      <c r="B134" s="67" t="s">
        <v>135</v>
      </c>
      <c r="G134" s="31">
        <v>0.03</v>
      </c>
      <c r="H134" s="31">
        <v>0.03</v>
      </c>
    </row>
    <row r="135" spans="1:8">
      <c r="B135" s="67" t="s">
        <v>136</v>
      </c>
      <c r="G135" s="30">
        <v>1</v>
      </c>
      <c r="H135" s="30">
        <v>1</v>
      </c>
    </row>
    <row r="136" spans="1:8">
      <c r="G136" s="16"/>
      <c r="H136" s="16"/>
    </row>
    <row r="137" spans="1:8">
      <c r="A137" s="67" t="s">
        <v>137</v>
      </c>
      <c r="G137" s="28">
        <v>9</v>
      </c>
      <c r="H137" s="28">
        <v>8.5</v>
      </c>
    </row>
    <row r="138" spans="1:8">
      <c r="G138" s="16"/>
      <c r="H138" s="16"/>
    </row>
    <row r="139" spans="1:8">
      <c r="A139" s="67" t="s">
        <v>138</v>
      </c>
      <c r="G139" s="16"/>
      <c r="H139" s="16"/>
    </row>
    <row r="140" spans="1:8">
      <c r="B140" s="67" t="s">
        <v>130</v>
      </c>
      <c r="G140" s="30">
        <v>0.2</v>
      </c>
      <c r="H140" s="30">
        <v>-0.12</v>
      </c>
    </row>
    <row r="141" spans="1:8">
      <c r="B141" s="67" t="s">
        <v>131</v>
      </c>
      <c r="G141" s="30">
        <v>0.25</v>
      </c>
      <c r="H141" s="30">
        <v>-0.12</v>
      </c>
    </row>
    <row r="142" spans="1:8">
      <c r="B142" s="67" t="s">
        <v>132</v>
      </c>
      <c r="G142" s="30">
        <v>0.02</v>
      </c>
      <c r="H142" s="30">
        <v>-0.1</v>
      </c>
    </row>
    <row r="143" spans="1:8">
      <c r="B143" s="67" t="s">
        <v>133</v>
      </c>
      <c r="G143" s="30">
        <v>0.13</v>
      </c>
      <c r="H143" s="30">
        <v>-0.18</v>
      </c>
    </row>
    <row r="144" spans="1:8">
      <c r="B144" s="67" t="s">
        <v>134</v>
      </c>
      <c r="G144" s="30">
        <v>0.05</v>
      </c>
      <c r="H144" s="30">
        <v>-0.08</v>
      </c>
    </row>
    <row r="145" spans="1:8">
      <c r="B145" s="67" t="s">
        <v>135</v>
      </c>
      <c r="G145" s="30">
        <v>0</v>
      </c>
      <c r="H145" s="30">
        <v>0.01</v>
      </c>
    </row>
    <row r="147" spans="1:8">
      <c r="A147" s="67" t="s">
        <v>139</v>
      </c>
    </row>
    <row r="150" spans="1:8" ht="15.6">
      <c r="A150" s="73" t="s">
        <v>140</v>
      </c>
      <c r="G150" s="18">
        <v>2022</v>
      </c>
      <c r="H150" s="18">
        <v>2023</v>
      </c>
    </row>
    <row r="152" spans="1:8">
      <c r="A152" s="67" t="s">
        <v>141</v>
      </c>
    </row>
    <row r="153" spans="1:8">
      <c r="B153" s="67" t="s">
        <v>278</v>
      </c>
    </row>
    <row r="154" spans="1:8">
      <c r="C154" s="67" t="s">
        <v>142</v>
      </c>
      <c r="G154" s="72">
        <v>-1093103</v>
      </c>
      <c r="H154" s="72">
        <v>-915241</v>
      </c>
    </row>
    <row r="155" spans="1:8">
      <c r="C155" s="67" t="s">
        <v>143</v>
      </c>
      <c r="G155" s="72">
        <v>-53910</v>
      </c>
      <c r="H155" s="72">
        <v>-46147</v>
      </c>
    </row>
    <row r="156" spans="1:8">
      <c r="C156" s="67" t="s">
        <v>144</v>
      </c>
      <c r="G156" s="72">
        <v>-1147013</v>
      </c>
      <c r="H156" s="72">
        <v>-961387</v>
      </c>
    </row>
    <row r="157" spans="1:8">
      <c r="B157" s="67" t="s">
        <v>279</v>
      </c>
      <c r="G157" s="72">
        <v>770608</v>
      </c>
      <c r="H157" s="72">
        <v>681064</v>
      </c>
    </row>
    <row r="158" spans="1:8">
      <c r="B158" s="67" t="s">
        <v>280</v>
      </c>
      <c r="G158" s="72">
        <v>-376405</v>
      </c>
      <c r="H158" s="72">
        <v>-280323</v>
      </c>
    </row>
    <row r="159" spans="1:8">
      <c r="G159" s="72"/>
      <c r="H159" s="72"/>
    </row>
    <row r="160" spans="1:8">
      <c r="A160" s="67" t="s">
        <v>281</v>
      </c>
      <c r="G160" s="72"/>
      <c r="H160" s="72"/>
    </row>
    <row r="161" spans="1:8">
      <c r="B161" s="67" t="s">
        <v>282</v>
      </c>
      <c r="G161" s="72">
        <v>57280</v>
      </c>
      <c r="H161" s="72">
        <v>43561</v>
      </c>
    </row>
    <row r="162" spans="1:8">
      <c r="B162" s="67" t="s">
        <v>283</v>
      </c>
      <c r="G162" s="72">
        <v>17633</v>
      </c>
      <c r="H162" s="72">
        <v>16991</v>
      </c>
    </row>
    <row r="163" spans="1:8">
      <c r="B163" s="67" t="s">
        <v>284</v>
      </c>
      <c r="G163" s="72">
        <v>74913</v>
      </c>
      <c r="H163" s="72">
        <v>60552</v>
      </c>
    </row>
    <row r="164" spans="1:8">
      <c r="B164" s="67" t="s">
        <v>145</v>
      </c>
    </row>
    <row r="166" spans="1:8">
      <c r="A166" s="67" t="s">
        <v>146</v>
      </c>
    </row>
    <row r="167" spans="1:8">
      <c r="B167" s="67" t="s">
        <v>147</v>
      </c>
      <c r="G167" s="29">
        <v>4.2500000000000003E-2</v>
      </c>
      <c r="H167" s="29">
        <v>5.7500000000000002E-2</v>
      </c>
    </row>
    <row r="168" spans="1:8">
      <c r="B168" s="67" t="s">
        <v>148</v>
      </c>
      <c r="G168" s="29">
        <v>6.5000000000000002E-2</v>
      </c>
      <c r="H168" s="29">
        <v>6.7500000000000004E-2</v>
      </c>
    </row>
    <row r="169" spans="1:8">
      <c r="B169" s="67" t="s">
        <v>149</v>
      </c>
      <c r="G169" s="32" t="s">
        <v>285</v>
      </c>
      <c r="H169" s="32" t="s">
        <v>285</v>
      </c>
    </row>
    <row r="170" spans="1:8">
      <c r="B170" s="67" t="s">
        <v>150</v>
      </c>
      <c r="G170" s="29">
        <v>0.03</v>
      </c>
      <c r="H170" s="29">
        <v>3.2500000000000001E-2</v>
      </c>
    </row>
    <row r="171" spans="1:8">
      <c r="B171" s="67" t="s">
        <v>151</v>
      </c>
      <c r="G171" s="29">
        <v>2.5000000000000001E-2</v>
      </c>
      <c r="H171" s="29">
        <v>2.75E-2</v>
      </c>
    </row>
    <row r="172" spans="1:8">
      <c r="B172" s="67" t="s">
        <v>152</v>
      </c>
      <c r="G172" s="16" t="s">
        <v>153</v>
      </c>
      <c r="H172" s="16"/>
    </row>
    <row r="173" spans="1:8">
      <c r="B173" s="67" t="s">
        <v>154</v>
      </c>
      <c r="G173" s="16" t="s">
        <v>155</v>
      </c>
      <c r="H173" s="16"/>
    </row>
    <row r="174" spans="1:8">
      <c r="B174" s="67" t="s">
        <v>156</v>
      </c>
      <c r="G174" s="16" t="s">
        <v>157</v>
      </c>
      <c r="H174" s="16"/>
    </row>
    <row r="175" spans="1:8">
      <c r="B175" s="67" t="s">
        <v>158</v>
      </c>
      <c r="G175" s="16" t="s">
        <v>159</v>
      </c>
      <c r="H175" s="16"/>
    </row>
    <row r="176" spans="1:8">
      <c r="B176" s="67" t="s">
        <v>160</v>
      </c>
      <c r="G176" s="16" t="s">
        <v>161</v>
      </c>
      <c r="H176" s="16"/>
    </row>
    <row r="177" spans="1:8">
      <c r="B177" s="67" t="s">
        <v>162</v>
      </c>
      <c r="G177" s="16" t="s">
        <v>163</v>
      </c>
      <c r="H177" s="16"/>
    </row>
    <row r="178" spans="1:8">
      <c r="B178" s="67" t="s">
        <v>164</v>
      </c>
      <c r="G178" s="72">
        <v>37585</v>
      </c>
      <c r="H178" s="72">
        <v>56780</v>
      </c>
    </row>
    <row r="179" spans="1:8">
      <c r="B179" s="67" t="s">
        <v>165</v>
      </c>
      <c r="G179" s="25">
        <v>-41750</v>
      </c>
      <c r="H179" s="25">
        <v>-43750</v>
      </c>
    </row>
    <row r="180" spans="1:8">
      <c r="G180" s="16"/>
      <c r="H180" s="16"/>
    </row>
    <row r="181" spans="1:8">
      <c r="A181" s="67" t="s">
        <v>139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8601-0293-45FB-A03A-40CE11B1DD83}">
  <sheetPr>
    <tabColor theme="4" tint="0.59999389629810485"/>
  </sheetPr>
  <dimension ref="A1:H73"/>
  <sheetViews>
    <sheetView zoomScale="80" zoomScaleNormal="80" zoomScaleSheetLayoutView="90" zoomScalePageLayoutView="90" workbookViewId="0">
      <pane ySplit="6" topLeftCell="A7" activePane="bottomLeft" state="frozen"/>
      <selection activeCell="M19" sqref="M19"/>
      <selection pane="bottomLeft" activeCell="A7" sqref="A7"/>
    </sheetView>
  </sheetViews>
  <sheetFormatPr defaultColWidth="10.109375" defaultRowHeight="15"/>
  <cols>
    <col min="1" max="39" width="14.44140625" style="15" customWidth="1"/>
    <col min="40" max="16384" width="10.109375" style="15"/>
  </cols>
  <sheetData>
    <row r="1" spans="1:7" ht="15.6">
      <c r="A1" s="13" t="s">
        <v>166</v>
      </c>
      <c r="B1" s="13"/>
      <c r="C1" s="13"/>
      <c r="D1" s="13"/>
      <c r="E1" s="13"/>
      <c r="F1" s="13"/>
      <c r="G1" s="13"/>
    </row>
    <row r="2" spans="1:7" ht="15.6">
      <c r="A2" s="13"/>
      <c r="B2" s="13"/>
      <c r="C2" s="13"/>
      <c r="D2" s="13"/>
      <c r="E2" s="13"/>
      <c r="F2" s="13"/>
      <c r="G2" s="13"/>
    </row>
    <row r="3" spans="1:7" ht="15.6">
      <c r="A3" s="14" t="s">
        <v>41</v>
      </c>
    </row>
    <row r="4" spans="1:7">
      <c r="A4" s="15" t="s">
        <v>42</v>
      </c>
    </row>
    <row r="5" spans="1:7">
      <c r="A5" s="15" t="s">
        <v>44</v>
      </c>
    </row>
    <row r="6" spans="1:7" ht="15.6">
      <c r="A6" s="13"/>
      <c r="B6" s="13"/>
      <c r="C6" s="13"/>
      <c r="D6" s="13"/>
      <c r="E6" s="13"/>
      <c r="F6" s="13"/>
      <c r="G6" s="13"/>
    </row>
    <row r="7" spans="1:7" ht="15.6">
      <c r="A7" s="13" t="s">
        <v>42</v>
      </c>
      <c r="B7" s="33"/>
      <c r="C7" s="33"/>
      <c r="D7" s="2"/>
      <c r="E7" s="2"/>
      <c r="F7" s="2"/>
      <c r="G7" s="2"/>
    </row>
    <row r="8" spans="1:7" ht="15.75" customHeight="1">
      <c r="A8" s="33"/>
      <c r="B8" s="33"/>
      <c r="C8" s="33"/>
      <c r="D8" s="2"/>
      <c r="E8" s="2"/>
      <c r="F8" s="2"/>
      <c r="G8" s="2"/>
    </row>
    <row r="9" spans="1:7" ht="15.75" customHeight="1">
      <c r="A9" s="2" t="s">
        <v>45</v>
      </c>
      <c r="B9" s="2"/>
      <c r="C9" s="3"/>
      <c r="D9" s="17" t="s">
        <v>46</v>
      </c>
      <c r="E9" s="17"/>
      <c r="F9" s="17"/>
      <c r="G9" s="17"/>
    </row>
    <row r="10" spans="1:7" ht="15.75" customHeight="1">
      <c r="A10" s="2"/>
      <c r="B10" s="2"/>
      <c r="C10" s="3"/>
      <c r="D10" s="33"/>
      <c r="E10" s="2"/>
      <c r="F10" s="2"/>
      <c r="G10" s="2"/>
    </row>
    <row r="11" spans="1:7" ht="15.75" customHeight="1">
      <c r="A11" s="2" t="s">
        <v>167</v>
      </c>
      <c r="B11" s="2"/>
      <c r="C11" s="3"/>
      <c r="D11" s="17" t="s">
        <v>168</v>
      </c>
      <c r="E11" s="17"/>
      <c r="F11" s="17"/>
      <c r="G11" s="17"/>
    </row>
    <row r="12" spans="1:7" ht="15.75" customHeight="1">
      <c r="A12" s="2"/>
      <c r="B12" s="2"/>
      <c r="C12" s="3"/>
      <c r="D12" s="33"/>
      <c r="E12" s="2"/>
      <c r="F12" s="2"/>
      <c r="G12" s="2"/>
    </row>
    <row r="13" spans="1:7" ht="15.75" customHeight="1">
      <c r="A13" s="2" t="s">
        <v>169</v>
      </c>
      <c r="B13" s="2"/>
      <c r="C13" s="3"/>
      <c r="D13" s="34" t="s">
        <v>170</v>
      </c>
      <c r="E13" s="34"/>
      <c r="F13" s="34"/>
      <c r="G13" s="34"/>
    </row>
    <row r="14" spans="1:7" ht="15.75" customHeight="1">
      <c r="A14" s="2"/>
      <c r="B14" s="2"/>
      <c r="C14" s="3"/>
      <c r="D14" s="34" t="s">
        <v>171</v>
      </c>
      <c r="E14" s="34"/>
      <c r="F14" s="34"/>
      <c r="G14" s="34"/>
    </row>
    <row r="15" spans="1:7" ht="15.75" customHeight="1">
      <c r="A15" s="2"/>
      <c r="B15" s="2"/>
      <c r="C15" s="3"/>
      <c r="D15" s="34" t="s">
        <v>172</v>
      </c>
      <c r="E15" s="34"/>
      <c r="F15" s="34"/>
      <c r="G15" s="34"/>
    </row>
    <row r="16" spans="1:7" ht="15.75" customHeight="1">
      <c r="A16" s="2"/>
      <c r="B16" s="2"/>
      <c r="C16" s="2"/>
      <c r="D16" s="34"/>
      <c r="E16" s="34"/>
      <c r="F16" s="34"/>
      <c r="G16" s="34"/>
    </row>
    <row r="17" spans="1:7" ht="15.75" customHeight="1">
      <c r="A17" s="2" t="s">
        <v>173</v>
      </c>
      <c r="B17" s="2"/>
      <c r="C17" s="2"/>
      <c r="D17" s="34" t="s">
        <v>67</v>
      </c>
      <c r="E17" s="34"/>
      <c r="F17" s="34"/>
      <c r="G17" s="34"/>
    </row>
    <row r="18" spans="1:7" ht="15.75" customHeight="1">
      <c r="A18" s="2"/>
      <c r="B18" s="2"/>
      <c r="C18" s="2"/>
      <c r="D18" s="34"/>
      <c r="E18" s="34"/>
      <c r="F18" s="34"/>
      <c r="G18" s="34"/>
    </row>
    <row r="19" spans="1:7" ht="15.75" customHeight="1">
      <c r="A19" s="2" t="s">
        <v>174</v>
      </c>
      <c r="B19" s="2"/>
      <c r="C19" s="2"/>
      <c r="D19" s="2" t="s">
        <v>175</v>
      </c>
      <c r="E19" s="2"/>
      <c r="F19" s="2"/>
      <c r="G19" s="2"/>
    </row>
    <row r="20" spans="1:7" ht="15.75" customHeight="1">
      <c r="A20" s="2"/>
      <c r="B20" s="2"/>
      <c r="C20" s="2"/>
      <c r="D20" s="2" t="s">
        <v>176</v>
      </c>
      <c r="E20" s="2"/>
      <c r="F20" s="2"/>
      <c r="G20" s="2"/>
    </row>
    <row r="21" spans="1:7" ht="15.75" customHeight="1">
      <c r="A21" s="2"/>
      <c r="B21" s="2"/>
      <c r="C21" s="2"/>
    </row>
    <row r="22" spans="1:7" ht="15.75" customHeight="1">
      <c r="A22" s="2" t="s">
        <v>177</v>
      </c>
      <c r="B22" s="2"/>
      <c r="C22" s="2"/>
      <c r="D22" s="2" t="s">
        <v>178</v>
      </c>
    </row>
    <row r="23" spans="1:7" ht="15.75" customHeight="1">
      <c r="A23" s="2"/>
      <c r="B23" s="2"/>
      <c r="C23" s="2"/>
      <c r="D23" s="2" t="s">
        <v>179</v>
      </c>
    </row>
    <row r="24" spans="1:7" ht="15.75" customHeight="1">
      <c r="A24" s="2"/>
      <c r="B24" s="2"/>
      <c r="C24" s="2"/>
      <c r="D24" s="2" t="s">
        <v>180</v>
      </c>
    </row>
    <row r="25" spans="1:7" ht="15.75" customHeight="1">
      <c r="A25" s="2"/>
      <c r="B25" s="2"/>
      <c r="C25" s="2"/>
      <c r="D25" s="2" t="s">
        <v>181</v>
      </c>
    </row>
    <row r="26" spans="1:7" ht="15.75" customHeight="1">
      <c r="A26" s="2"/>
      <c r="B26" s="2"/>
      <c r="C26" s="2"/>
    </row>
    <row r="27" spans="1:7" ht="15.75" customHeight="1">
      <c r="A27" s="2" t="s">
        <v>182</v>
      </c>
      <c r="B27" s="2"/>
      <c r="C27" s="2"/>
      <c r="D27" s="2" t="s">
        <v>183</v>
      </c>
      <c r="E27" s="2"/>
      <c r="F27" s="2"/>
      <c r="G27" s="2"/>
    </row>
    <row r="28" spans="1:7" ht="15.75" customHeight="1">
      <c r="A28" s="2"/>
      <c r="B28" s="2"/>
      <c r="C28" s="2"/>
      <c r="D28" s="3" t="s">
        <v>184</v>
      </c>
      <c r="E28" s="2"/>
      <c r="F28" s="2"/>
      <c r="G28" s="2"/>
    </row>
    <row r="29" spans="1:7" ht="15.75" customHeight="1">
      <c r="A29" s="2"/>
      <c r="B29" s="2"/>
      <c r="C29" s="2"/>
      <c r="D29" s="3" t="s">
        <v>185</v>
      </c>
      <c r="E29" s="2"/>
      <c r="F29" s="2"/>
      <c r="G29" s="2"/>
    </row>
    <row r="30" spans="1:7" ht="15.75" customHeight="1">
      <c r="A30" s="2"/>
      <c r="B30" s="2"/>
      <c r="C30" s="2"/>
      <c r="D30" s="2" t="s">
        <v>186</v>
      </c>
      <c r="E30" s="2"/>
      <c r="F30" s="2"/>
      <c r="G30" s="2"/>
    </row>
    <row r="31" spans="1:7" ht="15.75" customHeight="1">
      <c r="A31" s="2"/>
      <c r="B31" s="2"/>
      <c r="C31" s="2"/>
    </row>
    <row r="32" spans="1:7" ht="15.75" customHeight="1">
      <c r="A32" s="2" t="s">
        <v>187</v>
      </c>
      <c r="B32" s="2"/>
      <c r="C32" s="2"/>
      <c r="D32" s="2" t="s">
        <v>188</v>
      </c>
      <c r="E32" s="2"/>
      <c r="F32" s="2"/>
      <c r="G32" s="2"/>
    </row>
    <row r="33" spans="1:8" ht="15.75" customHeight="1"/>
    <row r="34" spans="1:8" ht="15.75" customHeight="1">
      <c r="A34" s="35" t="s">
        <v>189</v>
      </c>
    </row>
    <row r="35" spans="1:8" ht="15.75" customHeight="1"/>
    <row r="36" spans="1:8" ht="15.75" customHeight="1">
      <c r="A36" s="15" t="s">
        <v>190</v>
      </c>
      <c r="G36" s="35">
        <v>2022</v>
      </c>
      <c r="H36" s="35">
        <v>2023</v>
      </c>
    </row>
    <row r="37" spans="1:8" ht="15.75" customHeight="1"/>
    <row r="38" spans="1:8" ht="15.75" customHeight="1">
      <c r="A38" s="15" t="s">
        <v>141</v>
      </c>
    </row>
    <row r="39" spans="1:8" ht="15.75" customHeight="1"/>
    <row r="40" spans="1:8" ht="15.75" customHeight="1">
      <c r="B40" s="15" t="s">
        <v>286</v>
      </c>
    </row>
    <row r="41" spans="1:8" ht="15.75" customHeight="1">
      <c r="C41" s="15" t="s">
        <v>191</v>
      </c>
      <c r="G41" s="74">
        <v>-454679</v>
      </c>
      <c r="H41" s="74">
        <v>-330916</v>
      </c>
    </row>
    <row r="42" spans="1:8" ht="15.75" customHeight="1">
      <c r="C42" s="15" t="s">
        <v>192</v>
      </c>
      <c r="G42" s="74">
        <v>-213967</v>
      </c>
      <c r="H42" s="74">
        <v>-162988</v>
      </c>
    </row>
    <row r="43" spans="1:8" ht="15.75" customHeight="1">
      <c r="C43" s="15" t="s">
        <v>193</v>
      </c>
      <c r="G43" s="74">
        <v>-838754</v>
      </c>
      <c r="H43" s="74">
        <v>-831748</v>
      </c>
    </row>
    <row r="44" spans="1:8">
      <c r="C44" s="15" t="s">
        <v>194</v>
      </c>
      <c r="G44" s="74">
        <v>-1507400</v>
      </c>
      <c r="H44" s="74">
        <v>-1325652</v>
      </c>
    </row>
    <row r="45" spans="1:8">
      <c r="B45" s="15" t="s">
        <v>195</v>
      </c>
      <c r="G45" s="74">
        <v>0</v>
      </c>
      <c r="H45" s="74">
        <v>0</v>
      </c>
    </row>
    <row r="46" spans="1:8">
      <c r="B46" s="15" t="s">
        <v>287</v>
      </c>
      <c r="G46" s="74">
        <v>-1507400</v>
      </c>
      <c r="H46" s="74">
        <v>-1325652</v>
      </c>
    </row>
    <row r="47" spans="1:8">
      <c r="G47" s="75"/>
      <c r="H47" s="75"/>
    </row>
    <row r="48" spans="1:8">
      <c r="A48" s="15" t="s">
        <v>281</v>
      </c>
      <c r="G48" s="75"/>
      <c r="H48" s="75"/>
    </row>
    <row r="49" spans="1:8">
      <c r="G49" s="75"/>
      <c r="H49" s="75"/>
    </row>
    <row r="50" spans="1:8">
      <c r="B50" s="15" t="s">
        <v>288</v>
      </c>
      <c r="G50" s="74">
        <v>61912</v>
      </c>
      <c r="H50" s="74">
        <v>46159</v>
      </c>
    </row>
    <row r="51" spans="1:8">
      <c r="B51" s="15" t="s">
        <v>289</v>
      </c>
      <c r="G51" s="74">
        <v>66122</v>
      </c>
      <c r="H51" s="74">
        <v>78006</v>
      </c>
    </row>
    <row r="52" spans="1:8">
      <c r="B52" s="15" t="s">
        <v>290</v>
      </c>
      <c r="G52" s="74">
        <v>128034</v>
      </c>
      <c r="H52" s="74">
        <v>124165</v>
      </c>
    </row>
    <row r="53" spans="1:8">
      <c r="B53" s="15" t="s">
        <v>196</v>
      </c>
      <c r="G53" s="75"/>
      <c r="H53" s="75"/>
    </row>
    <row r="54" spans="1:8">
      <c r="G54" s="75"/>
      <c r="H54" s="75"/>
    </row>
    <row r="55" spans="1:8">
      <c r="A55" s="15" t="s">
        <v>291</v>
      </c>
      <c r="G55" s="74">
        <v>-26980</v>
      </c>
      <c r="H55" s="74">
        <v>-30380</v>
      </c>
    </row>
    <row r="56" spans="1:8">
      <c r="G56" s="75"/>
      <c r="H56" s="75"/>
    </row>
    <row r="57" spans="1:8">
      <c r="A57" s="15" t="s">
        <v>292</v>
      </c>
      <c r="G57" s="75">
        <v>17.600000000000001</v>
      </c>
      <c r="H57" s="75">
        <v>16.100000000000001</v>
      </c>
    </row>
    <row r="58" spans="1:8">
      <c r="G58" s="75"/>
      <c r="H58" s="75"/>
    </row>
    <row r="59" spans="1:8">
      <c r="A59" s="15" t="s">
        <v>293</v>
      </c>
      <c r="G59" s="75"/>
      <c r="H59" s="75"/>
    </row>
    <row r="60" spans="1:8">
      <c r="G60" s="75"/>
      <c r="H60" s="75"/>
    </row>
    <row r="61" spans="1:8">
      <c r="B61" s="15" t="s">
        <v>197</v>
      </c>
      <c r="G61" s="76">
        <v>4.2500000000000003E-2</v>
      </c>
      <c r="H61" s="76">
        <v>5.7500000000000002E-2</v>
      </c>
    </row>
    <row r="62" spans="1:8">
      <c r="B62" s="15" t="s">
        <v>198</v>
      </c>
      <c r="G62" s="77" t="s">
        <v>199</v>
      </c>
      <c r="H62" s="77" t="s">
        <v>199</v>
      </c>
    </row>
    <row r="63" spans="1:8">
      <c r="B63" s="15" t="s">
        <v>200</v>
      </c>
      <c r="G63" s="76"/>
      <c r="H63" s="76"/>
    </row>
    <row r="64" spans="1:8">
      <c r="C64" s="15" t="s">
        <v>201</v>
      </c>
      <c r="G64" s="76">
        <v>4.7500000000000001E-2</v>
      </c>
      <c r="H64" s="76">
        <v>6.25E-2</v>
      </c>
    </row>
    <row r="65" spans="1:8">
      <c r="C65" s="15" t="s">
        <v>202</v>
      </c>
      <c r="G65" s="76">
        <v>2.5000000000000001E-3</v>
      </c>
      <c r="H65" s="76">
        <v>2.5000000000000001E-3</v>
      </c>
    </row>
    <row r="66" spans="1:8">
      <c r="C66" s="15" t="s">
        <v>203</v>
      </c>
      <c r="G66" s="76">
        <v>4.4999999999999998E-2</v>
      </c>
      <c r="H66" s="76">
        <v>4.7500000000000001E-2</v>
      </c>
    </row>
    <row r="67" spans="1:8">
      <c r="C67" s="15" t="s">
        <v>204</v>
      </c>
      <c r="G67" s="78">
        <v>2023</v>
      </c>
      <c r="H67" s="78">
        <v>2029</v>
      </c>
    </row>
    <row r="68" spans="1:8">
      <c r="B68" s="15" t="s">
        <v>205</v>
      </c>
      <c r="G68" s="76">
        <v>2.5000000000000001E-2</v>
      </c>
      <c r="H68" s="76">
        <v>2.75E-2</v>
      </c>
    </row>
    <row r="69" spans="1:8">
      <c r="B69" s="15" t="s">
        <v>206</v>
      </c>
      <c r="G69" s="74">
        <v>17000</v>
      </c>
      <c r="H69" s="74">
        <v>18100</v>
      </c>
    </row>
    <row r="70" spans="1:8">
      <c r="B70" s="15" t="s">
        <v>207</v>
      </c>
      <c r="G70" s="79" t="s">
        <v>208</v>
      </c>
      <c r="H70" s="80"/>
    </row>
    <row r="71" spans="1:8">
      <c r="B71" s="15" t="s">
        <v>209</v>
      </c>
      <c r="G71" s="79" t="s">
        <v>210</v>
      </c>
      <c r="H71" s="80"/>
    </row>
    <row r="73" spans="1:8">
      <c r="A73" s="15" t="s">
        <v>139</v>
      </c>
    </row>
  </sheetData>
  <pageMargins left="0.7" right="0.7" top="0.75" bottom="0.75" header="0.3" footer="0.3"/>
  <pageSetup scale="85"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Question 5</vt:lpstr>
      <vt:lpstr>Question 8</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Mark Dulceak</cp:lastModifiedBy>
  <dcterms:created xsi:type="dcterms:W3CDTF">2023-08-21T03:24:29Z</dcterms:created>
  <dcterms:modified xsi:type="dcterms:W3CDTF">2024-01-22T19:05:25Z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2023-12-07T00:55:27Z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73d2252b-260f-4f16-bea9-33592af75142</vt:lpwstr>
  </property>
  <property fmtid="{D5CDD505-2E9C-101B-9397-08002B2CF9AE}" pid="8" name="MSIP_Label_9043f10a-881e-4653-a55e-02ca2cc829dc_ContentBits">
    <vt:lpwstr>0</vt:lpwstr>
  </property>
</Properties>
</file>