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Q:\Aleshia\Fall 2023 Solutions\"/>
    </mc:Choice>
  </mc:AlternateContent>
  <xr:revisionPtr revIDLastSave="0" documentId="8_{BE06C9D3-BF73-4814-ACD7-E5460EAAFF43}" xr6:coauthVersionLast="47" xr6:coauthVersionMax="47" xr10:uidLastSave="{00000000-0000-0000-0000-000000000000}"/>
  <bookViews>
    <workbookView xWindow="31485" yWindow="2685" windowWidth="15375" windowHeight="7815" activeTab="1" xr2:uid="{33BDE529-1A7F-4E92-966C-D5A5C655DD26}"/>
  </bookViews>
  <sheets>
    <sheet name="Question" sheetId="1" r:id="rId1"/>
    <sheet name="Answ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E21" i="2"/>
  <c r="F21" i="2" s="1"/>
  <c r="G21" i="2" s="1"/>
  <c r="N17" i="2"/>
  <c r="M17" i="2"/>
  <c r="K17" i="2"/>
  <c r="J17" i="2"/>
  <c r="I17" i="2"/>
  <c r="H17" i="2"/>
  <c r="G17" i="2"/>
  <c r="F17" i="2"/>
  <c r="E17" i="2"/>
  <c r="O16" i="2"/>
  <c r="O17" i="2" s="1"/>
  <c r="B10" i="2"/>
  <c r="A10" i="2"/>
  <c r="B9" i="2"/>
  <c r="C23" i="2" s="1"/>
  <c r="A9" i="2"/>
  <c r="B8" i="2"/>
  <c r="D22" i="2" s="1"/>
  <c r="A8" i="2"/>
  <c r="B7" i="2"/>
  <c r="A7" i="2"/>
  <c r="B6" i="2"/>
  <c r="A6" i="2"/>
  <c r="B5" i="2"/>
  <c r="A5" i="2"/>
  <c r="B4" i="2"/>
  <c r="C20" i="2" s="1"/>
  <c r="A4" i="2"/>
  <c r="B3" i="2"/>
  <c r="A3" i="2"/>
  <c r="B2" i="2"/>
  <c r="A2" i="2"/>
  <c r="B1" i="2"/>
  <c r="D18" i="2" s="1"/>
  <c r="A1" i="2"/>
  <c r="O24" i="2" l="1"/>
  <c r="H21" i="2"/>
  <c r="I21" i="2" s="1"/>
  <c r="J21" i="2" s="1"/>
  <c r="K21" i="2" s="1"/>
  <c r="E22" i="2"/>
  <c r="E23" i="2"/>
  <c r="E33" i="2" s="1"/>
  <c r="D19" i="2"/>
  <c r="E20" i="2" s="1"/>
  <c r="D31" i="2"/>
  <c r="C29" i="2"/>
  <c r="E29" i="2"/>
  <c r="E39" i="2"/>
  <c r="C25" i="2"/>
  <c r="M21" i="2" l="1"/>
  <c r="D33" i="2"/>
  <c r="E27" i="2"/>
  <c r="E31" i="2" s="1"/>
  <c r="F20" i="2"/>
  <c r="F22" i="2"/>
  <c r="F23" i="2"/>
  <c r="F29" i="2" l="1"/>
  <c r="F33" i="2"/>
  <c r="F39" i="2"/>
  <c r="N21" i="2"/>
  <c r="G22" i="2"/>
  <c r="G23" i="2"/>
  <c r="G20" i="2"/>
  <c r="F27" i="2"/>
  <c r="F31" i="2" s="1"/>
  <c r="H20" i="2" l="1"/>
  <c r="G27" i="2"/>
  <c r="G39" i="2"/>
  <c r="G29" i="2"/>
  <c r="G33" i="2" s="1"/>
  <c r="G31" i="2"/>
  <c r="H23" i="2"/>
  <c r="H22" i="2"/>
  <c r="I23" i="2" l="1"/>
  <c r="I22" i="2"/>
  <c r="H39" i="2"/>
  <c r="H29" i="2"/>
  <c r="H33" i="2" s="1"/>
  <c r="I20" i="2"/>
  <c r="H27" i="2"/>
  <c r="H31" i="2" s="1"/>
  <c r="I27" i="2" l="1"/>
  <c r="J20" i="2"/>
  <c r="J22" i="2"/>
  <c r="J23" i="2"/>
  <c r="I39" i="2"/>
  <c r="I31" i="2"/>
  <c r="I29" i="2"/>
  <c r="I33" i="2" s="1"/>
  <c r="K23" i="2" l="1"/>
  <c r="K22" i="2"/>
  <c r="K20" i="2"/>
  <c r="J27" i="2"/>
  <c r="J29" i="2"/>
  <c r="J33" i="2"/>
  <c r="J39" i="2"/>
  <c r="J31" i="2"/>
  <c r="M20" i="2" l="1"/>
  <c r="K27" i="2"/>
  <c r="M23" i="2"/>
  <c r="M22" i="2"/>
  <c r="K39" i="2"/>
  <c r="K29" i="2"/>
  <c r="K33" i="2" s="1"/>
  <c r="K31" i="2"/>
  <c r="M29" i="2" l="1"/>
  <c r="M39" i="2"/>
  <c r="M33" i="2"/>
  <c r="N22" i="2"/>
  <c r="N23" i="2"/>
  <c r="N20" i="2"/>
  <c r="M27" i="2"/>
  <c r="M31" i="2" s="1"/>
  <c r="N27" i="2" l="1"/>
  <c r="O20" i="2"/>
  <c r="N39" i="2"/>
  <c r="N29" i="2"/>
  <c r="N33" i="2" s="1"/>
  <c r="N31" i="2"/>
  <c r="O22" i="2"/>
  <c r="O21" i="2"/>
  <c r="O23" i="2"/>
  <c r="O25" i="2" l="1"/>
  <c r="O27" i="2" s="1"/>
  <c r="O31" i="2" s="1"/>
  <c r="D32" i="2" s="1"/>
  <c r="O29" i="2"/>
  <c r="O33" i="2" s="1"/>
  <c r="D34" i="2" s="1"/>
  <c r="O39" i="2"/>
  <c r="D40" i="2" l="1"/>
  <c r="D41" i="2" s="1"/>
  <c r="C40" i="2"/>
</calcChain>
</file>

<file path=xl/sharedStrings.xml><?xml version="1.0" encoding="utf-8"?>
<sst xmlns="http://schemas.openxmlformats.org/spreadsheetml/2006/main" count="87" uniqueCount="70">
  <si>
    <t>Show your work here (you may add more rows as needed to show your complete work)</t>
  </si>
  <si>
    <t>maximum price to pay --&gt;</t>
  </si>
  <si>
    <t>Fill in your final answers here:</t>
  </si>
  <si>
    <t xml:space="preserve">c.  (1.5 points)  Calculate the maximum price the pension fund should be willing to offer to purchase this property considering the marginal investor’s IRR. </t>
  </si>
  <si>
    <t>After-tax IRR for scenario 2 --&gt;</t>
  </si>
  <si>
    <t>After-tax IRR for scenario 1  --&gt;</t>
  </si>
  <si>
    <t>b.  (1.5 points)  Calculate the after-tax IRR for the marginal investor under each of the two scenarios.</t>
  </si>
  <si>
    <t>Total tax payments for scenario 2</t>
  </si>
  <si>
    <t>Total tax payments for scenario 1</t>
  </si>
  <si>
    <t>Year</t>
  </si>
  <si>
    <t>a. (3 points) Calculate total tax payment due at the end of each of the next 10 years for this marginal investor.</t>
  </si>
  <si>
    <t>Annual loan principal repayment</t>
  </si>
  <si>
    <t>Loan interest rate</t>
  </si>
  <si>
    <t>Loan amount to finance the property purchase</t>
  </si>
  <si>
    <t>Recapture tax rate</t>
  </si>
  <si>
    <t>Capital gains tax rate</t>
  </si>
  <si>
    <t>Income tax rate</t>
  </si>
  <si>
    <t>Depreciation years of the property's structure value</t>
  </si>
  <si>
    <t>Property's current land value</t>
  </si>
  <si>
    <t>Propery's expected selling price in year 10</t>
  </si>
  <si>
    <t>Property's current listing price</t>
  </si>
  <si>
    <t>Summary of assumptions:</t>
  </si>
  <si>
    <r>
      <t>(ii)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 xml:space="preserve">The marginal investor does not claim annual depreciation expense. </t>
    </r>
  </si>
  <si>
    <r>
      <t>(i)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The marginal investor claims annual depreciation expense.</t>
    </r>
  </si>
  <si>
    <t>To help prepare a competitive bid, your team considers two scenarios to analyze the potential purchase by the marginal investor: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</si>
  <si>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The sum of claimed depreciation expenses is subject to a 35% tax at the time of the property sale (known as the recapture tax).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</si>
  <si>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The straight-line depreciation method over 50 years must be used.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</si>
  <si>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If annual depreciation expense is claimed: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</si>
  <si>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The marginal investor has the option to claim the depreciation expense of the property’s structure value for income tax filing.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</si>
  <si>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The property’s land value, currently estimated to be $3,000,000, is not depreciable.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</si>
  <si>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The tax rate is 25% for all income and capital gains, where capital gain tax is paid on the difference between the sales price and the purchase price.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</si>
  <si>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The interest payment on a property loan is tax deductible.</t>
    </r>
  </si>
  <si>
    <t xml:space="preserve">Additional information is given below based on country A’s tax law which the marginal investor is subject to: 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</si>
  <si>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Any outstanding loan principal is to be repaid when the property is sold.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</si>
  <si>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Annual loan principal repayment is $30,000 per year, also due at the end of each year.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</si>
  <si>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The loan’s annual interest amount is due at the end of each year, assuming the loan is taken at the beginning of the year (at the time of property purchase).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</si>
  <si>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The loan’s annual interest rate is 6.75%.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</si>
  <si>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Both investors will take out a $8,000,000 loan to finance the property purchase under the provisions below: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</si>
  <si>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The property’s selling price is expected to be $11,000,000 at the end of year 10.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</si>
  <si>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Both investors plan to sell the property at the end of year 10.</t>
    </r>
  </si>
  <si>
    <t xml:space="preserve">Your team is aware that a marginal investor is also interested in buying the property. Your team makes the following assumptions about both investors, the pension fund and the marginal investor: </t>
  </si>
  <si>
    <t>Pre-tax NOI</t>
  </si>
  <si>
    <r>
      <t>·</t>
    </r>
    <r>
      <rPr>
        <sz val="12"/>
        <color theme="1"/>
        <rFont val="Times New Roman"/>
        <family val="1"/>
      </rPr>
      <t>     </t>
    </r>
    <r>
      <rPr>
        <sz val="12"/>
        <color theme="1"/>
        <rFont val="Calibri"/>
        <family val="2"/>
        <scheme val="minor"/>
      </rPr>
      <t>The property’s expected pre-tax annual Net Operating Income (NOI) is given below. All NOIs are assumed to occur at the end of the year. The cash flow projection is illustrated below: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</si>
  <si>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The property has a current listing price of $10,810,532.</t>
    </r>
  </si>
  <si>
    <t>You are the chief investment officer for a pension fund in Country A, where the pension fund is tax-exempt.  You’re considering purchasing a commercial real estate property. Your team has prepared the following information on the property:</t>
  </si>
  <si>
    <t>t.  Max price pension fund can offer is (= s + $8 million loan]</t>
  </si>
  <si>
    <t>&lt;-- NPV(D34,E39:O39)</t>
  </si>
  <si>
    <t>…</t>
  </si>
  <si>
    <t>r.  Pension fund's PBTCF [ = c - g - i]</t>
  </si>
  <si>
    <t>Therefore, the pension fund should use 5.80% to set the maximum price it should pay</t>
  </si>
  <si>
    <t>It's clear that a rational taxable investor can achive higher IRR (5.80%) by not claiming the depreciation expense</t>
  </si>
  <si>
    <t>Since the pension fund is tax-exmpt, it can use a taxble investor's after-tax IRR to set the maximum price it can pay for the property when other buyers are present .</t>
  </si>
  <si>
    <t>c) Find the maximum price the pension fund should pay, using $8 million loan to finance the property purchase</t>
  </si>
  <si>
    <t>&lt;-- IRR(D33:O33)</t>
  </si>
  <si>
    <t>q. IRR for scenario (ii)</t>
  </si>
  <si>
    <t>p.  Equity after-tax cash flow for scenario (ii) [for year 0: =loan amount - purchase price; for years &gt;0: =c - g - i - m ]</t>
  </si>
  <si>
    <t>&lt;-- IRR(D31:O31)</t>
  </si>
  <si>
    <t>o. IRR for scenario (i)</t>
  </si>
  <si>
    <t>n.  Equity after-tax cash flow for scenario (i) [for year 0: =loan amount - purchase price; for years &gt;0:  = c - g - i - l ]</t>
  </si>
  <si>
    <t>b) Find marginal investor's after-tax IRR:</t>
  </si>
  <si>
    <t>a(ii) Total tax cash flows for scenario (ii) [not claiming depreciation expense]</t>
  </si>
  <si>
    <t>l. Total tax cash flow [= Income tax rate of 25% * (a - f - i) + j + k]</t>
  </si>
  <si>
    <t>a(i) Total tax cash flows for scenario (i) [claiming depreciation expense]</t>
  </si>
  <si>
    <t>h.  Remaing loan balance [ h(t) = h(t-1) - g(t) ]</t>
  </si>
  <si>
    <t>g.  Annual loan principal payback</t>
  </si>
  <si>
    <t>e.  Depreciable value (= purchase price - land value)</t>
  </si>
  <si>
    <t>d. Property's current market value (purchase price)</t>
  </si>
  <si>
    <t>c. Total PBTCF (= a + b)</t>
  </si>
  <si>
    <t>b. Projected property's selling price</t>
  </si>
  <si>
    <t>a. Pre-tax NOI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</si>
</sst>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Courier New"/>
      <family val="3"/>
    </font>
    <font>
      <sz val="11"/>
      <color theme="1"/>
      <name val="Symbol"/>
      <family val="1"/>
      <charset val="2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0" fontId="2" fillId="0" borderId="0" xfId="0" applyNumberFormat="1" applyFont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0" fillId="3" borderId="0" xfId="0" applyFill="1"/>
    <xf numFmtId="10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6" fontId="2" fillId="0" borderId="0" xfId="0" applyNumberFormat="1" applyFont="1"/>
    <xf numFmtId="9" fontId="2" fillId="0" borderId="0" xfId="0" applyNumberFormat="1" applyFont="1"/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0"/>
    </xf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indent="10"/>
    </xf>
    <xf numFmtId="0" fontId="6" fillId="0" borderId="0" xfId="0" applyFont="1" applyAlignment="1">
      <alignment horizontal="left" vertical="center" indent="5"/>
    </xf>
    <xf numFmtId="6" fontId="7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0" xfId="0" applyFont="1" applyAlignment="1">
      <alignment vertical="center"/>
    </xf>
    <xf numFmtId="0" fontId="10" fillId="0" borderId="0" xfId="0" applyFont="1"/>
    <xf numFmtId="3" fontId="3" fillId="0" borderId="0" xfId="0" applyNumberFormat="1" applyFont="1"/>
    <xf numFmtId="6" fontId="3" fillId="3" borderId="0" xfId="0" applyNumberFormat="1" applyFont="1" applyFill="1"/>
    <xf numFmtId="0" fontId="3" fillId="3" borderId="0" xfId="0" applyFont="1" applyFill="1"/>
    <xf numFmtId="6" fontId="0" fillId="0" borderId="0" xfId="0" applyNumberFormat="1"/>
    <xf numFmtId="10" fontId="3" fillId="0" borderId="0" xfId="0" applyNumberFormat="1" applyFont="1"/>
    <xf numFmtId="6" fontId="3" fillId="0" borderId="0" xfId="0" applyNumberFormat="1" applyFont="1"/>
    <xf numFmtId="0" fontId="3" fillId="0" borderId="0" xfId="0" applyFont="1" applyAlignment="1">
      <alignment horizontal="center" vertical="center"/>
    </xf>
    <xf numFmtId="0" fontId="11" fillId="0" borderId="0" xfId="0" applyFont="1"/>
    <xf numFmtId="10" fontId="3" fillId="3" borderId="0" xfId="0" quotePrefix="1" applyNumberFormat="1" applyFont="1" applyFill="1"/>
    <xf numFmtId="6" fontId="3" fillId="0" borderId="0" xfId="0" applyNumberFormat="1" applyFont="1" applyAlignment="1">
      <alignment vertical="center"/>
    </xf>
    <xf numFmtId="0" fontId="3" fillId="0" borderId="0" xfId="0" quotePrefix="1" applyFont="1" applyAlignment="1">
      <alignment wrapText="1"/>
    </xf>
    <xf numFmtId="0" fontId="3" fillId="3" borderId="0" xfId="0" quotePrefix="1" applyFont="1" applyFill="1"/>
    <xf numFmtId="6" fontId="3" fillId="3" borderId="0" xfId="0" applyNumberFormat="1" applyFont="1" applyFill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0" fillId="0" borderId="0" xfId="0" quotePrefix="1"/>
    <xf numFmtId="0" fontId="3" fillId="0" borderId="0" xfId="0" applyFont="1" applyAlignment="1">
      <alignment vertical="center" wrapText="1"/>
    </xf>
    <xf numFmtId="10" fontId="0" fillId="0" borderId="0" xfId="0" applyNumberFormat="1"/>
    <xf numFmtId="9" fontId="0" fillId="0" borderId="0" xfId="0" applyNumberFormat="1"/>
    <xf numFmtId="9" fontId="10" fillId="0" borderId="0" xfId="0" applyNumberFormat="1" applyFont="1"/>
    <xf numFmtId="6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25585</xdr:rowOff>
    </xdr:from>
    <xdr:to>
      <xdr:col>15</xdr:col>
      <xdr:colOff>98640</xdr:colOff>
      <xdr:row>25</xdr:row>
      <xdr:rowOff>12331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D8A67E5-1EF2-4246-8F2E-EE5C23847F8C}"/>
            </a:ext>
          </a:extLst>
        </xdr:cNvPr>
        <xdr:cNvSpPr/>
      </xdr:nvSpPr>
      <xdr:spPr>
        <a:xfrm>
          <a:off x="609600" y="2235385"/>
          <a:ext cx="8633040" cy="238069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25</xdr:row>
      <xdr:rowOff>18496</xdr:rowOff>
    </xdr:from>
    <xdr:to>
      <xdr:col>15</xdr:col>
      <xdr:colOff>101600</xdr:colOff>
      <xdr:row>28</xdr:row>
      <xdr:rowOff>184950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67CFCC7-3C8A-405B-A924-321F9B107C14}"/>
            </a:ext>
          </a:extLst>
        </xdr:cNvPr>
        <xdr:cNvSpPr/>
      </xdr:nvSpPr>
      <xdr:spPr>
        <a:xfrm>
          <a:off x="609600" y="4622246"/>
          <a:ext cx="8636000" cy="718904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29</xdr:row>
      <xdr:rowOff>1</xdr:rowOff>
    </xdr:from>
    <xdr:to>
      <xdr:col>15</xdr:col>
      <xdr:colOff>101600</xdr:colOff>
      <xdr:row>41</xdr:row>
      <xdr:rowOff>55486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BED647F-29B3-4C05-A414-89477A8CB5A4}"/>
            </a:ext>
          </a:extLst>
        </xdr:cNvPr>
        <xdr:cNvSpPr/>
      </xdr:nvSpPr>
      <xdr:spPr>
        <a:xfrm>
          <a:off x="609600" y="5340351"/>
          <a:ext cx="8636000" cy="226528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C3FEE-25D5-4A20-81E3-29A1C7CAB675}">
  <sheetPr codeName="Sheet1"/>
  <dimension ref="A5:O72"/>
  <sheetViews>
    <sheetView showGridLines="0" topLeftCell="A30" workbookViewId="0">
      <selection activeCell="B39" sqref="B39"/>
    </sheetView>
  </sheetViews>
  <sheetFormatPr defaultRowHeight="15" x14ac:dyDescent="0.25"/>
  <cols>
    <col min="1" max="1" width="13.42578125" customWidth="1"/>
    <col min="2" max="2" width="31.5703125" customWidth="1"/>
    <col min="3" max="3" width="10" bestFit="1" customWidth="1"/>
    <col min="4" max="12" width="9.28515625" customWidth="1"/>
    <col min="13" max="13" width="11.28515625" customWidth="1"/>
    <col min="14" max="14" width="11.42578125" bestFit="1" customWidth="1"/>
    <col min="16" max="16" width="10" bestFit="1" customWidth="1"/>
  </cols>
  <sheetData>
    <row r="5" spans="2:12" x14ac:dyDescent="0.25">
      <c r="B5" s="14" t="s">
        <v>44</v>
      </c>
    </row>
    <row r="6" spans="2:12" x14ac:dyDescent="0.25">
      <c r="B6" s="16" t="s">
        <v>43</v>
      </c>
    </row>
    <row r="7" spans="2:12" ht="15.75" x14ac:dyDescent="0.25">
      <c r="B7" s="16" t="s">
        <v>42</v>
      </c>
    </row>
    <row r="8" spans="2:12" x14ac:dyDescent="0.25">
      <c r="B8" s="20"/>
    </row>
    <row r="9" spans="2:12" x14ac:dyDescent="0.25">
      <c r="B9" s="18" t="s">
        <v>9</v>
      </c>
      <c r="C9" s="19">
        <v>1</v>
      </c>
      <c r="D9" s="19">
        <v>2</v>
      </c>
      <c r="E9" s="19">
        <v>3</v>
      </c>
      <c r="F9" s="19">
        <v>4</v>
      </c>
      <c r="G9" s="19">
        <v>5</v>
      </c>
      <c r="H9" s="19">
        <v>6</v>
      </c>
      <c r="I9" s="19">
        <v>7</v>
      </c>
      <c r="J9" s="19">
        <v>8</v>
      </c>
      <c r="K9" s="19">
        <v>9</v>
      </c>
      <c r="L9" s="19">
        <v>10</v>
      </c>
    </row>
    <row r="10" spans="2:12" x14ac:dyDescent="0.25">
      <c r="B10" s="18" t="s">
        <v>41</v>
      </c>
      <c r="C10" s="17">
        <v>700000</v>
      </c>
      <c r="D10" s="17">
        <v>710500</v>
      </c>
      <c r="E10" s="17">
        <v>721158</v>
      </c>
      <c r="F10" s="17">
        <v>731975</v>
      </c>
      <c r="G10" s="17">
        <v>742954</v>
      </c>
      <c r="H10" s="17">
        <v>754099</v>
      </c>
      <c r="I10" s="17">
        <v>765410</v>
      </c>
      <c r="J10" s="17">
        <v>776891</v>
      </c>
      <c r="K10" s="17">
        <v>788545</v>
      </c>
      <c r="L10" s="17">
        <v>800373</v>
      </c>
    </row>
    <row r="13" spans="2:12" x14ac:dyDescent="0.25">
      <c r="B13" s="14" t="s">
        <v>40</v>
      </c>
    </row>
    <row r="14" spans="2:12" x14ac:dyDescent="0.25">
      <c r="B14" s="16" t="s">
        <v>39</v>
      </c>
    </row>
    <row r="15" spans="2:12" x14ac:dyDescent="0.25">
      <c r="B15" s="16" t="s">
        <v>38</v>
      </c>
    </row>
    <row r="16" spans="2:12" x14ac:dyDescent="0.25">
      <c r="B16" s="16" t="s">
        <v>37</v>
      </c>
    </row>
    <row r="17" spans="1:14" x14ac:dyDescent="0.25">
      <c r="B17" s="15" t="s">
        <v>36</v>
      </c>
    </row>
    <row r="18" spans="1:14" x14ac:dyDescent="0.25">
      <c r="B18" s="15" t="s">
        <v>35</v>
      </c>
    </row>
    <row r="19" spans="1:14" x14ac:dyDescent="0.25">
      <c r="B19" s="15" t="s">
        <v>34</v>
      </c>
    </row>
    <row r="20" spans="1:14" x14ac:dyDescent="0.25">
      <c r="B20" s="15" t="s">
        <v>33</v>
      </c>
    </row>
    <row r="22" spans="1:14" x14ac:dyDescent="0.25">
      <c r="B22" s="14" t="s">
        <v>32</v>
      </c>
    </row>
    <row r="23" spans="1:14" x14ac:dyDescent="0.25">
      <c r="B23" s="16" t="s">
        <v>31</v>
      </c>
    </row>
    <row r="24" spans="1:14" x14ac:dyDescent="0.25">
      <c r="B24" s="16" t="s">
        <v>30</v>
      </c>
    </row>
    <row r="25" spans="1:14" x14ac:dyDescent="0.25">
      <c r="B25" s="16" t="s">
        <v>29</v>
      </c>
    </row>
    <row r="26" spans="1:14" x14ac:dyDescent="0.25">
      <c r="B26" s="16" t="s">
        <v>28</v>
      </c>
    </row>
    <row r="27" spans="1:14" x14ac:dyDescent="0.25">
      <c r="B27" s="16" t="s">
        <v>27</v>
      </c>
    </row>
    <row r="28" spans="1:14" x14ac:dyDescent="0.25">
      <c r="A28" s="1"/>
      <c r="B28" s="15" t="s">
        <v>26</v>
      </c>
    </row>
    <row r="29" spans="1:14" x14ac:dyDescent="0.25">
      <c r="A29" s="1"/>
      <c r="B29" s="15" t="s">
        <v>25</v>
      </c>
    </row>
    <row r="30" spans="1:14" x14ac:dyDescent="0.25">
      <c r="A30" s="1"/>
    </row>
    <row r="31" spans="1:14" x14ac:dyDescent="0.25">
      <c r="A31" s="1"/>
      <c r="B31" s="14" t="s">
        <v>24</v>
      </c>
      <c r="N31" s="13"/>
    </row>
    <row r="32" spans="1:14" x14ac:dyDescent="0.25">
      <c r="A32" s="1"/>
      <c r="B32" s="12" t="s">
        <v>23</v>
      </c>
    </row>
    <row r="33" spans="1:14" x14ac:dyDescent="0.25">
      <c r="A33" s="1"/>
      <c r="B33" s="12" t="s">
        <v>22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1"/>
      <c r="N33" s="1"/>
    </row>
    <row r="34" spans="1:14" x14ac:dyDescent="0.25">
      <c r="A34" s="1"/>
      <c r="B34" s="12"/>
      <c r="C34" s="8"/>
      <c r="D34" s="8"/>
      <c r="E34" s="8"/>
      <c r="F34" s="8"/>
      <c r="G34" s="8"/>
      <c r="H34" s="8"/>
      <c r="I34" s="8"/>
      <c r="J34" s="8"/>
      <c r="K34" s="8"/>
      <c r="L34" s="8"/>
      <c r="M34" s="1"/>
      <c r="N34" s="1"/>
    </row>
    <row r="35" spans="1:14" x14ac:dyDescent="0.25">
      <c r="A35" s="1"/>
      <c r="B35" s="11" t="s">
        <v>21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1"/>
      <c r="N35" s="1"/>
    </row>
    <row r="36" spans="1:14" x14ac:dyDescent="0.25">
      <c r="A36" s="1"/>
      <c r="B36" s="7" t="s">
        <v>20</v>
      </c>
      <c r="C36" s="8">
        <v>10810532</v>
      </c>
      <c r="D36" s="8"/>
      <c r="E36" s="8"/>
      <c r="F36" s="8"/>
      <c r="G36" s="8"/>
      <c r="H36" s="8"/>
      <c r="I36" s="8"/>
      <c r="J36" s="8"/>
      <c r="K36" s="8"/>
      <c r="L36" s="8"/>
      <c r="M36" s="1"/>
      <c r="N36" s="1"/>
    </row>
    <row r="37" spans="1:14" x14ac:dyDescent="0.25">
      <c r="A37" s="1"/>
      <c r="B37" s="7" t="s">
        <v>19</v>
      </c>
      <c r="C37" s="8">
        <v>11000000</v>
      </c>
      <c r="D37" s="8"/>
      <c r="E37" s="8"/>
      <c r="F37" s="8"/>
      <c r="G37" s="8"/>
      <c r="H37" s="8"/>
      <c r="I37" s="8"/>
      <c r="J37" s="8"/>
      <c r="K37" s="8"/>
      <c r="L37" s="8"/>
      <c r="M37" s="1"/>
      <c r="N37" s="1"/>
    </row>
    <row r="38" spans="1:14" x14ac:dyDescent="0.25">
      <c r="A38" s="1"/>
      <c r="B38" s="7" t="s">
        <v>18</v>
      </c>
      <c r="C38" s="8">
        <v>3000000</v>
      </c>
      <c r="D38" s="8"/>
      <c r="E38" s="8"/>
      <c r="F38" s="8"/>
      <c r="G38" s="8"/>
      <c r="H38" s="8"/>
      <c r="I38" s="8"/>
      <c r="J38" s="8"/>
      <c r="K38" s="8"/>
      <c r="L38" s="8"/>
      <c r="M38" s="1"/>
      <c r="N38" s="1"/>
    </row>
    <row r="39" spans="1:14" x14ac:dyDescent="0.25">
      <c r="A39" s="1"/>
      <c r="B39" s="7" t="s">
        <v>17</v>
      </c>
      <c r="C39" s="10">
        <v>50</v>
      </c>
      <c r="D39" s="8"/>
      <c r="E39" s="8"/>
      <c r="F39" s="8"/>
      <c r="G39" s="8"/>
      <c r="H39" s="8"/>
      <c r="I39" s="8"/>
      <c r="J39" s="8"/>
      <c r="K39" s="8"/>
      <c r="L39" s="8"/>
      <c r="M39" s="1"/>
      <c r="N39" s="1"/>
    </row>
    <row r="40" spans="1:14" x14ac:dyDescent="0.25">
      <c r="A40" s="1"/>
      <c r="B40" s="7" t="s">
        <v>16</v>
      </c>
      <c r="C40" s="9">
        <v>0.25</v>
      </c>
      <c r="D40" s="8"/>
      <c r="E40" s="8"/>
      <c r="F40" s="8"/>
      <c r="G40" s="8"/>
      <c r="H40" s="8"/>
      <c r="I40" s="8"/>
      <c r="J40" s="8"/>
      <c r="K40" s="8"/>
      <c r="L40" s="8"/>
      <c r="M40" s="1"/>
      <c r="N40" s="1"/>
    </row>
    <row r="41" spans="1:14" x14ac:dyDescent="0.25">
      <c r="A41" s="1"/>
      <c r="B41" s="7" t="s">
        <v>15</v>
      </c>
      <c r="C41" s="9">
        <v>0.25</v>
      </c>
      <c r="D41" s="8"/>
      <c r="E41" s="8"/>
      <c r="F41" s="8"/>
      <c r="G41" s="8"/>
      <c r="H41" s="8"/>
      <c r="I41" s="8"/>
      <c r="J41" s="8"/>
      <c r="K41" s="8"/>
      <c r="L41" s="8"/>
      <c r="M41" s="1"/>
      <c r="N41" s="1"/>
    </row>
    <row r="42" spans="1:14" x14ac:dyDescent="0.25">
      <c r="A42" s="1"/>
      <c r="B42" s="7" t="s">
        <v>14</v>
      </c>
      <c r="C42" s="9">
        <v>0.35</v>
      </c>
      <c r="D42" s="8"/>
      <c r="E42" s="8"/>
      <c r="F42" s="8"/>
      <c r="G42" s="8"/>
      <c r="H42" s="8"/>
      <c r="I42" s="8"/>
      <c r="J42" s="8"/>
      <c r="K42" s="8"/>
      <c r="L42" s="8"/>
      <c r="M42" s="1"/>
      <c r="N42" s="1"/>
    </row>
    <row r="43" spans="1:14" x14ac:dyDescent="0.25">
      <c r="A43" s="1"/>
      <c r="B43" s="7" t="s">
        <v>13</v>
      </c>
      <c r="C43" s="8">
        <v>8000000</v>
      </c>
      <c r="D43" s="8"/>
      <c r="E43" s="8"/>
      <c r="F43" s="8"/>
      <c r="G43" s="8"/>
      <c r="H43" s="8"/>
      <c r="I43" s="8"/>
      <c r="J43" s="8"/>
      <c r="K43" s="8"/>
      <c r="L43" s="8"/>
      <c r="M43" s="1"/>
      <c r="N43" s="1"/>
    </row>
    <row r="44" spans="1:14" x14ac:dyDescent="0.25">
      <c r="A44" s="1"/>
      <c r="B44" s="7" t="s">
        <v>12</v>
      </c>
      <c r="C44" s="1">
        <v>6.7500000000000004E-2</v>
      </c>
      <c r="D44" s="8"/>
      <c r="E44" s="8"/>
      <c r="F44" s="8"/>
      <c r="G44" s="8"/>
      <c r="H44" s="8"/>
      <c r="I44" s="8"/>
      <c r="J44" s="8"/>
      <c r="K44" s="8"/>
      <c r="L44" s="8"/>
      <c r="M44" s="1"/>
      <c r="N44" s="1"/>
    </row>
    <row r="45" spans="1:14" x14ac:dyDescent="0.25">
      <c r="A45" s="1"/>
      <c r="B45" s="7" t="s">
        <v>11</v>
      </c>
      <c r="C45" s="8">
        <v>30000</v>
      </c>
      <c r="D45" s="8"/>
      <c r="E45" s="8"/>
      <c r="F45" s="8"/>
      <c r="G45" s="8"/>
      <c r="H45" s="8"/>
      <c r="I45" s="8"/>
      <c r="J45" s="8"/>
      <c r="K45" s="8"/>
      <c r="L45" s="8"/>
      <c r="M45" s="1"/>
      <c r="N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1"/>
      <c r="B47" t="s">
        <v>10</v>
      </c>
    </row>
    <row r="48" spans="1:14" x14ac:dyDescent="0.25">
      <c r="A48" s="1"/>
      <c r="B48" s="3" t="s">
        <v>2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5">
      <c r="A49" s="1"/>
      <c r="B49" s="6" t="s">
        <v>9</v>
      </c>
      <c r="C49" s="7">
        <v>1</v>
      </c>
      <c r="D49" s="7">
        <v>2</v>
      </c>
      <c r="E49" s="7">
        <v>3</v>
      </c>
      <c r="F49" s="7">
        <v>4</v>
      </c>
      <c r="G49" s="7">
        <v>5</v>
      </c>
      <c r="H49" s="7">
        <v>6</v>
      </c>
      <c r="I49" s="7">
        <v>7</v>
      </c>
      <c r="J49" s="7">
        <v>8</v>
      </c>
      <c r="K49" s="7">
        <v>9</v>
      </c>
      <c r="L49" s="7">
        <v>10</v>
      </c>
    </row>
    <row r="50" spans="1:14" x14ac:dyDescent="0.25">
      <c r="A50" s="1"/>
      <c r="B50" s="6" t="s">
        <v>8</v>
      </c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4" x14ac:dyDescent="0.25">
      <c r="A51" s="1"/>
      <c r="B51" s="6" t="s">
        <v>7</v>
      </c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4" x14ac:dyDescent="0.25">
      <c r="A52" s="1"/>
      <c r="B52" s="3" t="s">
        <v>0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1"/>
      <c r="B56" t="s">
        <v>6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5">
      <c r="A57" s="1"/>
      <c r="B57" s="3" t="s">
        <v>2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25">
      <c r="A58" s="1"/>
      <c r="B58" s="6" t="s">
        <v>5</v>
      </c>
      <c r="C58" s="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5">
      <c r="A59" s="1"/>
      <c r="B59" s="6" t="s">
        <v>4</v>
      </c>
      <c r="C59" s="4"/>
    </row>
    <row r="60" spans="1:14" x14ac:dyDescent="0.25">
      <c r="A60" s="1"/>
      <c r="B60" s="3" t="s">
        <v>0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5">
      <c r="A61" s="1"/>
      <c r="B61" s="6"/>
    </row>
    <row r="62" spans="1:14" x14ac:dyDescent="0.25">
      <c r="A62" s="1"/>
      <c r="B62" s="6"/>
    </row>
    <row r="63" spans="1:14" x14ac:dyDescent="0.25">
      <c r="A63" s="1"/>
      <c r="B63" s="6"/>
    </row>
    <row r="64" spans="1:14" x14ac:dyDescent="0.25">
      <c r="A64" s="1"/>
      <c r="B64" t="s">
        <v>3</v>
      </c>
    </row>
    <row r="65" spans="1:15" x14ac:dyDescent="0.25">
      <c r="A65" s="1"/>
      <c r="B65" s="3" t="s">
        <v>2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5" x14ac:dyDescent="0.25">
      <c r="A66" s="1"/>
      <c r="B66" s="5" t="s">
        <v>1</v>
      </c>
      <c r="C66" s="4"/>
    </row>
    <row r="67" spans="1:15" x14ac:dyDescent="0.25">
      <c r="A67" s="1"/>
      <c r="B67" s="3" t="s">
        <v>0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5FA64-727F-41F5-9E79-103326CE7F52}">
  <sheetPr codeName="Sheet2"/>
  <dimension ref="A1:P43"/>
  <sheetViews>
    <sheetView showGridLines="0" tabSelected="1" topLeftCell="A28" zoomScale="103" workbookViewId="0">
      <selection activeCell="C10" sqref="A1:C10"/>
    </sheetView>
  </sheetViews>
  <sheetFormatPr defaultColWidth="8.7109375" defaultRowHeight="15" x14ac:dyDescent="0.25"/>
  <cols>
    <col min="1" max="1" width="33.28515625" customWidth="1"/>
    <col min="2" max="2" width="9.140625" customWidth="1"/>
    <col min="3" max="3" width="37" customWidth="1"/>
    <col min="4" max="4" width="11.28515625" customWidth="1"/>
    <col min="5" max="15" width="10.5703125" customWidth="1"/>
    <col min="16" max="16" width="1.5703125" customWidth="1"/>
  </cols>
  <sheetData>
    <row r="1" spans="1:15" x14ac:dyDescent="0.25">
      <c r="A1" s="7" t="str">
        <f>Question!B36</f>
        <v>Property's current listing price</v>
      </c>
      <c r="B1" s="8">
        <f>Question!C36</f>
        <v>10810532</v>
      </c>
      <c r="C1" s="39"/>
    </row>
    <row r="2" spans="1:15" x14ac:dyDescent="0.25">
      <c r="A2" s="7" t="str">
        <f>Question!B37</f>
        <v>Propery's expected selling price in year 10</v>
      </c>
      <c r="B2" s="8">
        <f>Question!C37</f>
        <v>11000000</v>
      </c>
      <c r="C2" s="39"/>
    </row>
    <row r="3" spans="1:15" x14ac:dyDescent="0.25">
      <c r="A3" s="7" t="str">
        <f>Question!B38</f>
        <v>Property's current land value</v>
      </c>
      <c r="B3" s="8">
        <f>Question!C38</f>
        <v>3000000</v>
      </c>
    </row>
    <row r="4" spans="1:15" x14ac:dyDescent="0.25">
      <c r="A4" s="7" t="str">
        <f>Question!B39</f>
        <v>Depreciation years of the property's structure value</v>
      </c>
      <c r="B4" s="10">
        <f>Question!C39</f>
        <v>50</v>
      </c>
    </row>
    <row r="5" spans="1:15" x14ac:dyDescent="0.25">
      <c r="A5" s="7" t="str">
        <f>Question!B40</f>
        <v>Income tax rate</v>
      </c>
      <c r="B5" s="9">
        <f>Question!C40</f>
        <v>0.25</v>
      </c>
      <c r="C5" s="42"/>
    </row>
    <row r="6" spans="1:15" x14ac:dyDescent="0.25">
      <c r="A6" s="7" t="str">
        <f>Question!B41</f>
        <v>Capital gains tax rate</v>
      </c>
      <c r="B6" s="9">
        <f>Question!C41</f>
        <v>0.25</v>
      </c>
      <c r="C6" s="41"/>
    </row>
    <row r="7" spans="1:15" x14ac:dyDescent="0.25">
      <c r="A7" s="7" t="str">
        <f>Question!B42</f>
        <v>Recapture tax rate</v>
      </c>
      <c r="B7" s="9">
        <f>Question!C42</f>
        <v>0.35</v>
      </c>
      <c r="C7" s="40"/>
    </row>
    <row r="8" spans="1:15" x14ac:dyDescent="0.25">
      <c r="A8" s="7" t="str">
        <f>Question!B43</f>
        <v>Loan amount to finance the property purchase</v>
      </c>
      <c r="B8" s="8">
        <f>Question!C43</f>
        <v>8000000</v>
      </c>
      <c r="C8" s="39"/>
    </row>
    <row r="9" spans="1:15" x14ac:dyDescent="0.25">
      <c r="A9" s="7" t="str">
        <f>Question!B44</f>
        <v>Loan interest rate</v>
      </c>
      <c r="B9" s="1">
        <f>Question!C44</f>
        <v>6.7500000000000004E-2</v>
      </c>
      <c r="C9" s="25"/>
    </row>
    <row r="10" spans="1:15" x14ac:dyDescent="0.25">
      <c r="A10" s="7" t="str">
        <f>Question!B45</f>
        <v>Annual loan principal repayment</v>
      </c>
      <c r="B10" s="8">
        <f>Question!C45</f>
        <v>30000</v>
      </c>
      <c r="C10" s="39"/>
    </row>
    <row r="11" spans="1:15" x14ac:dyDescent="0.25">
      <c r="A11" s="7"/>
      <c r="B11" s="1"/>
      <c r="C11" s="39"/>
    </row>
    <row r="12" spans="1:15" x14ac:dyDescent="0.25">
      <c r="C12" s="39"/>
    </row>
    <row r="13" spans="1:15" ht="2.65" customHeight="1" x14ac:dyDescent="0.25">
      <c r="B13" s="21"/>
      <c r="C13" s="26"/>
      <c r="D13" s="39"/>
    </row>
    <row r="14" spans="1:15" x14ac:dyDescent="0.25">
      <c r="C14" s="7" t="s">
        <v>9</v>
      </c>
      <c r="D14" s="36">
        <v>0</v>
      </c>
      <c r="E14" s="36">
        <v>1</v>
      </c>
      <c r="F14" s="36">
        <v>2</v>
      </c>
      <c r="G14" s="36">
        <v>3</v>
      </c>
      <c r="H14" s="36">
        <v>4</v>
      </c>
      <c r="I14" s="36">
        <v>5</v>
      </c>
      <c r="J14" s="36">
        <v>6</v>
      </c>
      <c r="K14" s="36">
        <v>7</v>
      </c>
      <c r="L14" s="36" t="s">
        <v>47</v>
      </c>
      <c r="M14" s="36">
        <v>8</v>
      </c>
      <c r="N14" s="36">
        <v>9</v>
      </c>
      <c r="O14" s="36">
        <v>10</v>
      </c>
    </row>
    <row r="15" spans="1:15" x14ac:dyDescent="0.25">
      <c r="B15" s="7"/>
      <c r="C15" s="7" t="s">
        <v>69</v>
      </c>
      <c r="D15" s="7"/>
      <c r="E15" s="27">
        <v>700000</v>
      </c>
      <c r="F15" s="27">
        <v>710500</v>
      </c>
      <c r="G15" s="27">
        <v>721158</v>
      </c>
      <c r="H15" s="27">
        <v>731975</v>
      </c>
      <c r="I15" s="27">
        <v>742954</v>
      </c>
      <c r="J15" s="27">
        <v>754099</v>
      </c>
      <c r="K15" s="27">
        <v>765410</v>
      </c>
      <c r="L15" s="36" t="s">
        <v>47</v>
      </c>
      <c r="M15" s="27">
        <v>776891</v>
      </c>
      <c r="N15" s="27">
        <v>788545</v>
      </c>
      <c r="O15" s="27">
        <v>800373</v>
      </c>
    </row>
    <row r="16" spans="1:15" x14ac:dyDescent="0.25">
      <c r="B16" s="7"/>
      <c r="C16" s="7" t="s">
        <v>68</v>
      </c>
      <c r="D16" s="7"/>
      <c r="E16" s="25"/>
      <c r="F16" s="25"/>
      <c r="G16" s="27"/>
      <c r="H16" s="27"/>
      <c r="I16" s="7"/>
      <c r="J16" s="27"/>
      <c r="K16" s="25"/>
      <c r="L16" s="25"/>
      <c r="M16" s="25"/>
      <c r="N16" s="25"/>
      <c r="O16" s="27">
        <f>B2</f>
        <v>11000000</v>
      </c>
    </row>
    <row r="17" spans="2:16" x14ac:dyDescent="0.25">
      <c r="B17" s="7"/>
      <c r="C17" s="7" t="s">
        <v>67</v>
      </c>
      <c r="D17" s="7"/>
      <c r="E17" s="27">
        <f t="shared" ref="E17:K17" si="0">E15+E16</f>
        <v>700000</v>
      </c>
      <c r="F17" s="27">
        <f t="shared" si="0"/>
        <v>710500</v>
      </c>
      <c r="G17" s="27">
        <f t="shared" si="0"/>
        <v>721158</v>
      </c>
      <c r="H17" s="27">
        <f t="shared" si="0"/>
        <v>731975</v>
      </c>
      <c r="I17" s="27">
        <f t="shared" si="0"/>
        <v>742954</v>
      </c>
      <c r="J17" s="27">
        <f t="shared" si="0"/>
        <v>754099</v>
      </c>
      <c r="K17" s="27">
        <f t="shared" si="0"/>
        <v>765410</v>
      </c>
      <c r="L17" s="36" t="s">
        <v>47</v>
      </c>
      <c r="M17" s="27">
        <f>M15+M16</f>
        <v>776891</v>
      </c>
      <c r="N17" s="27">
        <f>N15+N16</f>
        <v>788545</v>
      </c>
      <c r="O17" s="27">
        <f>O15+O16</f>
        <v>11800373</v>
      </c>
    </row>
    <row r="18" spans="2:16" x14ac:dyDescent="0.25">
      <c r="B18" s="7"/>
      <c r="C18" s="38" t="s">
        <v>66</v>
      </c>
      <c r="D18" s="31">
        <f>B1</f>
        <v>10810532</v>
      </c>
      <c r="E18" s="25"/>
      <c r="F18" s="25"/>
      <c r="G18" s="25"/>
      <c r="H18" s="25"/>
      <c r="J18" s="25"/>
      <c r="K18" s="25"/>
      <c r="L18" s="25"/>
      <c r="M18" s="25"/>
      <c r="N18" s="25"/>
      <c r="O18" s="25"/>
    </row>
    <row r="19" spans="2:16" x14ac:dyDescent="0.25">
      <c r="B19" s="35"/>
      <c r="C19" s="7" t="s">
        <v>65</v>
      </c>
      <c r="D19" s="27">
        <f>(D18-B3)</f>
        <v>7810532</v>
      </c>
      <c r="E19" s="25"/>
      <c r="F19" s="25"/>
      <c r="G19" s="25"/>
      <c r="H19" s="25"/>
      <c r="J19" s="25"/>
      <c r="K19" s="25"/>
      <c r="L19" s="25"/>
      <c r="M19" s="25"/>
      <c r="N19" s="25"/>
      <c r="O19" s="25"/>
    </row>
    <row r="20" spans="2:16" x14ac:dyDescent="0.25">
      <c r="B20" s="35"/>
      <c r="C20" s="7" t="str">
        <f>"f. Annual depreciation expense (= e/"&amp;TEXT(B4,"0")&amp;")"</f>
        <v>f. Annual depreciation expense (= e/50)</v>
      </c>
      <c r="E20" s="27">
        <f>D19/$B$4</f>
        <v>156210.64000000001</v>
      </c>
      <c r="F20" s="27">
        <f t="shared" ref="F20:K21" si="1">E20</f>
        <v>156210.64000000001</v>
      </c>
      <c r="G20" s="27">
        <f t="shared" si="1"/>
        <v>156210.64000000001</v>
      </c>
      <c r="H20" s="27">
        <f t="shared" si="1"/>
        <v>156210.64000000001</v>
      </c>
      <c r="I20" s="27">
        <f t="shared" si="1"/>
        <v>156210.64000000001</v>
      </c>
      <c r="J20" s="27">
        <f t="shared" si="1"/>
        <v>156210.64000000001</v>
      </c>
      <c r="K20" s="27">
        <f t="shared" si="1"/>
        <v>156210.64000000001</v>
      </c>
      <c r="L20" s="36" t="s">
        <v>47</v>
      </c>
      <c r="M20" s="27">
        <f>K20</f>
        <v>156210.64000000001</v>
      </c>
      <c r="N20" s="27">
        <f>M20</f>
        <v>156210.64000000001</v>
      </c>
      <c r="O20" s="27">
        <f>N20</f>
        <v>156210.64000000001</v>
      </c>
      <c r="P20" s="37"/>
    </row>
    <row r="21" spans="2:16" x14ac:dyDescent="0.25">
      <c r="B21" s="35"/>
      <c r="C21" s="7" t="s">
        <v>64</v>
      </c>
      <c r="E21" s="27">
        <f>B10</f>
        <v>30000</v>
      </c>
      <c r="F21" s="27">
        <f t="shared" si="1"/>
        <v>30000</v>
      </c>
      <c r="G21" s="27">
        <f t="shared" si="1"/>
        <v>30000</v>
      </c>
      <c r="H21" s="27">
        <f t="shared" si="1"/>
        <v>30000</v>
      </c>
      <c r="I21" s="27">
        <f t="shared" si="1"/>
        <v>30000</v>
      </c>
      <c r="J21" s="27">
        <f t="shared" si="1"/>
        <v>30000</v>
      </c>
      <c r="K21" s="27">
        <f t="shared" si="1"/>
        <v>30000</v>
      </c>
      <c r="L21" s="36" t="s">
        <v>47</v>
      </c>
      <c r="M21" s="27">
        <f>K21</f>
        <v>30000</v>
      </c>
      <c r="N21" s="27">
        <f>M21</f>
        <v>30000</v>
      </c>
      <c r="O21" s="27">
        <f>N22</f>
        <v>7730000</v>
      </c>
      <c r="P21" s="37"/>
    </row>
    <row r="22" spans="2:16" x14ac:dyDescent="0.25">
      <c r="B22" s="35"/>
      <c r="C22" s="7" t="s">
        <v>63</v>
      </c>
      <c r="D22" s="27">
        <f>B8</f>
        <v>8000000</v>
      </c>
      <c r="E22" s="27">
        <f t="shared" ref="E22:K22" si="2">D22-E21</f>
        <v>7970000</v>
      </c>
      <c r="F22" s="27">
        <f t="shared" si="2"/>
        <v>7940000</v>
      </c>
      <c r="G22" s="27">
        <f t="shared" si="2"/>
        <v>7910000</v>
      </c>
      <c r="H22" s="27">
        <f t="shared" si="2"/>
        <v>7880000</v>
      </c>
      <c r="I22" s="27">
        <f t="shared" si="2"/>
        <v>7850000</v>
      </c>
      <c r="J22" s="27">
        <f t="shared" si="2"/>
        <v>7820000</v>
      </c>
      <c r="K22" s="27">
        <f t="shared" si="2"/>
        <v>7790000</v>
      </c>
      <c r="L22" s="36" t="s">
        <v>47</v>
      </c>
      <c r="M22" s="27">
        <f>K22-M21</f>
        <v>7760000</v>
      </c>
      <c r="N22" s="27">
        <f>M22-N21</f>
        <v>7730000</v>
      </c>
      <c r="O22" s="27">
        <f>N22-O21</f>
        <v>0</v>
      </c>
      <c r="P22" s="37"/>
    </row>
    <row r="23" spans="2:16" x14ac:dyDescent="0.25">
      <c r="B23" s="35"/>
      <c r="C23" s="7" t="str">
        <f>"i.  Annual loan interest expense [ i(t) = h(t-1) * loan interest rate of "&amp;TEXT(B9,"0.00%")&amp;" ]"</f>
        <v>i.  Annual loan interest expense [ i(t) = h(t-1) * loan interest rate of 6.75% ]</v>
      </c>
      <c r="E23" s="27">
        <f t="shared" ref="E23:K23" si="3">D22*$B$9</f>
        <v>540000</v>
      </c>
      <c r="F23" s="27">
        <f t="shared" si="3"/>
        <v>537975</v>
      </c>
      <c r="G23" s="27">
        <f t="shared" si="3"/>
        <v>535950</v>
      </c>
      <c r="H23" s="27">
        <f t="shared" si="3"/>
        <v>533925</v>
      </c>
      <c r="I23" s="27">
        <f t="shared" si="3"/>
        <v>531900</v>
      </c>
      <c r="J23" s="27">
        <f t="shared" si="3"/>
        <v>529875</v>
      </c>
      <c r="K23" s="27">
        <f t="shared" si="3"/>
        <v>527850</v>
      </c>
      <c r="L23" s="36" t="s">
        <v>47</v>
      </c>
      <c r="M23" s="27">
        <f>K22*$B$9</f>
        <v>525825</v>
      </c>
      <c r="N23" s="27">
        <f>M22*$B$9</f>
        <v>523800.00000000006</v>
      </c>
      <c r="O23" s="27">
        <f>N22*$B$9</f>
        <v>521775.00000000006</v>
      </c>
    </row>
    <row r="24" spans="2:16" x14ac:dyDescent="0.25">
      <c r="B24" s="35"/>
      <c r="C24" s="7" t="str">
        <f>"j. Captial gains tax [= Capital gains tax rate of "&amp;TEXT(B6,"0%")&amp;" * (selling price - purchase price)"</f>
        <v>j. Captial gains tax [= Capital gains tax rate of 25% * (selling price - purchase price)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>
        <f>B6*(O16-D18)</f>
        <v>47367</v>
      </c>
    </row>
    <row r="25" spans="2:16" x14ac:dyDescent="0.25">
      <c r="B25" s="35"/>
      <c r="C25" s="7" t="str">
        <f>"k. Recapture tax (= Recapture tax rate of "&amp;TEXT(B7,"0%")&amp;" * total claimed depreciation)"</f>
        <v>k. Recapture tax (= Recapture tax rate of 35% * total claimed depreciation)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>
        <f>B7*SUM(E20:O20)</f>
        <v>546737.24000000011</v>
      </c>
    </row>
    <row r="26" spans="2:16" x14ac:dyDescent="0.25">
      <c r="B26" s="29" t="s">
        <v>62</v>
      </c>
      <c r="C26" s="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2:16" x14ac:dyDescent="0.25">
      <c r="B27" s="35"/>
      <c r="C27" s="24" t="s">
        <v>61</v>
      </c>
      <c r="D27" s="4"/>
      <c r="E27" s="23">
        <f t="shared" ref="E27:K27" si="4">$B$5*(E15-E20-E23)+E24+E25</f>
        <v>947.33999999999651</v>
      </c>
      <c r="F27" s="23">
        <f t="shared" si="4"/>
        <v>4078.5899999999965</v>
      </c>
      <c r="G27" s="23">
        <f t="shared" si="4"/>
        <v>7249.3399999999965</v>
      </c>
      <c r="H27" s="23">
        <f t="shared" si="4"/>
        <v>10459.839999999997</v>
      </c>
      <c r="I27" s="23">
        <f t="shared" si="4"/>
        <v>13710.839999999997</v>
      </c>
      <c r="J27" s="23">
        <f t="shared" si="4"/>
        <v>17003.339999999997</v>
      </c>
      <c r="K27" s="23">
        <f t="shared" si="4"/>
        <v>20337.339999999997</v>
      </c>
      <c r="L27" s="34" t="s">
        <v>47</v>
      </c>
      <c r="M27" s="23">
        <f>$B$5*(M15-M20-M23)+M24+M25</f>
        <v>23713.839999999997</v>
      </c>
      <c r="N27" s="23">
        <f>$B$5*(N15-N20-N23)+N24+N25</f>
        <v>27133.589999999982</v>
      </c>
      <c r="O27" s="23">
        <f>$B$5*(O15-O20-O23)+O24+O25</f>
        <v>624701.08000000007</v>
      </c>
    </row>
    <row r="28" spans="2:16" x14ac:dyDescent="0.25">
      <c r="B28" s="29" t="s">
        <v>60</v>
      </c>
      <c r="C28" s="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6" x14ac:dyDescent="0.25">
      <c r="B29" s="35"/>
      <c r="C29" s="24" t="str">
        <f>"m. Total tax cash flow [= Income tax rate of "&amp;TEXT(B5,"0%")&amp;" * (a - i) + j]"</f>
        <v>m. Total tax cash flow [= Income tax rate of 25% * (a - i) + j]</v>
      </c>
      <c r="D29" s="4"/>
      <c r="E29" s="23">
        <f t="shared" ref="E29:K29" si="5">$B$5*(E15-E23)+E24</f>
        <v>40000</v>
      </c>
      <c r="F29" s="23">
        <f t="shared" si="5"/>
        <v>43131.25</v>
      </c>
      <c r="G29" s="23">
        <f t="shared" si="5"/>
        <v>46302</v>
      </c>
      <c r="H29" s="23">
        <f t="shared" si="5"/>
        <v>49512.5</v>
      </c>
      <c r="I29" s="23">
        <f t="shared" si="5"/>
        <v>52763.5</v>
      </c>
      <c r="J29" s="23">
        <f t="shared" si="5"/>
        <v>56056</v>
      </c>
      <c r="K29" s="23">
        <f t="shared" si="5"/>
        <v>59390</v>
      </c>
      <c r="L29" s="34" t="s">
        <v>47</v>
      </c>
      <c r="M29" s="23">
        <f>$B$5*(M15-M23)+M24</f>
        <v>62766.5</v>
      </c>
      <c r="N29" s="23">
        <f>$B$5*(N15-N23)+N24</f>
        <v>66186.249999999985</v>
      </c>
      <c r="O29" s="23">
        <f>$B$5*(O15-O23)+O24</f>
        <v>117016.49999999999</v>
      </c>
    </row>
    <row r="30" spans="2:16" x14ac:dyDescent="0.25">
      <c r="B30" s="29" t="s">
        <v>59</v>
      </c>
      <c r="C30" s="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1" spans="2:16" ht="24.4" customHeight="1" x14ac:dyDescent="0.25">
      <c r="B31" s="20"/>
      <c r="C31" s="32" t="s">
        <v>58</v>
      </c>
      <c r="D31" s="31">
        <f>-D18+B8</f>
        <v>-2810532</v>
      </c>
      <c r="E31" s="31">
        <f t="shared" ref="E31:K31" si="6">E17-E21-E23-E27</f>
        <v>129052.66</v>
      </c>
      <c r="F31" s="31">
        <f t="shared" si="6"/>
        <v>138446.41</v>
      </c>
      <c r="G31" s="31">
        <f t="shared" si="6"/>
        <v>147958.66</v>
      </c>
      <c r="H31" s="31">
        <f t="shared" si="6"/>
        <v>157590.16</v>
      </c>
      <c r="I31" s="31">
        <f t="shared" si="6"/>
        <v>167343.16</v>
      </c>
      <c r="J31" s="31">
        <f t="shared" si="6"/>
        <v>177220.66</v>
      </c>
      <c r="K31" s="31">
        <f t="shared" si="6"/>
        <v>187222.66</v>
      </c>
      <c r="L31" s="28" t="s">
        <v>47</v>
      </c>
      <c r="M31" s="31">
        <f>M17-M21-M23-M27</f>
        <v>197352.16</v>
      </c>
      <c r="N31" s="31">
        <f>N17-N21-N23-N27</f>
        <v>207611.40999999997</v>
      </c>
      <c r="O31" s="31">
        <f>O17-O21-O23-O27-O22</f>
        <v>2923896.92</v>
      </c>
    </row>
    <row r="32" spans="2:16" x14ac:dyDescent="0.25">
      <c r="B32" s="7"/>
      <c r="C32" s="33" t="s">
        <v>57</v>
      </c>
      <c r="D32" s="30">
        <f>IRR(D31:O31)</f>
        <v>5.7013199875898035E-2</v>
      </c>
      <c r="E32" s="26" t="s">
        <v>56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</row>
    <row r="33" spans="2:15" ht="25.9" customHeight="1" x14ac:dyDescent="0.25">
      <c r="B33" s="20"/>
      <c r="C33" s="32" t="s">
        <v>55</v>
      </c>
      <c r="D33" s="31">
        <f>D31</f>
        <v>-2810532</v>
      </c>
      <c r="E33" s="31">
        <f t="shared" ref="E33:K33" si="7">E17-E21-E23-E29</f>
        <v>90000</v>
      </c>
      <c r="F33" s="31">
        <f t="shared" si="7"/>
        <v>99393.75</v>
      </c>
      <c r="G33" s="31">
        <f t="shared" si="7"/>
        <v>108906</v>
      </c>
      <c r="H33" s="31">
        <f t="shared" si="7"/>
        <v>118537.5</v>
      </c>
      <c r="I33" s="31">
        <f t="shared" si="7"/>
        <v>128290.5</v>
      </c>
      <c r="J33" s="31">
        <f t="shared" si="7"/>
        <v>138168</v>
      </c>
      <c r="K33" s="31">
        <f t="shared" si="7"/>
        <v>148170</v>
      </c>
      <c r="L33" s="28" t="s">
        <v>47</v>
      </c>
      <c r="M33" s="31">
        <f>M17-M21-M23-M29</f>
        <v>158299.5</v>
      </c>
      <c r="N33" s="31">
        <f>N17-N21-N23-N29</f>
        <v>168558.74999999994</v>
      </c>
      <c r="O33" s="31">
        <f>O17-O21-O23-O29</f>
        <v>3431581.5</v>
      </c>
    </row>
    <row r="34" spans="2:15" x14ac:dyDescent="0.25">
      <c r="B34" s="7"/>
      <c r="C34" s="24" t="s">
        <v>54</v>
      </c>
      <c r="D34" s="30">
        <f>IRR(D33:O33)</f>
        <v>5.8002427986318938E-2</v>
      </c>
      <c r="E34" s="26" t="s">
        <v>53</v>
      </c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2:15" ht="21.4" customHeight="1" x14ac:dyDescent="0.25">
      <c r="B35" s="29" t="s">
        <v>52</v>
      </c>
    </row>
    <row r="36" spans="2:15" x14ac:dyDescent="0.25">
      <c r="B36" s="7"/>
      <c r="C36" s="7" t="s">
        <v>51</v>
      </c>
    </row>
    <row r="37" spans="2:15" x14ac:dyDescent="0.25">
      <c r="B37" s="7"/>
      <c r="C37" s="7" t="s">
        <v>50</v>
      </c>
    </row>
    <row r="38" spans="2:15" x14ac:dyDescent="0.25">
      <c r="B38" s="7"/>
      <c r="C38" s="7" t="s">
        <v>49</v>
      </c>
    </row>
    <row r="39" spans="2:15" x14ac:dyDescent="0.25">
      <c r="B39" s="7"/>
      <c r="C39" s="7" t="s">
        <v>48</v>
      </c>
      <c r="E39" s="27">
        <f t="shared" ref="E39:K39" si="8">E17-E23-E21</f>
        <v>130000</v>
      </c>
      <c r="F39" s="27">
        <f t="shared" si="8"/>
        <v>142525</v>
      </c>
      <c r="G39" s="27">
        <f t="shared" si="8"/>
        <v>155208</v>
      </c>
      <c r="H39" s="27">
        <f t="shared" si="8"/>
        <v>168050</v>
      </c>
      <c r="I39" s="27">
        <f t="shared" si="8"/>
        <v>181054</v>
      </c>
      <c r="J39" s="27">
        <f t="shared" si="8"/>
        <v>194224</v>
      </c>
      <c r="K39" s="27">
        <f t="shared" si="8"/>
        <v>207560</v>
      </c>
      <c r="L39" s="28" t="s">
        <v>47</v>
      </c>
      <c r="M39" s="27">
        <f>M17-M23-M21</f>
        <v>221066</v>
      </c>
      <c r="N39" s="27">
        <f>N17-N23-N21</f>
        <v>234744.99999999994</v>
      </c>
      <c r="O39" s="27">
        <f>O17-O23-O21</f>
        <v>3548598</v>
      </c>
    </row>
    <row r="40" spans="2:15" x14ac:dyDescent="0.25">
      <c r="B40" s="7"/>
      <c r="C40" s="7" t="str">
        <f>"s.  PV of Pension fund's PBTCF at "&amp;TEXT(D34,"0.00%")</f>
        <v>s.  PV of Pension fund's PBTCF at 5.80%</v>
      </c>
      <c r="D40" s="27">
        <f>NPV(D34,E39:O39)</f>
        <v>3231685.583849025</v>
      </c>
      <c r="E40" s="26" t="s">
        <v>46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5" x14ac:dyDescent="0.25">
      <c r="B41" s="7"/>
      <c r="C41" s="24" t="s">
        <v>45</v>
      </c>
      <c r="D41" s="23">
        <f>D40+B8</f>
        <v>11231685.583849024</v>
      </c>
      <c r="E41" s="22"/>
    </row>
    <row r="42" spans="2:15" ht="6.4" customHeight="1" x14ac:dyDescent="0.25"/>
    <row r="43" spans="2:15" x14ac:dyDescent="0.25">
      <c r="B43" s="21"/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</vt:lpstr>
      <vt:lpstr>Answer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Pan, David</dc:creator>
  <cp:lastModifiedBy>Aleshia Zionce</cp:lastModifiedBy>
  <dcterms:created xsi:type="dcterms:W3CDTF">2023-12-08T19:57:37Z</dcterms:created>
  <dcterms:modified xsi:type="dcterms:W3CDTF">2024-01-25T15:31:43Z</dcterms:modified>
</cp:coreProperties>
</file>